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filterPrivacy="1" codeName="ЭтаКнига" defaultThemeVersion="124226"/>
  <xr:revisionPtr revIDLastSave="0" documentId="13_ncr:1_{1F298C14-6B08-4A95-A1EE-EAA894C5030E}" xr6:coauthVersionLast="47" xr6:coauthVersionMax="47" xr10:uidLastSave="{00000000-0000-0000-0000-000000000000}"/>
  <bookViews>
    <workbookView xWindow="-120" yWindow="-120" windowWidth="29040" windowHeight="15840" tabRatio="704" activeTab="14" xr2:uid="{00000000-000D-0000-FFFF-FFFF00000000}"/>
  </bookViews>
  <sheets>
    <sheet name="Правила составления МСГ" sheetId="6" r:id="rId1"/>
    <sheet name="Правила заполнения МСГ" sheetId="7" r:id="rId2"/>
    <sheet name="февраль" sheetId="8" r:id="rId3"/>
    <sheet name="март" sheetId="10" r:id="rId4"/>
    <sheet name="апрель" sheetId="17" r:id="rId5"/>
    <sheet name="май" sheetId="18" r:id="rId6"/>
    <sheet name="июнь" sheetId="19" r:id="rId7"/>
    <sheet name="июль" sheetId="20" r:id="rId8"/>
    <sheet name="август" sheetId="23" r:id="rId9"/>
    <sheet name="сентябрь" sheetId="24" r:id="rId10"/>
    <sheet name="Лист2" sheetId="21" state="hidden" r:id="rId11"/>
    <sheet name="Лист1" sheetId="25" state="hidden" r:id="rId12"/>
    <sheet name="ОКТЯБРЬ" sheetId="26" r:id="rId13"/>
    <sheet name="Ноябрь" sheetId="28" r:id="rId14"/>
    <sheet name="Декабрь" sheetId="29" r:id="rId15"/>
    <sheet name="Лист5" sheetId="27" state="hidden" r:id="rId16"/>
  </sheets>
  <externalReferences>
    <externalReference r:id="rId17"/>
    <externalReference r:id="rId18"/>
    <externalReference r:id="rId19"/>
  </externalReferences>
  <definedNames>
    <definedName name="_xlnm._FilterDatabase" localSheetId="14" hidden="1">Декабрь!$A$11:$BF$11</definedName>
    <definedName name="_xlnm._FilterDatabase" localSheetId="7" hidden="1">июль!$A$11:$AZ$183</definedName>
    <definedName name="_xlnm._FilterDatabase" localSheetId="10" hidden="1">Лист2!$A$1:$K$1</definedName>
    <definedName name="_xlnm._FilterDatabase" localSheetId="13" hidden="1">Ноябрь!$A$11:$BE$145</definedName>
    <definedName name="_xlnm.Print_Area" localSheetId="14">Декабрь!$A$1:$AY$316</definedName>
    <definedName name="_xlnm.Print_Area" localSheetId="13">Ноябрь!$A$1:$AX$267</definedName>
    <definedName name="_xlnm.Print_Area" localSheetId="12">ОКТЯБРЬ!$A$2:$AY$343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44" i="28" l="1"/>
  <c r="L144" i="28" s="1"/>
  <c r="O144" i="28"/>
  <c r="K144" i="28" s="1"/>
  <c r="P142" i="28"/>
  <c r="L142" i="28" s="1"/>
  <c r="M142" i="28" s="1"/>
  <c r="O142" i="28"/>
  <c r="K142" i="28" s="1"/>
  <c r="P140" i="28"/>
  <c r="O140" i="28"/>
  <c r="K140" i="28" s="1"/>
  <c r="L140" i="28"/>
  <c r="M140" i="28" s="1"/>
  <c r="P138" i="28"/>
  <c r="L138" i="28" s="1"/>
  <c r="M138" i="28" s="1"/>
  <c r="O138" i="28"/>
  <c r="K138" i="28"/>
  <c r="P136" i="28"/>
  <c r="L136" i="28" s="1"/>
  <c r="O136" i="28"/>
  <c r="K136" i="28"/>
  <c r="P133" i="28"/>
  <c r="L133" i="28" s="1"/>
  <c r="M133" i="28" s="1"/>
  <c r="O133" i="28"/>
  <c r="K133" i="28" s="1"/>
  <c r="P131" i="28"/>
  <c r="L131" i="28" s="1"/>
  <c r="O131" i="28"/>
  <c r="K131" i="28" s="1"/>
  <c r="P129" i="28"/>
  <c r="L129" i="28" s="1"/>
  <c r="M129" i="28" s="1"/>
  <c r="O129" i="28"/>
  <c r="K129" i="28" s="1"/>
  <c r="P127" i="28"/>
  <c r="L127" i="28" s="1"/>
  <c r="O127" i="28"/>
  <c r="K127" i="28"/>
  <c r="P125" i="28"/>
  <c r="L125" i="28" s="1"/>
  <c r="M125" i="28" s="1"/>
  <c r="O125" i="28"/>
  <c r="K125" i="28" s="1"/>
  <c r="P123" i="28"/>
  <c r="L123" i="28" s="1"/>
  <c r="M123" i="28" s="1"/>
  <c r="O123" i="28"/>
  <c r="K123" i="28"/>
  <c r="P121" i="28"/>
  <c r="L121" i="28" s="1"/>
  <c r="M121" i="28" s="1"/>
  <c r="O121" i="28"/>
  <c r="K121" i="28"/>
  <c r="P119" i="28"/>
  <c r="L119" i="28" s="1"/>
  <c r="O119" i="28"/>
  <c r="K119" i="28" s="1"/>
  <c r="P117" i="28"/>
  <c r="L117" i="28" s="1"/>
  <c r="M117" i="28" s="1"/>
  <c r="O117" i="28"/>
  <c r="K117" i="28"/>
  <c r="P115" i="28"/>
  <c r="L115" i="28" s="1"/>
  <c r="O115" i="28"/>
  <c r="K115" i="28"/>
  <c r="P113" i="28"/>
  <c r="L113" i="28" s="1"/>
  <c r="M113" i="28" s="1"/>
  <c r="O113" i="28"/>
  <c r="K113" i="28"/>
  <c r="P110" i="28"/>
  <c r="L110" i="28" s="1"/>
  <c r="O110" i="28"/>
  <c r="K110" i="28"/>
  <c r="P108" i="28"/>
  <c r="L108" i="28" s="1"/>
  <c r="M108" i="28" s="1"/>
  <c r="O108" i="28"/>
  <c r="K108" i="28"/>
  <c r="P106" i="28"/>
  <c r="O106" i="28"/>
  <c r="L106" i="28"/>
  <c r="M106" i="28" s="1"/>
  <c r="K106" i="28"/>
  <c r="P104" i="28"/>
  <c r="O104" i="28"/>
  <c r="L104" i="28"/>
  <c r="M104" i="28" s="1"/>
  <c r="K104" i="28"/>
  <c r="P100" i="28"/>
  <c r="L100" i="28" s="1"/>
  <c r="O100" i="28"/>
  <c r="K100" i="28"/>
  <c r="P98" i="28"/>
  <c r="O98" i="28"/>
  <c r="L98" i="28"/>
  <c r="M98" i="28" s="1"/>
  <c r="K98" i="28"/>
  <c r="P96" i="28"/>
  <c r="O96" i="28"/>
  <c r="K96" i="28" s="1"/>
  <c r="L96" i="28"/>
  <c r="M96" i="28" s="1"/>
  <c r="P94" i="28"/>
  <c r="O94" i="28"/>
  <c r="K94" i="28" s="1"/>
  <c r="L94" i="28"/>
  <c r="M94" i="28" s="1"/>
  <c r="P92" i="28"/>
  <c r="O92" i="28"/>
  <c r="N92" i="28"/>
  <c r="L92" i="28"/>
  <c r="M92" i="28" s="1"/>
  <c r="K92" i="28"/>
  <c r="P89" i="28"/>
  <c r="O89" i="28"/>
  <c r="K89" i="28" s="1"/>
  <c r="L89" i="28"/>
  <c r="M89" i="28" s="1"/>
  <c r="P87" i="28"/>
  <c r="L87" i="28" s="1"/>
  <c r="O87" i="28"/>
  <c r="K87" i="28" s="1"/>
  <c r="P85" i="28"/>
  <c r="L85" i="28" s="1"/>
  <c r="M85" i="28" s="1"/>
  <c r="O85" i="28"/>
  <c r="K85" i="28" s="1"/>
  <c r="P83" i="28"/>
  <c r="L83" i="28" s="1"/>
  <c r="O83" i="28"/>
  <c r="K83" i="28"/>
  <c r="P81" i="28"/>
  <c r="O81" i="28"/>
  <c r="L81" i="28"/>
  <c r="M81" i="28" s="1"/>
  <c r="K81" i="28"/>
  <c r="P78" i="28"/>
  <c r="L78" i="28" s="1"/>
  <c r="M78" i="28" s="1"/>
  <c r="O78" i="28"/>
  <c r="K78" i="28"/>
  <c r="P76" i="28"/>
  <c r="L76" i="28" s="1"/>
  <c r="M76" i="28" s="1"/>
  <c r="O76" i="28"/>
  <c r="K76" i="28"/>
  <c r="P74" i="28"/>
  <c r="L74" i="28" s="1"/>
  <c r="O74" i="28"/>
  <c r="K74" i="28" s="1"/>
  <c r="P72" i="28"/>
  <c r="L72" i="28" s="1"/>
  <c r="M72" i="28" s="1"/>
  <c r="O72" i="28"/>
  <c r="K72" i="28" s="1"/>
  <c r="P70" i="28"/>
  <c r="O70" i="28"/>
  <c r="N70" i="28"/>
  <c r="L70" i="28"/>
  <c r="M70" i="28" s="1"/>
  <c r="K70" i="28"/>
  <c r="P68" i="28"/>
  <c r="L68" i="28" s="1"/>
  <c r="M68" i="28" s="1"/>
  <c r="O68" i="28"/>
  <c r="K68" i="28" s="1"/>
  <c r="P66" i="28"/>
  <c r="L66" i="28" s="1"/>
  <c r="M66" i="28" s="1"/>
  <c r="O66" i="28"/>
  <c r="K66" i="28"/>
  <c r="P64" i="28"/>
  <c r="L64" i="28" s="1"/>
  <c r="M64" i="28" s="1"/>
  <c r="O64" i="28"/>
  <c r="K64" i="28" s="1"/>
  <c r="P62" i="28"/>
  <c r="L62" i="28" s="1"/>
  <c r="M62" i="28" s="1"/>
  <c r="O62" i="28"/>
  <c r="K62" i="28" s="1"/>
  <c r="P60" i="28"/>
  <c r="L60" i="28" s="1"/>
  <c r="M60" i="28" s="1"/>
  <c r="O60" i="28"/>
  <c r="K60" i="28"/>
  <c r="P58" i="28"/>
  <c r="L58" i="28" s="1"/>
  <c r="O58" i="28"/>
  <c r="K58" i="28" s="1"/>
  <c r="P56" i="28"/>
  <c r="O56" i="28"/>
  <c r="L56" i="28"/>
  <c r="M56" i="28" s="1"/>
  <c r="K56" i="28"/>
  <c r="P53" i="28"/>
  <c r="L53" i="28" s="1"/>
  <c r="O53" i="28"/>
  <c r="K53" i="28" s="1"/>
  <c r="P51" i="28"/>
  <c r="L51" i="28" s="1"/>
  <c r="M51" i="28" s="1"/>
  <c r="O51" i="28"/>
  <c r="K51" i="28" s="1"/>
  <c r="P49" i="28"/>
  <c r="O49" i="28"/>
  <c r="K49" i="28" s="1"/>
  <c r="N49" i="28"/>
  <c r="L49" i="28"/>
  <c r="M49" i="28" s="1"/>
  <c r="AY48" i="28"/>
  <c r="P44" i="28"/>
  <c r="O44" i="28"/>
  <c r="K44" i="28"/>
  <c r="D44" i="28"/>
  <c r="Q42" i="28"/>
  <c r="P42" i="28"/>
  <c r="R42" i="28" s="1"/>
  <c r="O42" i="28"/>
  <c r="L42" i="28"/>
  <c r="N42" i="28" s="1"/>
  <c r="K42" i="28"/>
  <c r="D42" i="28"/>
  <c r="P40" i="28"/>
  <c r="L40" i="28" s="1"/>
  <c r="N40" i="28" s="1"/>
  <c r="O40" i="28"/>
  <c r="K40" i="28" s="1"/>
  <c r="P38" i="28"/>
  <c r="O38" i="28"/>
  <c r="K38" i="28" s="1"/>
  <c r="P36" i="28"/>
  <c r="R36" i="28" s="1"/>
  <c r="O36" i="28"/>
  <c r="K36" i="28"/>
  <c r="P34" i="28"/>
  <c r="R34" i="28" s="1"/>
  <c r="O34" i="28"/>
  <c r="K34" i="28"/>
  <c r="P32" i="28"/>
  <c r="L32" i="28" s="1"/>
  <c r="N32" i="28" s="1"/>
  <c r="O32" i="28"/>
  <c r="K32" i="28"/>
  <c r="P29" i="28"/>
  <c r="R29" i="28" s="1"/>
  <c r="O29" i="28"/>
  <c r="K29" i="28"/>
  <c r="Q27" i="28"/>
  <c r="P27" i="28"/>
  <c r="L27" i="28" s="1"/>
  <c r="O27" i="28"/>
  <c r="K27" i="28" s="1"/>
  <c r="P25" i="28"/>
  <c r="R25" i="28" s="1"/>
  <c r="O25" i="28"/>
  <c r="K25" i="28"/>
  <c r="P21" i="28"/>
  <c r="O21" i="28"/>
  <c r="P19" i="28"/>
  <c r="L19" i="28" s="1"/>
  <c r="O19" i="28"/>
  <c r="K19" i="28"/>
  <c r="P17" i="28"/>
  <c r="R17" i="28" s="1"/>
  <c r="O17" i="28"/>
  <c r="K17" i="28"/>
  <c r="R15" i="28"/>
  <c r="P15" i="28"/>
  <c r="O15" i="28"/>
  <c r="L15" i="28"/>
  <c r="N15" i="28" s="1"/>
  <c r="K15" i="28"/>
  <c r="P13" i="28"/>
  <c r="R13" i="28" s="1"/>
  <c r="O13" i="28"/>
  <c r="K13" i="28"/>
  <c r="M83" i="28" l="1"/>
  <c r="N83" i="28"/>
  <c r="M110" i="28"/>
  <c r="N110" i="28"/>
  <c r="M136" i="28"/>
  <c r="N136" i="28"/>
  <c r="M87" i="28"/>
  <c r="N87" i="28"/>
  <c r="M53" i="28"/>
  <c r="N53" i="28"/>
  <c r="M144" i="28"/>
  <c r="N144" i="28"/>
  <c r="N140" i="28"/>
  <c r="M15" i="28"/>
  <c r="N106" i="28"/>
  <c r="R38" i="28"/>
  <c r="L25" i="28"/>
  <c r="N25" i="28" s="1"/>
  <c r="R32" i="28"/>
  <c r="R44" i="28"/>
  <c r="N96" i="28"/>
  <c r="M131" i="28"/>
  <c r="N131" i="28"/>
  <c r="M127" i="28"/>
  <c r="N127" i="28"/>
  <c r="N123" i="28"/>
  <c r="M119" i="28"/>
  <c r="N119" i="28"/>
  <c r="M115" i="28"/>
  <c r="N115" i="28"/>
  <c r="M100" i="28"/>
  <c r="N100" i="28"/>
  <c r="N78" i="28"/>
  <c r="M74" i="28"/>
  <c r="N74" i="28"/>
  <c r="N66" i="28"/>
  <c r="N62" i="28"/>
  <c r="M58" i="28"/>
  <c r="N58" i="28"/>
  <c r="L44" i="28"/>
  <c r="M44" i="28" s="1"/>
  <c r="M42" i="28"/>
  <c r="M40" i="28"/>
  <c r="R40" i="28"/>
  <c r="L38" i="28"/>
  <c r="L36" i="28"/>
  <c r="L34" i="28"/>
  <c r="M34" i="28" s="1"/>
  <c r="M32" i="28"/>
  <c r="L29" i="28"/>
  <c r="M27" i="28"/>
  <c r="N27" i="28"/>
  <c r="R27" i="28"/>
  <c r="R21" i="28"/>
  <c r="N19" i="28"/>
  <c r="M19" i="28"/>
  <c r="R19" i="28"/>
  <c r="L17" i="28"/>
  <c r="N51" i="28"/>
  <c r="N56" i="28"/>
  <c r="N60" i="28"/>
  <c r="N64" i="28"/>
  <c r="N68" i="28"/>
  <c r="N72" i="28"/>
  <c r="N76" i="28"/>
  <c r="N81" i="28"/>
  <c r="N85" i="28"/>
  <c r="N89" i="28"/>
  <c r="N94" i="28"/>
  <c r="N98" i="28"/>
  <c r="N104" i="28"/>
  <c r="N108" i="28"/>
  <c r="N113" i="28"/>
  <c r="N117" i="28"/>
  <c r="N121" i="28"/>
  <c r="N125" i="28"/>
  <c r="N129" i="28"/>
  <c r="N133" i="28"/>
  <c r="N138" i="28"/>
  <c r="N142" i="28"/>
  <c r="L13" i="28"/>
  <c r="M25" i="28" l="1"/>
  <c r="N44" i="28"/>
  <c r="M38" i="28"/>
  <c r="N38" i="28"/>
  <c r="M36" i="28"/>
  <c r="N36" i="28"/>
  <c r="N34" i="28"/>
  <c r="M29" i="28"/>
  <c r="N29" i="28"/>
  <c r="M17" i="28"/>
  <c r="N17" i="28"/>
  <c r="M13" i="28"/>
  <c r="N13" i="28"/>
  <c r="P183" i="29" l="1"/>
  <c r="O183" i="29"/>
  <c r="K183" i="29" s="1"/>
  <c r="P181" i="29"/>
  <c r="O181" i="29"/>
  <c r="K181" i="29" s="1"/>
  <c r="P193" i="29"/>
  <c r="O193" i="29"/>
  <c r="K193" i="29" s="1"/>
  <c r="P191" i="29"/>
  <c r="O191" i="29"/>
  <c r="K191" i="29" s="1"/>
  <c r="P189" i="29"/>
  <c r="O189" i="29"/>
  <c r="K189" i="29" s="1"/>
  <c r="P186" i="29"/>
  <c r="O186" i="29"/>
  <c r="K186" i="29" s="1"/>
  <c r="P178" i="29"/>
  <c r="O178" i="29"/>
  <c r="K178" i="29" s="1"/>
  <c r="P176" i="29"/>
  <c r="O176" i="29"/>
  <c r="K176" i="29" s="1"/>
  <c r="P134" i="29"/>
  <c r="O134" i="29"/>
  <c r="K134" i="29" s="1"/>
  <c r="P132" i="29"/>
  <c r="O132" i="29"/>
  <c r="K132" i="29" s="1"/>
  <c r="P130" i="29"/>
  <c r="O130" i="29"/>
  <c r="K130" i="29" s="1"/>
  <c r="P127" i="29"/>
  <c r="O127" i="29"/>
  <c r="K127" i="29" s="1"/>
  <c r="P66" i="29"/>
  <c r="O66" i="29"/>
  <c r="K66" i="29" s="1"/>
  <c r="P80" i="29"/>
  <c r="O80" i="29"/>
  <c r="K80" i="29" s="1"/>
  <c r="P78" i="29"/>
  <c r="O78" i="29"/>
  <c r="K78" i="29" s="1"/>
  <c r="P76" i="29"/>
  <c r="O76" i="29"/>
  <c r="K76" i="29" s="1"/>
  <c r="P74" i="29"/>
  <c r="O74" i="29"/>
  <c r="K74" i="29" s="1"/>
  <c r="P72" i="29"/>
  <c r="O72" i="29"/>
  <c r="K72" i="29" s="1"/>
  <c r="P70" i="29"/>
  <c r="O70" i="29"/>
  <c r="K70" i="29" s="1"/>
  <c r="P68" i="29"/>
  <c r="O68" i="29"/>
  <c r="K68" i="29" s="1"/>
  <c r="P55" i="29"/>
  <c r="O55" i="29"/>
  <c r="K55" i="29" s="1"/>
  <c r="P53" i="29"/>
  <c r="O53" i="29"/>
  <c r="K53" i="29" s="1"/>
  <c r="P51" i="29"/>
  <c r="O51" i="29"/>
  <c r="K51" i="29" s="1"/>
  <c r="P49" i="29"/>
  <c r="O49" i="29"/>
  <c r="K49" i="29" s="1"/>
  <c r="AW308" i="29"/>
  <c r="AW299" i="29"/>
  <c r="AW284" i="29"/>
  <c r="AW246" i="29"/>
  <c r="AX308" i="29"/>
  <c r="AV308" i="29"/>
  <c r="AU308" i="29"/>
  <c r="AT308" i="29"/>
  <c r="AS308" i="29"/>
  <c r="AR308" i="29"/>
  <c r="AQ308" i="29"/>
  <c r="AP308" i="29"/>
  <c r="AO308" i="29"/>
  <c r="AN308" i="29"/>
  <c r="AM308" i="29"/>
  <c r="AL308" i="29"/>
  <c r="AK308" i="29"/>
  <c r="AJ308" i="29"/>
  <c r="AI308" i="29"/>
  <c r="AH308" i="29"/>
  <c r="AG308" i="29"/>
  <c r="AF308" i="29"/>
  <c r="AE308" i="29"/>
  <c r="AD308" i="29"/>
  <c r="AC308" i="29"/>
  <c r="AB308" i="29"/>
  <c r="AA308" i="29"/>
  <c r="Z308" i="29"/>
  <c r="Y308" i="29"/>
  <c r="X308" i="29"/>
  <c r="W308" i="29"/>
  <c r="V308" i="29"/>
  <c r="U308" i="29"/>
  <c r="T308" i="29"/>
  <c r="AX299" i="29"/>
  <c r="AV299" i="29"/>
  <c r="AU299" i="29"/>
  <c r="AT299" i="29"/>
  <c r="AS299" i="29"/>
  <c r="AR299" i="29"/>
  <c r="AQ299" i="29"/>
  <c r="AP299" i="29"/>
  <c r="AO299" i="29"/>
  <c r="AN299" i="29"/>
  <c r="AM299" i="29"/>
  <c r="AL299" i="29"/>
  <c r="AK299" i="29"/>
  <c r="AJ299" i="29"/>
  <c r="AI299" i="29"/>
  <c r="AH299" i="29"/>
  <c r="AG299" i="29"/>
  <c r="AF299" i="29"/>
  <c r="AE299" i="29"/>
  <c r="AD299" i="29"/>
  <c r="AC299" i="29"/>
  <c r="AB299" i="29"/>
  <c r="AA299" i="29"/>
  <c r="Z299" i="29"/>
  <c r="Y299" i="29"/>
  <c r="X299" i="29"/>
  <c r="W299" i="29"/>
  <c r="V299" i="29"/>
  <c r="U299" i="29"/>
  <c r="T299" i="29"/>
  <c r="AX284" i="29"/>
  <c r="AV284" i="29"/>
  <c r="AU284" i="29"/>
  <c r="AT284" i="29"/>
  <c r="AS284" i="29"/>
  <c r="AR284" i="29"/>
  <c r="AQ284" i="29"/>
  <c r="AP284" i="29"/>
  <c r="AO284" i="29"/>
  <c r="AN284" i="29"/>
  <c r="AM284" i="29"/>
  <c r="AL284" i="29"/>
  <c r="AK284" i="29"/>
  <c r="AJ284" i="29"/>
  <c r="AI284" i="29"/>
  <c r="AH284" i="29"/>
  <c r="AG284" i="29"/>
  <c r="AF284" i="29"/>
  <c r="AE284" i="29"/>
  <c r="AD284" i="29"/>
  <c r="AC284" i="29"/>
  <c r="AB284" i="29"/>
  <c r="AA284" i="29"/>
  <c r="Z284" i="29"/>
  <c r="Y284" i="29"/>
  <c r="X284" i="29"/>
  <c r="W284" i="29"/>
  <c r="V284" i="29"/>
  <c r="U284" i="29"/>
  <c r="T284" i="29"/>
  <c r="AX246" i="29"/>
  <c r="AV246" i="29"/>
  <c r="AU246" i="29"/>
  <c r="AT246" i="29"/>
  <c r="AS246" i="29"/>
  <c r="AR246" i="29"/>
  <c r="AQ246" i="29"/>
  <c r="AP246" i="29"/>
  <c r="AO246" i="29"/>
  <c r="AN246" i="29"/>
  <c r="AM246" i="29"/>
  <c r="AL246" i="29"/>
  <c r="AK246" i="29"/>
  <c r="AJ246" i="29"/>
  <c r="AI246" i="29"/>
  <c r="AH246" i="29"/>
  <c r="AG246" i="29"/>
  <c r="AF246" i="29"/>
  <c r="AE246" i="29"/>
  <c r="AD246" i="29"/>
  <c r="AC246" i="29"/>
  <c r="AB246" i="29"/>
  <c r="AA246" i="29"/>
  <c r="Z246" i="29"/>
  <c r="Y246" i="29"/>
  <c r="X246" i="29"/>
  <c r="W246" i="29"/>
  <c r="V246" i="29"/>
  <c r="U246" i="29"/>
  <c r="T246" i="29"/>
  <c r="P174" i="29"/>
  <c r="O174" i="29"/>
  <c r="K174" i="29" s="1"/>
  <c r="P172" i="29"/>
  <c r="O172" i="29"/>
  <c r="K172" i="29" s="1"/>
  <c r="P170" i="29"/>
  <c r="O170" i="29"/>
  <c r="K170" i="29" s="1"/>
  <c r="P167" i="29"/>
  <c r="O167" i="29"/>
  <c r="K167" i="29" s="1"/>
  <c r="P165" i="29"/>
  <c r="O165" i="29"/>
  <c r="K165" i="29" s="1"/>
  <c r="P163" i="29"/>
  <c r="O163" i="29"/>
  <c r="K163" i="29" s="1"/>
  <c r="P161" i="29"/>
  <c r="O161" i="29"/>
  <c r="K161" i="29" s="1"/>
  <c r="P159" i="29"/>
  <c r="O159" i="29"/>
  <c r="K159" i="29" s="1"/>
  <c r="P157" i="29"/>
  <c r="O157" i="29"/>
  <c r="K157" i="29" s="1"/>
  <c r="P155" i="29"/>
  <c r="O155" i="29"/>
  <c r="K155" i="29" s="1"/>
  <c r="P153" i="29"/>
  <c r="O153" i="29"/>
  <c r="K153" i="29" s="1"/>
  <c r="P151" i="29"/>
  <c r="O151" i="29"/>
  <c r="K151" i="29" s="1"/>
  <c r="P149" i="29"/>
  <c r="O149" i="29"/>
  <c r="K149" i="29" s="1"/>
  <c r="P147" i="29"/>
  <c r="O147" i="29"/>
  <c r="K147" i="29" s="1"/>
  <c r="P144" i="29"/>
  <c r="O144" i="29"/>
  <c r="K144" i="29" s="1"/>
  <c r="P142" i="29"/>
  <c r="O142" i="29"/>
  <c r="K142" i="29" s="1"/>
  <c r="P140" i="29"/>
  <c r="O140" i="29"/>
  <c r="K140" i="29" s="1"/>
  <c r="P138" i="29"/>
  <c r="O138" i="29"/>
  <c r="K138" i="29" s="1"/>
  <c r="P125" i="29"/>
  <c r="O125" i="29"/>
  <c r="K125" i="29" s="1"/>
  <c r="P123" i="29"/>
  <c r="O123" i="29"/>
  <c r="K123" i="29" s="1"/>
  <c r="P121" i="29"/>
  <c r="O121" i="29"/>
  <c r="K121" i="29" s="1"/>
  <c r="P119" i="29"/>
  <c r="O119" i="29"/>
  <c r="K119" i="29" s="1"/>
  <c r="P116" i="29"/>
  <c r="O116" i="29"/>
  <c r="K116" i="29" s="1"/>
  <c r="P114" i="29"/>
  <c r="O114" i="29"/>
  <c r="K114" i="29" s="1"/>
  <c r="P112" i="29"/>
  <c r="O112" i="29"/>
  <c r="K112" i="29" s="1"/>
  <c r="P110" i="29"/>
  <c r="O110" i="29"/>
  <c r="K110" i="29" s="1"/>
  <c r="P108" i="29"/>
  <c r="O108" i="29"/>
  <c r="K108" i="29" s="1"/>
  <c r="P105" i="29"/>
  <c r="O105" i="29"/>
  <c r="K105" i="29" s="1"/>
  <c r="P103" i="29"/>
  <c r="O103" i="29"/>
  <c r="K103" i="29" s="1"/>
  <c r="P101" i="29"/>
  <c r="O101" i="29"/>
  <c r="K101" i="29" s="1"/>
  <c r="P99" i="29"/>
  <c r="O99" i="29"/>
  <c r="K99" i="29" s="1"/>
  <c r="P97" i="29"/>
  <c r="O97" i="29"/>
  <c r="K97" i="29" s="1"/>
  <c r="P95" i="29"/>
  <c r="O95" i="29"/>
  <c r="K95" i="29" s="1"/>
  <c r="P93" i="29"/>
  <c r="O93" i="29"/>
  <c r="K93" i="29" s="1"/>
  <c r="P91" i="29"/>
  <c r="O91" i="29"/>
  <c r="K91" i="29" s="1"/>
  <c r="P89" i="29"/>
  <c r="O89" i="29"/>
  <c r="K89" i="29" s="1"/>
  <c r="P87" i="29"/>
  <c r="O87" i="29"/>
  <c r="K87" i="29" s="1"/>
  <c r="P85" i="29"/>
  <c r="O85" i="29"/>
  <c r="K85" i="29" s="1"/>
  <c r="P83" i="29"/>
  <c r="O83" i="29"/>
  <c r="K83" i="29" s="1"/>
  <c r="P63" i="29"/>
  <c r="O63" i="29"/>
  <c r="K63" i="29" s="1"/>
  <c r="P61" i="29"/>
  <c r="O61" i="29"/>
  <c r="K61" i="29" s="1"/>
  <c r="P59" i="29"/>
  <c r="O59" i="29"/>
  <c r="K59" i="29" s="1"/>
  <c r="AZ58" i="29"/>
  <c r="P44" i="29"/>
  <c r="L44" i="29" s="1"/>
  <c r="O44" i="29"/>
  <c r="K44" i="29" s="1"/>
  <c r="D44" i="29"/>
  <c r="Q42" i="29"/>
  <c r="P42" i="29"/>
  <c r="L42" i="29" s="1"/>
  <c r="O42" i="29"/>
  <c r="K42" i="29" s="1"/>
  <c r="P40" i="29"/>
  <c r="L40" i="29" s="1"/>
  <c r="O40" i="29"/>
  <c r="K40" i="29" s="1"/>
  <c r="P38" i="29"/>
  <c r="L38" i="29" s="1"/>
  <c r="M38" i="29" s="1"/>
  <c r="O38" i="29"/>
  <c r="K38" i="29" s="1"/>
  <c r="P36" i="29"/>
  <c r="O36" i="29"/>
  <c r="P34" i="29"/>
  <c r="O34" i="29"/>
  <c r="K34" i="29" s="1"/>
  <c r="P32" i="29"/>
  <c r="L32" i="29" s="1"/>
  <c r="O32" i="29"/>
  <c r="P29" i="29"/>
  <c r="L29" i="29" s="1"/>
  <c r="O29" i="29"/>
  <c r="K29" i="29" s="1"/>
  <c r="Q27" i="29"/>
  <c r="P27" i="29"/>
  <c r="L27" i="29" s="1"/>
  <c r="O27" i="29"/>
  <c r="K27" i="29" s="1"/>
  <c r="P25" i="29"/>
  <c r="L25" i="29" s="1"/>
  <c r="O25" i="29"/>
  <c r="K25" i="29" s="1"/>
  <c r="P21" i="29"/>
  <c r="O21" i="29"/>
  <c r="P19" i="29"/>
  <c r="L19" i="29" s="1"/>
  <c r="N19" i="29" s="1"/>
  <c r="O19" i="29"/>
  <c r="K19" i="29" s="1"/>
  <c r="P17" i="29"/>
  <c r="L17" i="29" s="1"/>
  <c r="M17" i="29" s="1"/>
  <c r="O17" i="29"/>
  <c r="K17" i="29" s="1"/>
  <c r="P15" i="29"/>
  <c r="L15" i="29" s="1"/>
  <c r="O15" i="29"/>
  <c r="K15" i="29" s="1"/>
  <c r="P13" i="29"/>
  <c r="L13" i="29" s="1"/>
  <c r="O13" i="29"/>
  <c r="K13" i="29" s="1"/>
  <c r="AW259" i="28"/>
  <c r="AV259" i="28"/>
  <c r="AU259" i="28"/>
  <c r="AT259" i="28"/>
  <c r="AS259" i="28"/>
  <c r="AR259" i="28"/>
  <c r="AQ259" i="28"/>
  <c r="AP259" i="28"/>
  <c r="AO259" i="28"/>
  <c r="AN259" i="28"/>
  <c r="AM259" i="28"/>
  <c r="AL259" i="28"/>
  <c r="AK259" i="28"/>
  <c r="AJ259" i="28"/>
  <c r="AI259" i="28"/>
  <c r="AH259" i="28"/>
  <c r="AG259" i="28"/>
  <c r="AF259" i="28"/>
  <c r="AE259" i="28"/>
  <c r="AD259" i="28"/>
  <c r="AC259" i="28"/>
  <c r="AB259" i="28"/>
  <c r="AA259" i="28"/>
  <c r="Z259" i="28"/>
  <c r="Y259" i="28"/>
  <c r="X259" i="28"/>
  <c r="W259" i="28"/>
  <c r="V259" i="28"/>
  <c r="U259" i="28"/>
  <c r="T259" i="28"/>
  <c r="AW250" i="28"/>
  <c r="AV250" i="28"/>
  <c r="AU250" i="28"/>
  <c r="AT250" i="28"/>
  <c r="AS250" i="28"/>
  <c r="AR250" i="28"/>
  <c r="AQ250" i="28"/>
  <c r="AP250" i="28"/>
  <c r="AO250" i="28"/>
  <c r="AN250" i="28"/>
  <c r="AM250" i="28"/>
  <c r="AL250" i="28"/>
  <c r="AK250" i="28"/>
  <c r="AJ250" i="28"/>
  <c r="AI250" i="28"/>
  <c r="AH250" i="28"/>
  <c r="AG250" i="28"/>
  <c r="AF250" i="28"/>
  <c r="AE250" i="28"/>
  <c r="AD250" i="28"/>
  <c r="AC250" i="28"/>
  <c r="AB250" i="28"/>
  <c r="AA250" i="28"/>
  <c r="Z250" i="28"/>
  <c r="Y250" i="28"/>
  <c r="X250" i="28"/>
  <c r="W250" i="28"/>
  <c r="V250" i="28"/>
  <c r="U250" i="28"/>
  <c r="T250" i="28"/>
  <c r="AW235" i="28"/>
  <c r="AV235" i="28"/>
  <c r="AU235" i="28"/>
  <c r="AT235" i="28"/>
  <c r="AS235" i="28"/>
  <c r="AR235" i="28"/>
  <c r="AQ235" i="28"/>
  <c r="AP235" i="28"/>
  <c r="AO235" i="28"/>
  <c r="AN235" i="28"/>
  <c r="AM235" i="28"/>
  <c r="AL235" i="28"/>
  <c r="AK235" i="28"/>
  <c r="AJ235" i="28"/>
  <c r="AI235" i="28"/>
  <c r="AH235" i="28"/>
  <c r="AG235" i="28"/>
  <c r="AF235" i="28"/>
  <c r="AE235" i="28"/>
  <c r="AD235" i="28"/>
  <c r="AC235" i="28"/>
  <c r="AB235" i="28"/>
  <c r="AA235" i="28"/>
  <c r="Z235" i="28"/>
  <c r="Y235" i="28"/>
  <c r="X235" i="28"/>
  <c r="W235" i="28"/>
  <c r="V235" i="28"/>
  <c r="U235" i="28"/>
  <c r="T235" i="28"/>
  <c r="AW197" i="28"/>
  <c r="AV197" i="28"/>
  <c r="AU197" i="28"/>
  <c r="AT197" i="28"/>
  <c r="AS197" i="28"/>
  <c r="AR197" i="28"/>
  <c r="AQ197" i="28"/>
  <c r="AP197" i="28"/>
  <c r="AO197" i="28"/>
  <c r="AN197" i="28"/>
  <c r="AM197" i="28"/>
  <c r="AL197" i="28"/>
  <c r="AK197" i="28"/>
  <c r="AJ197" i="28"/>
  <c r="AI197" i="28"/>
  <c r="AH197" i="28"/>
  <c r="AG197" i="28"/>
  <c r="AF197" i="28"/>
  <c r="AE197" i="28"/>
  <c r="AD197" i="28"/>
  <c r="AC197" i="28"/>
  <c r="AB197" i="28"/>
  <c r="AA197" i="28"/>
  <c r="Z197" i="28"/>
  <c r="Y197" i="28"/>
  <c r="X197" i="28"/>
  <c r="W197" i="28"/>
  <c r="V197" i="28"/>
  <c r="U197" i="28"/>
  <c r="T197" i="28"/>
  <c r="AX335" i="26"/>
  <c r="AX326" i="26"/>
  <c r="AX311" i="26"/>
  <c r="AX273" i="26"/>
  <c r="AR335" i="26"/>
  <c r="O52" i="26"/>
  <c r="O54" i="26"/>
  <c r="O56" i="26"/>
  <c r="O58" i="26"/>
  <c r="O60" i="26"/>
  <c r="O62" i="26"/>
  <c r="O50" i="26"/>
  <c r="O41" i="26"/>
  <c r="O43" i="26"/>
  <c r="O45" i="26"/>
  <c r="O47" i="26"/>
  <c r="O39" i="26"/>
  <c r="AC51" i="26"/>
  <c r="P52" i="26"/>
  <c r="R52" i="26" s="1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50" i="24"/>
  <c r="U50" i="24"/>
  <c r="T50" i="24"/>
  <c r="S50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O46" i="24" s="1"/>
  <c r="Q46" i="24" s="1"/>
  <c r="X46" i="24"/>
  <c r="W46" i="24"/>
  <c r="V46" i="24"/>
  <c r="U46" i="24"/>
  <c r="T46" i="24"/>
  <c r="S46" i="24"/>
  <c r="AR44" i="24"/>
  <c r="AQ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O44" i="24" s="1"/>
  <c r="Z44" i="24"/>
  <c r="Y44" i="24"/>
  <c r="X44" i="24"/>
  <c r="W44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AS41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1" i="24"/>
  <c r="U41" i="24"/>
  <c r="T41" i="24"/>
  <c r="S41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AA37" i="24"/>
  <c r="Z37" i="24"/>
  <c r="O37" i="24" s="1"/>
  <c r="Y37" i="24"/>
  <c r="X37" i="24"/>
  <c r="W37" i="24"/>
  <c r="V37" i="24"/>
  <c r="U37" i="24"/>
  <c r="T37" i="24"/>
  <c r="S37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O33" i="24" s="1"/>
  <c r="Z33" i="24"/>
  <c r="Y33" i="24"/>
  <c r="X33" i="24"/>
  <c r="W33" i="24"/>
  <c r="V33" i="24"/>
  <c r="U33" i="24"/>
  <c r="T33" i="24"/>
  <c r="S33" i="24"/>
  <c r="P54" i="26"/>
  <c r="O25" i="26"/>
  <c r="O27" i="26"/>
  <c r="R27" i="26"/>
  <c r="O29" i="26"/>
  <c r="O31" i="26"/>
  <c r="O33" i="26"/>
  <c r="O35" i="26"/>
  <c r="T311" i="26"/>
  <c r="U311" i="26"/>
  <c r="V311" i="26"/>
  <c r="W311" i="26"/>
  <c r="X311" i="26"/>
  <c r="Y311" i="26"/>
  <c r="Z311" i="26"/>
  <c r="AA311" i="26"/>
  <c r="AB311" i="26"/>
  <c r="AC311" i="26"/>
  <c r="AD311" i="26"/>
  <c r="AE311" i="26"/>
  <c r="AF311" i="26"/>
  <c r="AG311" i="26"/>
  <c r="AH311" i="26"/>
  <c r="AI311" i="26"/>
  <c r="AJ311" i="26"/>
  <c r="AK311" i="26"/>
  <c r="AL311" i="26"/>
  <c r="AM311" i="26"/>
  <c r="AQ311" i="26"/>
  <c r="AR311" i="26"/>
  <c r="AS311" i="26"/>
  <c r="AT311" i="26"/>
  <c r="AU311" i="26"/>
  <c r="AV311" i="26"/>
  <c r="AW311" i="26"/>
  <c r="AP311" i="26"/>
  <c r="O158" i="26"/>
  <c r="O156" i="26"/>
  <c r="O154" i="26"/>
  <c r="K154" i="26" s="1"/>
  <c r="O152" i="26"/>
  <c r="O150" i="26"/>
  <c r="O148" i="26"/>
  <c r="O146" i="26"/>
  <c r="O143" i="26"/>
  <c r="O141" i="26"/>
  <c r="O139" i="26"/>
  <c r="O137" i="26"/>
  <c r="O135" i="26"/>
  <c r="O133" i="26"/>
  <c r="O131" i="26"/>
  <c r="AZ152" i="27"/>
  <c r="P152" i="27"/>
  <c r="R152" i="27"/>
  <c r="O152" i="27"/>
  <c r="AZ150" i="27"/>
  <c r="P150" i="27"/>
  <c r="O150" i="27"/>
  <c r="AZ148" i="27"/>
  <c r="P148" i="27"/>
  <c r="O148" i="27"/>
  <c r="AZ146" i="27"/>
  <c r="P146" i="27"/>
  <c r="O146" i="27"/>
  <c r="AZ144" i="27"/>
  <c r="P144" i="27"/>
  <c r="R144" i="27" s="1"/>
  <c r="O144" i="27"/>
  <c r="AZ142" i="27"/>
  <c r="P142" i="27"/>
  <c r="O142" i="27"/>
  <c r="AZ140" i="27"/>
  <c r="P140" i="27"/>
  <c r="O140" i="27"/>
  <c r="AZ137" i="27"/>
  <c r="P137" i="27"/>
  <c r="L137" i="27"/>
  <c r="N137" i="27" s="1"/>
  <c r="M137" i="27"/>
  <c r="O137" i="27"/>
  <c r="K137" i="27" s="1"/>
  <c r="AZ135" i="27"/>
  <c r="P135" i="27"/>
  <c r="L135" i="27"/>
  <c r="O135" i="27"/>
  <c r="K135" i="27"/>
  <c r="AZ133" i="27"/>
  <c r="P133" i="27"/>
  <c r="O133" i="27"/>
  <c r="K133" i="27"/>
  <c r="AZ131" i="27"/>
  <c r="P131" i="27"/>
  <c r="O131" i="27"/>
  <c r="AZ129" i="27"/>
  <c r="P129" i="27"/>
  <c r="O129" i="27"/>
  <c r="AZ127" i="27"/>
  <c r="P127" i="27"/>
  <c r="R127" i="27" s="1"/>
  <c r="O127" i="27"/>
  <c r="AZ125" i="27"/>
  <c r="P125" i="27"/>
  <c r="O125" i="27"/>
  <c r="AZ122" i="27"/>
  <c r="I122" i="27" s="1"/>
  <c r="P122" i="27"/>
  <c r="R122" i="27" s="1"/>
  <c r="O122" i="27"/>
  <c r="K122" i="27"/>
  <c r="AZ120" i="27"/>
  <c r="P120" i="27"/>
  <c r="O120" i="27"/>
  <c r="K120" i="27"/>
  <c r="AZ118" i="27"/>
  <c r="P118" i="27"/>
  <c r="R118" i="27" s="1"/>
  <c r="O118" i="27"/>
  <c r="K118" i="27" s="1"/>
  <c r="AZ116" i="27"/>
  <c r="P116" i="27"/>
  <c r="O116" i="27"/>
  <c r="K116" i="27" s="1"/>
  <c r="R116" i="27"/>
  <c r="AZ114" i="27"/>
  <c r="P114" i="27"/>
  <c r="L114" i="27"/>
  <c r="N114" i="27" s="1"/>
  <c r="O114" i="27"/>
  <c r="K114" i="27" s="1"/>
  <c r="AZ112" i="27"/>
  <c r="P112" i="27"/>
  <c r="O112" i="27"/>
  <c r="K112" i="27" s="1"/>
  <c r="AZ110" i="27"/>
  <c r="O110" i="27"/>
  <c r="AZ108" i="27"/>
  <c r="P108" i="27"/>
  <c r="O108" i="27"/>
  <c r="AZ106" i="27"/>
  <c r="AX106" i="27"/>
  <c r="AW106" i="27"/>
  <c r="AV106" i="27"/>
  <c r="AU106" i="27"/>
  <c r="AT106" i="27"/>
  <c r="AS106" i="27"/>
  <c r="AR106" i="27"/>
  <c r="AQ106" i="27"/>
  <c r="AP106" i="27"/>
  <c r="AO106" i="27"/>
  <c r="AN106" i="27"/>
  <c r="P106" i="27"/>
  <c r="R106" i="27" s="1"/>
  <c r="O106" i="27"/>
  <c r="AZ104" i="27"/>
  <c r="AZ102" i="27"/>
  <c r="P102" i="27"/>
  <c r="O102" i="27"/>
  <c r="AZ100" i="27"/>
  <c r="P98" i="27"/>
  <c r="O98" i="27"/>
  <c r="P96" i="27"/>
  <c r="O96" i="27"/>
  <c r="AZ92" i="27"/>
  <c r="P92" i="27"/>
  <c r="R92" i="27" s="1"/>
  <c r="O92" i="27"/>
  <c r="AZ90" i="27"/>
  <c r="P90" i="27"/>
  <c r="O90" i="27"/>
  <c r="R90" i="27" s="1"/>
  <c r="L72" i="27"/>
  <c r="L70" i="27"/>
  <c r="L68" i="27"/>
  <c r="AZ62" i="27"/>
  <c r="P62" i="27"/>
  <c r="O62" i="27"/>
  <c r="AZ60" i="27"/>
  <c r="P60" i="27"/>
  <c r="O60" i="27"/>
  <c r="R60" i="27" s="1"/>
  <c r="P56" i="27"/>
  <c r="O56" i="27"/>
  <c r="R56" i="27" s="1"/>
  <c r="D56" i="27"/>
  <c r="Q54" i="27"/>
  <c r="O54" i="27"/>
  <c r="P54" i="27"/>
  <c r="R54" i="27" s="1"/>
  <c r="D54" i="27"/>
  <c r="P52" i="27"/>
  <c r="O52" i="27"/>
  <c r="AW50" i="27"/>
  <c r="AV50" i="27"/>
  <c r="AU50" i="27"/>
  <c r="AT50" i="27"/>
  <c r="AS50" i="27"/>
  <c r="AR50" i="27"/>
  <c r="AQ50" i="27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50" i="27"/>
  <c r="U50" i="27"/>
  <c r="T50" i="27"/>
  <c r="P50" i="27"/>
  <c r="O50" i="27"/>
  <c r="P48" i="27"/>
  <c r="O48" i="27"/>
  <c r="AW46" i="27"/>
  <c r="AV46" i="27"/>
  <c r="AU46" i="27"/>
  <c r="AT46" i="27"/>
  <c r="AS46" i="27"/>
  <c r="AR46" i="27"/>
  <c r="AQ46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6" i="27"/>
  <c r="U46" i="27"/>
  <c r="T46" i="27"/>
  <c r="Q46" i="27"/>
  <c r="O46" i="27" s="1"/>
  <c r="P46" i="27"/>
  <c r="AS44" i="27"/>
  <c r="AR44" i="27"/>
  <c r="AQ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P44" i="27"/>
  <c r="R44" i="27"/>
  <c r="O44" i="27"/>
  <c r="AT41" i="27"/>
  <c r="AS41" i="27"/>
  <c r="AR41" i="27"/>
  <c r="AQ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1" i="27"/>
  <c r="U41" i="27"/>
  <c r="T41" i="27"/>
  <c r="P41" i="27"/>
  <c r="O41" i="27"/>
  <c r="O39" i="27"/>
  <c r="AT37" i="27"/>
  <c r="AS37" i="27"/>
  <c r="AR37" i="27"/>
  <c r="AQ37" i="27"/>
  <c r="AP37" i="27"/>
  <c r="AO37" i="27"/>
  <c r="AN37" i="27"/>
  <c r="AM37" i="27"/>
  <c r="AL37" i="27"/>
  <c r="AK37" i="27"/>
  <c r="AJ37" i="27"/>
  <c r="AI37" i="27"/>
  <c r="AH37" i="27"/>
  <c r="AG37" i="27"/>
  <c r="AF37" i="27"/>
  <c r="AE37" i="27"/>
  <c r="AD37" i="27"/>
  <c r="AC37" i="27"/>
  <c r="AB37" i="27"/>
  <c r="AA37" i="27"/>
  <c r="Z37" i="27"/>
  <c r="Y37" i="27"/>
  <c r="X37" i="27"/>
  <c r="W37" i="27"/>
  <c r="V37" i="27"/>
  <c r="U37" i="27"/>
  <c r="T37" i="27"/>
  <c r="Q37" i="27"/>
  <c r="O37" i="27"/>
  <c r="P37" i="27"/>
  <c r="R37" i="27" s="1"/>
  <c r="O35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3" i="27"/>
  <c r="U33" i="27"/>
  <c r="T33" i="27"/>
  <c r="P33" i="27"/>
  <c r="R33" i="27"/>
  <c r="O33" i="27"/>
  <c r="P29" i="27"/>
  <c r="R29" i="27" s="1"/>
  <c r="O29" i="27"/>
  <c r="P27" i="27"/>
  <c r="R27" i="27"/>
  <c r="O27" i="27"/>
  <c r="P25" i="27"/>
  <c r="R25" i="27" s="1"/>
  <c r="O25" i="27"/>
  <c r="P23" i="27"/>
  <c r="R23" i="27"/>
  <c r="O23" i="27"/>
  <c r="P21" i="27"/>
  <c r="R21" i="27" s="1"/>
  <c r="O21" i="27"/>
  <c r="P19" i="27"/>
  <c r="R19" i="27"/>
  <c r="O19" i="27"/>
  <c r="P16" i="27"/>
  <c r="O16" i="27"/>
  <c r="P14" i="27"/>
  <c r="O14" i="27"/>
  <c r="Q43" i="26"/>
  <c r="Q60" i="26"/>
  <c r="O128" i="26"/>
  <c r="O126" i="26"/>
  <c r="R126" i="26" s="1"/>
  <c r="O124" i="26"/>
  <c r="O122" i="26"/>
  <c r="K122" i="26"/>
  <c r="O120" i="26"/>
  <c r="K120" i="26" s="1"/>
  <c r="O118" i="26"/>
  <c r="O116" i="26"/>
  <c r="O114" i="26"/>
  <c r="O112" i="26"/>
  <c r="AZ154" i="26"/>
  <c r="P154" i="26"/>
  <c r="AZ139" i="26"/>
  <c r="P139" i="26"/>
  <c r="L139" i="26" s="1"/>
  <c r="M139" i="26" s="1"/>
  <c r="R139" i="26"/>
  <c r="K139" i="26"/>
  <c r="R148" i="27"/>
  <c r="R133" i="27"/>
  <c r="R62" i="27"/>
  <c r="R96" i="27"/>
  <c r="R50" i="27"/>
  <c r="R52" i="27"/>
  <c r="R114" i="27"/>
  <c r="R129" i="27"/>
  <c r="R137" i="27"/>
  <c r="R146" i="27"/>
  <c r="L133" i="27"/>
  <c r="M133" i="27" s="1"/>
  <c r="R41" i="27"/>
  <c r="R142" i="27"/>
  <c r="M114" i="27"/>
  <c r="R135" i="27"/>
  <c r="L118" i="27"/>
  <c r="N118" i="27" s="1"/>
  <c r="R131" i="27"/>
  <c r="R108" i="27"/>
  <c r="L116" i="27"/>
  <c r="N116" i="27" s="1"/>
  <c r="L122" i="27"/>
  <c r="N122" i="27"/>
  <c r="AW335" i="26"/>
  <c r="AV335" i="26"/>
  <c r="AU335" i="26"/>
  <c r="AT335" i="26"/>
  <c r="AS335" i="26"/>
  <c r="AQ335" i="26"/>
  <c r="AP335" i="26"/>
  <c r="AO335" i="26"/>
  <c r="AN335" i="26"/>
  <c r="AM335" i="26"/>
  <c r="AL335" i="26"/>
  <c r="AK335" i="26"/>
  <c r="AJ335" i="26"/>
  <c r="AI335" i="26"/>
  <c r="AH335" i="26"/>
  <c r="AG335" i="26"/>
  <c r="AF335" i="26"/>
  <c r="AE335" i="26"/>
  <c r="AD335" i="26"/>
  <c r="AC335" i="26"/>
  <c r="AB335" i="26"/>
  <c r="AA335" i="26"/>
  <c r="Z335" i="26"/>
  <c r="Y335" i="26"/>
  <c r="X335" i="26"/>
  <c r="W335" i="26"/>
  <c r="V335" i="26"/>
  <c r="U335" i="26"/>
  <c r="T335" i="26"/>
  <c r="AW326" i="26"/>
  <c r="AV326" i="26"/>
  <c r="AU326" i="26"/>
  <c r="AT326" i="26"/>
  <c r="AS326" i="26"/>
  <c r="AR326" i="26"/>
  <c r="AQ326" i="26"/>
  <c r="AP326" i="26"/>
  <c r="AO326" i="26"/>
  <c r="AN326" i="26"/>
  <c r="AM326" i="26"/>
  <c r="AL326" i="26"/>
  <c r="AK326" i="26"/>
  <c r="AJ326" i="26"/>
  <c r="AI326" i="26"/>
  <c r="AH326" i="26"/>
  <c r="AG326" i="26"/>
  <c r="AF326" i="26"/>
  <c r="AE326" i="26"/>
  <c r="AD326" i="26"/>
  <c r="AC326" i="26"/>
  <c r="AB326" i="26"/>
  <c r="AA326" i="26"/>
  <c r="Z326" i="26"/>
  <c r="Y326" i="26"/>
  <c r="X326" i="26"/>
  <c r="W326" i="26"/>
  <c r="V326" i="26"/>
  <c r="U326" i="26"/>
  <c r="T326" i="26"/>
  <c r="AO311" i="26"/>
  <c r="AN311" i="26"/>
  <c r="AW273" i="26"/>
  <c r="AV273" i="26"/>
  <c r="AU273" i="26"/>
  <c r="AT273" i="26"/>
  <c r="AS273" i="26"/>
  <c r="AR273" i="26"/>
  <c r="AQ273" i="26"/>
  <c r="AP273" i="26"/>
  <c r="AO273" i="26"/>
  <c r="AN273" i="26"/>
  <c r="AM273" i="26"/>
  <c r="AL273" i="26"/>
  <c r="AK273" i="26"/>
  <c r="AJ273" i="26"/>
  <c r="AI273" i="26"/>
  <c r="AH273" i="26"/>
  <c r="AG273" i="26"/>
  <c r="AF273" i="26"/>
  <c r="AE273" i="26"/>
  <c r="AD273" i="26"/>
  <c r="AC273" i="26"/>
  <c r="AB273" i="26"/>
  <c r="AA273" i="26"/>
  <c r="Z273" i="26"/>
  <c r="Y273" i="26"/>
  <c r="X273" i="26"/>
  <c r="W273" i="26"/>
  <c r="V273" i="26"/>
  <c r="U273" i="26"/>
  <c r="T273" i="26"/>
  <c r="P217" i="26"/>
  <c r="R217" i="26" s="1"/>
  <c r="O217" i="26"/>
  <c r="P214" i="26"/>
  <c r="R214" i="26" s="1"/>
  <c r="O214" i="26"/>
  <c r="P212" i="26"/>
  <c r="R212" i="26"/>
  <c r="O212" i="26"/>
  <c r="P210" i="26"/>
  <c r="O210" i="26"/>
  <c r="P208" i="26"/>
  <c r="O208" i="26"/>
  <c r="P206" i="26"/>
  <c r="O206" i="26"/>
  <c r="P204" i="26"/>
  <c r="R204" i="26" s="1"/>
  <c r="O204" i="26"/>
  <c r="P202" i="26"/>
  <c r="O202" i="26"/>
  <c r="R202" i="26" s="1"/>
  <c r="P200" i="26"/>
  <c r="R200" i="26" s="1"/>
  <c r="O200" i="26"/>
  <c r="P198" i="26"/>
  <c r="R198" i="26" s="1"/>
  <c r="O198" i="26"/>
  <c r="I198" i="26"/>
  <c r="P196" i="26"/>
  <c r="O196" i="26"/>
  <c r="P194" i="26"/>
  <c r="O194" i="26"/>
  <c r="P192" i="26"/>
  <c r="O192" i="26"/>
  <c r="P190" i="26"/>
  <c r="R190" i="26" s="1"/>
  <c r="O190" i="26"/>
  <c r="I190" i="26"/>
  <c r="P188" i="26"/>
  <c r="O188" i="26"/>
  <c r="R188" i="26" s="1"/>
  <c r="AZ186" i="26"/>
  <c r="AZ185" i="26"/>
  <c r="P185" i="26"/>
  <c r="O185" i="26"/>
  <c r="AZ184" i="26"/>
  <c r="AZ183" i="26"/>
  <c r="P183" i="26"/>
  <c r="R183" i="26" s="1"/>
  <c r="O183" i="26"/>
  <c r="AZ182" i="26"/>
  <c r="AZ181" i="26"/>
  <c r="P181" i="26"/>
  <c r="R181" i="26" s="1"/>
  <c r="O181" i="26"/>
  <c r="AZ180" i="26"/>
  <c r="AZ179" i="26"/>
  <c r="P179" i="26"/>
  <c r="O179" i="26"/>
  <c r="AZ178" i="26"/>
  <c r="AZ177" i="26"/>
  <c r="P177" i="26"/>
  <c r="R177" i="26" s="1"/>
  <c r="O177" i="26"/>
  <c r="AZ176" i="26"/>
  <c r="BA175" i="26"/>
  <c r="I175" i="26" s="1"/>
  <c r="AZ175" i="26"/>
  <c r="P175" i="26"/>
  <c r="O175" i="26"/>
  <c r="AZ174" i="26"/>
  <c r="AZ173" i="26"/>
  <c r="I173" i="26" s="1"/>
  <c r="P173" i="26"/>
  <c r="O173" i="26"/>
  <c r="AZ172" i="26"/>
  <c r="AZ171" i="26"/>
  <c r="P171" i="26"/>
  <c r="R171" i="26" s="1"/>
  <c r="O171" i="26"/>
  <c r="I171" i="26"/>
  <c r="AZ170" i="26"/>
  <c r="AZ169" i="26"/>
  <c r="I169" i="26" s="1"/>
  <c r="P169" i="26"/>
  <c r="O169" i="26"/>
  <c r="R169" i="26"/>
  <c r="AO166" i="26"/>
  <c r="AN166" i="26"/>
  <c r="AM166" i="26"/>
  <c r="AL166" i="26"/>
  <c r="AK166" i="26"/>
  <c r="AJ166" i="26"/>
  <c r="AI166" i="26"/>
  <c r="AH166" i="26"/>
  <c r="AG166" i="26"/>
  <c r="AF166" i="26"/>
  <c r="AE166" i="26"/>
  <c r="AD166" i="26"/>
  <c r="AC166" i="26"/>
  <c r="AB166" i="26"/>
  <c r="AA166" i="26"/>
  <c r="Z166" i="26"/>
  <c r="Y166" i="26"/>
  <c r="X166" i="26"/>
  <c r="W166" i="26"/>
  <c r="V166" i="26"/>
  <c r="U166" i="26"/>
  <c r="T166" i="26"/>
  <c r="P166" i="26"/>
  <c r="P163" i="26"/>
  <c r="R163" i="26" s="1"/>
  <c r="O163" i="26"/>
  <c r="P161" i="26"/>
  <c r="O161" i="26"/>
  <c r="R161" i="26" s="1"/>
  <c r="AZ158" i="26"/>
  <c r="P158" i="26"/>
  <c r="AZ156" i="26"/>
  <c r="P156" i="26"/>
  <c r="R156" i="26" s="1"/>
  <c r="AZ152" i="26"/>
  <c r="P152" i="26"/>
  <c r="R152" i="26" s="1"/>
  <c r="AZ150" i="26"/>
  <c r="P150" i="26"/>
  <c r="R150" i="26" s="1"/>
  <c r="AZ148" i="26"/>
  <c r="P148" i="26"/>
  <c r="R148" i="26" s="1"/>
  <c r="AZ146" i="26"/>
  <c r="P146" i="26"/>
  <c r="R146" i="26" s="1"/>
  <c r="AZ143" i="26"/>
  <c r="P143" i="26"/>
  <c r="K143" i="26"/>
  <c r="AZ141" i="26"/>
  <c r="P141" i="26"/>
  <c r="L141" i="26" s="1"/>
  <c r="M141" i="26" s="1"/>
  <c r="K141" i="26"/>
  <c r="AZ137" i="26"/>
  <c r="P137" i="26"/>
  <c r="R137" i="26" s="1"/>
  <c r="AZ135" i="26"/>
  <c r="P135" i="26"/>
  <c r="AZ133" i="26"/>
  <c r="P133" i="26"/>
  <c r="AZ131" i="26"/>
  <c r="P131" i="26"/>
  <c r="AZ128" i="26"/>
  <c r="I128" i="26" s="1"/>
  <c r="P128" i="26"/>
  <c r="L128" i="26" s="1"/>
  <c r="AZ126" i="26"/>
  <c r="P126" i="26"/>
  <c r="L126" i="26" s="1"/>
  <c r="M126" i="26" s="1"/>
  <c r="AZ124" i="26"/>
  <c r="P124" i="26"/>
  <c r="L124" i="26"/>
  <c r="K124" i="26"/>
  <c r="AZ122" i="26"/>
  <c r="P122" i="26"/>
  <c r="AZ120" i="26"/>
  <c r="P120" i="26"/>
  <c r="AZ118" i="26"/>
  <c r="P118" i="26"/>
  <c r="L118" i="26"/>
  <c r="N118" i="26"/>
  <c r="K118" i="26"/>
  <c r="AZ116" i="26"/>
  <c r="AZ114" i="26"/>
  <c r="P114" i="26"/>
  <c r="R114" i="26" s="1"/>
  <c r="AZ112" i="26"/>
  <c r="AX112" i="26"/>
  <c r="AW112" i="26"/>
  <c r="AV112" i="26"/>
  <c r="AU112" i="26"/>
  <c r="AT112" i="26"/>
  <c r="AS112" i="26"/>
  <c r="AR112" i="26"/>
  <c r="AQ112" i="26"/>
  <c r="AP112" i="26"/>
  <c r="AO112" i="26"/>
  <c r="AN112" i="26"/>
  <c r="P112" i="26"/>
  <c r="AZ110" i="26"/>
  <c r="AZ108" i="26"/>
  <c r="P108" i="26"/>
  <c r="O108" i="26"/>
  <c r="R108" i="26" s="1"/>
  <c r="AZ106" i="26"/>
  <c r="P104" i="26"/>
  <c r="O104" i="26"/>
  <c r="P102" i="26"/>
  <c r="O102" i="26"/>
  <c r="AZ98" i="26"/>
  <c r="P98" i="26"/>
  <c r="O98" i="26"/>
  <c r="R98" i="26" s="1"/>
  <c r="AZ96" i="26"/>
  <c r="P96" i="26"/>
  <c r="O96" i="26"/>
  <c r="L78" i="26"/>
  <c r="L76" i="26"/>
  <c r="L74" i="26"/>
  <c r="AZ68" i="26"/>
  <c r="P68" i="26"/>
  <c r="R68" i="26" s="1"/>
  <c r="O68" i="26"/>
  <c r="AZ66" i="26"/>
  <c r="P66" i="26"/>
  <c r="O66" i="26"/>
  <c r="P62" i="26"/>
  <c r="R62" i="26" s="1"/>
  <c r="D62" i="26"/>
  <c r="P60" i="26"/>
  <c r="D60" i="26"/>
  <c r="P58" i="26"/>
  <c r="P56" i="26"/>
  <c r="R56" i="26" s="1"/>
  <c r="P50" i="26"/>
  <c r="R50" i="26" s="1"/>
  <c r="P47" i="26"/>
  <c r="P43" i="26"/>
  <c r="R43" i="26" s="1"/>
  <c r="P39" i="26"/>
  <c r="P35" i="26"/>
  <c r="R35" i="26" s="1"/>
  <c r="P33" i="26"/>
  <c r="R33" i="26"/>
  <c r="P31" i="26"/>
  <c r="R31" i="26" s="1"/>
  <c r="P29" i="26"/>
  <c r="P27" i="26"/>
  <c r="P25" i="26"/>
  <c r="R25" i="26" s="1"/>
  <c r="P22" i="26"/>
  <c r="O22" i="26"/>
  <c r="P20" i="26"/>
  <c r="O20" i="26"/>
  <c r="AN301" i="24"/>
  <c r="AM301" i="24"/>
  <c r="AL301" i="24"/>
  <c r="AJ301" i="24"/>
  <c r="AK301" i="24"/>
  <c r="AI301" i="24"/>
  <c r="AH301" i="24"/>
  <c r="M122" i="27"/>
  <c r="R66" i="26"/>
  <c r="M118" i="27"/>
  <c r="R179" i="26"/>
  <c r="R208" i="26"/>
  <c r="R196" i="26"/>
  <c r="R185" i="26"/>
  <c r="R206" i="26"/>
  <c r="R104" i="26"/>
  <c r="R58" i="26"/>
  <c r="R118" i="26"/>
  <c r="R158" i="26"/>
  <c r="R210" i="26"/>
  <c r="R29" i="26"/>
  <c r="R54" i="26"/>
  <c r="R60" i="26"/>
  <c r="R96" i="26"/>
  <c r="R124" i="26"/>
  <c r="R131" i="26"/>
  <c r="R141" i="26"/>
  <c r="R173" i="26"/>
  <c r="R192" i="26"/>
  <c r="R39" i="26"/>
  <c r="M118" i="26"/>
  <c r="AW263" i="24"/>
  <c r="AV263" i="24"/>
  <c r="AU263" i="24"/>
  <c r="AT263" i="24"/>
  <c r="AS263" i="24"/>
  <c r="AR263" i="24"/>
  <c r="AQ263" i="24"/>
  <c r="AP263" i="24"/>
  <c r="AO263" i="24"/>
  <c r="AN263" i="24"/>
  <c r="AM263" i="24"/>
  <c r="AL263" i="24"/>
  <c r="AK263" i="24"/>
  <c r="AJ263" i="24"/>
  <c r="AI263" i="24"/>
  <c r="AH263" i="24"/>
  <c r="AG263" i="24"/>
  <c r="AF263" i="24"/>
  <c r="AE263" i="24"/>
  <c r="AD263" i="24"/>
  <c r="AC263" i="24"/>
  <c r="AB263" i="24"/>
  <c r="AA263" i="24"/>
  <c r="Z263" i="24"/>
  <c r="Y263" i="24"/>
  <c r="X263" i="24"/>
  <c r="W263" i="24"/>
  <c r="V263" i="24"/>
  <c r="U263" i="24"/>
  <c r="T263" i="24"/>
  <c r="S263" i="24"/>
  <c r="AW324" i="23"/>
  <c r="AV324" i="23"/>
  <c r="AU324" i="23"/>
  <c r="AT324" i="23"/>
  <c r="AS324" i="23"/>
  <c r="AR324" i="23"/>
  <c r="AQ324" i="23"/>
  <c r="AP324" i="23"/>
  <c r="AO324" i="23"/>
  <c r="AN324" i="23"/>
  <c r="AM324" i="23"/>
  <c r="AL324" i="23"/>
  <c r="AK324" i="23"/>
  <c r="AJ324" i="23"/>
  <c r="AI324" i="23"/>
  <c r="AH324" i="23"/>
  <c r="AG324" i="23"/>
  <c r="AF324" i="23"/>
  <c r="AE324" i="23"/>
  <c r="AD324" i="23"/>
  <c r="AC324" i="23"/>
  <c r="AB324" i="23"/>
  <c r="AA324" i="23"/>
  <c r="Z324" i="23"/>
  <c r="Y324" i="23"/>
  <c r="X324" i="23"/>
  <c r="W324" i="23"/>
  <c r="V324" i="23"/>
  <c r="U324" i="23"/>
  <c r="T324" i="23"/>
  <c r="S324" i="23"/>
  <c r="AW315" i="23"/>
  <c r="AV315" i="23"/>
  <c r="AU315" i="23"/>
  <c r="AT315" i="23"/>
  <c r="AS315" i="23"/>
  <c r="AR315" i="23"/>
  <c r="AQ315" i="23"/>
  <c r="AP315" i="23"/>
  <c r="AO315" i="23"/>
  <c r="AN315" i="23"/>
  <c r="AM315" i="23"/>
  <c r="AL315" i="23"/>
  <c r="AK315" i="23"/>
  <c r="AJ315" i="23"/>
  <c r="AI315" i="23"/>
  <c r="AH315" i="23"/>
  <c r="AG315" i="23"/>
  <c r="AF315" i="23"/>
  <c r="AE315" i="23"/>
  <c r="AD315" i="23"/>
  <c r="AC315" i="23"/>
  <c r="AB315" i="23"/>
  <c r="AA315" i="23"/>
  <c r="Z315" i="23"/>
  <c r="Y315" i="23"/>
  <c r="X315" i="23"/>
  <c r="W315" i="23"/>
  <c r="V315" i="23"/>
  <c r="U315" i="23"/>
  <c r="T315" i="23"/>
  <c r="S315" i="23"/>
  <c r="AW300" i="23"/>
  <c r="AV300" i="23"/>
  <c r="AU300" i="23"/>
  <c r="AT300" i="23"/>
  <c r="AS300" i="23"/>
  <c r="AR300" i="23"/>
  <c r="AQ300" i="23"/>
  <c r="AP300" i="23"/>
  <c r="AO300" i="23"/>
  <c r="AN300" i="23"/>
  <c r="AM300" i="23"/>
  <c r="AL300" i="23"/>
  <c r="AK300" i="23"/>
  <c r="AJ300" i="23"/>
  <c r="AI300" i="23"/>
  <c r="AH300" i="23"/>
  <c r="AG300" i="23"/>
  <c r="AF300" i="23"/>
  <c r="AE300" i="23"/>
  <c r="AD300" i="23"/>
  <c r="AC300" i="23"/>
  <c r="AB300" i="23"/>
  <c r="AA300" i="23"/>
  <c r="Z300" i="23"/>
  <c r="Y300" i="23"/>
  <c r="X300" i="23"/>
  <c r="W300" i="23"/>
  <c r="V300" i="23"/>
  <c r="U300" i="23"/>
  <c r="T300" i="23"/>
  <c r="S300" i="23"/>
  <c r="AW263" i="23"/>
  <c r="AV263" i="23"/>
  <c r="AU263" i="23"/>
  <c r="AT263" i="23"/>
  <c r="AS263" i="23"/>
  <c r="AR263" i="23"/>
  <c r="AQ263" i="23"/>
  <c r="AP263" i="23"/>
  <c r="AO263" i="23"/>
  <c r="AN263" i="23"/>
  <c r="AM263" i="23"/>
  <c r="AL263" i="23"/>
  <c r="AK263" i="23"/>
  <c r="AJ263" i="23"/>
  <c r="AI263" i="23"/>
  <c r="AH263" i="23"/>
  <c r="AG263" i="23"/>
  <c r="AF263" i="23"/>
  <c r="AE263" i="23"/>
  <c r="AD263" i="23"/>
  <c r="AC263" i="23"/>
  <c r="AB263" i="23"/>
  <c r="AA263" i="23"/>
  <c r="Z263" i="23"/>
  <c r="Y263" i="23"/>
  <c r="X263" i="23"/>
  <c r="W263" i="23"/>
  <c r="V263" i="23"/>
  <c r="U263" i="23"/>
  <c r="T263" i="23"/>
  <c r="S263" i="23"/>
  <c r="L209" i="23"/>
  <c r="K209" i="23"/>
  <c r="P207" i="23"/>
  <c r="L207" i="23" s="1"/>
  <c r="O207" i="23"/>
  <c r="K207" i="23"/>
  <c r="P204" i="23"/>
  <c r="O204" i="23"/>
  <c r="K204" i="23" s="1"/>
  <c r="P202" i="23"/>
  <c r="L202" i="23"/>
  <c r="N202" i="23" s="1"/>
  <c r="O202" i="23"/>
  <c r="K202" i="23"/>
  <c r="P200" i="23"/>
  <c r="O200" i="23"/>
  <c r="K200" i="23" s="1"/>
  <c r="P198" i="23"/>
  <c r="L198" i="23"/>
  <c r="N198" i="23" s="1"/>
  <c r="O198" i="23"/>
  <c r="K198" i="23"/>
  <c r="P196" i="23"/>
  <c r="O196" i="23"/>
  <c r="K196" i="23"/>
  <c r="P194" i="23"/>
  <c r="L194" i="23"/>
  <c r="O194" i="23"/>
  <c r="P192" i="23"/>
  <c r="O192" i="23"/>
  <c r="K192" i="23"/>
  <c r="P190" i="23"/>
  <c r="L190" i="23"/>
  <c r="M190" i="23" s="1"/>
  <c r="O190" i="23"/>
  <c r="K190" i="23"/>
  <c r="P188" i="23"/>
  <c r="O188" i="23"/>
  <c r="K188" i="23"/>
  <c r="I188" i="23"/>
  <c r="P186" i="23"/>
  <c r="O186" i="23"/>
  <c r="K186" i="23"/>
  <c r="P184" i="23"/>
  <c r="Q184" i="23" s="1"/>
  <c r="O184" i="23"/>
  <c r="K184" i="23" s="1"/>
  <c r="P182" i="23"/>
  <c r="O182" i="23"/>
  <c r="K182" i="23" s="1"/>
  <c r="P180" i="23"/>
  <c r="L180" i="23"/>
  <c r="O180" i="23"/>
  <c r="K180" i="23"/>
  <c r="I180" i="23"/>
  <c r="P178" i="23"/>
  <c r="O178" i="23"/>
  <c r="K178" i="23" s="1"/>
  <c r="AY176" i="23"/>
  <c r="AY175" i="23"/>
  <c r="P175" i="23"/>
  <c r="L175" i="23"/>
  <c r="M175" i="23" s="1"/>
  <c r="O175" i="23"/>
  <c r="AY174" i="23"/>
  <c r="AY173" i="23"/>
  <c r="P173" i="23"/>
  <c r="L173" i="23" s="1"/>
  <c r="N173" i="23" s="1"/>
  <c r="O173" i="23"/>
  <c r="AY172" i="23"/>
  <c r="AY171" i="23"/>
  <c r="P171" i="23"/>
  <c r="O171" i="23"/>
  <c r="K171" i="23"/>
  <c r="AY170" i="23"/>
  <c r="AY169" i="23"/>
  <c r="P169" i="23"/>
  <c r="O169" i="23"/>
  <c r="AY168" i="23"/>
  <c r="AY167" i="23"/>
  <c r="P167" i="23"/>
  <c r="O167" i="23"/>
  <c r="Q167" i="23" s="1"/>
  <c r="AY166" i="23"/>
  <c r="AZ165" i="23"/>
  <c r="I165" i="23" s="1"/>
  <c r="AY165" i="23"/>
  <c r="P165" i="23"/>
  <c r="L165" i="23"/>
  <c r="M165" i="23" s="1"/>
  <c r="O165" i="23"/>
  <c r="Q165" i="23"/>
  <c r="AY164" i="23"/>
  <c r="AY163" i="23"/>
  <c r="I163" i="23"/>
  <c r="P163" i="23"/>
  <c r="L163" i="23"/>
  <c r="N163" i="23"/>
  <c r="O163" i="23"/>
  <c r="K163" i="23" s="1"/>
  <c r="AY162" i="23"/>
  <c r="AY161" i="23"/>
  <c r="P161" i="23"/>
  <c r="L161" i="23"/>
  <c r="M161" i="23" s="1"/>
  <c r="O161" i="23"/>
  <c r="K161" i="23"/>
  <c r="I161" i="23"/>
  <c r="AY160" i="23"/>
  <c r="AY159" i="23"/>
  <c r="I159" i="23"/>
  <c r="P159" i="23"/>
  <c r="O159" i="23"/>
  <c r="K159" i="23"/>
  <c r="P156" i="23"/>
  <c r="O156" i="23"/>
  <c r="K156" i="23"/>
  <c r="P153" i="23"/>
  <c r="L153" i="23"/>
  <c r="M153" i="23" s="1"/>
  <c r="O153" i="23"/>
  <c r="K153" i="23" s="1"/>
  <c r="P151" i="23"/>
  <c r="L151" i="23"/>
  <c r="O151" i="23"/>
  <c r="K151" i="23"/>
  <c r="AY148" i="23"/>
  <c r="P148" i="23"/>
  <c r="O148" i="23"/>
  <c r="K148" i="23" s="1"/>
  <c r="AY146" i="23"/>
  <c r="P146" i="23"/>
  <c r="Q146" i="23" s="1"/>
  <c r="O146" i="23"/>
  <c r="K146" i="23" s="1"/>
  <c r="AY144" i="23"/>
  <c r="P144" i="23"/>
  <c r="O144" i="23"/>
  <c r="K144" i="23" s="1"/>
  <c r="AY142" i="23"/>
  <c r="P142" i="23"/>
  <c r="O142" i="23"/>
  <c r="AY140" i="23"/>
  <c r="P140" i="23"/>
  <c r="O140" i="23"/>
  <c r="AY138" i="23"/>
  <c r="P138" i="23"/>
  <c r="O138" i="23"/>
  <c r="AY135" i="23"/>
  <c r="P135" i="23"/>
  <c r="O135" i="23"/>
  <c r="K135" i="23"/>
  <c r="AY133" i="23"/>
  <c r="P133" i="23"/>
  <c r="Q133" i="23" s="1"/>
  <c r="O133" i="23"/>
  <c r="K133" i="23" s="1"/>
  <c r="AY131" i="23"/>
  <c r="P131" i="23"/>
  <c r="L131" i="23" s="1"/>
  <c r="M131" i="23" s="1"/>
  <c r="O131" i="23"/>
  <c r="AY129" i="23"/>
  <c r="P129" i="23"/>
  <c r="O129" i="23"/>
  <c r="AY127" i="23"/>
  <c r="P127" i="23"/>
  <c r="L127" i="23" s="1"/>
  <c r="O127" i="23"/>
  <c r="K127" i="23"/>
  <c r="AY125" i="23"/>
  <c r="P125" i="23"/>
  <c r="O125" i="23"/>
  <c r="AY122" i="23"/>
  <c r="I122" i="23" s="1"/>
  <c r="P122" i="23"/>
  <c r="O122" i="23"/>
  <c r="K122" i="23"/>
  <c r="AY120" i="23"/>
  <c r="P120" i="23"/>
  <c r="O120" i="23"/>
  <c r="K120" i="23"/>
  <c r="AY118" i="23"/>
  <c r="P118" i="23"/>
  <c r="O118" i="23"/>
  <c r="K118" i="23"/>
  <c r="AY116" i="23"/>
  <c r="P116" i="23"/>
  <c r="O116" i="23"/>
  <c r="K116" i="23"/>
  <c r="AY114" i="23"/>
  <c r="P114" i="23"/>
  <c r="L114" i="23" s="1"/>
  <c r="N114" i="23" s="1"/>
  <c r="O114" i="23"/>
  <c r="K114" i="23"/>
  <c r="AY112" i="23"/>
  <c r="P112" i="23"/>
  <c r="L112" i="23"/>
  <c r="O112" i="23"/>
  <c r="K112" i="23" s="1"/>
  <c r="AY110" i="23"/>
  <c r="AY108" i="23"/>
  <c r="P108" i="23"/>
  <c r="O108" i="23"/>
  <c r="AY106" i="23"/>
  <c r="AW106" i="23"/>
  <c r="AV106" i="23"/>
  <c r="AU106" i="23"/>
  <c r="AT106" i="23"/>
  <c r="AS106" i="23"/>
  <c r="AR106" i="23"/>
  <c r="AQ106" i="23"/>
  <c r="AP106" i="23"/>
  <c r="AO106" i="23"/>
  <c r="AN106" i="23"/>
  <c r="AM106" i="23"/>
  <c r="P106" i="23"/>
  <c r="AY104" i="23"/>
  <c r="AY102" i="23"/>
  <c r="S102" i="23"/>
  <c r="O102" i="23"/>
  <c r="P102" i="23"/>
  <c r="AY100" i="23"/>
  <c r="AW98" i="23"/>
  <c r="AV98" i="23"/>
  <c r="AU98" i="23"/>
  <c r="O98" i="23"/>
  <c r="K98" i="23" s="1"/>
  <c r="AT98" i="23"/>
  <c r="P98" i="23"/>
  <c r="AS96" i="23"/>
  <c r="AR96" i="23"/>
  <c r="AQ96" i="23"/>
  <c r="P96" i="23"/>
  <c r="L96" i="23" s="1"/>
  <c r="N96" i="23" s="1"/>
  <c r="AY92" i="23"/>
  <c r="P92" i="23"/>
  <c r="Q92" i="23"/>
  <c r="O92" i="23"/>
  <c r="K92" i="23"/>
  <c r="AY90" i="23"/>
  <c r="P90" i="23"/>
  <c r="L90" i="23"/>
  <c r="M90" i="23" s="1"/>
  <c r="O90" i="23"/>
  <c r="K90" i="23"/>
  <c r="L72" i="23"/>
  <c r="L70" i="23"/>
  <c r="L68" i="23"/>
  <c r="L66" i="23"/>
  <c r="L64" i="23"/>
  <c r="AY62" i="23"/>
  <c r="P62" i="23"/>
  <c r="O62" i="23"/>
  <c r="AY60" i="23"/>
  <c r="P60" i="23"/>
  <c r="L60" i="23" s="1"/>
  <c r="P56" i="23"/>
  <c r="Q56" i="23" s="1"/>
  <c r="O56" i="23"/>
  <c r="D56" i="23"/>
  <c r="P54" i="23"/>
  <c r="Q54" i="23" s="1"/>
  <c r="O54" i="23"/>
  <c r="D54" i="23"/>
  <c r="P52" i="23"/>
  <c r="Q52" i="23" s="1"/>
  <c r="O52" i="23"/>
  <c r="P50" i="23"/>
  <c r="O50" i="23"/>
  <c r="Q50" i="23" s="1"/>
  <c r="P48" i="23"/>
  <c r="Q48" i="23" s="1"/>
  <c r="O48" i="23"/>
  <c r="P46" i="23"/>
  <c r="O46" i="23"/>
  <c r="Q46" i="23"/>
  <c r="P44" i="23"/>
  <c r="O44" i="23"/>
  <c r="Q44" i="23"/>
  <c r="P41" i="23"/>
  <c r="O41" i="23"/>
  <c r="N39" i="23"/>
  <c r="M39" i="23"/>
  <c r="P37" i="23"/>
  <c r="O37" i="23"/>
  <c r="Q37" i="23"/>
  <c r="N35" i="23"/>
  <c r="M35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P33" i="23"/>
  <c r="P27" i="23"/>
  <c r="L27" i="23" s="1"/>
  <c r="O27" i="23"/>
  <c r="Q27" i="23"/>
  <c r="P25" i="23"/>
  <c r="O25" i="23"/>
  <c r="P23" i="23"/>
  <c r="Q23" i="23" s="1"/>
  <c r="O23" i="23"/>
  <c r="P21" i="23"/>
  <c r="O21" i="23"/>
  <c r="K21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P19" i="23"/>
  <c r="P16" i="23"/>
  <c r="L16" i="23"/>
  <c r="M16" i="23" s="1"/>
  <c r="O16" i="23"/>
  <c r="K16" i="23"/>
  <c r="P14" i="23"/>
  <c r="L14" i="23" s="1"/>
  <c r="O14" i="23"/>
  <c r="K14" i="23"/>
  <c r="Q116" i="23"/>
  <c r="Q90" i="23"/>
  <c r="L129" i="23"/>
  <c r="L146" i="26" s="1"/>
  <c r="L133" i="23"/>
  <c r="M133" i="23" s="1"/>
  <c r="L135" i="23"/>
  <c r="M135" i="23" s="1"/>
  <c r="L116" i="23"/>
  <c r="L125" i="27"/>
  <c r="N125" i="27" s="1"/>
  <c r="Q196" i="23"/>
  <c r="M198" i="23"/>
  <c r="M116" i="23"/>
  <c r="L131" i="26"/>
  <c r="N131" i="26" s="1"/>
  <c r="Q144" i="23"/>
  <c r="Q118" i="23"/>
  <c r="L125" i="23"/>
  <c r="M125" i="23" s="1"/>
  <c r="L140" i="23"/>
  <c r="M140" i="23"/>
  <c r="L142" i="23"/>
  <c r="M142" i="23" s="1"/>
  <c r="N142" i="23"/>
  <c r="L144" i="23"/>
  <c r="M144" i="23" s="1"/>
  <c r="Q161" i="23"/>
  <c r="L138" i="23"/>
  <c r="Q151" i="23"/>
  <c r="Q186" i="23"/>
  <c r="L196" i="23"/>
  <c r="N196" i="23" s="1"/>
  <c r="Q204" i="23"/>
  <c r="K165" i="23"/>
  <c r="L169" i="23"/>
  <c r="L186" i="23"/>
  <c r="M186" i="23" s="1"/>
  <c r="L204" i="23"/>
  <c r="N204" i="23" s="1"/>
  <c r="Q25" i="23"/>
  <c r="L62" i="23"/>
  <c r="M62" i="23" s="1"/>
  <c r="L184" i="23"/>
  <c r="M184" i="23" s="1"/>
  <c r="Q190" i="23"/>
  <c r="Q198" i="23"/>
  <c r="Q207" i="23"/>
  <c r="L92" i="23"/>
  <c r="L106" i="23"/>
  <c r="M106" i="23" s="1"/>
  <c r="N116" i="23"/>
  <c r="L118" i="23"/>
  <c r="Q156" i="23"/>
  <c r="Q159" i="23"/>
  <c r="Q163" i="23"/>
  <c r="M173" i="23"/>
  <c r="L178" i="23"/>
  <c r="M178" i="23" s="1"/>
  <c r="Q180" i="23"/>
  <c r="Q192" i="23"/>
  <c r="K102" i="23"/>
  <c r="L108" i="23"/>
  <c r="N108" i="23" s="1"/>
  <c r="L156" i="23"/>
  <c r="L159" i="23"/>
  <c r="L182" i="23"/>
  <c r="N182" i="23" s="1"/>
  <c r="N175" i="23"/>
  <c r="L192" i="23"/>
  <c r="N192" i="23" s="1"/>
  <c r="P29" i="24"/>
  <c r="O29" i="24"/>
  <c r="Q29" i="24" s="1"/>
  <c r="M129" i="23"/>
  <c r="K131" i="26"/>
  <c r="N129" i="23"/>
  <c r="N153" i="23"/>
  <c r="N140" i="23"/>
  <c r="N144" i="23"/>
  <c r="N125" i="23"/>
  <c r="M196" i="23"/>
  <c r="N184" i="23"/>
  <c r="N106" i="23"/>
  <c r="M163" i="23"/>
  <c r="M192" i="23"/>
  <c r="M108" i="23"/>
  <c r="T156" i="24"/>
  <c r="U156" i="24"/>
  <c r="V156" i="24"/>
  <c r="W156" i="24"/>
  <c r="X156" i="24"/>
  <c r="Y156" i="24"/>
  <c r="Z156" i="24"/>
  <c r="AA156" i="24"/>
  <c r="AB156" i="24"/>
  <c r="AC156" i="24"/>
  <c r="AD156" i="24"/>
  <c r="AE156" i="24"/>
  <c r="AF156" i="24"/>
  <c r="AG156" i="24"/>
  <c r="AH156" i="24"/>
  <c r="AI156" i="24"/>
  <c r="AJ156" i="24"/>
  <c r="AK156" i="24"/>
  <c r="AL156" i="24"/>
  <c r="AM156" i="24"/>
  <c r="AN156" i="24"/>
  <c r="S156" i="24"/>
  <c r="P33" i="24"/>
  <c r="Q33" i="24" s="1"/>
  <c r="P37" i="24"/>
  <c r="Q37" i="24" s="1"/>
  <c r="O41" i="24"/>
  <c r="Q41" i="24" s="1"/>
  <c r="P41" i="24"/>
  <c r="L72" i="24"/>
  <c r="L70" i="24"/>
  <c r="L68" i="24"/>
  <c r="L66" i="24"/>
  <c r="L64" i="24"/>
  <c r="AW325" i="24"/>
  <c r="AV325" i="24"/>
  <c r="AU325" i="24"/>
  <c r="AT325" i="24"/>
  <c r="AS325" i="24"/>
  <c r="AR325" i="24"/>
  <c r="AQ325" i="24"/>
  <c r="AP325" i="24"/>
  <c r="AO325" i="24"/>
  <c r="AN325" i="24"/>
  <c r="AM325" i="24"/>
  <c r="AL325" i="24"/>
  <c r="AK325" i="24"/>
  <c r="AJ325" i="24"/>
  <c r="AI325" i="24"/>
  <c r="AH325" i="24"/>
  <c r="AG325" i="24"/>
  <c r="AF325" i="24"/>
  <c r="AE325" i="24"/>
  <c r="AD325" i="24"/>
  <c r="AC325" i="24"/>
  <c r="AB325" i="24"/>
  <c r="AA325" i="24"/>
  <c r="Z325" i="24"/>
  <c r="Y325" i="24"/>
  <c r="X325" i="24"/>
  <c r="W325" i="24"/>
  <c r="V325" i="24"/>
  <c r="U325" i="24"/>
  <c r="T325" i="24"/>
  <c r="S325" i="24"/>
  <c r="AW316" i="24"/>
  <c r="AV316" i="24"/>
  <c r="AU316" i="24"/>
  <c r="AT316" i="24"/>
  <c r="AS316" i="24"/>
  <c r="AR316" i="24"/>
  <c r="AQ316" i="24"/>
  <c r="AP316" i="24"/>
  <c r="AO316" i="24"/>
  <c r="AN316" i="24"/>
  <c r="AM316" i="24"/>
  <c r="AL316" i="24"/>
  <c r="AK316" i="24"/>
  <c r="AJ316" i="24"/>
  <c r="AI316" i="24"/>
  <c r="AH316" i="24"/>
  <c r="AG316" i="24"/>
  <c r="AF316" i="24"/>
  <c r="AE316" i="24"/>
  <c r="AD316" i="24"/>
  <c r="AC316" i="24"/>
  <c r="AB316" i="24"/>
  <c r="AA316" i="24"/>
  <c r="Z316" i="24"/>
  <c r="Y316" i="24"/>
  <c r="X316" i="24"/>
  <c r="W316" i="24"/>
  <c r="V316" i="24"/>
  <c r="U316" i="24"/>
  <c r="T316" i="24"/>
  <c r="S316" i="24"/>
  <c r="AW301" i="24"/>
  <c r="AV301" i="24"/>
  <c r="AU301" i="24"/>
  <c r="AT301" i="24"/>
  <c r="AS301" i="24"/>
  <c r="AR301" i="24"/>
  <c r="AQ301" i="24"/>
  <c r="AP301" i="24"/>
  <c r="AO301" i="24"/>
  <c r="AG301" i="24"/>
  <c r="AF301" i="24"/>
  <c r="AE301" i="24"/>
  <c r="AD301" i="24"/>
  <c r="AC301" i="24"/>
  <c r="AB301" i="24"/>
  <c r="AA301" i="24"/>
  <c r="Z301" i="24"/>
  <c r="Y301" i="24"/>
  <c r="X301" i="24"/>
  <c r="W301" i="24"/>
  <c r="V301" i="24"/>
  <c r="U301" i="24"/>
  <c r="T301" i="24"/>
  <c r="S301" i="24"/>
  <c r="P207" i="24"/>
  <c r="Q207" i="24" s="1"/>
  <c r="O207" i="24"/>
  <c r="P204" i="24"/>
  <c r="Q204" i="24"/>
  <c r="O204" i="24"/>
  <c r="K204" i="24" s="1"/>
  <c r="P202" i="24"/>
  <c r="L202" i="24" s="1"/>
  <c r="O202" i="24"/>
  <c r="P200" i="24"/>
  <c r="L200" i="24" s="1"/>
  <c r="O200" i="24"/>
  <c r="K200" i="24"/>
  <c r="P198" i="24"/>
  <c r="L198" i="24" s="1"/>
  <c r="K208" i="26" s="1"/>
  <c r="O198" i="24"/>
  <c r="P196" i="24"/>
  <c r="Q196" i="24" s="1"/>
  <c r="O196" i="24"/>
  <c r="K196" i="24" s="1"/>
  <c r="P194" i="24"/>
  <c r="L194" i="24"/>
  <c r="K204" i="26" s="1"/>
  <c r="O194" i="24"/>
  <c r="K194" i="24"/>
  <c r="P192" i="24"/>
  <c r="L192" i="24" s="1"/>
  <c r="L202" i="26"/>
  <c r="O192" i="24"/>
  <c r="P190" i="24"/>
  <c r="O190" i="24"/>
  <c r="K190" i="24" s="1"/>
  <c r="P188" i="24"/>
  <c r="L188" i="24"/>
  <c r="O188" i="24"/>
  <c r="I188" i="24"/>
  <c r="P186" i="24"/>
  <c r="O186" i="24"/>
  <c r="K186" i="24" s="1"/>
  <c r="P184" i="24"/>
  <c r="Q184" i="24" s="1"/>
  <c r="O184" i="24"/>
  <c r="P182" i="24"/>
  <c r="Q182" i="24" s="1"/>
  <c r="O182" i="24"/>
  <c r="P180" i="24"/>
  <c r="Q180" i="24" s="1"/>
  <c r="O180" i="24"/>
  <c r="I180" i="24"/>
  <c r="P178" i="24"/>
  <c r="Q178" i="24" s="1"/>
  <c r="O178" i="24"/>
  <c r="AY176" i="24"/>
  <c r="AY175" i="24"/>
  <c r="P175" i="24"/>
  <c r="L175" i="24"/>
  <c r="O175" i="24"/>
  <c r="K175" i="24" s="1"/>
  <c r="AY174" i="24"/>
  <c r="AY173" i="24"/>
  <c r="P173" i="24"/>
  <c r="O173" i="24"/>
  <c r="AY172" i="24"/>
  <c r="AY171" i="24"/>
  <c r="P171" i="24"/>
  <c r="O171" i="24"/>
  <c r="K171" i="24" s="1"/>
  <c r="AY170" i="24"/>
  <c r="AY169" i="24"/>
  <c r="P169" i="24"/>
  <c r="O169" i="24"/>
  <c r="K169" i="24"/>
  <c r="AY168" i="24"/>
  <c r="AY167" i="24"/>
  <c r="P167" i="24"/>
  <c r="O167" i="24"/>
  <c r="K167" i="24"/>
  <c r="AY166" i="24"/>
  <c r="AZ165" i="24"/>
  <c r="AY165" i="24"/>
  <c r="P165" i="24"/>
  <c r="O165" i="24"/>
  <c r="I165" i="24"/>
  <c r="AY164" i="24"/>
  <c r="AY163" i="24"/>
  <c r="I163" i="24"/>
  <c r="P163" i="24"/>
  <c r="O163" i="24"/>
  <c r="K163" i="24"/>
  <c r="AY162" i="24"/>
  <c r="AY161" i="24"/>
  <c r="P161" i="24"/>
  <c r="L161" i="24" s="1"/>
  <c r="O161" i="24"/>
  <c r="I161" i="24"/>
  <c r="AY160" i="24"/>
  <c r="AY159" i="24"/>
  <c r="I159" i="24" s="1"/>
  <c r="P159" i="24"/>
  <c r="O159" i="24"/>
  <c r="K159" i="24" s="1"/>
  <c r="P156" i="24"/>
  <c r="P153" i="24"/>
  <c r="Q153" i="24" s="1"/>
  <c r="O153" i="24"/>
  <c r="P151" i="24"/>
  <c r="O151" i="24"/>
  <c r="Q151" i="24" s="1"/>
  <c r="AY148" i="24"/>
  <c r="P148" i="24"/>
  <c r="O148" i="24"/>
  <c r="AY146" i="24"/>
  <c r="P146" i="24"/>
  <c r="O146" i="24"/>
  <c r="AY144" i="24"/>
  <c r="P144" i="24"/>
  <c r="O144" i="24"/>
  <c r="Q144" i="24" s="1"/>
  <c r="AY142" i="24"/>
  <c r="P142" i="24"/>
  <c r="Q142" i="24" s="1"/>
  <c r="O142" i="24"/>
  <c r="AY140" i="24"/>
  <c r="P140" i="24"/>
  <c r="O140" i="24"/>
  <c r="AY138" i="24"/>
  <c r="P138" i="24"/>
  <c r="O138" i="24"/>
  <c r="AY135" i="24"/>
  <c r="P135" i="24"/>
  <c r="O135" i="24"/>
  <c r="Q135" i="24" s="1"/>
  <c r="K135" i="24"/>
  <c r="AY133" i="24"/>
  <c r="P133" i="24"/>
  <c r="O133" i="24"/>
  <c r="AY131" i="24"/>
  <c r="P131" i="24"/>
  <c r="O131" i="24"/>
  <c r="AY129" i="24"/>
  <c r="P129" i="24"/>
  <c r="Q129" i="24"/>
  <c r="O129" i="24"/>
  <c r="AY127" i="24"/>
  <c r="P127" i="24"/>
  <c r="Q127" i="24" s="1"/>
  <c r="O127" i="24"/>
  <c r="AY125" i="24"/>
  <c r="P125" i="24"/>
  <c r="Q125" i="24" s="1"/>
  <c r="O125" i="24"/>
  <c r="AY122" i="24"/>
  <c r="I122" i="24" s="1"/>
  <c r="P122" i="24"/>
  <c r="O122" i="24"/>
  <c r="K122" i="24"/>
  <c r="AY120" i="24"/>
  <c r="P120" i="24"/>
  <c r="O120" i="24"/>
  <c r="K120" i="24"/>
  <c r="AY118" i="24"/>
  <c r="P118" i="24"/>
  <c r="O118" i="24"/>
  <c r="K118" i="24" s="1"/>
  <c r="AY116" i="24"/>
  <c r="P116" i="24"/>
  <c r="Q116" i="24" s="1"/>
  <c r="O116" i="24"/>
  <c r="K116" i="24"/>
  <c r="AY114" i="24"/>
  <c r="P114" i="24"/>
  <c r="L114" i="24"/>
  <c r="O114" i="24"/>
  <c r="K114" i="24" s="1"/>
  <c r="AY112" i="24"/>
  <c r="P112" i="24"/>
  <c r="O112" i="24"/>
  <c r="K112" i="24"/>
  <c r="AY110" i="24"/>
  <c r="AY108" i="24"/>
  <c r="P108" i="24"/>
  <c r="Q108" i="24" s="1"/>
  <c r="O108" i="24"/>
  <c r="AY106" i="24"/>
  <c r="AW106" i="24"/>
  <c r="AV106" i="24"/>
  <c r="AU106" i="24"/>
  <c r="AT106" i="24"/>
  <c r="AS106" i="24"/>
  <c r="AR106" i="24"/>
  <c r="AQ106" i="24"/>
  <c r="AP106" i="24"/>
  <c r="AO106" i="24"/>
  <c r="AN106" i="24"/>
  <c r="AM106" i="24"/>
  <c r="P106" i="24"/>
  <c r="AY104" i="24"/>
  <c r="AY102" i="24"/>
  <c r="P102" i="24"/>
  <c r="Q102" i="24"/>
  <c r="O102" i="24"/>
  <c r="AY100" i="24"/>
  <c r="P98" i="24"/>
  <c r="L98" i="24" s="1"/>
  <c r="O98" i="24"/>
  <c r="K98" i="24"/>
  <c r="P96" i="24"/>
  <c r="L96" i="24" s="1"/>
  <c r="O96" i="24"/>
  <c r="K96" i="24"/>
  <c r="AY92" i="24"/>
  <c r="P92" i="24"/>
  <c r="O92" i="24"/>
  <c r="AY90" i="24"/>
  <c r="P90" i="24"/>
  <c r="O90" i="24"/>
  <c r="AY62" i="24"/>
  <c r="P62" i="24"/>
  <c r="L62" i="24"/>
  <c r="M62" i="24" s="1"/>
  <c r="O62" i="24"/>
  <c r="K62" i="24" s="1"/>
  <c r="AY60" i="24"/>
  <c r="P60" i="24"/>
  <c r="P56" i="24"/>
  <c r="Q56" i="24" s="1"/>
  <c r="O56" i="24"/>
  <c r="D56" i="24"/>
  <c r="P54" i="24"/>
  <c r="Q54" i="24"/>
  <c r="O54" i="24"/>
  <c r="D54" i="24"/>
  <c r="P52" i="24"/>
  <c r="O52" i="24"/>
  <c r="P50" i="24"/>
  <c r="O50" i="24"/>
  <c r="Q50" i="24" s="1"/>
  <c r="P48" i="24"/>
  <c r="O48" i="24"/>
  <c r="P46" i="24"/>
  <c r="P44" i="24"/>
  <c r="Q44" i="24" s="1"/>
  <c r="P27" i="24"/>
  <c r="Q27" i="24" s="1"/>
  <c r="O27" i="24"/>
  <c r="P25" i="24"/>
  <c r="O25" i="24"/>
  <c r="Q25" i="24" s="1"/>
  <c r="P23" i="24"/>
  <c r="Q23" i="24" s="1"/>
  <c r="O23" i="24"/>
  <c r="P21" i="24"/>
  <c r="O21" i="24"/>
  <c r="P19" i="24"/>
  <c r="P16" i="24"/>
  <c r="O16" i="24"/>
  <c r="P14" i="24"/>
  <c r="O14" i="24"/>
  <c r="P54" i="20"/>
  <c r="L54" i="20" s="1"/>
  <c r="O54" i="20"/>
  <c r="D54" i="20"/>
  <c r="P52" i="20"/>
  <c r="L52" i="20" s="1"/>
  <c r="K54" i="23" s="1"/>
  <c r="O52" i="20"/>
  <c r="K52" i="20" s="1"/>
  <c r="D52" i="20"/>
  <c r="P50" i="20"/>
  <c r="Q50" i="20" s="1"/>
  <c r="O50" i="20"/>
  <c r="K50" i="20"/>
  <c r="P48" i="20"/>
  <c r="L48" i="20" s="1"/>
  <c r="O48" i="20"/>
  <c r="K48" i="20" s="1"/>
  <c r="P46" i="20"/>
  <c r="Q46" i="20"/>
  <c r="O46" i="20"/>
  <c r="P44" i="20"/>
  <c r="L44" i="20"/>
  <c r="L46" i="23" s="1"/>
  <c r="O44" i="20"/>
  <c r="P42" i="20"/>
  <c r="L42" i="20" s="1"/>
  <c r="O42" i="20"/>
  <c r="K42" i="20" s="1"/>
  <c r="P39" i="20"/>
  <c r="O39" i="20"/>
  <c r="K39" i="20" s="1"/>
  <c r="P35" i="20"/>
  <c r="L35" i="20"/>
  <c r="O35" i="20"/>
  <c r="K35" i="20" s="1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O31" i="20" s="1"/>
  <c r="Y31" i="20"/>
  <c r="X31" i="20"/>
  <c r="W31" i="20"/>
  <c r="V31" i="20"/>
  <c r="U31" i="20"/>
  <c r="T31" i="20"/>
  <c r="S31" i="20"/>
  <c r="P31" i="20"/>
  <c r="P25" i="20"/>
  <c r="L25" i="20" s="1"/>
  <c r="M25" i="20" s="1"/>
  <c r="O25" i="20"/>
  <c r="P23" i="20"/>
  <c r="O23" i="20"/>
  <c r="K23" i="20" s="1"/>
  <c r="P21" i="20"/>
  <c r="O21" i="20"/>
  <c r="K21" i="20" s="1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O19" i="20" s="1"/>
  <c r="AA19" i="20"/>
  <c r="Z19" i="20"/>
  <c r="Y19" i="20"/>
  <c r="X19" i="20"/>
  <c r="W19" i="20"/>
  <c r="V19" i="20"/>
  <c r="U19" i="20"/>
  <c r="T19" i="20"/>
  <c r="S19" i="20"/>
  <c r="P19" i="20"/>
  <c r="L19" i="20"/>
  <c r="Q190" i="24"/>
  <c r="L66" i="27"/>
  <c r="K66" i="27"/>
  <c r="K72" i="26"/>
  <c r="L72" i="26"/>
  <c r="Q188" i="24"/>
  <c r="Q163" i="24"/>
  <c r="Q169" i="24"/>
  <c r="Q138" i="24"/>
  <c r="Q92" i="24"/>
  <c r="Q131" i="24"/>
  <c r="Q140" i="24"/>
  <c r="Q52" i="24"/>
  <c r="Q48" i="24"/>
  <c r="Q21" i="24"/>
  <c r="Q90" i="24"/>
  <c r="L163" i="24"/>
  <c r="N163" i="24" s="1"/>
  <c r="L169" i="24"/>
  <c r="L173" i="24"/>
  <c r="L186" i="24"/>
  <c r="L190" i="24"/>
  <c r="M190" i="24" s="1"/>
  <c r="L196" i="24"/>
  <c r="L204" i="24"/>
  <c r="M204" i="24"/>
  <c r="Q114" i="24"/>
  <c r="Q165" i="24"/>
  <c r="Q175" i="24"/>
  <c r="Q192" i="24"/>
  <c r="Q194" i="24"/>
  <c r="L133" i="24"/>
  <c r="N133" i="24" s="1"/>
  <c r="L135" i="24"/>
  <c r="M135" i="24"/>
  <c r="L146" i="24"/>
  <c r="M146" i="24"/>
  <c r="L148" i="24"/>
  <c r="K158" i="26" s="1"/>
  <c r="K188" i="24"/>
  <c r="K192" i="24"/>
  <c r="Q96" i="24"/>
  <c r="N44" i="20"/>
  <c r="Q48" i="20"/>
  <c r="K62" i="27"/>
  <c r="K150" i="27"/>
  <c r="K148" i="27"/>
  <c r="M173" i="24"/>
  <c r="K183" i="26"/>
  <c r="L183" i="26"/>
  <c r="N183" i="26" s="1"/>
  <c r="M183" i="26"/>
  <c r="K68" i="26"/>
  <c r="L68" i="26"/>
  <c r="N146" i="24"/>
  <c r="K156" i="26"/>
  <c r="L206" i="26"/>
  <c r="L179" i="26"/>
  <c r="N173" i="24"/>
  <c r="AD272" i="20"/>
  <c r="U272" i="20"/>
  <c r="S272" i="20"/>
  <c r="S235" i="20"/>
  <c r="AW315" i="19"/>
  <c r="AV315" i="19"/>
  <c r="AU315" i="19"/>
  <c r="AT315" i="19"/>
  <c r="AS315" i="19"/>
  <c r="AR315" i="19"/>
  <c r="AQ315" i="19"/>
  <c r="AP315" i="19"/>
  <c r="AO315" i="19"/>
  <c r="AN315" i="19"/>
  <c r="AM315" i="19"/>
  <c r="AL315" i="19"/>
  <c r="AK315" i="19"/>
  <c r="AJ315" i="19"/>
  <c r="AI315" i="19"/>
  <c r="AH315" i="19"/>
  <c r="AG315" i="19"/>
  <c r="AF315" i="19"/>
  <c r="AE315" i="19"/>
  <c r="AD315" i="19"/>
  <c r="AC315" i="19"/>
  <c r="AB315" i="19"/>
  <c r="AA315" i="19"/>
  <c r="Z315" i="19"/>
  <c r="Y315" i="19"/>
  <c r="X315" i="19"/>
  <c r="W315" i="19"/>
  <c r="V315" i="19"/>
  <c r="U315" i="19"/>
  <c r="T315" i="19"/>
  <c r="S315" i="19"/>
  <c r="AW306" i="19"/>
  <c r="AV306" i="19"/>
  <c r="AU306" i="19"/>
  <c r="AT306" i="19"/>
  <c r="AS306" i="19"/>
  <c r="AR306" i="19"/>
  <c r="AQ306" i="19"/>
  <c r="AP306" i="19"/>
  <c r="AO306" i="19"/>
  <c r="AN306" i="19"/>
  <c r="AM306" i="19"/>
  <c r="AL306" i="19"/>
  <c r="AK306" i="19"/>
  <c r="AJ306" i="19"/>
  <c r="AI306" i="19"/>
  <c r="AH306" i="19"/>
  <c r="AG306" i="19"/>
  <c r="AF306" i="19"/>
  <c r="AE306" i="19"/>
  <c r="AD306" i="19"/>
  <c r="AC306" i="19"/>
  <c r="AB306" i="19"/>
  <c r="AA306" i="19"/>
  <c r="Z306" i="19"/>
  <c r="Y306" i="19"/>
  <c r="X306" i="19"/>
  <c r="W306" i="19"/>
  <c r="V306" i="19"/>
  <c r="U306" i="19"/>
  <c r="T306" i="19"/>
  <c r="S306" i="19"/>
  <c r="AW291" i="19"/>
  <c r="AV291" i="19"/>
  <c r="AU291" i="19"/>
  <c r="AT291" i="19"/>
  <c r="AS291" i="19"/>
  <c r="AR291" i="19"/>
  <c r="AQ291" i="19"/>
  <c r="AP291" i="19"/>
  <c r="AO291" i="19"/>
  <c r="AN291" i="19"/>
  <c r="AM291" i="19"/>
  <c r="AL291" i="19"/>
  <c r="AK291" i="19"/>
  <c r="AJ291" i="19"/>
  <c r="AI291" i="19"/>
  <c r="AH291" i="19"/>
  <c r="AG291" i="19"/>
  <c r="AF291" i="19"/>
  <c r="AE291" i="19"/>
  <c r="AD291" i="19"/>
  <c r="AC291" i="19"/>
  <c r="AB291" i="19"/>
  <c r="AA291" i="19"/>
  <c r="Z291" i="19"/>
  <c r="Y291" i="19"/>
  <c r="X291" i="19"/>
  <c r="W291" i="19"/>
  <c r="V291" i="19"/>
  <c r="U291" i="19"/>
  <c r="T291" i="19"/>
  <c r="S291" i="19"/>
  <c r="AW254" i="19"/>
  <c r="AV254" i="19"/>
  <c r="AU254" i="19"/>
  <c r="AT254" i="19"/>
  <c r="AS254" i="19"/>
  <c r="AR254" i="19"/>
  <c r="AQ254" i="19"/>
  <c r="AP254" i="19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L200" i="19"/>
  <c r="K200" i="19"/>
  <c r="P198" i="19"/>
  <c r="Q198" i="19" s="1"/>
  <c r="O198" i="19"/>
  <c r="K198" i="19" s="1"/>
  <c r="P195" i="19"/>
  <c r="O195" i="19"/>
  <c r="K195" i="19"/>
  <c r="P193" i="19"/>
  <c r="O193" i="19"/>
  <c r="K193" i="19"/>
  <c r="P191" i="19"/>
  <c r="L191" i="19" s="1"/>
  <c r="M191" i="19" s="1"/>
  <c r="O191" i="19"/>
  <c r="K191" i="19"/>
  <c r="P189" i="19"/>
  <c r="O189" i="19"/>
  <c r="Q189" i="19" s="1"/>
  <c r="K189" i="19"/>
  <c r="P187" i="19"/>
  <c r="L187" i="19"/>
  <c r="M187" i="19" s="1"/>
  <c r="O187" i="19"/>
  <c r="K187" i="19" s="1"/>
  <c r="P185" i="19"/>
  <c r="L185" i="19"/>
  <c r="O185" i="19"/>
  <c r="K185" i="19" s="1"/>
  <c r="P183" i="19"/>
  <c r="L183" i="19" s="1"/>
  <c r="N183" i="19" s="1"/>
  <c r="O183" i="19"/>
  <c r="K183" i="19" s="1"/>
  <c r="P181" i="19"/>
  <c r="L181" i="19"/>
  <c r="N181" i="19" s="1"/>
  <c r="O181" i="19"/>
  <c r="K181" i="19"/>
  <c r="P179" i="19"/>
  <c r="O179" i="19"/>
  <c r="K179" i="19" s="1"/>
  <c r="I179" i="19"/>
  <c r="P177" i="19"/>
  <c r="O177" i="19"/>
  <c r="K177" i="19" s="1"/>
  <c r="P175" i="19"/>
  <c r="O175" i="19"/>
  <c r="K175" i="19" s="1"/>
  <c r="P173" i="19"/>
  <c r="L173" i="19"/>
  <c r="O173" i="19"/>
  <c r="P171" i="19"/>
  <c r="L171" i="19" s="1"/>
  <c r="N171" i="19" s="1"/>
  <c r="O171" i="19"/>
  <c r="I171" i="19"/>
  <c r="P169" i="19"/>
  <c r="L169" i="19" s="1"/>
  <c r="N169" i="19" s="1"/>
  <c r="O169" i="19"/>
  <c r="AY167" i="19"/>
  <c r="AY166" i="19"/>
  <c r="P166" i="19"/>
  <c r="L166" i="19" s="1"/>
  <c r="N166" i="19" s="1"/>
  <c r="O166" i="19"/>
  <c r="K166" i="19"/>
  <c r="AY165" i="19"/>
  <c r="AY164" i="19"/>
  <c r="P164" i="19"/>
  <c r="O164" i="19"/>
  <c r="K164" i="19"/>
  <c r="AY163" i="19"/>
  <c r="AY162" i="19"/>
  <c r="P162" i="19"/>
  <c r="O162" i="19"/>
  <c r="K162" i="19"/>
  <c r="AY161" i="19"/>
  <c r="AY160" i="19"/>
  <c r="P160" i="19"/>
  <c r="L160" i="19"/>
  <c r="M160" i="19" s="1"/>
  <c r="O160" i="19"/>
  <c r="K160" i="19"/>
  <c r="AY159" i="19"/>
  <c r="AY158" i="19"/>
  <c r="P158" i="19"/>
  <c r="Q158" i="19" s="1"/>
  <c r="L158" i="19"/>
  <c r="O158" i="19"/>
  <c r="AY157" i="19"/>
  <c r="AZ156" i="19"/>
  <c r="I156" i="19" s="1"/>
  <c r="AY156" i="19"/>
  <c r="P156" i="19"/>
  <c r="O156" i="19"/>
  <c r="K156" i="19"/>
  <c r="AY155" i="19"/>
  <c r="AY154" i="19"/>
  <c r="I154" i="19"/>
  <c r="P154" i="19"/>
  <c r="L154" i="19"/>
  <c r="O154" i="19"/>
  <c r="K154" i="19" s="1"/>
  <c r="AY153" i="19"/>
  <c r="AY152" i="19"/>
  <c r="P152" i="19"/>
  <c r="O152" i="19"/>
  <c r="K152" i="19"/>
  <c r="I152" i="19"/>
  <c r="AY151" i="19"/>
  <c r="AY150" i="19"/>
  <c r="I150" i="19" s="1"/>
  <c r="P150" i="19"/>
  <c r="L150" i="19" s="1"/>
  <c r="N150" i="19" s="1"/>
  <c r="O150" i="19"/>
  <c r="K150" i="19" s="1"/>
  <c r="P147" i="19"/>
  <c r="L147" i="19" s="1"/>
  <c r="M147" i="19" s="1"/>
  <c r="O147" i="19"/>
  <c r="P144" i="19"/>
  <c r="O144" i="19"/>
  <c r="P142" i="19"/>
  <c r="O142" i="19"/>
  <c r="K142" i="19" s="1"/>
  <c r="AY139" i="19"/>
  <c r="P139" i="19"/>
  <c r="O139" i="19"/>
  <c r="K139" i="19"/>
  <c r="AY137" i="19"/>
  <c r="P137" i="19"/>
  <c r="O137" i="19"/>
  <c r="K137" i="19" s="1"/>
  <c r="AY135" i="19"/>
  <c r="P135" i="19"/>
  <c r="L135" i="19" s="1"/>
  <c r="O135" i="19"/>
  <c r="K135" i="19" s="1"/>
  <c r="AY133" i="19"/>
  <c r="P133" i="19"/>
  <c r="L133" i="19" s="1"/>
  <c r="O133" i="19"/>
  <c r="AY131" i="19"/>
  <c r="P131" i="19"/>
  <c r="O131" i="19"/>
  <c r="K131" i="19"/>
  <c r="AY129" i="19"/>
  <c r="P129" i="19"/>
  <c r="L129" i="19" s="1"/>
  <c r="O129" i="19"/>
  <c r="K129" i="19" s="1"/>
  <c r="AY126" i="19"/>
  <c r="P126" i="19"/>
  <c r="L126" i="19"/>
  <c r="M126" i="19" s="1"/>
  <c r="O126" i="19"/>
  <c r="K126" i="19" s="1"/>
  <c r="AY124" i="19"/>
  <c r="P124" i="19"/>
  <c r="O124" i="19"/>
  <c r="K124" i="19"/>
  <c r="AY122" i="19"/>
  <c r="P122" i="19"/>
  <c r="O122" i="19"/>
  <c r="K122" i="19"/>
  <c r="AY120" i="19"/>
  <c r="P120" i="19"/>
  <c r="O120" i="19"/>
  <c r="K120" i="19" s="1"/>
  <c r="AY118" i="19"/>
  <c r="P118" i="19"/>
  <c r="L118" i="19" s="1"/>
  <c r="O118" i="19"/>
  <c r="K118" i="19" s="1"/>
  <c r="AY116" i="19"/>
  <c r="P116" i="19"/>
  <c r="L116" i="19"/>
  <c r="O116" i="19"/>
  <c r="K116" i="19"/>
  <c r="AY113" i="19"/>
  <c r="I113" i="19" s="1"/>
  <c r="P113" i="19"/>
  <c r="O113" i="19"/>
  <c r="K113" i="19" s="1"/>
  <c r="AY111" i="19"/>
  <c r="P111" i="19"/>
  <c r="L111" i="19" s="1"/>
  <c r="O111" i="19"/>
  <c r="AY109" i="19"/>
  <c r="P109" i="19"/>
  <c r="L109" i="19"/>
  <c r="O109" i="19"/>
  <c r="K109" i="19" s="1"/>
  <c r="AY107" i="19"/>
  <c r="P107" i="19"/>
  <c r="L107" i="19" s="1"/>
  <c r="N107" i="19" s="1"/>
  <c r="O107" i="19"/>
  <c r="K107" i="19" s="1"/>
  <c r="AY105" i="19"/>
  <c r="P105" i="19"/>
  <c r="L105" i="19"/>
  <c r="M105" i="19" s="1"/>
  <c r="O105" i="19"/>
  <c r="K105" i="19"/>
  <c r="AY103" i="19"/>
  <c r="P103" i="19"/>
  <c r="O103" i="19"/>
  <c r="AY100" i="19"/>
  <c r="AY98" i="19"/>
  <c r="P98" i="19"/>
  <c r="L98" i="19" s="1"/>
  <c r="N98" i="19" s="1"/>
  <c r="O98" i="19"/>
  <c r="AY96" i="19"/>
  <c r="I96" i="19" s="1"/>
  <c r="P96" i="19"/>
  <c r="L96" i="19"/>
  <c r="N96" i="19" s="1"/>
  <c r="O96" i="19"/>
  <c r="Q96" i="19"/>
  <c r="AY94" i="19"/>
  <c r="P94" i="19"/>
  <c r="O94" i="19"/>
  <c r="K94" i="19" s="1"/>
  <c r="AY92" i="19"/>
  <c r="P92" i="19"/>
  <c r="O92" i="19"/>
  <c r="K92" i="19"/>
  <c r="AY90" i="19"/>
  <c r="P90" i="19"/>
  <c r="O90" i="19"/>
  <c r="K90" i="19"/>
  <c r="P87" i="19"/>
  <c r="O87" i="19"/>
  <c r="K87" i="19" s="1"/>
  <c r="P85" i="19"/>
  <c r="L85" i="19" s="1"/>
  <c r="N85" i="19" s="1"/>
  <c r="O85" i="19"/>
  <c r="K85" i="19"/>
  <c r="P83" i="19"/>
  <c r="O83" i="19"/>
  <c r="K83" i="19" s="1"/>
  <c r="AY82" i="19"/>
  <c r="P81" i="19"/>
  <c r="L81" i="19" s="1"/>
  <c r="N81" i="19" s="1"/>
  <c r="O81" i="19"/>
  <c r="K81" i="19" s="1"/>
  <c r="AY79" i="19"/>
  <c r="P79" i="19"/>
  <c r="O79" i="19"/>
  <c r="K79" i="19"/>
  <c r="P76" i="19"/>
  <c r="O76" i="19"/>
  <c r="K76" i="19" s="1"/>
  <c r="P74" i="19"/>
  <c r="O74" i="19"/>
  <c r="K74" i="19" s="1"/>
  <c r="P72" i="19"/>
  <c r="L72" i="19" s="1"/>
  <c r="N72" i="19" s="1"/>
  <c r="O72" i="19"/>
  <c r="K72" i="19"/>
  <c r="P70" i="19"/>
  <c r="O70" i="19"/>
  <c r="K70" i="19"/>
  <c r="AY68" i="19"/>
  <c r="P68" i="19"/>
  <c r="L68" i="19"/>
  <c r="N68" i="19" s="1"/>
  <c r="O68" i="19"/>
  <c r="P64" i="19"/>
  <c r="K64" i="19"/>
  <c r="B64" i="19"/>
  <c r="P62" i="19"/>
  <c r="K62" i="19"/>
  <c r="P60" i="19"/>
  <c r="O60" i="19"/>
  <c r="K60" i="19"/>
  <c r="P58" i="19"/>
  <c r="L58" i="19" s="1"/>
  <c r="Q58" i="19"/>
  <c r="K58" i="19"/>
  <c r="D58" i="19"/>
  <c r="AW296" i="20"/>
  <c r="AV296" i="20"/>
  <c r="AU296" i="20"/>
  <c r="AT296" i="20"/>
  <c r="AS296" i="20"/>
  <c r="AR296" i="20"/>
  <c r="AQ296" i="20"/>
  <c r="AP296" i="20"/>
  <c r="AO296" i="20"/>
  <c r="AN296" i="20"/>
  <c r="AM296" i="20"/>
  <c r="AL296" i="20"/>
  <c r="AK296" i="20"/>
  <c r="AJ296" i="20"/>
  <c r="AI296" i="20"/>
  <c r="AH296" i="20"/>
  <c r="AG296" i="20"/>
  <c r="AF296" i="20"/>
  <c r="AE296" i="20"/>
  <c r="AD296" i="20"/>
  <c r="AC296" i="20"/>
  <c r="AB296" i="20"/>
  <c r="AA296" i="20"/>
  <c r="Z296" i="20"/>
  <c r="Y296" i="20"/>
  <c r="X296" i="20"/>
  <c r="W296" i="20"/>
  <c r="V296" i="20"/>
  <c r="U296" i="20"/>
  <c r="T296" i="20"/>
  <c r="S296" i="20"/>
  <c r="AW287" i="20"/>
  <c r="AV287" i="20"/>
  <c r="AU287" i="20"/>
  <c r="AT287" i="20"/>
  <c r="AS287" i="20"/>
  <c r="AR287" i="20"/>
  <c r="AQ287" i="20"/>
  <c r="AP287" i="20"/>
  <c r="AO287" i="20"/>
  <c r="AN287" i="20"/>
  <c r="AM287" i="20"/>
  <c r="AL287" i="20"/>
  <c r="AK287" i="20"/>
  <c r="AJ287" i="20"/>
  <c r="AI287" i="20"/>
  <c r="AH287" i="20"/>
  <c r="AG287" i="20"/>
  <c r="AF287" i="20"/>
  <c r="AE287" i="20"/>
  <c r="AD287" i="20"/>
  <c r="AC287" i="20"/>
  <c r="AB287" i="20"/>
  <c r="AA287" i="20"/>
  <c r="Z287" i="20"/>
  <c r="Y287" i="20"/>
  <c r="X287" i="20"/>
  <c r="W287" i="20"/>
  <c r="V287" i="20"/>
  <c r="U287" i="20"/>
  <c r="T287" i="20"/>
  <c r="S287" i="20"/>
  <c r="AW272" i="20"/>
  <c r="AV272" i="20"/>
  <c r="AU272" i="20"/>
  <c r="AT272" i="20"/>
  <c r="AS272" i="20"/>
  <c r="AR272" i="20"/>
  <c r="AQ272" i="20"/>
  <c r="AP272" i="20"/>
  <c r="AO272" i="20"/>
  <c r="AN272" i="20"/>
  <c r="AM272" i="20"/>
  <c r="AL272" i="20"/>
  <c r="AK272" i="20"/>
  <c r="AJ272" i="20"/>
  <c r="AI272" i="20"/>
  <c r="AH272" i="20"/>
  <c r="AG272" i="20"/>
  <c r="AF272" i="20"/>
  <c r="AE272" i="20"/>
  <c r="AC272" i="20"/>
  <c r="AB272" i="20"/>
  <c r="AA272" i="20"/>
  <c r="Z272" i="20"/>
  <c r="Y272" i="20"/>
  <c r="X272" i="20"/>
  <c r="W272" i="20"/>
  <c r="V272" i="20"/>
  <c r="T272" i="20"/>
  <c r="AW235" i="20"/>
  <c r="AV235" i="20"/>
  <c r="AU235" i="20"/>
  <c r="AT235" i="20"/>
  <c r="AS235" i="20"/>
  <c r="AR235" i="20"/>
  <c r="AQ235" i="20"/>
  <c r="AP235" i="20"/>
  <c r="AO235" i="20"/>
  <c r="AN235" i="20"/>
  <c r="AM235" i="20"/>
  <c r="AL235" i="20"/>
  <c r="AK235" i="20"/>
  <c r="AJ235" i="20"/>
  <c r="AI235" i="20"/>
  <c r="AH235" i="20"/>
  <c r="AG235" i="20"/>
  <c r="AF235" i="20"/>
  <c r="AE235" i="20"/>
  <c r="AD235" i="20"/>
  <c r="AC235" i="20"/>
  <c r="AB235" i="20"/>
  <c r="AA235" i="20"/>
  <c r="Z235" i="20"/>
  <c r="Y235" i="20"/>
  <c r="X235" i="20"/>
  <c r="W235" i="20"/>
  <c r="V235" i="20"/>
  <c r="U235" i="20"/>
  <c r="T235" i="20"/>
  <c r="P179" i="20"/>
  <c r="O179" i="20"/>
  <c r="P176" i="20"/>
  <c r="O176" i="20"/>
  <c r="P174" i="20"/>
  <c r="O174" i="20"/>
  <c r="P172" i="20"/>
  <c r="O172" i="20"/>
  <c r="P170" i="20"/>
  <c r="Q170" i="20"/>
  <c r="O170" i="20"/>
  <c r="P168" i="20"/>
  <c r="O168" i="20"/>
  <c r="P166" i="20"/>
  <c r="O166" i="20"/>
  <c r="P164" i="20"/>
  <c r="O164" i="20"/>
  <c r="P162" i="20"/>
  <c r="O162" i="20"/>
  <c r="P160" i="20"/>
  <c r="O160" i="20"/>
  <c r="I160" i="20"/>
  <c r="P158" i="20"/>
  <c r="Q158" i="20" s="1"/>
  <c r="O158" i="20"/>
  <c r="P156" i="20"/>
  <c r="O156" i="20"/>
  <c r="P154" i="20"/>
  <c r="Q154" i="20" s="1"/>
  <c r="O154" i="20"/>
  <c r="P152" i="20"/>
  <c r="O152" i="20"/>
  <c r="I152" i="20"/>
  <c r="P150" i="20"/>
  <c r="Q150" i="20" s="1"/>
  <c r="O150" i="20"/>
  <c r="AY148" i="20"/>
  <c r="AY147" i="20"/>
  <c r="P147" i="20"/>
  <c r="Q147" i="20"/>
  <c r="O147" i="20"/>
  <c r="AY146" i="20"/>
  <c r="AY145" i="20"/>
  <c r="P145" i="20"/>
  <c r="Q145" i="20" s="1"/>
  <c r="O145" i="20"/>
  <c r="AY144" i="20"/>
  <c r="AY143" i="20"/>
  <c r="P143" i="20"/>
  <c r="Q143" i="20" s="1"/>
  <c r="O143" i="20"/>
  <c r="AY142" i="20"/>
  <c r="AY141" i="20"/>
  <c r="P141" i="20"/>
  <c r="Q141" i="20"/>
  <c r="O141" i="20"/>
  <c r="AY140" i="20"/>
  <c r="AY139" i="20"/>
  <c r="P139" i="20"/>
  <c r="Q139" i="20" s="1"/>
  <c r="O139" i="20"/>
  <c r="AY138" i="20"/>
  <c r="AZ137" i="20"/>
  <c r="AY137" i="20"/>
  <c r="P137" i="20"/>
  <c r="O137" i="20"/>
  <c r="I137" i="20"/>
  <c r="AY136" i="20"/>
  <c r="AY135" i="20"/>
  <c r="I135" i="20"/>
  <c r="P135" i="20"/>
  <c r="O135" i="20"/>
  <c r="AY134" i="20"/>
  <c r="AY133" i="20"/>
  <c r="P133" i="20"/>
  <c r="O133" i="20"/>
  <c r="I133" i="20"/>
  <c r="AY132" i="20"/>
  <c r="AY131" i="20"/>
  <c r="I131" i="20" s="1"/>
  <c r="P131" i="20"/>
  <c r="O131" i="20"/>
  <c r="Q131" i="20" s="1"/>
  <c r="P128" i="20"/>
  <c r="Q128" i="20" s="1"/>
  <c r="O128" i="20"/>
  <c r="P125" i="20"/>
  <c r="O125" i="20"/>
  <c r="P123" i="20"/>
  <c r="O123" i="20"/>
  <c r="AY120" i="20"/>
  <c r="P120" i="20"/>
  <c r="O120" i="20"/>
  <c r="AY118" i="20"/>
  <c r="P118" i="20"/>
  <c r="Q118" i="20" s="1"/>
  <c r="O118" i="20"/>
  <c r="AY116" i="20"/>
  <c r="P116" i="20"/>
  <c r="O116" i="20"/>
  <c r="AY114" i="20"/>
  <c r="P114" i="20"/>
  <c r="Q114" i="20" s="1"/>
  <c r="O114" i="20"/>
  <c r="AY112" i="20"/>
  <c r="P112" i="20"/>
  <c r="O112" i="20"/>
  <c r="AY110" i="20"/>
  <c r="P110" i="20"/>
  <c r="O110" i="20"/>
  <c r="AY107" i="20"/>
  <c r="P107" i="20"/>
  <c r="O107" i="20"/>
  <c r="AY105" i="20"/>
  <c r="P105" i="20"/>
  <c r="O105" i="20"/>
  <c r="AY103" i="20"/>
  <c r="P103" i="20"/>
  <c r="O103" i="20"/>
  <c r="AY101" i="20"/>
  <c r="P101" i="20"/>
  <c r="O101" i="20"/>
  <c r="AY99" i="20"/>
  <c r="P99" i="20"/>
  <c r="Q99" i="20" s="1"/>
  <c r="O99" i="20"/>
  <c r="AY97" i="20"/>
  <c r="P97" i="20"/>
  <c r="Q97" i="20"/>
  <c r="O97" i="20"/>
  <c r="AY94" i="20"/>
  <c r="I94" i="20"/>
  <c r="P94" i="20"/>
  <c r="O94" i="20"/>
  <c r="AY92" i="20"/>
  <c r="P92" i="20"/>
  <c r="O92" i="20"/>
  <c r="AY90" i="20"/>
  <c r="P90" i="20"/>
  <c r="O90" i="20"/>
  <c r="Q90" i="20" s="1"/>
  <c r="AY88" i="20"/>
  <c r="P88" i="20"/>
  <c r="Q88" i="20" s="1"/>
  <c r="O88" i="20"/>
  <c r="AY86" i="20"/>
  <c r="P86" i="20"/>
  <c r="O86" i="20"/>
  <c r="AY84" i="20"/>
  <c r="P84" i="20"/>
  <c r="O84" i="20"/>
  <c r="AY82" i="20"/>
  <c r="AY80" i="20"/>
  <c r="P80" i="20"/>
  <c r="O80" i="20"/>
  <c r="AY78" i="20"/>
  <c r="AW78" i="20"/>
  <c r="AV78" i="20"/>
  <c r="AU78" i="20"/>
  <c r="AT78" i="20"/>
  <c r="AS78" i="20"/>
  <c r="AR78" i="20"/>
  <c r="AQ78" i="20"/>
  <c r="AP78" i="20"/>
  <c r="AO78" i="20"/>
  <c r="AN78" i="20"/>
  <c r="AM78" i="20"/>
  <c r="O78" i="20" s="1"/>
  <c r="P78" i="20"/>
  <c r="AY76" i="20"/>
  <c r="AY74" i="20"/>
  <c r="S74" i="20"/>
  <c r="O74" i="20" s="1"/>
  <c r="P74" i="20"/>
  <c r="AY72" i="20"/>
  <c r="AW70" i="20"/>
  <c r="AV70" i="20"/>
  <c r="AU70" i="20"/>
  <c r="AT70" i="20"/>
  <c r="P70" i="20"/>
  <c r="AS68" i="20"/>
  <c r="AR68" i="20"/>
  <c r="AQ68" i="20"/>
  <c r="O68" i="20" s="1"/>
  <c r="P68" i="20"/>
  <c r="AY64" i="20"/>
  <c r="P64" i="20"/>
  <c r="P16" i="20"/>
  <c r="O16" i="20"/>
  <c r="P14" i="20"/>
  <c r="Q14" i="20" s="1"/>
  <c r="O14" i="20"/>
  <c r="P56" i="19"/>
  <c r="L56" i="19" s="1"/>
  <c r="N56" i="19" s="1"/>
  <c r="O56" i="19"/>
  <c r="K56" i="19"/>
  <c r="D56" i="19"/>
  <c r="P54" i="19"/>
  <c r="O54" i="19"/>
  <c r="P52" i="19"/>
  <c r="L52" i="19" s="1"/>
  <c r="M52" i="19" s="1"/>
  <c r="O52" i="19"/>
  <c r="K52" i="19" s="1"/>
  <c r="P50" i="19"/>
  <c r="O50" i="19"/>
  <c r="K50" i="19" s="1"/>
  <c r="P48" i="19"/>
  <c r="O48" i="19"/>
  <c r="P46" i="19"/>
  <c r="O46" i="19"/>
  <c r="K46" i="19" s="1"/>
  <c r="P43" i="19"/>
  <c r="L43" i="19"/>
  <c r="M43" i="19" s="1"/>
  <c r="O43" i="19"/>
  <c r="K43" i="19" s="1"/>
  <c r="P41" i="19"/>
  <c r="L41" i="19" s="1"/>
  <c r="O41" i="19"/>
  <c r="K41" i="19"/>
  <c r="P39" i="19"/>
  <c r="L39" i="19"/>
  <c r="O39" i="19"/>
  <c r="K39" i="19" s="1"/>
  <c r="P37" i="19"/>
  <c r="L37" i="19"/>
  <c r="N37" i="19" s="1"/>
  <c r="O37" i="19"/>
  <c r="K37" i="19" s="1"/>
  <c r="D37" i="19"/>
  <c r="P35" i="19"/>
  <c r="O35" i="19"/>
  <c r="K35" i="19"/>
  <c r="D35" i="19"/>
  <c r="P31" i="19"/>
  <c r="O31" i="19"/>
  <c r="K31" i="19" s="1"/>
  <c r="P29" i="19"/>
  <c r="L29" i="19"/>
  <c r="M29" i="19" s="1"/>
  <c r="O29" i="19"/>
  <c r="K29" i="19" s="1"/>
  <c r="P27" i="19"/>
  <c r="O27" i="19"/>
  <c r="P25" i="19"/>
  <c r="O25" i="19"/>
  <c r="K25" i="19"/>
  <c r="P23" i="19"/>
  <c r="L23" i="19" s="1"/>
  <c r="M23" i="19" s="1"/>
  <c r="O23" i="19"/>
  <c r="K23" i="19" s="1"/>
  <c r="P21" i="19"/>
  <c r="O21" i="19"/>
  <c r="K21" i="19" s="1"/>
  <c r="P19" i="19"/>
  <c r="O19" i="19"/>
  <c r="D19" i="19"/>
  <c r="P16" i="19"/>
  <c r="O16" i="19"/>
  <c r="K16" i="19" s="1"/>
  <c r="P14" i="19"/>
  <c r="O14" i="19"/>
  <c r="K14" i="19" s="1"/>
  <c r="AW315" i="18"/>
  <c r="AV315" i="18"/>
  <c r="AU315" i="18"/>
  <c r="AT315" i="18"/>
  <c r="AS315" i="18"/>
  <c r="AR315" i="18"/>
  <c r="AQ315" i="18"/>
  <c r="AP315" i="18"/>
  <c r="AO315" i="18"/>
  <c r="AN315" i="18"/>
  <c r="AM315" i="18"/>
  <c r="AL315" i="18"/>
  <c r="AK315" i="18"/>
  <c r="AJ315" i="18"/>
  <c r="AI315" i="18"/>
  <c r="AH315" i="18"/>
  <c r="AG315" i="18"/>
  <c r="AF315" i="18"/>
  <c r="AE315" i="18"/>
  <c r="AD315" i="18"/>
  <c r="AC315" i="18"/>
  <c r="AB315" i="18"/>
  <c r="AA315" i="18"/>
  <c r="Z315" i="18"/>
  <c r="Y315" i="18"/>
  <c r="X315" i="18"/>
  <c r="W315" i="18"/>
  <c r="V315" i="18"/>
  <c r="U315" i="18"/>
  <c r="T315" i="18"/>
  <c r="S315" i="18"/>
  <c r="AW306" i="18"/>
  <c r="AV306" i="18"/>
  <c r="AU306" i="18"/>
  <c r="AT306" i="18"/>
  <c r="AS306" i="18"/>
  <c r="AR306" i="18"/>
  <c r="AQ306" i="18"/>
  <c r="AP306" i="18"/>
  <c r="AO306" i="18"/>
  <c r="AN306" i="18"/>
  <c r="AM306" i="18"/>
  <c r="AL306" i="18"/>
  <c r="AK306" i="18"/>
  <c r="AJ306" i="18"/>
  <c r="AI306" i="18"/>
  <c r="AH306" i="18"/>
  <c r="AG306" i="18"/>
  <c r="AF306" i="18"/>
  <c r="AE306" i="18"/>
  <c r="AD306" i="18"/>
  <c r="AC306" i="18"/>
  <c r="AB306" i="18"/>
  <c r="AA306" i="18"/>
  <c r="Z306" i="18"/>
  <c r="Y306" i="18"/>
  <c r="X306" i="18"/>
  <c r="W306" i="18"/>
  <c r="V306" i="18"/>
  <c r="U306" i="18"/>
  <c r="T306" i="18"/>
  <c r="S306" i="18"/>
  <c r="AW291" i="18"/>
  <c r="AV291" i="18"/>
  <c r="AU291" i="18"/>
  <c r="AT291" i="18"/>
  <c r="AS291" i="18"/>
  <c r="AR291" i="18"/>
  <c r="AQ291" i="18"/>
  <c r="AP291" i="18"/>
  <c r="AO291" i="18"/>
  <c r="AN291" i="18"/>
  <c r="AM291" i="18"/>
  <c r="AL291" i="18"/>
  <c r="AK291" i="18"/>
  <c r="AJ291" i="18"/>
  <c r="AI291" i="18"/>
  <c r="AH291" i="18"/>
  <c r="AG291" i="18"/>
  <c r="AF291" i="18"/>
  <c r="AE291" i="18"/>
  <c r="AD291" i="18"/>
  <c r="AC291" i="18"/>
  <c r="AB291" i="18"/>
  <c r="AA291" i="18"/>
  <c r="Z291" i="18"/>
  <c r="Y291" i="18"/>
  <c r="X291" i="18"/>
  <c r="W291" i="18"/>
  <c r="V291" i="18"/>
  <c r="U291" i="18"/>
  <c r="T291" i="18"/>
  <c r="S291" i="18"/>
  <c r="AW254" i="18"/>
  <c r="AV254" i="18"/>
  <c r="AU254" i="18"/>
  <c r="AT254" i="18"/>
  <c r="AS254" i="18"/>
  <c r="AR254" i="18"/>
  <c r="AQ254" i="18"/>
  <c r="AP254" i="18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P198" i="18"/>
  <c r="O198" i="18"/>
  <c r="P195" i="18"/>
  <c r="Q195" i="18"/>
  <c r="O195" i="18"/>
  <c r="P193" i="18"/>
  <c r="O193" i="18"/>
  <c r="Q193" i="18" s="1"/>
  <c r="P191" i="18"/>
  <c r="O191" i="18"/>
  <c r="P189" i="18"/>
  <c r="O189" i="18"/>
  <c r="P187" i="18"/>
  <c r="Q187" i="18"/>
  <c r="O187" i="18"/>
  <c r="P185" i="18"/>
  <c r="O185" i="18"/>
  <c r="P183" i="18"/>
  <c r="O183" i="18"/>
  <c r="P181" i="18"/>
  <c r="O181" i="18"/>
  <c r="P179" i="18"/>
  <c r="O179" i="18"/>
  <c r="I179" i="18"/>
  <c r="P177" i="18"/>
  <c r="Q177" i="18" s="1"/>
  <c r="O177" i="18"/>
  <c r="P175" i="18"/>
  <c r="O175" i="18"/>
  <c r="P173" i="18"/>
  <c r="O173" i="18"/>
  <c r="Q173" i="18" s="1"/>
  <c r="P171" i="18"/>
  <c r="O171" i="18"/>
  <c r="I171" i="18"/>
  <c r="P169" i="18"/>
  <c r="Q169" i="18"/>
  <c r="O169" i="18"/>
  <c r="AY167" i="18"/>
  <c r="AY166" i="18"/>
  <c r="P166" i="18"/>
  <c r="Q166" i="18" s="1"/>
  <c r="O166" i="18"/>
  <c r="AY165" i="18"/>
  <c r="AY164" i="18"/>
  <c r="P164" i="18"/>
  <c r="Q164" i="18" s="1"/>
  <c r="O164" i="18"/>
  <c r="AY163" i="18"/>
  <c r="AY162" i="18"/>
  <c r="P162" i="18"/>
  <c r="Q162" i="18"/>
  <c r="O162" i="18"/>
  <c r="AY161" i="18"/>
  <c r="AY160" i="18"/>
  <c r="P160" i="18"/>
  <c r="O160" i="18"/>
  <c r="AY159" i="18"/>
  <c r="AY158" i="18"/>
  <c r="P158" i="18"/>
  <c r="O158" i="18"/>
  <c r="AY157" i="18"/>
  <c r="AZ156" i="18"/>
  <c r="I156" i="18"/>
  <c r="AY156" i="18"/>
  <c r="P156" i="18"/>
  <c r="O156" i="18"/>
  <c r="Q156" i="18" s="1"/>
  <c r="AY155" i="18"/>
  <c r="AY154" i="18"/>
  <c r="I154" i="18" s="1"/>
  <c r="P154" i="18"/>
  <c r="O154" i="18"/>
  <c r="AY153" i="18"/>
  <c r="AY152" i="18"/>
  <c r="P152" i="18"/>
  <c r="O152" i="18"/>
  <c r="I152" i="18"/>
  <c r="AY151" i="18"/>
  <c r="AY150" i="18"/>
  <c r="I150" i="18" s="1"/>
  <c r="P150" i="18"/>
  <c r="O150" i="18"/>
  <c r="P147" i="18"/>
  <c r="O147" i="18"/>
  <c r="Q147" i="18"/>
  <c r="P144" i="18"/>
  <c r="O144" i="18"/>
  <c r="P142" i="18"/>
  <c r="O142" i="18"/>
  <c r="AY139" i="18"/>
  <c r="I139" i="18"/>
  <c r="P139" i="18"/>
  <c r="O139" i="18"/>
  <c r="AY137" i="18"/>
  <c r="I137" i="18"/>
  <c r="P137" i="18"/>
  <c r="O137" i="18"/>
  <c r="AY135" i="18"/>
  <c r="I135" i="18"/>
  <c r="P135" i="18"/>
  <c r="Q135" i="18" s="1"/>
  <c r="O135" i="18"/>
  <c r="AY133" i="18"/>
  <c r="I133" i="18" s="1"/>
  <c r="P133" i="18"/>
  <c r="Q133" i="18" s="1"/>
  <c r="O133" i="18"/>
  <c r="AY131" i="18"/>
  <c r="I131" i="18"/>
  <c r="P131" i="18"/>
  <c r="O131" i="18"/>
  <c r="AY129" i="18"/>
  <c r="P129" i="18"/>
  <c r="O129" i="18"/>
  <c r="AY126" i="18"/>
  <c r="I126" i="18" s="1"/>
  <c r="P126" i="18"/>
  <c r="Q126" i="18" s="1"/>
  <c r="O126" i="18"/>
  <c r="AY124" i="18"/>
  <c r="I124" i="18"/>
  <c r="P124" i="18"/>
  <c r="O124" i="18"/>
  <c r="AY122" i="18"/>
  <c r="I122" i="18" s="1"/>
  <c r="P122" i="18"/>
  <c r="O122" i="18"/>
  <c r="AY120" i="18"/>
  <c r="I120" i="18"/>
  <c r="P120" i="18"/>
  <c r="O120" i="18"/>
  <c r="AY118" i="18"/>
  <c r="I118" i="18"/>
  <c r="P118" i="18"/>
  <c r="O118" i="18"/>
  <c r="AY116" i="18"/>
  <c r="P116" i="18"/>
  <c r="O116" i="18"/>
  <c r="Q116" i="18"/>
  <c r="AY113" i="18"/>
  <c r="I113" i="18"/>
  <c r="P113" i="18"/>
  <c r="O113" i="18"/>
  <c r="AY111" i="18"/>
  <c r="I111" i="18"/>
  <c r="P111" i="18"/>
  <c r="O111" i="18"/>
  <c r="Q111" i="18"/>
  <c r="AY109" i="18"/>
  <c r="I109" i="18" s="1"/>
  <c r="P109" i="18"/>
  <c r="Q109" i="18" s="1"/>
  <c r="O109" i="18"/>
  <c r="AY107" i="18"/>
  <c r="I107" i="18" s="1"/>
  <c r="P107" i="18"/>
  <c r="Q107" i="18" s="1"/>
  <c r="O107" i="18"/>
  <c r="AY105" i="18"/>
  <c r="I105" i="18"/>
  <c r="P105" i="18"/>
  <c r="O105" i="18"/>
  <c r="AY103" i="18"/>
  <c r="P103" i="18"/>
  <c r="O103" i="18"/>
  <c r="AY100" i="18"/>
  <c r="I100" i="18"/>
  <c r="P100" i="18"/>
  <c r="O100" i="18"/>
  <c r="AY98" i="18"/>
  <c r="I98" i="18"/>
  <c r="P98" i="18"/>
  <c r="O98" i="18"/>
  <c r="AY96" i="18"/>
  <c r="I96" i="18"/>
  <c r="P96" i="18"/>
  <c r="Q96" i="18" s="1"/>
  <c r="O96" i="18"/>
  <c r="AY94" i="18"/>
  <c r="P94" i="18"/>
  <c r="Q94" i="18" s="1"/>
  <c r="O94" i="18"/>
  <c r="AY92" i="18"/>
  <c r="I92" i="18"/>
  <c r="F94" i="18" s="1"/>
  <c r="P92" i="18"/>
  <c r="O92" i="18"/>
  <c r="Q92" i="18" s="1"/>
  <c r="AY90" i="18"/>
  <c r="P90" i="18"/>
  <c r="O90" i="18"/>
  <c r="P87" i="18"/>
  <c r="O87" i="18"/>
  <c r="Q87" i="18"/>
  <c r="I87" i="18"/>
  <c r="P85" i="18"/>
  <c r="O85" i="18"/>
  <c r="I85" i="18"/>
  <c r="P83" i="18"/>
  <c r="O83" i="18"/>
  <c r="Q83" i="18" s="1"/>
  <c r="I83" i="18"/>
  <c r="AY82" i="18"/>
  <c r="P81" i="18"/>
  <c r="O81" i="18"/>
  <c r="AY79" i="18"/>
  <c r="P79" i="18"/>
  <c r="Q79" i="18" s="1"/>
  <c r="O79" i="18"/>
  <c r="P76" i="18"/>
  <c r="O76" i="18"/>
  <c r="P74" i="18"/>
  <c r="Q74" i="18"/>
  <c r="O74" i="18"/>
  <c r="I74" i="18"/>
  <c r="P72" i="18"/>
  <c r="O72" i="18"/>
  <c r="P70" i="18"/>
  <c r="O70" i="18"/>
  <c r="I70" i="18"/>
  <c r="AY68" i="18"/>
  <c r="P68" i="18"/>
  <c r="O68" i="18"/>
  <c r="P64" i="18"/>
  <c r="Q64" i="18"/>
  <c r="O64" i="18"/>
  <c r="B64" i="18"/>
  <c r="P62" i="18"/>
  <c r="O62" i="18"/>
  <c r="P60" i="18"/>
  <c r="O60" i="18"/>
  <c r="P58" i="18"/>
  <c r="O58" i="18"/>
  <c r="D58" i="18"/>
  <c r="D60" i="18" s="1"/>
  <c r="P56" i="18"/>
  <c r="Q56" i="18" s="1"/>
  <c r="O56" i="18"/>
  <c r="D56" i="18"/>
  <c r="P54" i="18"/>
  <c r="O54" i="18"/>
  <c r="P52" i="18"/>
  <c r="O52" i="18"/>
  <c r="P50" i="18"/>
  <c r="O50" i="18"/>
  <c r="P48" i="18"/>
  <c r="Q48" i="18" s="1"/>
  <c r="O48" i="18"/>
  <c r="P46" i="18"/>
  <c r="O46" i="18"/>
  <c r="P43" i="18"/>
  <c r="Q43" i="18" s="1"/>
  <c r="O43" i="18"/>
  <c r="P41" i="18"/>
  <c r="O41" i="18"/>
  <c r="P39" i="18"/>
  <c r="O39" i="18"/>
  <c r="P37" i="18"/>
  <c r="O37" i="18"/>
  <c r="D37" i="18"/>
  <c r="D41" i="18"/>
  <c r="P35" i="18"/>
  <c r="Q35" i="18"/>
  <c r="O35" i="18"/>
  <c r="D35" i="18"/>
  <c r="D39" i="18"/>
  <c r="P31" i="18"/>
  <c r="Q31" i="18" s="1"/>
  <c r="O31" i="18"/>
  <c r="P29" i="18"/>
  <c r="O29" i="18"/>
  <c r="P27" i="18"/>
  <c r="O27" i="18"/>
  <c r="Q27" i="18" s="1"/>
  <c r="P25" i="18"/>
  <c r="O25" i="18"/>
  <c r="P23" i="18"/>
  <c r="Q23" i="18" s="1"/>
  <c r="O23" i="18"/>
  <c r="P21" i="18"/>
  <c r="O21" i="18"/>
  <c r="P19" i="18"/>
  <c r="Q19" i="18"/>
  <c r="O19" i="18"/>
  <c r="D19" i="18"/>
  <c r="P16" i="18"/>
  <c r="Q16" i="18" s="1"/>
  <c r="O16" i="18"/>
  <c r="P14" i="18"/>
  <c r="O14" i="18"/>
  <c r="AW312" i="17"/>
  <c r="AV312" i="17"/>
  <c r="AU312" i="17"/>
  <c r="AT312" i="17"/>
  <c r="AS312" i="17"/>
  <c r="AR312" i="17"/>
  <c r="AQ312" i="17"/>
  <c r="AP312" i="17"/>
  <c r="AO312" i="17"/>
  <c r="AN312" i="17"/>
  <c r="AM312" i="17"/>
  <c r="AL312" i="17"/>
  <c r="AK312" i="17"/>
  <c r="AJ312" i="17"/>
  <c r="AI312" i="17"/>
  <c r="AH312" i="17"/>
  <c r="AG312" i="17"/>
  <c r="AF312" i="17"/>
  <c r="AE312" i="17"/>
  <c r="AD312" i="17"/>
  <c r="AC312" i="17"/>
  <c r="AB312" i="17"/>
  <c r="AA312" i="17"/>
  <c r="Z312" i="17"/>
  <c r="Y312" i="17"/>
  <c r="X312" i="17"/>
  <c r="W312" i="17"/>
  <c r="V312" i="17"/>
  <c r="U312" i="17"/>
  <c r="T312" i="17"/>
  <c r="S312" i="17"/>
  <c r="AW303" i="17"/>
  <c r="AV303" i="17"/>
  <c r="AU303" i="17"/>
  <c r="AT303" i="17"/>
  <c r="AS303" i="17"/>
  <c r="AR303" i="17"/>
  <c r="AQ303" i="17"/>
  <c r="AP303" i="17"/>
  <c r="AO303" i="17"/>
  <c r="AN303" i="17"/>
  <c r="AM303" i="17"/>
  <c r="AL303" i="17"/>
  <c r="AK303" i="17"/>
  <c r="AJ303" i="17"/>
  <c r="AI303" i="17"/>
  <c r="AH303" i="17"/>
  <c r="AG303" i="17"/>
  <c r="AF303" i="17"/>
  <c r="AE303" i="17"/>
  <c r="AD303" i="17"/>
  <c r="AC303" i="17"/>
  <c r="AB303" i="17"/>
  <c r="AA303" i="17"/>
  <c r="Z303" i="17"/>
  <c r="Y303" i="17"/>
  <c r="X303" i="17"/>
  <c r="W303" i="17"/>
  <c r="V303" i="17"/>
  <c r="U303" i="17"/>
  <c r="T303" i="17"/>
  <c r="S303" i="17"/>
  <c r="AW288" i="17"/>
  <c r="AV288" i="17"/>
  <c r="AU288" i="17"/>
  <c r="AT288" i="17"/>
  <c r="AS288" i="17"/>
  <c r="AR288" i="17"/>
  <c r="AQ288" i="17"/>
  <c r="AP288" i="17"/>
  <c r="AO288" i="17"/>
  <c r="AN288" i="17"/>
  <c r="AM288" i="17"/>
  <c r="AL288" i="17"/>
  <c r="AK288" i="17"/>
  <c r="AJ288" i="17"/>
  <c r="AI288" i="17"/>
  <c r="AH288" i="17"/>
  <c r="AG288" i="17"/>
  <c r="AF288" i="17"/>
  <c r="AE288" i="17"/>
  <c r="AD288" i="17"/>
  <c r="AC288" i="17"/>
  <c r="AB288" i="17"/>
  <c r="AA288" i="17"/>
  <c r="Z288" i="17"/>
  <c r="Y288" i="17"/>
  <c r="X288" i="17"/>
  <c r="W288" i="17"/>
  <c r="V288" i="17"/>
  <c r="U288" i="17"/>
  <c r="T288" i="17"/>
  <c r="S288" i="17"/>
  <c r="AW254" i="17"/>
  <c r="AV254" i="17"/>
  <c r="AU254" i="17"/>
  <c r="AT254" i="17"/>
  <c r="AS254" i="17"/>
  <c r="AR254" i="17"/>
  <c r="AQ254" i="17"/>
  <c r="AP254" i="17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P198" i="17"/>
  <c r="Q198" i="17" s="1"/>
  <c r="O198" i="17"/>
  <c r="P195" i="17"/>
  <c r="Q195" i="17" s="1"/>
  <c r="O195" i="17"/>
  <c r="P193" i="17"/>
  <c r="O193" i="17"/>
  <c r="P191" i="17"/>
  <c r="O191" i="17"/>
  <c r="P189" i="17"/>
  <c r="Q189" i="17" s="1"/>
  <c r="O189" i="17"/>
  <c r="P187" i="17"/>
  <c r="O187" i="17"/>
  <c r="P185" i="17"/>
  <c r="O185" i="17"/>
  <c r="P183" i="17"/>
  <c r="O183" i="17"/>
  <c r="P181" i="17"/>
  <c r="O181" i="17"/>
  <c r="P179" i="17"/>
  <c r="O179" i="17"/>
  <c r="I179" i="17"/>
  <c r="P177" i="17"/>
  <c r="Q177" i="17" s="1"/>
  <c r="O177" i="17"/>
  <c r="P175" i="17"/>
  <c r="Q175" i="17" s="1"/>
  <c r="O175" i="17"/>
  <c r="P173" i="17"/>
  <c r="O173" i="17"/>
  <c r="P171" i="17"/>
  <c r="O171" i="17"/>
  <c r="I171" i="17"/>
  <c r="P169" i="17"/>
  <c r="O169" i="17"/>
  <c r="AY167" i="17"/>
  <c r="AY166" i="17"/>
  <c r="P166" i="17"/>
  <c r="Q166" i="17" s="1"/>
  <c r="O166" i="17"/>
  <c r="AY165" i="17"/>
  <c r="AY164" i="17"/>
  <c r="P164" i="17"/>
  <c r="O164" i="17"/>
  <c r="AY163" i="17"/>
  <c r="AY162" i="17"/>
  <c r="P162" i="17"/>
  <c r="O162" i="17"/>
  <c r="AY161" i="17"/>
  <c r="AY160" i="17"/>
  <c r="P160" i="17"/>
  <c r="O160" i="17"/>
  <c r="AY159" i="17"/>
  <c r="AY158" i="17"/>
  <c r="P158" i="17"/>
  <c r="O158" i="17"/>
  <c r="AY157" i="17"/>
  <c r="AZ156" i="17"/>
  <c r="I156" i="17"/>
  <c r="AY156" i="17"/>
  <c r="P156" i="17"/>
  <c r="O156" i="17"/>
  <c r="AY155" i="17"/>
  <c r="AY154" i="17"/>
  <c r="I154" i="17"/>
  <c r="P154" i="17"/>
  <c r="O154" i="17"/>
  <c r="AY153" i="17"/>
  <c r="AY152" i="17"/>
  <c r="P152" i="17"/>
  <c r="O152" i="17"/>
  <c r="I152" i="17"/>
  <c r="AY151" i="17"/>
  <c r="AY150" i="17"/>
  <c r="I150" i="17"/>
  <c r="P150" i="17"/>
  <c r="O150" i="17"/>
  <c r="P147" i="17"/>
  <c r="Q147" i="17" s="1"/>
  <c r="O147" i="17"/>
  <c r="P144" i="17"/>
  <c r="O144" i="17"/>
  <c r="P142" i="17"/>
  <c r="Q142" i="17"/>
  <c r="O142" i="17"/>
  <c r="AY139" i="17"/>
  <c r="I139" i="17"/>
  <c r="P139" i="17"/>
  <c r="Q139" i="17"/>
  <c r="O139" i="17"/>
  <c r="AY137" i="17"/>
  <c r="I137" i="17"/>
  <c r="P137" i="17"/>
  <c r="O137" i="17"/>
  <c r="AY135" i="17"/>
  <c r="I135" i="17"/>
  <c r="P135" i="17"/>
  <c r="O135" i="17"/>
  <c r="AY133" i="17"/>
  <c r="I133" i="17" s="1"/>
  <c r="P133" i="17"/>
  <c r="Q133" i="17" s="1"/>
  <c r="O133" i="17"/>
  <c r="AY131" i="17"/>
  <c r="I131" i="17"/>
  <c r="P131" i="17"/>
  <c r="O131" i="17"/>
  <c r="AY129" i="17"/>
  <c r="AR129" i="17"/>
  <c r="O129" i="17"/>
  <c r="P129" i="17"/>
  <c r="AY126" i="17"/>
  <c r="I126" i="17"/>
  <c r="P126" i="17"/>
  <c r="O126" i="17"/>
  <c r="AY124" i="17"/>
  <c r="I124" i="17"/>
  <c r="P124" i="17"/>
  <c r="O124" i="17"/>
  <c r="AY122" i="17"/>
  <c r="I122" i="17" s="1"/>
  <c r="P122" i="17"/>
  <c r="O122" i="17"/>
  <c r="AY120" i="17"/>
  <c r="I120" i="17"/>
  <c r="P120" i="17"/>
  <c r="O120" i="17"/>
  <c r="AY118" i="17"/>
  <c r="I118" i="17"/>
  <c r="P118" i="17"/>
  <c r="O118" i="17"/>
  <c r="AY116" i="17"/>
  <c r="AH116" i="17"/>
  <c r="AG116" i="17"/>
  <c r="P116" i="17"/>
  <c r="AY113" i="17"/>
  <c r="I113" i="17"/>
  <c r="P113" i="17"/>
  <c r="O113" i="17"/>
  <c r="AY111" i="17"/>
  <c r="I111" i="17"/>
  <c r="P111" i="17"/>
  <c r="O111" i="17"/>
  <c r="AY109" i="17"/>
  <c r="I109" i="17" s="1"/>
  <c r="P109" i="17"/>
  <c r="O109" i="17"/>
  <c r="Q109" i="17" s="1"/>
  <c r="AY107" i="17"/>
  <c r="I107" i="17"/>
  <c r="P107" i="17"/>
  <c r="O107" i="17"/>
  <c r="AY105" i="17"/>
  <c r="I105" i="17"/>
  <c r="P105" i="17"/>
  <c r="O105" i="17"/>
  <c r="AY103" i="17"/>
  <c r="AN103" i="17"/>
  <c r="AM103" i="17"/>
  <c r="P103" i="17"/>
  <c r="AY100" i="17"/>
  <c r="I100" i="17"/>
  <c r="P100" i="17"/>
  <c r="Q100" i="17" s="1"/>
  <c r="O100" i="17"/>
  <c r="AY98" i="17"/>
  <c r="I98" i="17" s="1"/>
  <c r="P98" i="17"/>
  <c r="Q98" i="17"/>
  <c r="O98" i="17"/>
  <c r="AY96" i="17"/>
  <c r="I96" i="17"/>
  <c r="P96" i="17"/>
  <c r="O96" i="17"/>
  <c r="AY94" i="17"/>
  <c r="P94" i="17"/>
  <c r="O94" i="17"/>
  <c r="AY92" i="17"/>
  <c r="I92" i="17" s="1"/>
  <c r="F94" i="17" s="1"/>
  <c r="I94" i="17" s="1"/>
  <c r="P92" i="17"/>
  <c r="O92" i="17"/>
  <c r="AY90" i="17"/>
  <c r="P90" i="17"/>
  <c r="Q90" i="17" s="1"/>
  <c r="O90" i="17"/>
  <c r="P87" i="17"/>
  <c r="O87" i="17"/>
  <c r="Q87" i="17"/>
  <c r="I87" i="17"/>
  <c r="P85" i="17"/>
  <c r="O85" i="17"/>
  <c r="I85" i="17"/>
  <c r="P83" i="17"/>
  <c r="O83" i="17"/>
  <c r="I83" i="17"/>
  <c r="AY82" i="17"/>
  <c r="P81" i="17"/>
  <c r="O81" i="17"/>
  <c r="AY79" i="17"/>
  <c r="AV79" i="17"/>
  <c r="AU79" i="17"/>
  <c r="O79" i="17" s="1"/>
  <c r="Q79" i="17" s="1"/>
  <c r="P79" i="17"/>
  <c r="P76" i="17"/>
  <c r="O76" i="17"/>
  <c r="P74" i="17"/>
  <c r="Q74" i="17" s="1"/>
  <c r="O74" i="17"/>
  <c r="I74" i="17"/>
  <c r="P72" i="17"/>
  <c r="Q72" i="17" s="1"/>
  <c r="O72" i="17"/>
  <c r="P70" i="17"/>
  <c r="O70" i="17"/>
  <c r="I70" i="17"/>
  <c r="AY68" i="17"/>
  <c r="AU68" i="17"/>
  <c r="O68" i="17"/>
  <c r="P68" i="17"/>
  <c r="P64" i="17"/>
  <c r="Q64" i="17" s="1"/>
  <c r="O64" i="17"/>
  <c r="B64" i="17"/>
  <c r="P62" i="17"/>
  <c r="Q62" i="17" s="1"/>
  <c r="O62" i="17"/>
  <c r="P60" i="17"/>
  <c r="O60" i="17"/>
  <c r="P58" i="17"/>
  <c r="O58" i="17"/>
  <c r="D58" i="17"/>
  <c r="D60" i="17"/>
  <c r="P56" i="17"/>
  <c r="O56" i="17"/>
  <c r="D56" i="17"/>
  <c r="P54" i="17"/>
  <c r="O54" i="17"/>
  <c r="P52" i="17"/>
  <c r="O52" i="17"/>
  <c r="P50" i="17"/>
  <c r="O50" i="17"/>
  <c r="P48" i="17"/>
  <c r="Q48" i="17" s="1"/>
  <c r="O48" i="17"/>
  <c r="U47" i="17"/>
  <c r="P46" i="17"/>
  <c r="O46" i="17"/>
  <c r="P43" i="17"/>
  <c r="L43" i="17"/>
  <c r="O43" i="17"/>
  <c r="K43" i="17"/>
  <c r="P41" i="17"/>
  <c r="O41" i="17"/>
  <c r="P39" i="17"/>
  <c r="O39" i="17"/>
  <c r="Q39" i="17" s="1"/>
  <c r="P37" i="17"/>
  <c r="O37" i="17"/>
  <c r="D37" i="17"/>
  <c r="D41" i="17"/>
  <c r="P35" i="17"/>
  <c r="O35" i="17"/>
  <c r="D35" i="17"/>
  <c r="D39" i="17"/>
  <c r="P31" i="17"/>
  <c r="O31" i="17"/>
  <c r="P29" i="17"/>
  <c r="Q29" i="17" s="1"/>
  <c r="O29" i="17"/>
  <c r="P27" i="17"/>
  <c r="O27" i="17"/>
  <c r="P25" i="17"/>
  <c r="O25" i="17"/>
  <c r="P23" i="17"/>
  <c r="O23" i="17"/>
  <c r="Q23" i="17"/>
  <c r="P21" i="17"/>
  <c r="O21" i="17"/>
  <c r="Q21" i="17"/>
  <c r="P19" i="17"/>
  <c r="Q19" i="17" s="1"/>
  <c r="O19" i="17"/>
  <c r="I19" i="17"/>
  <c r="D19" i="17"/>
  <c r="P16" i="17"/>
  <c r="Q16" i="17" s="1"/>
  <c r="O16" i="17"/>
  <c r="P14" i="17"/>
  <c r="O14" i="17"/>
  <c r="AW288" i="10"/>
  <c r="AV288" i="10"/>
  <c r="AU288" i="10"/>
  <c r="AT288" i="10"/>
  <c r="AS288" i="10"/>
  <c r="AR288" i="10"/>
  <c r="AQ288" i="10"/>
  <c r="AP288" i="10"/>
  <c r="AO288" i="10"/>
  <c r="AN288" i="10"/>
  <c r="AM288" i="10"/>
  <c r="AL288" i="10"/>
  <c r="AK288" i="10"/>
  <c r="AJ288" i="10"/>
  <c r="AI288" i="10"/>
  <c r="AH288" i="10"/>
  <c r="AG288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AW279" i="10"/>
  <c r="AV279" i="10"/>
  <c r="AU279" i="10"/>
  <c r="AT279" i="10"/>
  <c r="AS279" i="10"/>
  <c r="AR279" i="10"/>
  <c r="AQ279" i="10"/>
  <c r="AP279" i="10"/>
  <c r="AO279" i="10"/>
  <c r="AN279" i="10"/>
  <c r="AM279" i="10"/>
  <c r="AL279" i="10"/>
  <c r="AK279" i="10"/>
  <c r="AJ279" i="10"/>
  <c r="AI279" i="10"/>
  <c r="AH279" i="10"/>
  <c r="AG279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AW263" i="10"/>
  <c r="AV263" i="10"/>
  <c r="AU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AW229" i="10"/>
  <c r="AV229" i="10"/>
  <c r="AU229" i="10"/>
  <c r="AT229" i="10"/>
  <c r="AT263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P198" i="10"/>
  <c r="O198" i="10"/>
  <c r="P195" i="10"/>
  <c r="Q195" i="10" s="1"/>
  <c r="O195" i="10"/>
  <c r="P193" i="10"/>
  <c r="O193" i="10"/>
  <c r="P191" i="10"/>
  <c r="O191" i="10"/>
  <c r="Q191" i="10"/>
  <c r="P189" i="10"/>
  <c r="O189" i="10"/>
  <c r="P187" i="10"/>
  <c r="O187" i="10"/>
  <c r="P185" i="10"/>
  <c r="O185" i="10"/>
  <c r="P183" i="10"/>
  <c r="O183" i="10"/>
  <c r="P181" i="10"/>
  <c r="O181" i="10"/>
  <c r="P179" i="10"/>
  <c r="O179" i="10"/>
  <c r="I179" i="10"/>
  <c r="P177" i="10"/>
  <c r="O177" i="10"/>
  <c r="P175" i="10"/>
  <c r="Q175" i="10"/>
  <c r="O175" i="10"/>
  <c r="P173" i="10"/>
  <c r="O173" i="10"/>
  <c r="P171" i="10"/>
  <c r="O171" i="10"/>
  <c r="I171" i="10"/>
  <c r="P169" i="10"/>
  <c r="O169" i="10"/>
  <c r="P166" i="10"/>
  <c r="O166" i="10"/>
  <c r="P164" i="10"/>
  <c r="Q164" i="10" s="1"/>
  <c r="O164" i="10"/>
  <c r="P162" i="10"/>
  <c r="O162" i="10"/>
  <c r="P160" i="10"/>
  <c r="O160" i="10"/>
  <c r="K160" i="10"/>
  <c r="P158" i="10"/>
  <c r="O158" i="10"/>
  <c r="P156" i="10"/>
  <c r="O156" i="10"/>
  <c r="P154" i="10"/>
  <c r="O154" i="10"/>
  <c r="P152" i="10"/>
  <c r="O152" i="10"/>
  <c r="Q152" i="10"/>
  <c r="I152" i="10"/>
  <c r="P150" i="10"/>
  <c r="O150" i="10"/>
  <c r="P147" i="10"/>
  <c r="O147" i="10"/>
  <c r="P144" i="10"/>
  <c r="O144" i="10"/>
  <c r="P142" i="10"/>
  <c r="O142" i="10"/>
  <c r="P139" i="10"/>
  <c r="O139" i="10"/>
  <c r="P137" i="10"/>
  <c r="O137" i="10"/>
  <c r="P135" i="10"/>
  <c r="O135" i="10"/>
  <c r="Q135" i="10" s="1"/>
  <c r="P133" i="10"/>
  <c r="O133" i="10"/>
  <c r="P131" i="10"/>
  <c r="O131" i="10"/>
  <c r="P129" i="10"/>
  <c r="O129" i="10"/>
  <c r="P126" i="10"/>
  <c r="O126" i="10"/>
  <c r="P124" i="10"/>
  <c r="Q124" i="10" s="1"/>
  <c r="O124" i="10"/>
  <c r="P122" i="10"/>
  <c r="O122" i="10"/>
  <c r="P120" i="10"/>
  <c r="O120" i="10"/>
  <c r="P118" i="10"/>
  <c r="O118" i="10"/>
  <c r="P116" i="10"/>
  <c r="O116" i="10"/>
  <c r="P113" i="10"/>
  <c r="O113" i="10"/>
  <c r="P111" i="10"/>
  <c r="O111" i="10"/>
  <c r="P109" i="10"/>
  <c r="O109" i="10"/>
  <c r="P107" i="10"/>
  <c r="O107" i="10"/>
  <c r="P105" i="10"/>
  <c r="O105" i="10"/>
  <c r="P103" i="10"/>
  <c r="O103" i="10"/>
  <c r="P100" i="10"/>
  <c r="O100" i="10"/>
  <c r="P98" i="10"/>
  <c r="O98" i="10"/>
  <c r="P96" i="10"/>
  <c r="Q96" i="10" s="1"/>
  <c r="O96" i="10"/>
  <c r="P94" i="10"/>
  <c r="L94" i="8"/>
  <c r="O94" i="10"/>
  <c r="P92" i="10"/>
  <c r="O92" i="10"/>
  <c r="Q92" i="10" s="1"/>
  <c r="AP90" i="10"/>
  <c r="AO90" i="10"/>
  <c r="AN90" i="10"/>
  <c r="AM90" i="10"/>
  <c r="AL90" i="10"/>
  <c r="AK90" i="10"/>
  <c r="AJ90" i="10"/>
  <c r="AI90" i="10"/>
  <c r="AH90" i="10"/>
  <c r="P90" i="10"/>
  <c r="I90" i="10"/>
  <c r="P87" i="10"/>
  <c r="Q87" i="10" s="1"/>
  <c r="O87" i="10"/>
  <c r="P85" i="10"/>
  <c r="O85" i="10"/>
  <c r="R83" i="10"/>
  <c r="P83" i="10"/>
  <c r="O83" i="10"/>
  <c r="P81" i="10"/>
  <c r="O81" i="10"/>
  <c r="P79" i="10"/>
  <c r="O79" i="10"/>
  <c r="P76" i="10"/>
  <c r="Q76" i="10" s="1"/>
  <c r="O76" i="10"/>
  <c r="I76" i="10"/>
  <c r="P74" i="10"/>
  <c r="O74" i="10"/>
  <c r="I74" i="10"/>
  <c r="P72" i="10"/>
  <c r="O72" i="10"/>
  <c r="P70" i="10"/>
  <c r="O70" i="10"/>
  <c r="I70" i="10"/>
  <c r="P68" i="10"/>
  <c r="O68" i="10"/>
  <c r="P64" i="10"/>
  <c r="P62" i="10"/>
  <c r="P60" i="10"/>
  <c r="O60" i="10"/>
  <c r="P58" i="10"/>
  <c r="Q58" i="10" s="1"/>
  <c r="O58" i="10"/>
  <c r="D58" i="10"/>
  <c r="D60" i="10" s="1"/>
  <c r="P56" i="10"/>
  <c r="Q56" i="10" s="1"/>
  <c r="O56" i="10"/>
  <c r="D56" i="10"/>
  <c r="P54" i="10"/>
  <c r="Q54" i="10" s="1"/>
  <c r="O54" i="10"/>
  <c r="P52" i="10"/>
  <c r="O52" i="10"/>
  <c r="P50" i="10"/>
  <c r="O50" i="10"/>
  <c r="Q50" i="10"/>
  <c r="D50" i="10"/>
  <c r="AU49" i="10"/>
  <c r="AS49" i="10"/>
  <c r="AQ49" i="10"/>
  <c r="O48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P46" i="10"/>
  <c r="P43" i="10"/>
  <c r="O43" i="10"/>
  <c r="N43" i="10"/>
  <c r="M43" i="10"/>
  <c r="AS42" i="10"/>
  <c r="V42" i="10"/>
  <c r="U42" i="10"/>
  <c r="T42" i="10"/>
  <c r="S42" i="10"/>
  <c r="O41" i="10"/>
  <c r="V40" i="10"/>
  <c r="U40" i="10"/>
  <c r="T40" i="10"/>
  <c r="S40" i="10"/>
  <c r="O39" i="10"/>
  <c r="AH38" i="10"/>
  <c r="P37" i="10" s="1"/>
  <c r="O37" i="10"/>
  <c r="D37" i="10"/>
  <c r="D41" i="10"/>
  <c r="P35" i="10"/>
  <c r="Q35" i="10"/>
  <c r="O35" i="10"/>
  <c r="D35" i="10"/>
  <c r="D39" i="10" s="1"/>
  <c r="P31" i="10"/>
  <c r="O31" i="10"/>
  <c r="P29" i="10"/>
  <c r="O29" i="10"/>
  <c r="P27" i="10"/>
  <c r="Q27" i="10"/>
  <c r="O27" i="10"/>
  <c r="W25" i="10"/>
  <c r="O25" i="10" s="1"/>
  <c r="P25" i="10"/>
  <c r="P23" i="10"/>
  <c r="O23" i="10"/>
  <c r="P21" i="10"/>
  <c r="O21" i="10"/>
  <c r="S20" i="10"/>
  <c r="P19" i="10"/>
  <c r="Q19" i="10" s="1"/>
  <c r="O19" i="10"/>
  <c r="D19" i="10"/>
  <c r="P16" i="10"/>
  <c r="Q16" i="10" s="1"/>
  <c r="O16" i="10"/>
  <c r="P14" i="10"/>
  <c r="O14" i="10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P200" i="8"/>
  <c r="O200" i="8"/>
  <c r="P198" i="8"/>
  <c r="L198" i="8"/>
  <c r="L198" i="10" s="1"/>
  <c r="L198" i="17" s="1"/>
  <c r="N198" i="17" s="1"/>
  <c r="O198" i="8"/>
  <c r="P195" i="8"/>
  <c r="O195" i="8"/>
  <c r="P193" i="8"/>
  <c r="L193" i="8" s="1"/>
  <c r="O193" i="8"/>
  <c r="P191" i="8"/>
  <c r="O191" i="8"/>
  <c r="K191" i="8"/>
  <c r="P189" i="8"/>
  <c r="O189" i="8"/>
  <c r="P187" i="8"/>
  <c r="O187" i="8"/>
  <c r="K187" i="8" s="1"/>
  <c r="P185" i="8"/>
  <c r="O185" i="8"/>
  <c r="K185" i="8" s="1"/>
  <c r="P183" i="8"/>
  <c r="O183" i="8"/>
  <c r="K183" i="8" s="1"/>
  <c r="P181" i="8"/>
  <c r="O181" i="8"/>
  <c r="K181" i="8"/>
  <c r="P179" i="8"/>
  <c r="O179" i="8"/>
  <c r="K179" i="8" s="1"/>
  <c r="I179" i="8"/>
  <c r="P177" i="8"/>
  <c r="Q177" i="8" s="1"/>
  <c r="O177" i="8"/>
  <c r="K177" i="8" s="1"/>
  <c r="P175" i="8"/>
  <c r="L175" i="8"/>
  <c r="N175" i="8" s="1"/>
  <c r="O175" i="8"/>
  <c r="P173" i="8"/>
  <c r="O173" i="8"/>
  <c r="K173" i="8" s="1"/>
  <c r="P171" i="8"/>
  <c r="Q171" i="8" s="1"/>
  <c r="O171" i="8"/>
  <c r="K171" i="8" s="1"/>
  <c r="I171" i="8"/>
  <c r="P169" i="8"/>
  <c r="L169" i="8" s="1"/>
  <c r="L169" i="10" s="1"/>
  <c r="N169" i="10" s="1"/>
  <c r="O169" i="8"/>
  <c r="K169" i="8" s="1"/>
  <c r="P166" i="8"/>
  <c r="O166" i="8"/>
  <c r="K166" i="8"/>
  <c r="P164" i="8"/>
  <c r="L164" i="8" s="1"/>
  <c r="N164" i="8" s="1"/>
  <c r="O164" i="8"/>
  <c r="K164" i="8" s="1"/>
  <c r="P162" i="8"/>
  <c r="L162" i="8" s="1"/>
  <c r="M162" i="8" s="1"/>
  <c r="O162" i="8"/>
  <c r="K162" i="8" s="1"/>
  <c r="P160" i="8"/>
  <c r="L160" i="8"/>
  <c r="N160" i="8" s="1"/>
  <c r="O160" i="8"/>
  <c r="K160" i="8" s="1"/>
  <c r="P158" i="8"/>
  <c r="O158" i="8"/>
  <c r="K158" i="8" s="1"/>
  <c r="P156" i="8"/>
  <c r="L156" i="8" s="1"/>
  <c r="M156" i="8" s="1"/>
  <c r="O156" i="8"/>
  <c r="K156" i="8"/>
  <c r="P154" i="8"/>
  <c r="L154" i="8" s="1"/>
  <c r="L154" i="10"/>
  <c r="L154" i="18" s="1"/>
  <c r="M154" i="18" s="1"/>
  <c r="O154" i="8"/>
  <c r="K154" i="8" s="1"/>
  <c r="P152" i="8"/>
  <c r="O152" i="8"/>
  <c r="K152" i="8" s="1"/>
  <c r="P150" i="8"/>
  <c r="O150" i="8"/>
  <c r="K150" i="8" s="1"/>
  <c r="P147" i="8"/>
  <c r="O147" i="8"/>
  <c r="K147" i="8" s="1"/>
  <c r="P144" i="8"/>
  <c r="O144" i="8"/>
  <c r="K144" i="8" s="1"/>
  <c r="P142" i="8"/>
  <c r="O142" i="8"/>
  <c r="K142" i="8" s="1"/>
  <c r="P139" i="8"/>
  <c r="Q139" i="8"/>
  <c r="O139" i="8"/>
  <c r="K139" i="8"/>
  <c r="P137" i="8"/>
  <c r="Q137" i="8" s="1"/>
  <c r="O137" i="8"/>
  <c r="K137" i="8" s="1"/>
  <c r="P135" i="8"/>
  <c r="O135" i="8"/>
  <c r="K135" i="8" s="1"/>
  <c r="P133" i="8"/>
  <c r="L133" i="8" s="1"/>
  <c r="O133" i="8"/>
  <c r="K133" i="8" s="1"/>
  <c r="P131" i="8"/>
  <c r="O131" i="8"/>
  <c r="P129" i="8"/>
  <c r="L129" i="8" s="1"/>
  <c r="O129" i="8"/>
  <c r="K129" i="8" s="1"/>
  <c r="P126" i="8"/>
  <c r="Q126" i="8"/>
  <c r="O126" i="8"/>
  <c r="K126" i="8"/>
  <c r="P124" i="8"/>
  <c r="L124" i="8" s="1"/>
  <c r="L124" i="10" s="1"/>
  <c r="L124" i="17" s="1"/>
  <c r="O124" i="8"/>
  <c r="K124" i="8" s="1"/>
  <c r="P122" i="8"/>
  <c r="L122" i="8"/>
  <c r="M122" i="8" s="1"/>
  <c r="O122" i="8"/>
  <c r="K122" i="8"/>
  <c r="P120" i="8"/>
  <c r="L120" i="8"/>
  <c r="N120" i="8"/>
  <c r="O120" i="8"/>
  <c r="K120" i="8" s="1"/>
  <c r="P118" i="8"/>
  <c r="Q118" i="8" s="1"/>
  <c r="O118" i="8"/>
  <c r="K118" i="8" s="1"/>
  <c r="P116" i="8"/>
  <c r="O116" i="8"/>
  <c r="K116" i="8" s="1"/>
  <c r="P113" i="8"/>
  <c r="O113" i="8"/>
  <c r="K113" i="8"/>
  <c r="P111" i="8"/>
  <c r="O111" i="8"/>
  <c r="K111" i="8" s="1"/>
  <c r="P109" i="8"/>
  <c r="O109" i="8"/>
  <c r="K109" i="8" s="1"/>
  <c r="P107" i="8"/>
  <c r="L107" i="8" s="1"/>
  <c r="O107" i="8"/>
  <c r="K107" i="8"/>
  <c r="P105" i="8"/>
  <c r="O105" i="8"/>
  <c r="K105" i="8"/>
  <c r="P103" i="8"/>
  <c r="O103" i="8"/>
  <c r="K103" i="8"/>
  <c r="P100" i="8"/>
  <c r="O100" i="8"/>
  <c r="K100" i="8"/>
  <c r="P98" i="8"/>
  <c r="O98" i="8"/>
  <c r="K98" i="8"/>
  <c r="P96" i="8"/>
  <c r="O96" i="8"/>
  <c r="K96" i="8"/>
  <c r="P94" i="8"/>
  <c r="Q94" i="8" s="1"/>
  <c r="O94" i="8"/>
  <c r="K94" i="8" s="1"/>
  <c r="P92" i="8"/>
  <c r="O92" i="8"/>
  <c r="L92" i="8"/>
  <c r="N92" i="8" s="1"/>
  <c r="P90" i="8"/>
  <c r="O90" i="8"/>
  <c r="I90" i="8"/>
  <c r="P87" i="8"/>
  <c r="O87" i="8"/>
  <c r="K87" i="8" s="1"/>
  <c r="P85" i="8"/>
  <c r="O85" i="8"/>
  <c r="P83" i="8"/>
  <c r="L83" i="8"/>
  <c r="O83" i="8"/>
  <c r="K83" i="8" s="1"/>
  <c r="P81" i="8"/>
  <c r="O81" i="8"/>
  <c r="K81" i="8"/>
  <c r="P79" i="8"/>
  <c r="L79" i="8" s="1"/>
  <c r="O79" i="8"/>
  <c r="P76" i="8"/>
  <c r="Q76" i="8" s="1"/>
  <c r="O76" i="8"/>
  <c r="K76" i="8" s="1"/>
  <c r="P74" i="8"/>
  <c r="O74" i="8"/>
  <c r="K74" i="8" s="1"/>
  <c r="P72" i="8"/>
  <c r="L72" i="8" s="1"/>
  <c r="K72" i="10" s="1"/>
  <c r="O72" i="8"/>
  <c r="K72" i="8"/>
  <c r="P70" i="8"/>
  <c r="O70" i="8"/>
  <c r="K70" i="8"/>
  <c r="P68" i="8"/>
  <c r="L68" i="8" s="1"/>
  <c r="O68" i="8"/>
  <c r="K68" i="8" s="1"/>
  <c r="P64" i="8"/>
  <c r="O64" i="8"/>
  <c r="K64" i="8" s="1"/>
  <c r="P62" i="8"/>
  <c r="O62" i="8"/>
  <c r="P60" i="8"/>
  <c r="O60" i="8"/>
  <c r="K60" i="8"/>
  <c r="P58" i="8"/>
  <c r="L58" i="8" s="1"/>
  <c r="K58" i="10" s="1"/>
  <c r="O58" i="8"/>
  <c r="P56" i="8"/>
  <c r="L56" i="8" s="1"/>
  <c r="O56" i="8"/>
  <c r="P54" i="8"/>
  <c r="O54" i="8"/>
  <c r="P52" i="8"/>
  <c r="O52" i="8"/>
  <c r="K52" i="8" s="1"/>
  <c r="P50" i="8"/>
  <c r="L50" i="8" s="1"/>
  <c r="O50" i="8"/>
  <c r="P48" i="8"/>
  <c r="L48" i="8" s="1"/>
  <c r="O48" i="8"/>
  <c r="K48" i="8"/>
  <c r="AT47" i="8"/>
  <c r="AS47" i="8"/>
  <c r="AR47" i="8"/>
  <c r="AT46" i="8"/>
  <c r="AS46" i="8"/>
  <c r="AR46" i="8"/>
  <c r="AQ46" i="8"/>
  <c r="AP46" i="8"/>
  <c r="O46" i="8" s="1"/>
  <c r="K46" i="8" s="1"/>
  <c r="D46" i="8"/>
  <c r="D50" i="8"/>
  <c r="D52" i="8" s="1"/>
  <c r="P43" i="8"/>
  <c r="O43" i="8"/>
  <c r="AT42" i="8"/>
  <c r="P41" i="8"/>
  <c r="L41" i="8" s="1"/>
  <c r="M41" i="8" s="1"/>
  <c r="AT41" i="8"/>
  <c r="AS41" i="8"/>
  <c r="AR41" i="8"/>
  <c r="AQ41" i="8"/>
  <c r="O41" i="8" s="1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Z40" i="8" s="1"/>
  <c r="AD40" i="8"/>
  <c r="AC40" i="8"/>
  <c r="AB40" i="8"/>
  <c r="O39" i="8"/>
  <c r="K39" i="8" s="1"/>
  <c r="AT38" i="8"/>
  <c r="AS38" i="8"/>
  <c r="AR38" i="8"/>
  <c r="AQ38" i="8"/>
  <c r="AZ38" i="8" s="1"/>
  <c r="AT37" i="8"/>
  <c r="AS37" i="8"/>
  <c r="AR37" i="8"/>
  <c r="AQ37" i="8"/>
  <c r="D37" i="8"/>
  <c r="D41" i="8"/>
  <c r="AC36" i="8"/>
  <c r="P35" i="8"/>
  <c r="L35" i="8" s="1"/>
  <c r="L35" i="10" s="1"/>
  <c r="O35" i="8"/>
  <c r="K35" i="8"/>
  <c r="D35" i="8"/>
  <c r="AH15" i="8" s="1"/>
  <c r="P31" i="8"/>
  <c r="L31" i="8"/>
  <c r="O31" i="8"/>
  <c r="K31" i="8" s="1"/>
  <c r="P29" i="8"/>
  <c r="L29" i="8" s="1"/>
  <c r="O29" i="8"/>
  <c r="K29" i="8" s="1"/>
  <c r="P27" i="8"/>
  <c r="O27" i="8"/>
  <c r="AZ26" i="8"/>
  <c r="AN25" i="8"/>
  <c r="O25" i="8"/>
  <c r="P25" i="8"/>
  <c r="L25" i="8"/>
  <c r="P23" i="8"/>
  <c r="O23" i="8"/>
  <c r="K23" i="8" s="1"/>
  <c r="D23" i="8"/>
  <c r="M23" i="8" s="1"/>
  <c r="AN21" i="8"/>
  <c r="O21" i="8"/>
  <c r="P21" i="8"/>
  <c r="L21" i="8" s="1"/>
  <c r="M21" i="8"/>
  <c r="AR20" i="8"/>
  <c r="AZ20" i="8"/>
  <c r="O19" i="8"/>
  <c r="K19" i="8" s="1"/>
  <c r="D19" i="8"/>
  <c r="P16" i="8"/>
  <c r="L16" i="8" s="1"/>
  <c r="O16" i="8"/>
  <c r="O14" i="8"/>
  <c r="K14" i="8"/>
  <c r="Q152" i="20"/>
  <c r="L181" i="8"/>
  <c r="L189" i="8"/>
  <c r="M189" i="8" s="1"/>
  <c r="Q156" i="20"/>
  <c r="Q166" i="20"/>
  <c r="Q179" i="20"/>
  <c r="Q162" i="17"/>
  <c r="Q72" i="10"/>
  <c r="L200" i="8"/>
  <c r="K200" i="10"/>
  <c r="Q152" i="17"/>
  <c r="Q84" i="20"/>
  <c r="Q25" i="17"/>
  <c r="Q46" i="17"/>
  <c r="Q98" i="18"/>
  <c r="Q160" i="10"/>
  <c r="Q126" i="10"/>
  <c r="Q94" i="17"/>
  <c r="Q124" i="17"/>
  <c r="Q25" i="19"/>
  <c r="Q101" i="20"/>
  <c r="Q110" i="20"/>
  <c r="Q105" i="19"/>
  <c r="Q156" i="19"/>
  <c r="Q21" i="10"/>
  <c r="Q52" i="10"/>
  <c r="Q85" i="10"/>
  <c r="Q103" i="10"/>
  <c r="Q162" i="10"/>
  <c r="Q166" i="10"/>
  <c r="Q181" i="10"/>
  <c r="Q56" i="17"/>
  <c r="Q154" i="18"/>
  <c r="Q23" i="8"/>
  <c r="AZ42" i="8"/>
  <c r="Q79" i="10"/>
  <c r="Q131" i="10"/>
  <c r="Q31" i="17"/>
  <c r="Q171" i="18"/>
  <c r="Q193" i="10"/>
  <c r="Q181" i="17"/>
  <c r="Q16" i="20"/>
  <c r="Q98" i="8"/>
  <c r="Q139" i="10"/>
  <c r="Q144" i="10"/>
  <c r="Q173" i="10"/>
  <c r="Q105" i="17"/>
  <c r="Q107" i="17"/>
  <c r="Q126" i="17"/>
  <c r="Q131" i="17"/>
  <c r="Q193" i="17"/>
  <c r="Q52" i="19"/>
  <c r="Q92" i="20"/>
  <c r="Q107" i="8"/>
  <c r="Q111" i="8"/>
  <c r="Q135" i="8"/>
  <c r="Q142" i="8"/>
  <c r="Q147" i="8"/>
  <c r="Q166" i="8"/>
  <c r="Q29" i="10"/>
  <c r="Q68" i="10"/>
  <c r="Q85" i="17"/>
  <c r="Q96" i="17"/>
  <c r="Q171" i="17"/>
  <c r="Q14" i="18"/>
  <c r="Q29" i="18"/>
  <c r="Q41" i="18"/>
  <c r="Q46" i="18"/>
  <c r="Q50" i="18"/>
  <c r="Q125" i="20"/>
  <c r="Q137" i="20"/>
  <c r="Q92" i="19"/>
  <c r="Q111" i="19"/>
  <c r="Q173" i="19"/>
  <c r="M183" i="19"/>
  <c r="Q90" i="8"/>
  <c r="Q105" i="8"/>
  <c r="L142" i="8"/>
  <c r="L147" i="8"/>
  <c r="N147" i="8"/>
  <c r="L152" i="8"/>
  <c r="K152" i="10" s="1"/>
  <c r="L152" i="10"/>
  <c r="L152" i="18"/>
  <c r="Q183" i="8"/>
  <c r="Q187" i="8"/>
  <c r="Q193" i="8"/>
  <c r="Q198" i="8"/>
  <c r="Q81" i="10"/>
  <c r="Q177" i="10"/>
  <c r="Q35" i="17"/>
  <c r="O103" i="17"/>
  <c r="Q103" i="17"/>
  <c r="Q137" i="17"/>
  <c r="Q158" i="17"/>
  <c r="Q187" i="17"/>
  <c r="P48" i="10"/>
  <c r="Q48" i="10"/>
  <c r="Q31" i="8"/>
  <c r="N107" i="8"/>
  <c r="Q122" i="8"/>
  <c r="Q98" i="10"/>
  <c r="Q120" i="18"/>
  <c r="Q137" i="18"/>
  <c r="Q158" i="18"/>
  <c r="Q181" i="18"/>
  <c r="Q189" i="18"/>
  <c r="Q198" i="18"/>
  <c r="Q46" i="19"/>
  <c r="Q164" i="20"/>
  <c r="Q168" i="20"/>
  <c r="Q87" i="19"/>
  <c r="M96" i="19"/>
  <c r="K147" i="10"/>
  <c r="Q150" i="10"/>
  <c r="Q158" i="10"/>
  <c r="Q183" i="10"/>
  <c r="Q187" i="10"/>
  <c r="Q14" i="17"/>
  <c r="Q50" i="17"/>
  <c r="Q81" i="17"/>
  <c r="Q154" i="17"/>
  <c r="Q156" i="17"/>
  <c r="Q21" i="18"/>
  <c r="Q70" i="17"/>
  <c r="Q113" i="17"/>
  <c r="Q135" i="17"/>
  <c r="Q76" i="18"/>
  <c r="Q129" i="18"/>
  <c r="Q131" i="18"/>
  <c r="Q142" i="18"/>
  <c r="Q21" i="19"/>
  <c r="Q23" i="19"/>
  <c r="Q162" i="20"/>
  <c r="Q174" i="20"/>
  <c r="Q72" i="19"/>
  <c r="Q79" i="19"/>
  <c r="Q147" i="19"/>
  <c r="N25" i="8"/>
  <c r="L54" i="8"/>
  <c r="L23" i="8"/>
  <c r="N23" i="8"/>
  <c r="Q29" i="8"/>
  <c r="P37" i="8"/>
  <c r="L37" i="8"/>
  <c r="L62" i="8"/>
  <c r="N156" i="8"/>
  <c r="Q48" i="8"/>
  <c r="N83" i="8"/>
  <c r="M83" i="8"/>
  <c r="Q56" i="8"/>
  <c r="K56" i="8"/>
  <c r="L43" i="8"/>
  <c r="K43" i="10"/>
  <c r="M129" i="8"/>
  <c r="Q129" i="17"/>
  <c r="Q68" i="8"/>
  <c r="L85" i="8"/>
  <c r="Q92" i="8"/>
  <c r="Q96" i="8"/>
  <c r="Q100" i="8"/>
  <c r="L111" i="8"/>
  <c r="N124" i="8"/>
  <c r="L126" i="8"/>
  <c r="L126" i="10"/>
  <c r="K126" i="10"/>
  <c r="L135" i="8"/>
  <c r="L135" i="10"/>
  <c r="M135" i="8"/>
  <c r="Q154" i="8"/>
  <c r="Q158" i="8"/>
  <c r="M164" i="8"/>
  <c r="L166" i="8"/>
  <c r="M166" i="8" s="1"/>
  <c r="Q179" i="8"/>
  <c r="Q181" i="8"/>
  <c r="P41" i="10"/>
  <c r="Q41" i="10" s="1"/>
  <c r="Q43" i="10"/>
  <c r="Q60" i="10"/>
  <c r="Q74" i="10"/>
  <c r="Q94" i="10"/>
  <c r="Q100" i="10"/>
  <c r="Q105" i="10"/>
  <c r="Q113" i="10"/>
  <c r="Q118" i="10"/>
  <c r="Q122" i="10"/>
  <c r="L156" i="10"/>
  <c r="Q171" i="10"/>
  <c r="Q198" i="10"/>
  <c r="Q27" i="17"/>
  <c r="Q43" i="17"/>
  <c r="Q58" i="17"/>
  <c r="Q25" i="18"/>
  <c r="I94" i="18"/>
  <c r="M68" i="19"/>
  <c r="M68" i="8"/>
  <c r="L74" i="8"/>
  <c r="M74" i="8"/>
  <c r="L131" i="8"/>
  <c r="K131" i="10" s="1"/>
  <c r="L137" i="8"/>
  <c r="Q164" i="8"/>
  <c r="Q173" i="8"/>
  <c r="L183" i="8"/>
  <c r="M183" i="8"/>
  <c r="L16" i="10"/>
  <c r="Q142" i="10"/>
  <c r="Q191" i="17"/>
  <c r="K90" i="8"/>
  <c r="Q129" i="8"/>
  <c r="Q144" i="8"/>
  <c r="L158" i="8"/>
  <c r="M160" i="8"/>
  <c r="L195" i="8"/>
  <c r="N195" i="8" s="1"/>
  <c r="K16" i="10"/>
  <c r="Q23" i="10"/>
  <c r="K41" i="10"/>
  <c r="K50" i="10"/>
  <c r="K83" i="10"/>
  <c r="Q109" i="10"/>
  <c r="Q129" i="10"/>
  <c r="K164" i="10"/>
  <c r="Q185" i="10"/>
  <c r="Q189" i="10"/>
  <c r="Q54" i="17"/>
  <c r="Q60" i="17"/>
  <c r="Q76" i="17"/>
  <c r="Q83" i="17"/>
  <c r="Q92" i="17"/>
  <c r="Q111" i="17"/>
  <c r="O116" i="17"/>
  <c r="Q118" i="17"/>
  <c r="Q124" i="18"/>
  <c r="M79" i="8"/>
  <c r="Q109" i="8"/>
  <c r="Q113" i="8"/>
  <c r="M120" i="8"/>
  <c r="M124" i="8"/>
  <c r="L83" i="10"/>
  <c r="N83" i="10" s="1"/>
  <c r="M83" i="10"/>
  <c r="R84" i="10"/>
  <c r="N29" i="19"/>
  <c r="Q144" i="17"/>
  <c r="Q150" i="17"/>
  <c r="Q39" i="18"/>
  <c r="Q54" i="18"/>
  <c r="Q68" i="18"/>
  <c r="Q85" i="18"/>
  <c r="Q118" i="18"/>
  <c r="Q122" i="18"/>
  <c r="Q144" i="18"/>
  <c r="Q150" i="18"/>
  <c r="Q191" i="18"/>
  <c r="L19" i="19"/>
  <c r="N19" i="19"/>
  <c r="N23" i="19"/>
  <c r="L25" i="19"/>
  <c r="N25" i="19" s="1"/>
  <c r="K48" i="19"/>
  <c r="N126" i="19"/>
  <c r="O70" i="20"/>
  <c r="Q80" i="20"/>
  <c r="Q94" i="20"/>
  <c r="Q103" i="20"/>
  <c r="Q112" i="20"/>
  <c r="Q120" i="20"/>
  <c r="Q133" i="20"/>
  <c r="Q176" i="20"/>
  <c r="Q70" i="19"/>
  <c r="Q76" i="19"/>
  <c r="Q83" i="19"/>
  <c r="Q94" i="19"/>
  <c r="Q142" i="19"/>
  <c r="Q162" i="19"/>
  <c r="Q164" i="19"/>
  <c r="Q60" i="18"/>
  <c r="Q103" i="18"/>
  <c r="Q16" i="19"/>
  <c r="L21" i="19"/>
  <c r="N21" i="19"/>
  <c r="Q37" i="19"/>
  <c r="Q39" i="19"/>
  <c r="Q41" i="19"/>
  <c r="L46" i="19"/>
  <c r="M46" i="19" s="1"/>
  <c r="Q50" i="19"/>
  <c r="L54" i="19"/>
  <c r="L46" i="20"/>
  <c r="M46" i="20" s="1"/>
  <c r="Q56" i="19"/>
  <c r="L79" i="19"/>
  <c r="N79" i="19" s="1"/>
  <c r="L87" i="19"/>
  <c r="N87" i="19"/>
  <c r="L92" i="19"/>
  <c r="N92" i="19" s="1"/>
  <c r="K103" i="19"/>
  <c r="Q116" i="19"/>
  <c r="Q124" i="19"/>
  <c r="K147" i="19"/>
  <c r="L156" i="19"/>
  <c r="M156" i="19"/>
  <c r="Q179" i="19"/>
  <c r="Q181" i="19"/>
  <c r="L189" i="19"/>
  <c r="N189" i="19"/>
  <c r="Q160" i="17"/>
  <c r="Q164" i="17"/>
  <c r="Q169" i="17"/>
  <c r="Q179" i="17"/>
  <c r="Q183" i="17"/>
  <c r="Q37" i="18"/>
  <c r="Q58" i="18"/>
  <c r="Q81" i="18"/>
  <c r="Q90" i="18"/>
  <c r="Q100" i="18"/>
  <c r="Q139" i="18"/>
  <c r="Q160" i="18"/>
  <c r="Q175" i="18"/>
  <c r="Q179" i="18"/>
  <c r="Q185" i="18"/>
  <c r="Q43" i="19"/>
  <c r="L50" i="19"/>
  <c r="Q86" i="20"/>
  <c r="Q107" i="20"/>
  <c r="Q116" i="20"/>
  <c r="Q160" i="20"/>
  <c r="L70" i="19"/>
  <c r="N70" i="19" s="1"/>
  <c r="L76" i="19"/>
  <c r="M76" i="19"/>
  <c r="Q90" i="19"/>
  <c r="L94" i="19"/>
  <c r="N94" i="19" s="1"/>
  <c r="Q120" i="19"/>
  <c r="Q129" i="19"/>
  <c r="Q137" i="19"/>
  <c r="L144" i="19"/>
  <c r="N147" i="19"/>
  <c r="L162" i="19"/>
  <c r="M162" i="19" s="1"/>
  <c r="M181" i="19"/>
  <c r="Q185" i="19"/>
  <c r="Q187" i="19"/>
  <c r="N154" i="19"/>
  <c r="M154" i="19"/>
  <c r="K21" i="8"/>
  <c r="Q21" i="8"/>
  <c r="Q25" i="8"/>
  <c r="K25" i="8"/>
  <c r="Q37" i="10"/>
  <c r="M126" i="8"/>
  <c r="Q98" i="19"/>
  <c r="K98" i="19"/>
  <c r="Q171" i="19"/>
  <c r="K171" i="19"/>
  <c r="Q195" i="19"/>
  <c r="L195" i="19"/>
  <c r="N195" i="19"/>
  <c r="L166" i="10"/>
  <c r="M166" i="10" s="1"/>
  <c r="K166" i="18"/>
  <c r="N166" i="10"/>
  <c r="K96" i="19"/>
  <c r="N111" i="19"/>
  <c r="M111" i="19"/>
  <c r="M129" i="19"/>
  <c r="N129" i="19"/>
  <c r="M133" i="19"/>
  <c r="N133" i="19"/>
  <c r="Q169" i="19"/>
  <c r="K169" i="19"/>
  <c r="Q60" i="19"/>
  <c r="L60" i="19"/>
  <c r="D48" i="8"/>
  <c r="AE15" i="8"/>
  <c r="P14" i="8" s="1"/>
  <c r="K193" i="8"/>
  <c r="K198" i="8"/>
  <c r="Q25" i="10"/>
  <c r="L41" i="10"/>
  <c r="K122" i="10"/>
  <c r="L162" i="10"/>
  <c r="L162" i="18" s="1"/>
  <c r="Q68" i="17"/>
  <c r="P19" i="8"/>
  <c r="Q19" i="8" s="1"/>
  <c r="D39" i="8"/>
  <c r="Q83" i="8"/>
  <c r="L105" i="8"/>
  <c r="L109" i="8"/>
  <c r="Q120" i="8"/>
  <c r="Q124" i="8"/>
  <c r="L139" i="8"/>
  <c r="L144" i="8"/>
  <c r="K144" i="10" s="1"/>
  <c r="Q156" i="8"/>
  <c r="Q160" i="8"/>
  <c r="Q169" i="8"/>
  <c r="L189" i="10"/>
  <c r="L170" i="20" s="1"/>
  <c r="Q14" i="10"/>
  <c r="L50" i="10"/>
  <c r="N50" i="10" s="1"/>
  <c r="L50" i="17"/>
  <c r="L50" i="18" s="1"/>
  <c r="Q83" i="10"/>
  <c r="Q116" i="10"/>
  <c r="K120" i="10"/>
  <c r="L122" i="10"/>
  <c r="L103" i="20" s="1"/>
  <c r="Q154" i="10"/>
  <c r="L160" i="10"/>
  <c r="K43" i="18"/>
  <c r="Q29" i="19"/>
  <c r="M37" i="19"/>
  <c r="D41" i="19"/>
  <c r="M41" i="19" s="1"/>
  <c r="M56" i="19"/>
  <c r="Q70" i="20"/>
  <c r="Q85" i="19"/>
  <c r="L90" i="19"/>
  <c r="N90" i="19"/>
  <c r="M98" i="19"/>
  <c r="Q107" i="19"/>
  <c r="Q109" i="19"/>
  <c r="K111" i="19"/>
  <c r="K158" i="19"/>
  <c r="Q160" i="19"/>
  <c r="K173" i="19"/>
  <c r="L90" i="8"/>
  <c r="L90" i="10"/>
  <c r="L90" i="17" s="1"/>
  <c r="M90" i="8"/>
  <c r="Q64" i="10"/>
  <c r="M116" i="19"/>
  <c r="N116" i="19"/>
  <c r="L62" i="10"/>
  <c r="M62" i="10" s="1"/>
  <c r="Q62" i="10"/>
  <c r="Q169" i="10"/>
  <c r="L171" i="8"/>
  <c r="Q193" i="19"/>
  <c r="L193" i="19"/>
  <c r="L27" i="8"/>
  <c r="M27" i="8" s="1"/>
  <c r="D54" i="8"/>
  <c r="N54" i="8" s="1"/>
  <c r="D56" i="8"/>
  <c r="D58" i="8"/>
  <c r="M58" i="8" s="1"/>
  <c r="D39" i="19"/>
  <c r="P39" i="10"/>
  <c r="Q39" i="10"/>
  <c r="N68" i="8"/>
  <c r="Q72" i="8"/>
  <c r="L81" i="8"/>
  <c r="M81" i="8"/>
  <c r="L113" i="8"/>
  <c r="L113" i="10"/>
  <c r="L94" i="20" s="1"/>
  <c r="K113" i="10"/>
  <c r="L118" i="8"/>
  <c r="N118" i="8"/>
  <c r="N122" i="8"/>
  <c r="N126" i="8"/>
  <c r="L150" i="8"/>
  <c r="L150" i="10" s="1"/>
  <c r="N162" i="8"/>
  <c r="L173" i="8"/>
  <c r="M173" i="8"/>
  <c r="L179" i="8"/>
  <c r="N179" i="8"/>
  <c r="L187" i="8"/>
  <c r="L187" i="10" s="1"/>
  <c r="L58" i="10"/>
  <c r="O90" i="10"/>
  <c r="Q90" i="10"/>
  <c r="K162" i="10"/>
  <c r="L164" i="10"/>
  <c r="K145" i="20" s="1"/>
  <c r="L16" i="19"/>
  <c r="M16" i="19" s="1"/>
  <c r="L27" i="19"/>
  <c r="N58" i="19"/>
  <c r="L83" i="19"/>
  <c r="M83" i="19" s="1"/>
  <c r="M85" i="19"/>
  <c r="L120" i="19"/>
  <c r="N120" i="19" s="1"/>
  <c r="L124" i="19"/>
  <c r="N124" i="19" s="1"/>
  <c r="L137" i="19"/>
  <c r="L142" i="19"/>
  <c r="N142" i="19" s="1"/>
  <c r="L164" i="19"/>
  <c r="N164" i="19" s="1"/>
  <c r="M169" i="19"/>
  <c r="L179" i="19"/>
  <c r="Q183" i="19"/>
  <c r="Q113" i="19"/>
  <c r="Q122" i="19"/>
  <c r="Q131" i="19"/>
  <c r="Q139" i="19"/>
  <c r="Q150" i="19"/>
  <c r="Q152" i="19"/>
  <c r="Q154" i="19"/>
  <c r="Q175" i="19"/>
  <c r="Q177" i="19"/>
  <c r="Q81" i="19"/>
  <c r="L113" i="19"/>
  <c r="N113" i="19" s="1"/>
  <c r="Q118" i="19"/>
  <c r="L122" i="19"/>
  <c r="N122" i="19" s="1"/>
  <c r="Q126" i="19"/>
  <c r="L131" i="19"/>
  <c r="L139" i="19"/>
  <c r="L152" i="19"/>
  <c r="M152" i="19" s="1"/>
  <c r="L175" i="19"/>
  <c r="M175" i="19" s="1"/>
  <c r="L177" i="19"/>
  <c r="N177" i="19" s="1"/>
  <c r="Q191" i="19"/>
  <c r="M94" i="8"/>
  <c r="N181" i="8"/>
  <c r="N169" i="8"/>
  <c r="M169" i="8"/>
  <c r="M175" i="8"/>
  <c r="N198" i="8"/>
  <c r="L60" i="24"/>
  <c r="M60" i="24" s="1"/>
  <c r="N94" i="8"/>
  <c r="K169" i="10"/>
  <c r="K181" i="10"/>
  <c r="L175" i="10"/>
  <c r="K175" i="18" s="1"/>
  <c r="K16" i="20"/>
  <c r="N200" i="8"/>
  <c r="M200" i="8"/>
  <c r="N189" i="8"/>
  <c r="L200" i="10"/>
  <c r="L200" i="18"/>
  <c r="N58" i="10"/>
  <c r="M152" i="8"/>
  <c r="L48" i="10"/>
  <c r="L48" i="17" s="1"/>
  <c r="M85" i="8"/>
  <c r="K48" i="10"/>
  <c r="L83" i="17"/>
  <c r="M83" i="17" s="1"/>
  <c r="M79" i="19"/>
  <c r="K183" i="10"/>
  <c r="K83" i="18"/>
  <c r="K191" i="10"/>
  <c r="N156" i="19"/>
  <c r="K83" i="17"/>
  <c r="M124" i="10"/>
  <c r="L83" i="18"/>
  <c r="M83" i="18" s="1"/>
  <c r="N83" i="18"/>
  <c r="L191" i="10"/>
  <c r="M191" i="10" s="1"/>
  <c r="K74" i="10"/>
  <c r="M147" i="8"/>
  <c r="L48" i="23"/>
  <c r="N48" i="23" s="1"/>
  <c r="O60" i="24"/>
  <c r="L142" i="24"/>
  <c r="L144" i="27" s="1"/>
  <c r="K142" i="24"/>
  <c r="K125" i="24"/>
  <c r="L125" i="24"/>
  <c r="M125" i="24" s="1"/>
  <c r="L141" i="20"/>
  <c r="M141" i="20" s="1"/>
  <c r="N46" i="20"/>
  <c r="K147" i="20"/>
  <c r="M142" i="8"/>
  <c r="M19" i="19"/>
  <c r="K156" i="17"/>
  <c r="L126" i="17"/>
  <c r="M126" i="17"/>
  <c r="L74" i="10"/>
  <c r="L74" i="18" s="1"/>
  <c r="L74" i="17"/>
  <c r="N74" i="17" s="1"/>
  <c r="M92" i="19"/>
  <c r="K135" i="10"/>
  <c r="N74" i="8"/>
  <c r="L183" i="10"/>
  <c r="K164" i="20"/>
  <c r="N183" i="8"/>
  <c r="N152" i="8"/>
  <c r="N76" i="19"/>
  <c r="M25" i="19"/>
  <c r="M62" i="8"/>
  <c r="K62" i="10"/>
  <c r="N62" i="8"/>
  <c r="N144" i="19"/>
  <c r="M144" i="19"/>
  <c r="M21" i="19"/>
  <c r="M137" i="8"/>
  <c r="M43" i="8"/>
  <c r="N43" i="8"/>
  <c r="M87" i="19"/>
  <c r="M54" i="19"/>
  <c r="N54" i="19"/>
  <c r="N135" i="8"/>
  <c r="M131" i="8"/>
  <c r="L131" i="10"/>
  <c r="K131" i="17" s="1"/>
  <c r="M131" i="10"/>
  <c r="N131" i="8"/>
  <c r="N111" i="8"/>
  <c r="K111" i="10"/>
  <c r="M111" i="8"/>
  <c r="K166" i="10"/>
  <c r="L171" i="10"/>
  <c r="K166" i="17"/>
  <c r="M41" i="10"/>
  <c r="L166" i="18"/>
  <c r="K103" i="20"/>
  <c r="N122" i="10"/>
  <c r="L147" i="20"/>
  <c r="M147" i="20" s="1"/>
  <c r="N160" i="10"/>
  <c r="L41" i="17"/>
  <c r="L166" i="17"/>
  <c r="K41" i="18"/>
  <c r="L173" i="10"/>
  <c r="L154" i="20" s="1"/>
  <c r="K154" i="20"/>
  <c r="N171" i="8"/>
  <c r="K50" i="17"/>
  <c r="L122" i="18"/>
  <c r="M122" i="18" s="1"/>
  <c r="N62" i="10"/>
  <c r="M50" i="10"/>
  <c r="N175" i="19"/>
  <c r="L118" i="10"/>
  <c r="L118" i="18" s="1"/>
  <c r="M105" i="8"/>
  <c r="M48" i="8"/>
  <c r="N48" i="8"/>
  <c r="M179" i="19"/>
  <c r="N179" i="19"/>
  <c r="M142" i="19"/>
  <c r="N81" i="8"/>
  <c r="L81" i="10"/>
  <c r="M81" i="10" s="1"/>
  <c r="L81" i="17"/>
  <c r="N144" i="8"/>
  <c r="M109" i="8"/>
  <c r="M139" i="19"/>
  <c r="N139" i="19"/>
  <c r="M122" i="19"/>
  <c r="M39" i="19"/>
  <c r="N39" i="19"/>
  <c r="M54" i="8"/>
  <c r="N193" i="19"/>
  <c r="M193" i="19"/>
  <c r="K154" i="10"/>
  <c r="L160" i="18"/>
  <c r="K160" i="18"/>
  <c r="M189" i="10"/>
  <c r="M179" i="8"/>
  <c r="M187" i="8"/>
  <c r="M131" i="19"/>
  <c r="N131" i="19"/>
  <c r="M124" i="19"/>
  <c r="M27" i="19"/>
  <c r="N27" i="19"/>
  <c r="M113" i="8"/>
  <c r="N113" i="8"/>
  <c r="M56" i="8"/>
  <c r="M195" i="19"/>
  <c r="L139" i="10"/>
  <c r="N139" i="10" s="1"/>
  <c r="K160" i="17"/>
  <c r="N187" i="8"/>
  <c r="L43" i="18"/>
  <c r="N43" i="18" s="1"/>
  <c r="N41" i="19"/>
  <c r="K172" i="20"/>
  <c r="K183" i="17"/>
  <c r="M126" i="10"/>
  <c r="L126" i="18"/>
  <c r="N126" i="18"/>
  <c r="K200" i="18"/>
  <c r="K191" i="18"/>
  <c r="L191" i="17"/>
  <c r="N191" i="17" s="1"/>
  <c r="M191" i="17"/>
  <c r="K60" i="24"/>
  <c r="Q60" i="24"/>
  <c r="K191" i="17"/>
  <c r="K133" i="20"/>
  <c r="K151" i="24"/>
  <c r="L151" i="24"/>
  <c r="L161" i="26" s="1"/>
  <c r="L138" i="24"/>
  <c r="N138" i="24" s="1"/>
  <c r="L140" i="24"/>
  <c r="K148" i="26" s="1"/>
  <c r="K102" i="24"/>
  <c r="L102" i="24"/>
  <c r="L108" i="26" s="1"/>
  <c r="K127" i="24"/>
  <c r="L127" i="24"/>
  <c r="N127" i="24" s="1"/>
  <c r="L182" i="24"/>
  <c r="L192" i="26" s="1"/>
  <c r="K182" i="24"/>
  <c r="N125" i="24"/>
  <c r="K184" i="24"/>
  <c r="K207" i="24"/>
  <c r="L16" i="24"/>
  <c r="N16" i="24"/>
  <c r="K16" i="24"/>
  <c r="K178" i="24"/>
  <c r="N142" i="24"/>
  <c r="L68" i="20"/>
  <c r="M68" i="20" s="1"/>
  <c r="N68" i="20"/>
  <c r="K68" i="20"/>
  <c r="M74" i="10"/>
  <c r="N126" i="10"/>
  <c r="L107" i="20"/>
  <c r="M107" i="20"/>
  <c r="K126" i="17"/>
  <c r="N74" i="10"/>
  <c r="K74" i="17"/>
  <c r="N131" i="10"/>
  <c r="K131" i="18"/>
  <c r="K112" i="20"/>
  <c r="L152" i="20"/>
  <c r="M152" i="20" s="1"/>
  <c r="N173" i="10"/>
  <c r="L173" i="18"/>
  <c r="M173" i="18"/>
  <c r="N154" i="10"/>
  <c r="K81" i="17"/>
  <c r="N113" i="10"/>
  <c r="K139" i="18"/>
  <c r="K165" i="24"/>
  <c r="L144" i="24"/>
  <c r="L146" i="27" s="1"/>
  <c r="L153" i="24"/>
  <c r="M153" i="24" s="1"/>
  <c r="M127" i="24"/>
  <c r="M138" i="24"/>
  <c r="L90" i="24"/>
  <c r="K90" i="27" s="1"/>
  <c r="M16" i="24"/>
  <c r="N173" i="18"/>
  <c r="K96" i="26"/>
  <c r="K152" i="26"/>
  <c r="L14" i="24"/>
  <c r="M14" i="24" s="1"/>
  <c r="M144" i="24"/>
  <c r="M74" i="17"/>
  <c r="M50" i="17"/>
  <c r="K50" i="18"/>
  <c r="N50" i="17"/>
  <c r="K16" i="18"/>
  <c r="L16" i="18"/>
  <c r="L16" i="17"/>
  <c r="L96" i="26"/>
  <c r="M96" i="26" s="1"/>
  <c r="N206" i="26"/>
  <c r="M206" i="26"/>
  <c r="M41" i="17"/>
  <c r="N41" i="17"/>
  <c r="L112" i="20"/>
  <c r="N152" i="10"/>
  <c r="L133" i="20"/>
  <c r="N133" i="20"/>
  <c r="L152" i="17"/>
  <c r="M152" i="17" s="1"/>
  <c r="K152" i="17"/>
  <c r="M152" i="10"/>
  <c r="K124" i="17"/>
  <c r="L105" i="20"/>
  <c r="K124" i="18"/>
  <c r="M193" i="8"/>
  <c r="N193" i="8"/>
  <c r="M181" i="8"/>
  <c r="L181" i="10"/>
  <c r="L162" i="20" s="1"/>
  <c r="L181" i="17"/>
  <c r="M181" i="17"/>
  <c r="K189" i="10"/>
  <c r="L169" i="17"/>
  <c r="K169" i="17"/>
  <c r="M169" i="10"/>
  <c r="N179" i="26"/>
  <c r="M179" i="26"/>
  <c r="L200" i="26"/>
  <c r="M200" i="26"/>
  <c r="K200" i="26"/>
  <c r="K179" i="26"/>
  <c r="M169" i="24"/>
  <c r="M131" i="26"/>
  <c r="N107" i="20"/>
  <c r="N182" i="24"/>
  <c r="M126" i="18"/>
  <c r="L16" i="20"/>
  <c r="N16" i="20" s="1"/>
  <c r="N135" i="24"/>
  <c r="N152" i="18"/>
  <c r="M152" i="18"/>
  <c r="M48" i="23"/>
  <c r="L139" i="18"/>
  <c r="M139" i="18"/>
  <c r="M160" i="18"/>
  <c r="N160" i="18"/>
  <c r="K135" i="17"/>
  <c r="L181" i="20"/>
  <c r="L200" i="17"/>
  <c r="K181" i="20"/>
  <c r="K200" i="17"/>
  <c r="L156" i="20"/>
  <c r="M156" i="20" s="1"/>
  <c r="K189" i="17"/>
  <c r="K189" i="18"/>
  <c r="K170" i="20"/>
  <c r="L189" i="18"/>
  <c r="M189" i="18" s="1"/>
  <c r="K94" i="10"/>
  <c r="L94" i="10"/>
  <c r="M94" i="10" s="1"/>
  <c r="K96" i="27"/>
  <c r="K102" i="26"/>
  <c r="M96" i="24"/>
  <c r="L214" i="26"/>
  <c r="M214" i="26"/>
  <c r="L113" i="18"/>
  <c r="N113" i="18" s="1"/>
  <c r="L179" i="10"/>
  <c r="L179" i="18" s="1"/>
  <c r="N43" i="17"/>
  <c r="M43" i="17"/>
  <c r="K92" i="10"/>
  <c r="M198" i="8"/>
  <c r="K198" i="10"/>
  <c r="N196" i="24"/>
  <c r="M196" i="24"/>
  <c r="N46" i="23"/>
  <c r="K46" i="24"/>
  <c r="M46" i="23"/>
  <c r="L46" i="24"/>
  <c r="K46" i="27" s="1"/>
  <c r="L198" i="26"/>
  <c r="K198" i="26"/>
  <c r="N188" i="24"/>
  <c r="N124" i="26"/>
  <c r="M124" i="26"/>
  <c r="N154" i="18"/>
  <c r="N81" i="10"/>
  <c r="K48" i="24"/>
  <c r="N90" i="8"/>
  <c r="M16" i="10"/>
  <c r="K16" i="17"/>
  <c r="M195" i="8"/>
  <c r="N16" i="10"/>
  <c r="L120" i="20"/>
  <c r="K81" i="18"/>
  <c r="L81" i="18"/>
  <c r="M81" i="18"/>
  <c r="L135" i="18"/>
  <c r="M135" i="18" s="1"/>
  <c r="K171" i="18"/>
  <c r="K90" i="10"/>
  <c r="N189" i="10"/>
  <c r="N124" i="10"/>
  <c r="L124" i="18"/>
  <c r="N96" i="24"/>
  <c r="N190" i="24"/>
  <c r="L102" i="26"/>
  <c r="M102" i="26"/>
  <c r="N169" i="24"/>
  <c r="K70" i="26"/>
  <c r="M125" i="27"/>
  <c r="N141" i="26"/>
  <c r="N126" i="26"/>
  <c r="N148" i="24"/>
  <c r="M148" i="24"/>
  <c r="L152" i="27"/>
  <c r="N152" i="27" s="1"/>
  <c r="K206" i="26"/>
  <c r="L96" i="27"/>
  <c r="M96" i="27" s="1"/>
  <c r="N198" i="24"/>
  <c r="M188" i="24"/>
  <c r="L70" i="26"/>
  <c r="L212" i="26"/>
  <c r="N212" i="26" s="1"/>
  <c r="M116" i="27"/>
  <c r="N96" i="27"/>
  <c r="K94" i="18"/>
  <c r="L94" i="17"/>
  <c r="N94" i="17" s="1"/>
  <c r="N94" i="10"/>
  <c r="M169" i="17"/>
  <c r="L169" i="18"/>
  <c r="K169" i="18"/>
  <c r="N169" i="17"/>
  <c r="K150" i="20"/>
  <c r="L150" i="20"/>
  <c r="N150" i="20" s="1"/>
  <c r="M105" i="20"/>
  <c r="N105" i="20"/>
  <c r="M120" i="20"/>
  <c r="N120" i="20"/>
  <c r="M198" i="26"/>
  <c r="N198" i="26"/>
  <c r="N124" i="17"/>
  <c r="M124" i="17"/>
  <c r="N102" i="26"/>
  <c r="N139" i="18"/>
  <c r="K181" i="18"/>
  <c r="L181" i="18"/>
  <c r="M181" i="10"/>
  <c r="N152" i="17"/>
  <c r="M16" i="18"/>
  <c r="N16" i="18"/>
  <c r="N124" i="18"/>
  <c r="M124" i="18"/>
  <c r="L179" i="17"/>
  <c r="N179" i="17" s="1"/>
  <c r="K160" i="20"/>
  <c r="N189" i="18"/>
  <c r="N112" i="20"/>
  <c r="M112" i="20"/>
  <c r="N16" i="17"/>
  <c r="M16" i="17"/>
  <c r="M169" i="18"/>
  <c r="N169" i="18"/>
  <c r="N181" i="17"/>
  <c r="N214" i="26"/>
  <c r="N135" i="18"/>
  <c r="K52" i="26"/>
  <c r="K179" i="17"/>
  <c r="K179" i="18"/>
  <c r="L160" i="20"/>
  <c r="N179" i="10"/>
  <c r="M179" i="10"/>
  <c r="K35" i="18"/>
  <c r="L35" i="17"/>
  <c r="N35" i="17" s="1"/>
  <c r="M35" i="10"/>
  <c r="N35" i="10"/>
  <c r="K35" i="17"/>
  <c r="L35" i="18"/>
  <c r="M181" i="18"/>
  <c r="N181" i="18"/>
  <c r="L37" i="10"/>
  <c r="N37" i="8"/>
  <c r="K37" i="10"/>
  <c r="M37" i="8"/>
  <c r="M179" i="17"/>
  <c r="L163" i="26"/>
  <c r="N163" i="26" s="1"/>
  <c r="L148" i="26"/>
  <c r="M148" i="26" s="1"/>
  <c r="N140" i="24"/>
  <c r="M140" i="24"/>
  <c r="L66" i="26"/>
  <c r="M66" i="26" s="1"/>
  <c r="N137" i="8"/>
  <c r="K137" i="10"/>
  <c r="M135" i="10"/>
  <c r="K135" i="18"/>
  <c r="L116" i="20"/>
  <c r="K54" i="8"/>
  <c r="Q54" i="8"/>
  <c r="K58" i="8"/>
  <c r="Q58" i="8"/>
  <c r="Q64" i="8"/>
  <c r="L64" i="8"/>
  <c r="L70" i="8"/>
  <c r="K70" i="10" s="1"/>
  <c r="Q70" i="8"/>
  <c r="L87" i="8"/>
  <c r="K92" i="8"/>
  <c r="N135" i="10"/>
  <c r="L118" i="17"/>
  <c r="K154" i="17"/>
  <c r="N151" i="24"/>
  <c r="L164" i="20"/>
  <c r="K139" i="17"/>
  <c r="L139" i="17"/>
  <c r="M81" i="17"/>
  <c r="N81" i="17"/>
  <c r="K62" i="17"/>
  <c r="M189" i="19"/>
  <c r="N105" i="8"/>
  <c r="L105" i="10"/>
  <c r="K158" i="10"/>
  <c r="M158" i="8"/>
  <c r="L158" i="10"/>
  <c r="N158" i="8"/>
  <c r="P39" i="8"/>
  <c r="N112" i="23"/>
  <c r="M112" i="23"/>
  <c r="K162" i="20"/>
  <c r="K181" i="17"/>
  <c r="N81" i="18"/>
  <c r="M133" i="20"/>
  <c r="N200" i="26"/>
  <c r="N204" i="24"/>
  <c r="M92" i="8"/>
  <c r="K179" i="10"/>
  <c r="K214" i="26"/>
  <c r="N153" i="24"/>
  <c r="N102" i="24"/>
  <c r="M139" i="10"/>
  <c r="K154" i="18"/>
  <c r="N152" i="20"/>
  <c r="N83" i="19"/>
  <c r="N152" i="19"/>
  <c r="M154" i="8"/>
  <c r="N126" i="17"/>
  <c r="L143" i="20"/>
  <c r="M143" i="20" s="1"/>
  <c r="L58" i="17"/>
  <c r="K58" i="17"/>
  <c r="M58" i="10"/>
  <c r="L62" i="17"/>
  <c r="K62" i="18" s="1"/>
  <c r="L160" i="17"/>
  <c r="K141" i="20"/>
  <c r="M160" i="10"/>
  <c r="M50" i="19"/>
  <c r="N50" i="19"/>
  <c r="Q116" i="17"/>
  <c r="L23" i="10"/>
  <c r="M23" i="10" s="1"/>
  <c r="K142" i="10"/>
  <c r="N142" i="8"/>
  <c r="N14" i="24"/>
  <c r="N118" i="10"/>
  <c r="M118" i="10"/>
  <c r="K118" i="18"/>
  <c r="K171" i="17"/>
  <c r="L171" i="17"/>
  <c r="N171" i="10"/>
  <c r="N183" i="10"/>
  <c r="K183" i="18"/>
  <c r="M183" i="10"/>
  <c r="L183" i="17"/>
  <c r="M118" i="8"/>
  <c r="K118" i="10"/>
  <c r="L27" i="10"/>
  <c r="K27" i="10"/>
  <c r="M171" i="8"/>
  <c r="K171" i="10"/>
  <c r="K162" i="17"/>
  <c r="M162" i="10"/>
  <c r="L162" i="17"/>
  <c r="N162" i="10"/>
  <c r="L21" i="10"/>
  <c r="N21" i="8"/>
  <c r="K21" i="10"/>
  <c r="K27" i="8"/>
  <c r="Q27" i="8"/>
  <c r="M29" i="8"/>
  <c r="L29" i="10"/>
  <c r="K29" i="10"/>
  <c r="N29" i="8"/>
  <c r="M35" i="8"/>
  <c r="N35" i="8"/>
  <c r="K41" i="8"/>
  <c r="Q41" i="8"/>
  <c r="K50" i="8"/>
  <c r="Q50" i="8"/>
  <c r="K62" i="8"/>
  <c r="Q62" i="8"/>
  <c r="K79" i="8"/>
  <c r="Q79" i="8"/>
  <c r="M154" i="10"/>
  <c r="L154" i="17"/>
  <c r="L135" i="20"/>
  <c r="K116" i="20"/>
  <c r="K118" i="17"/>
  <c r="L92" i="10"/>
  <c r="K163" i="26"/>
  <c r="L90" i="27"/>
  <c r="N90" i="27" s="1"/>
  <c r="L99" i="20"/>
  <c r="N48" i="10"/>
  <c r="K143" i="20"/>
  <c r="M137" i="19"/>
  <c r="N137" i="19"/>
  <c r="M150" i="8"/>
  <c r="N150" i="8"/>
  <c r="K139" i="10"/>
  <c r="M139" i="8"/>
  <c r="Q35" i="8"/>
  <c r="L137" i="20"/>
  <c r="L156" i="18"/>
  <c r="L156" i="17"/>
  <c r="M156" i="10"/>
  <c r="N156" i="10"/>
  <c r="M96" i="23"/>
  <c r="M114" i="23"/>
  <c r="K125" i="23"/>
  <c r="Q125" i="23"/>
  <c r="Q142" i="23"/>
  <c r="K142" i="23"/>
  <c r="M171" i="10"/>
  <c r="K120" i="20"/>
  <c r="L171" i="18"/>
  <c r="K99" i="20"/>
  <c r="L135" i="17"/>
  <c r="L102" i="27"/>
  <c r="N102" i="27" s="1"/>
  <c r="K152" i="20"/>
  <c r="L183" i="18"/>
  <c r="K105" i="10"/>
  <c r="N139" i="8"/>
  <c r="N154" i="8"/>
  <c r="M173" i="10"/>
  <c r="K173" i="18"/>
  <c r="K173" i="17"/>
  <c r="M166" i="17"/>
  <c r="N166" i="17"/>
  <c r="K137" i="20"/>
  <c r="K173" i="10"/>
  <c r="N173" i="8"/>
  <c r="K35" i="10"/>
  <c r="Q87" i="8"/>
  <c r="K122" i="17"/>
  <c r="M122" i="10"/>
  <c r="L109" i="10"/>
  <c r="K109" i="10"/>
  <c r="M70" i="19"/>
  <c r="K25" i="10"/>
  <c r="M25" i="8"/>
  <c r="L25" i="10"/>
  <c r="P46" i="8"/>
  <c r="L46" i="8" s="1"/>
  <c r="AZ47" i="8"/>
  <c r="L52" i="8"/>
  <c r="Q52" i="8"/>
  <c r="K56" i="10"/>
  <c r="N56" i="8"/>
  <c r="L60" i="8"/>
  <c r="Q60" i="8"/>
  <c r="K175" i="8"/>
  <c r="Q175" i="8"/>
  <c r="K189" i="8"/>
  <c r="Q189" i="8"/>
  <c r="K195" i="8"/>
  <c r="Q195" i="8"/>
  <c r="K200" i="8"/>
  <c r="Q200" i="8"/>
  <c r="K23" i="10"/>
  <c r="Q70" i="10"/>
  <c r="Q37" i="17"/>
  <c r="K37" i="17"/>
  <c r="Q41" i="17"/>
  <c r="K41" i="17"/>
  <c r="Q52" i="17"/>
  <c r="L109" i="17"/>
  <c r="N109" i="17" s="1"/>
  <c r="Q120" i="17"/>
  <c r="L131" i="17"/>
  <c r="Q173" i="17"/>
  <c r="L173" i="17"/>
  <c r="Q52" i="18"/>
  <c r="Q62" i="18"/>
  <c r="Q152" i="18"/>
  <c r="K152" i="18"/>
  <c r="L158" i="18"/>
  <c r="L14" i="19"/>
  <c r="M14" i="19" s="1"/>
  <c r="Q14" i="19"/>
  <c r="K19" i="19"/>
  <c r="Q19" i="19"/>
  <c r="L48" i="19"/>
  <c r="M48" i="19" s="1"/>
  <c r="Q48" i="19"/>
  <c r="Q105" i="20"/>
  <c r="K105" i="20"/>
  <c r="Q123" i="20"/>
  <c r="Q135" i="20"/>
  <c r="K135" i="20"/>
  <c r="Q172" i="20"/>
  <c r="L172" i="20"/>
  <c r="L62" i="19"/>
  <c r="N62" i="19" s="1"/>
  <c r="Q62" i="19"/>
  <c r="K68" i="19"/>
  <c r="Q68" i="19"/>
  <c r="L74" i="19"/>
  <c r="Q74" i="19"/>
  <c r="N109" i="19"/>
  <c r="M109" i="19"/>
  <c r="K133" i="19"/>
  <c r="Q133" i="19"/>
  <c r="K74" i="18"/>
  <c r="N191" i="10"/>
  <c r="L195" i="10"/>
  <c r="M90" i="19"/>
  <c r="M120" i="19"/>
  <c r="N109" i="8"/>
  <c r="K81" i="10"/>
  <c r="K122" i="18"/>
  <c r="N166" i="18"/>
  <c r="M166" i="18"/>
  <c r="L191" i="18"/>
  <c r="N191" i="18" s="1"/>
  <c r="L56" i="10"/>
  <c r="N50" i="8"/>
  <c r="L41" i="18"/>
  <c r="N41" i="10"/>
  <c r="M50" i="8"/>
  <c r="K126" i="18"/>
  <c r="K107" i="20"/>
  <c r="K54" i="10"/>
  <c r="Q162" i="8"/>
  <c r="Q74" i="8"/>
  <c r="L103" i="8"/>
  <c r="Q103" i="8"/>
  <c r="L116" i="8"/>
  <c r="L100" i="8"/>
  <c r="Q116" i="8"/>
  <c r="L98" i="8"/>
  <c r="L98" i="10"/>
  <c r="L107" i="10"/>
  <c r="L107" i="18" s="1"/>
  <c r="Q107" i="10"/>
  <c r="L111" i="10"/>
  <c r="Q111" i="10"/>
  <c r="L116" i="10"/>
  <c r="K116" i="17" s="1"/>
  <c r="L120" i="10"/>
  <c r="M120" i="10" s="1"/>
  <c r="Q120" i="10"/>
  <c r="L133" i="10"/>
  <c r="Q133" i="10"/>
  <c r="L137" i="10"/>
  <c r="Q137" i="10"/>
  <c r="L142" i="10"/>
  <c r="K123" i="20" s="1"/>
  <c r="L147" i="10"/>
  <c r="Q147" i="10"/>
  <c r="K156" i="10"/>
  <c r="Q156" i="10"/>
  <c r="K187" i="10"/>
  <c r="Q122" i="17"/>
  <c r="L122" i="17"/>
  <c r="Q72" i="18"/>
  <c r="Q105" i="18"/>
  <c r="K105" i="18"/>
  <c r="Q113" i="18"/>
  <c r="K27" i="19"/>
  <c r="Q27" i="19"/>
  <c r="Q31" i="19"/>
  <c r="L31" i="19"/>
  <c r="Q35" i="19"/>
  <c r="L35" i="19"/>
  <c r="K54" i="19"/>
  <c r="Q54" i="19"/>
  <c r="Q78" i="20"/>
  <c r="D60" i="19"/>
  <c r="M58" i="19"/>
  <c r="Q64" i="19"/>
  <c r="L64" i="19"/>
  <c r="M64" i="19" s="1"/>
  <c r="M72" i="19"/>
  <c r="L103" i="19"/>
  <c r="Q103" i="19"/>
  <c r="K144" i="19"/>
  <c r="Q144" i="19"/>
  <c r="M158" i="19"/>
  <c r="N158" i="19"/>
  <c r="K85" i="10"/>
  <c r="K175" i="10"/>
  <c r="N85" i="8"/>
  <c r="L198" i="19"/>
  <c r="N198" i="19" s="1"/>
  <c r="Q31" i="10"/>
  <c r="N133" i="8"/>
  <c r="Q152" i="8"/>
  <c r="Q42" i="20"/>
  <c r="N159" i="23"/>
  <c r="M159" i="23"/>
  <c r="K131" i="8"/>
  <c r="Q131" i="8"/>
  <c r="L177" i="8"/>
  <c r="M177" i="8" s="1"/>
  <c r="L191" i="8"/>
  <c r="Q191" i="8"/>
  <c r="L96" i="10"/>
  <c r="L96" i="8"/>
  <c r="Q19" i="20"/>
  <c r="K19" i="20"/>
  <c r="N19" i="20" s="1"/>
  <c r="M19" i="20"/>
  <c r="Q23" i="20"/>
  <c r="L23" i="20"/>
  <c r="L31" i="20"/>
  <c r="K37" i="23"/>
  <c r="M35" i="20"/>
  <c r="L37" i="23"/>
  <c r="N35" i="20"/>
  <c r="K54" i="20"/>
  <c r="Q54" i="20"/>
  <c r="L112" i="24"/>
  <c r="Q112" i="24"/>
  <c r="M114" i="24"/>
  <c r="N114" i="24"/>
  <c r="Q118" i="24"/>
  <c r="L118" i="24"/>
  <c r="L120" i="24"/>
  <c r="Q120" i="24"/>
  <c r="Q122" i="24"/>
  <c r="L122" i="24"/>
  <c r="K146" i="24"/>
  <c r="Q146" i="24"/>
  <c r="L159" i="24"/>
  <c r="Q159" i="24"/>
  <c r="Q161" i="24"/>
  <c r="K161" i="24"/>
  <c r="L185" i="26"/>
  <c r="N175" i="24"/>
  <c r="K185" i="26"/>
  <c r="M175" i="24"/>
  <c r="K198" i="24"/>
  <c r="Q198" i="24"/>
  <c r="K64" i="27"/>
  <c r="L64" i="27"/>
  <c r="O156" i="24"/>
  <c r="Q70" i="18"/>
  <c r="M133" i="24"/>
  <c r="K173" i="26"/>
  <c r="M163" i="24"/>
  <c r="L19" i="23"/>
  <c r="L21" i="20"/>
  <c r="K23" i="23" s="1"/>
  <c r="Q21" i="20"/>
  <c r="K44" i="20"/>
  <c r="Q44" i="20"/>
  <c r="O106" i="24"/>
  <c r="K133" i="24"/>
  <c r="Q133" i="24"/>
  <c r="K173" i="24"/>
  <c r="Q173" i="24"/>
  <c r="K202" i="24"/>
  <c r="Q202" i="24"/>
  <c r="M118" i="23"/>
  <c r="M14" i="23"/>
  <c r="L20" i="26"/>
  <c r="N20" i="26" s="1"/>
  <c r="N90" i="23"/>
  <c r="O96" i="23"/>
  <c r="K108" i="23"/>
  <c r="Q108" i="23"/>
  <c r="L120" i="23"/>
  <c r="N120" i="23" s="1"/>
  <c r="Q120" i="23"/>
  <c r="L122" i="23"/>
  <c r="N122" i="23" s="1"/>
  <c r="Q122" i="23"/>
  <c r="K129" i="23"/>
  <c r="Q129" i="23"/>
  <c r="K138" i="23"/>
  <c r="Q138" i="23"/>
  <c r="Q81" i="8"/>
  <c r="K152" i="27"/>
  <c r="L158" i="26"/>
  <c r="K127" i="27"/>
  <c r="L133" i="26"/>
  <c r="M133" i="26" s="1"/>
  <c r="N118" i="23"/>
  <c r="L127" i="27"/>
  <c r="N127" i="27" s="1"/>
  <c r="N92" i="23"/>
  <c r="M92" i="23"/>
  <c r="N62" i="23"/>
  <c r="L156" i="26"/>
  <c r="L150" i="27"/>
  <c r="L148" i="27"/>
  <c r="N148" i="27" s="1"/>
  <c r="N52" i="20"/>
  <c r="Q186" i="24"/>
  <c r="L39" i="20"/>
  <c r="Q39" i="20"/>
  <c r="M48" i="20"/>
  <c r="L50" i="23"/>
  <c r="K148" i="24"/>
  <c r="Q148" i="24"/>
  <c r="K212" i="26"/>
  <c r="N202" i="24"/>
  <c r="M202" i="24"/>
  <c r="L21" i="23"/>
  <c r="K29" i="24" s="1"/>
  <c r="Q21" i="23"/>
  <c r="L148" i="23"/>
  <c r="Q148" i="23"/>
  <c r="N165" i="23"/>
  <c r="L171" i="23"/>
  <c r="Q171" i="23"/>
  <c r="L188" i="23"/>
  <c r="Q188" i="23"/>
  <c r="N194" i="23"/>
  <c r="M194" i="23"/>
  <c r="L120" i="26"/>
  <c r="N120" i="26" s="1"/>
  <c r="R120" i="26"/>
  <c r="N135" i="27"/>
  <c r="M135" i="27"/>
  <c r="K44" i="23"/>
  <c r="M42" i="20"/>
  <c r="L54" i="23"/>
  <c r="M52" i="20"/>
  <c r="L208" i="26"/>
  <c r="M198" i="24"/>
  <c r="K16" i="27"/>
  <c r="L22" i="26"/>
  <c r="N22" i="26" s="1"/>
  <c r="L16" i="27"/>
  <c r="N16" i="27" s="1"/>
  <c r="N16" i="23"/>
  <c r="N161" i="23"/>
  <c r="K169" i="23"/>
  <c r="Q169" i="23"/>
  <c r="R128" i="26"/>
  <c r="K128" i="26"/>
  <c r="L112" i="27"/>
  <c r="R112" i="27"/>
  <c r="R125" i="27"/>
  <c r="K125" i="27"/>
  <c r="K135" i="26"/>
  <c r="O19" i="23"/>
  <c r="Q41" i="23"/>
  <c r="Q62" i="23"/>
  <c r="K62" i="23"/>
  <c r="K173" i="23"/>
  <c r="Q173" i="23"/>
  <c r="L167" i="23"/>
  <c r="Q127" i="23"/>
  <c r="Q202" i="23"/>
  <c r="Q182" i="23"/>
  <c r="Q135" i="23"/>
  <c r="Q98" i="23"/>
  <c r="L98" i="23"/>
  <c r="L114" i="26" s="1"/>
  <c r="Q131" i="23"/>
  <c r="K131" i="23"/>
  <c r="Q140" i="23"/>
  <c r="K140" i="23"/>
  <c r="R135" i="26"/>
  <c r="L143" i="26"/>
  <c r="R143" i="26"/>
  <c r="R48" i="27"/>
  <c r="R98" i="27"/>
  <c r="R150" i="27"/>
  <c r="R47" i="26"/>
  <c r="R102" i="26"/>
  <c r="R112" i="26"/>
  <c r="N128" i="26"/>
  <c r="M128" i="26"/>
  <c r="R175" i="26"/>
  <c r="R194" i="26"/>
  <c r="N112" i="27"/>
  <c r="M112" i="27"/>
  <c r="M16" i="27"/>
  <c r="M35" i="19"/>
  <c r="N35" i="19"/>
  <c r="K120" i="18"/>
  <c r="N120" i="10"/>
  <c r="L120" i="18"/>
  <c r="K101" i="20"/>
  <c r="K120" i="17"/>
  <c r="L101" i="20"/>
  <c r="N74" i="19"/>
  <c r="M74" i="19"/>
  <c r="K109" i="17"/>
  <c r="M109" i="10"/>
  <c r="L90" i="20"/>
  <c r="N109" i="10"/>
  <c r="K90" i="20"/>
  <c r="K109" i="18"/>
  <c r="L109" i="18"/>
  <c r="M137" i="20"/>
  <c r="N137" i="20"/>
  <c r="N99" i="20"/>
  <c r="M99" i="20"/>
  <c r="N154" i="17"/>
  <c r="M154" i="17"/>
  <c r="L21" i="17"/>
  <c r="M21" i="10"/>
  <c r="K21" i="17"/>
  <c r="N21" i="10"/>
  <c r="N27" i="10"/>
  <c r="M27" i="10"/>
  <c r="L27" i="17"/>
  <c r="K27" i="17"/>
  <c r="N116" i="20"/>
  <c r="M116" i="20"/>
  <c r="M35" i="18"/>
  <c r="N35" i="18"/>
  <c r="N143" i="26"/>
  <c r="M143" i="26"/>
  <c r="M148" i="23"/>
  <c r="N148" i="23"/>
  <c r="L41" i="23"/>
  <c r="K41" i="23"/>
  <c r="M39" i="20"/>
  <c r="N39" i="20"/>
  <c r="N118" i="24"/>
  <c r="M118" i="24"/>
  <c r="M103" i="19"/>
  <c r="N103" i="19"/>
  <c r="K107" i="17"/>
  <c r="N172" i="20"/>
  <c r="M172" i="20"/>
  <c r="M183" i="18"/>
  <c r="N183" i="18"/>
  <c r="N160" i="17"/>
  <c r="M160" i="17"/>
  <c r="L108" i="27"/>
  <c r="K114" i="26"/>
  <c r="N98" i="23"/>
  <c r="K108" i="27"/>
  <c r="K108" i="24"/>
  <c r="L108" i="24"/>
  <c r="N108" i="24" s="1"/>
  <c r="Q19" i="23"/>
  <c r="K19" i="23"/>
  <c r="M188" i="23"/>
  <c r="N188" i="23"/>
  <c r="Q156" i="24"/>
  <c r="L25" i="23"/>
  <c r="N25" i="23" s="1"/>
  <c r="M23" i="20"/>
  <c r="K25" i="23"/>
  <c r="N23" i="20"/>
  <c r="K96" i="10"/>
  <c r="M96" i="8"/>
  <c r="N96" i="8"/>
  <c r="M198" i="19"/>
  <c r="M60" i="19"/>
  <c r="K147" i="17"/>
  <c r="M147" i="10"/>
  <c r="N147" i="10"/>
  <c r="L147" i="17"/>
  <c r="L92" i="20"/>
  <c r="K111" i="17"/>
  <c r="L111" i="18"/>
  <c r="M111" i="18" s="1"/>
  <c r="K92" i="20"/>
  <c r="L111" i="17"/>
  <c r="N111" i="10"/>
  <c r="K111" i="18"/>
  <c r="M111" i="10"/>
  <c r="M98" i="8"/>
  <c r="N98" i="8"/>
  <c r="K98" i="10"/>
  <c r="M158" i="18"/>
  <c r="N158" i="18"/>
  <c r="N173" i="17"/>
  <c r="M173" i="17"/>
  <c r="L60" i="10"/>
  <c r="K60" i="10"/>
  <c r="L52" i="10"/>
  <c r="N52" i="8"/>
  <c r="K52" i="10"/>
  <c r="M52" i="8"/>
  <c r="N156" i="18"/>
  <c r="M156" i="18"/>
  <c r="N135" i="20"/>
  <c r="M135" i="20"/>
  <c r="M158" i="10"/>
  <c r="K158" i="18"/>
  <c r="K158" i="17"/>
  <c r="K139" i="20"/>
  <c r="L139" i="20"/>
  <c r="N158" i="10"/>
  <c r="L158" i="17"/>
  <c r="N164" i="20"/>
  <c r="M164" i="20"/>
  <c r="N87" i="8"/>
  <c r="K87" i="10"/>
  <c r="L87" i="10"/>
  <c r="M87" i="8"/>
  <c r="M160" i="20"/>
  <c r="N160" i="20"/>
  <c r="N208" i="26"/>
  <c r="M208" i="26"/>
  <c r="K21" i="24"/>
  <c r="M148" i="27"/>
  <c r="M127" i="27"/>
  <c r="M120" i="24"/>
  <c r="N120" i="24"/>
  <c r="K96" i="18"/>
  <c r="K96" i="17"/>
  <c r="L78" i="20"/>
  <c r="M96" i="10"/>
  <c r="N96" i="10"/>
  <c r="L96" i="18"/>
  <c r="L96" i="17"/>
  <c r="M96" i="17" s="1"/>
  <c r="K78" i="20"/>
  <c r="M122" i="17"/>
  <c r="N122" i="17"/>
  <c r="K142" i="17"/>
  <c r="L142" i="17"/>
  <c r="M142" i="17" s="1"/>
  <c r="M142" i="10"/>
  <c r="N142" i="10"/>
  <c r="L123" i="20"/>
  <c r="K142" i="18"/>
  <c r="L142" i="18"/>
  <c r="N133" i="10"/>
  <c r="M133" i="10"/>
  <c r="L133" i="17"/>
  <c r="N133" i="17" s="1"/>
  <c r="L114" i="20"/>
  <c r="K133" i="18"/>
  <c r="L133" i="18"/>
  <c r="K114" i="20"/>
  <c r="K133" i="17"/>
  <c r="N103" i="8"/>
  <c r="K103" i="10"/>
  <c r="L103" i="10"/>
  <c r="M103" i="8"/>
  <c r="N41" i="18"/>
  <c r="M41" i="18"/>
  <c r="M102" i="27"/>
  <c r="N171" i="18"/>
  <c r="M171" i="18"/>
  <c r="L92" i="18"/>
  <c r="K92" i="17"/>
  <c r="K92" i="18"/>
  <c r="L74" i="20"/>
  <c r="N74" i="20" s="1"/>
  <c r="K74" i="20"/>
  <c r="L92" i="17"/>
  <c r="M92" i="10"/>
  <c r="N92" i="10"/>
  <c r="N167" i="23"/>
  <c r="M167" i="23"/>
  <c r="M171" i="23"/>
  <c r="N171" i="23"/>
  <c r="K180" i="24"/>
  <c r="L180" i="24"/>
  <c r="M150" i="27"/>
  <c r="N150" i="27"/>
  <c r="M158" i="26"/>
  <c r="N158" i="26"/>
  <c r="K137" i="26"/>
  <c r="K131" i="27"/>
  <c r="L131" i="27"/>
  <c r="M131" i="27" s="1"/>
  <c r="K131" i="24"/>
  <c r="M20" i="26"/>
  <c r="M19" i="23"/>
  <c r="N19" i="23"/>
  <c r="L19" i="24"/>
  <c r="N122" i="24"/>
  <c r="M122" i="24"/>
  <c r="N100" i="8"/>
  <c r="K100" i="10"/>
  <c r="M100" i="8"/>
  <c r="L100" i="10"/>
  <c r="M195" i="10"/>
  <c r="N195" i="10"/>
  <c r="L195" i="18"/>
  <c r="L176" i="20"/>
  <c r="N176" i="20" s="1"/>
  <c r="K195" i="18"/>
  <c r="K176" i="20"/>
  <c r="K195" i="17"/>
  <c r="N131" i="17"/>
  <c r="M131" i="17"/>
  <c r="M90" i="27"/>
  <c r="N183" i="17"/>
  <c r="M183" i="17"/>
  <c r="M58" i="17"/>
  <c r="L58" i="18"/>
  <c r="N58" i="17"/>
  <c r="K58" i="18"/>
  <c r="Q39" i="8"/>
  <c r="L39" i="8"/>
  <c r="N139" i="17"/>
  <c r="M139" i="17"/>
  <c r="N70" i="8"/>
  <c r="N148" i="26"/>
  <c r="M163" i="26"/>
  <c r="M54" i="23"/>
  <c r="L54" i="24"/>
  <c r="N54" i="23"/>
  <c r="K54" i="24"/>
  <c r="M120" i="26"/>
  <c r="M50" i="23"/>
  <c r="K50" i="24"/>
  <c r="N50" i="23"/>
  <c r="L50" i="24"/>
  <c r="N156" i="26"/>
  <c r="M156" i="26"/>
  <c r="K96" i="23"/>
  <c r="Q96" i="23"/>
  <c r="Q106" i="24"/>
  <c r="N185" i="26"/>
  <c r="M185" i="26"/>
  <c r="K169" i="26"/>
  <c r="M159" i="24"/>
  <c r="N159" i="24"/>
  <c r="L169" i="26"/>
  <c r="M112" i="24"/>
  <c r="N112" i="24"/>
  <c r="M37" i="23"/>
  <c r="N37" i="23"/>
  <c r="K37" i="24"/>
  <c r="L37" i="24"/>
  <c r="N37" i="24" s="1"/>
  <c r="M31" i="20"/>
  <c r="N31" i="20"/>
  <c r="L33" i="23"/>
  <c r="M191" i="8"/>
  <c r="N191" i="8"/>
  <c r="M31" i="19"/>
  <c r="N31" i="19"/>
  <c r="K118" i="20"/>
  <c r="K137" i="17"/>
  <c r="L137" i="17"/>
  <c r="N137" i="10"/>
  <c r="L118" i="20"/>
  <c r="M137" i="10"/>
  <c r="L137" i="18"/>
  <c r="K98" i="18"/>
  <c r="L98" i="18"/>
  <c r="L98" i="17"/>
  <c r="M98" i="17" s="1"/>
  <c r="K80" i="20"/>
  <c r="M98" i="10"/>
  <c r="N98" i="10"/>
  <c r="L80" i="20"/>
  <c r="K98" i="17"/>
  <c r="N116" i="8"/>
  <c r="M116" i="8"/>
  <c r="K116" i="10"/>
  <c r="N56" i="10"/>
  <c r="K56" i="17"/>
  <c r="L56" i="17"/>
  <c r="M56" i="10"/>
  <c r="N48" i="19"/>
  <c r="N14" i="19"/>
  <c r="K137" i="18"/>
  <c r="L120" i="17"/>
  <c r="M25" i="10"/>
  <c r="N25" i="10"/>
  <c r="L25" i="17"/>
  <c r="K25" i="17"/>
  <c r="K25" i="18"/>
  <c r="M135" i="17"/>
  <c r="N135" i="17"/>
  <c r="N156" i="17"/>
  <c r="M156" i="17"/>
  <c r="L29" i="18"/>
  <c r="K29" i="18"/>
  <c r="M29" i="10"/>
  <c r="L29" i="17"/>
  <c r="N29" i="10"/>
  <c r="K29" i="17"/>
  <c r="M162" i="17"/>
  <c r="N162" i="17"/>
  <c r="M171" i="17"/>
  <c r="N171" i="17"/>
  <c r="L62" i="18"/>
  <c r="N62" i="18" s="1"/>
  <c r="N62" i="17"/>
  <c r="M62" i="17"/>
  <c r="L105" i="18"/>
  <c r="L105" i="17"/>
  <c r="K86" i="20"/>
  <c r="M105" i="10"/>
  <c r="L86" i="20"/>
  <c r="N105" i="10"/>
  <c r="K105" i="17"/>
  <c r="N118" i="17"/>
  <c r="M118" i="17"/>
  <c r="M64" i="8"/>
  <c r="K64" i="10"/>
  <c r="N64" i="8"/>
  <c r="L64" i="10"/>
  <c r="L37" i="18"/>
  <c r="M37" i="18" s="1"/>
  <c r="M37" i="10"/>
  <c r="N37" i="10"/>
  <c r="K37" i="18"/>
  <c r="L37" i="17"/>
  <c r="M137" i="18"/>
  <c r="N137" i="18"/>
  <c r="N39" i="8"/>
  <c r="K39" i="10"/>
  <c r="M39" i="8"/>
  <c r="L39" i="10"/>
  <c r="L39" i="17" s="1"/>
  <c r="M58" i="18"/>
  <c r="N58" i="18"/>
  <c r="M92" i="18"/>
  <c r="N92" i="18"/>
  <c r="N96" i="18"/>
  <c r="M96" i="18"/>
  <c r="N139" i="20"/>
  <c r="M139" i="20"/>
  <c r="L60" i="17"/>
  <c r="K60" i="17"/>
  <c r="M60" i="10"/>
  <c r="N60" i="10"/>
  <c r="M108" i="27"/>
  <c r="N108" i="27"/>
  <c r="M41" i="23"/>
  <c r="L41" i="24"/>
  <c r="N41" i="24" s="1"/>
  <c r="N41" i="23"/>
  <c r="K41" i="24"/>
  <c r="L21" i="18"/>
  <c r="N21" i="17"/>
  <c r="M21" i="17"/>
  <c r="K21" i="18"/>
  <c r="M37" i="17"/>
  <c r="N37" i="17"/>
  <c r="M62" i="18"/>
  <c r="N80" i="20"/>
  <c r="M80" i="20"/>
  <c r="N98" i="17"/>
  <c r="N169" i="26"/>
  <c r="M169" i="26"/>
  <c r="M195" i="18"/>
  <c r="N195" i="18"/>
  <c r="L25" i="26"/>
  <c r="M25" i="26" s="1"/>
  <c r="K25" i="26"/>
  <c r="K19" i="27"/>
  <c r="M19" i="24"/>
  <c r="L19" i="27"/>
  <c r="N19" i="24"/>
  <c r="N114" i="20"/>
  <c r="M114" i="20"/>
  <c r="N142" i="18"/>
  <c r="M142" i="18"/>
  <c r="L87" i="17"/>
  <c r="M87" i="10"/>
  <c r="K87" i="18"/>
  <c r="L87" i="18"/>
  <c r="K87" i="17"/>
  <c r="N87" i="10"/>
  <c r="L52" i="17"/>
  <c r="M52" i="17" s="1"/>
  <c r="M52" i="10"/>
  <c r="N52" i="10"/>
  <c r="K52" i="17"/>
  <c r="M111" i="17"/>
  <c r="N111" i="17"/>
  <c r="M92" i="20"/>
  <c r="N92" i="20"/>
  <c r="M109" i="18"/>
  <c r="N109" i="18"/>
  <c r="N90" i="20"/>
  <c r="M90" i="20"/>
  <c r="N86" i="20"/>
  <c r="M86" i="20"/>
  <c r="M105" i="18"/>
  <c r="N105" i="18"/>
  <c r="M29" i="17"/>
  <c r="N29" i="17"/>
  <c r="M25" i="17"/>
  <c r="L25" i="18"/>
  <c r="M25" i="18" s="1"/>
  <c r="N25" i="17"/>
  <c r="M137" i="17"/>
  <c r="N137" i="17"/>
  <c r="L64" i="17"/>
  <c r="N64" i="10"/>
  <c r="M64" i="10"/>
  <c r="K64" i="17"/>
  <c r="L56" i="18"/>
  <c r="M56" i="17"/>
  <c r="K56" i="18"/>
  <c r="N56" i="17"/>
  <c r="N98" i="18"/>
  <c r="M98" i="18"/>
  <c r="M118" i="20"/>
  <c r="N118" i="20"/>
  <c r="N131" i="27"/>
  <c r="N103" i="10"/>
  <c r="L103" i="17"/>
  <c r="K103" i="17"/>
  <c r="M103" i="10"/>
  <c r="M133" i="17"/>
  <c r="N158" i="17"/>
  <c r="M158" i="17"/>
  <c r="L147" i="18"/>
  <c r="K147" i="18"/>
  <c r="N147" i="17"/>
  <c r="M147" i="17"/>
  <c r="N27" i="17"/>
  <c r="M27" i="17"/>
  <c r="K27" i="18"/>
  <c r="L27" i="18"/>
  <c r="N101" i="20"/>
  <c r="M101" i="20"/>
  <c r="M120" i="18"/>
  <c r="N120" i="18"/>
  <c r="M105" i="17"/>
  <c r="N105" i="17"/>
  <c r="N29" i="18"/>
  <c r="M29" i="18"/>
  <c r="M120" i="17"/>
  <c r="N120" i="17"/>
  <c r="M33" i="23"/>
  <c r="L33" i="24"/>
  <c r="K39" i="26" s="1"/>
  <c r="K33" i="24"/>
  <c r="N33" i="23"/>
  <c r="K50" i="27"/>
  <c r="N50" i="24"/>
  <c r="M50" i="24"/>
  <c r="K56" i="26"/>
  <c r="L56" i="26"/>
  <c r="L50" i="27"/>
  <c r="L60" i="26"/>
  <c r="N54" i="24"/>
  <c r="K54" i="27"/>
  <c r="K60" i="26"/>
  <c r="L54" i="27"/>
  <c r="M54" i="27" s="1"/>
  <c r="M54" i="24"/>
  <c r="N100" i="10"/>
  <c r="L100" i="18"/>
  <c r="K100" i="17"/>
  <c r="M100" i="10"/>
  <c r="L100" i="17"/>
  <c r="M100" i="17" s="1"/>
  <c r="K100" i="18"/>
  <c r="M180" i="24"/>
  <c r="L190" i="26"/>
  <c r="M190" i="26" s="1"/>
  <c r="N180" i="24"/>
  <c r="K190" i="26"/>
  <c r="M92" i="17"/>
  <c r="N92" i="17"/>
  <c r="N133" i="18"/>
  <c r="M133" i="18"/>
  <c r="N123" i="20"/>
  <c r="M123" i="20"/>
  <c r="N96" i="17"/>
  <c r="N78" i="20"/>
  <c r="M78" i="20"/>
  <c r="N100" i="17"/>
  <c r="N147" i="18"/>
  <c r="K128" i="20"/>
  <c r="L128" i="20"/>
  <c r="N128" i="20" s="1"/>
  <c r="M147" i="18"/>
  <c r="K41" i="27"/>
  <c r="K103" i="18"/>
  <c r="L84" i="20"/>
  <c r="K84" i="20"/>
  <c r="L103" i="18"/>
  <c r="N103" i="17"/>
  <c r="M103" i="17"/>
  <c r="M19" i="27"/>
  <c r="N19" i="27"/>
  <c r="N25" i="26"/>
  <c r="N21" i="18"/>
  <c r="M21" i="18"/>
  <c r="L60" i="18"/>
  <c r="N60" i="18" s="1"/>
  <c r="N60" i="17"/>
  <c r="K60" i="18"/>
  <c r="M60" i="17"/>
  <c r="N56" i="18"/>
  <c r="M56" i="18"/>
  <c r="M87" i="18"/>
  <c r="N87" i="18"/>
  <c r="N39" i="10"/>
  <c r="N56" i="26"/>
  <c r="M56" i="26"/>
  <c r="N64" i="17"/>
  <c r="L64" i="18"/>
  <c r="N64" i="18" s="1"/>
  <c r="K64" i="18"/>
  <c r="M64" i="17"/>
  <c r="M33" i="24"/>
  <c r="L33" i="27"/>
  <c r="N33" i="27" s="1"/>
  <c r="L39" i="26"/>
  <c r="N33" i="24"/>
  <c r="K33" i="27"/>
  <c r="N87" i="17"/>
  <c r="M87" i="17"/>
  <c r="N60" i="26"/>
  <c r="M60" i="26"/>
  <c r="N100" i="18"/>
  <c r="M100" i="18"/>
  <c r="N50" i="27"/>
  <c r="M50" i="27"/>
  <c r="N27" i="18"/>
  <c r="M27" i="18"/>
  <c r="L52" i="18"/>
  <c r="M52" i="18" s="1"/>
  <c r="M39" i="26"/>
  <c r="N39" i="26"/>
  <c r="M33" i="27"/>
  <c r="M84" i="20"/>
  <c r="N84" i="20"/>
  <c r="M60" i="18"/>
  <c r="M128" i="20"/>
  <c r="M64" i="18"/>
  <c r="M103" i="18"/>
  <c r="N103" i="18"/>
  <c r="L34" i="29"/>
  <c r="N34" i="29" s="1"/>
  <c r="N107" i="18" l="1"/>
  <c r="M107" i="18"/>
  <c r="L46" i="10"/>
  <c r="M46" i="8"/>
  <c r="N46" i="8"/>
  <c r="M162" i="18"/>
  <c r="N162" i="18"/>
  <c r="N118" i="18"/>
  <c r="M118" i="18"/>
  <c r="K31" i="20"/>
  <c r="Q31" i="20"/>
  <c r="M39" i="17"/>
  <c r="N39" i="17"/>
  <c r="K131" i="20"/>
  <c r="K150" i="17"/>
  <c r="K150" i="18"/>
  <c r="N150" i="10"/>
  <c r="L150" i="18"/>
  <c r="L131" i="20"/>
  <c r="M150" i="10"/>
  <c r="L150" i="17"/>
  <c r="N103" i="20"/>
  <c r="M103" i="20"/>
  <c r="N162" i="20"/>
  <c r="M162" i="20"/>
  <c r="M74" i="18"/>
  <c r="N74" i="18"/>
  <c r="Q14" i="8"/>
  <c r="L14" i="8"/>
  <c r="N179" i="18"/>
  <c r="M179" i="18"/>
  <c r="M90" i="17"/>
  <c r="N90" i="17"/>
  <c r="L90" i="18"/>
  <c r="K90" i="18"/>
  <c r="N50" i="18"/>
  <c r="M50" i="18"/>
  <c r="K187" i="17"/>
  <c r="N187" i="10"/>
  <c r="L168" i="20"/>
  <c r="M187" i="10"/>
  <c r="L187" i="17"/>
  <c r="K187" i="18"/>
  <c r="L187" i="18"/>
  <c r="K168" i="20"/>
  <c r="M94" i="20"/>
  <c r="N94" i="20"/>
  <c r="N154" i="20"/>
  <c r="M154" i="20"/>
  <c r="K48" i="18"/>
  <c r="L48" i="18"/>
  <c r="M48" i="17"/>
  <c r="N48" i="17"/>
  <c r="N170" i="20"/>
  <c r="M170" i="20"/>
  <c r="L37" i="27"/>
  <c r="K39" i="17"/>
  <c r="K47" i="26"/>
  <c r="N111" i="18"/>
  <c r="M74" i="20"/>
  <c r="L70" i="10"/>
  <c r="K107" i="18"/>
  <c r="K48" i="17"/>
  <c r="L46" i="27"/>
  <c r="K90" i="17"/>
  <c r="K94" i="20"/>
  <c r="L175" i="17"/>
  <c r="L198" i="18"/>
  <c r="N147" i="20"/>
  <c r="K198" i="17"/>
  <c r="K156" i="20"/>
  <c r="N58" i="8"/>
  <c r="Q185" i="8"/>
  <c r="L185" i="8"/>
  <c r="N191" i="19"/>
  <c r="K98" i="27"/>
  <c r="M98" i="24"/>
  <c r="K104" i="26"/>
  <c r="L104" i="26"/>
  <c r="L98" i="27"/>
  <c r="N98" i="24"/>
  <c r="N161" i="24"/>
  <c r="K171" i="26"/>
  <c r="L171" i="26"/>
  <c r="M161" i="24"/>
  <c r="N138" i="23"/>
  <c r="M138" i="23"/>
  <c r="Q200" i="23"/>
  <c r="L200" i="23"/>
  <c r="O166" i="26"/>
  <c r="R166" i="26" s="1"/>
  <c r="Q194" i="23"/>
  <c r="K194" i="23"/>
  <c r="L154" i="26"/>
  <c r="R154" i="26"/>
  <c r="R133" i="26"/>
  <c r="K133" i="26"/>
  <c r="K39" i="18"/>
  <c r="N142" i="17"/>
  <c r="M70" i="8"/>
  <c r="N21" i="20"/>
  <c r="M107" i="10"/>
  <c r="K113" i="18"/>
  <c r="L52" i="26"/>
  <c r="L150" i="26"/>
  <c r="K113" i="17"/>
  <c r="Q166" i="19"/>
  <c r="M166" i="19"/>
  <c r="N31" i="8"/>
  <c r="K31" i="10"/>
  <c r="M31" i="8"/>
  <c r="K85" i="8"/>
  <c r="Q85" i="8"/>
  <c r="K133" i="10"/>
  <c r="M133" i="8"/>
  <c r="M185" i="19"/>
  <c r="N185" i="19"/>
  <c r="N68" i="26"/>
  <c r="M68" i="26"/>
  <c r="N54" i="20"/>
  <c r="M54" i="20"/>
  <c r="L56" i="23"/>
  <c r="K56" i="23"/>
  <c r="Q171" i="24"/>
  <c r="L171" i="24"/>
  <c r="L122" i="26"/>
  <c r="R122" i="26"/>
  <c r="K140" i="27"/>
  <c r="R140" i="27"/>
  <c r="Q102" i="23"/>
  <c r="L102" i="23"/>
  <c r="M39" i="10"/>
  <c r="N37" i="18"/>
  <c r="L177" i="10"/>
  <c r="M21" i="20"/>
  <c r="L116" i="17"/>
  <c r="M113" i="18"/>
  <c r="M46" i="24"/>
  <c r="N156" i="20"/>
  <c r="M16" i="20"/>
  <c r="L94" i="18"/>
  <c r="M113" i="10"/>
  <c r="K164" i="17"/>
  <c r="N60" i="19"/>
  <c r="N166" i="8"/>
  <c r="K16" i="8"/>
  <c r="Q16" i="8"/>
  <c r="Q179" i="10"/>
  <c r="Q185" i="17"/>
  <c r="N25" i="20"/>
  <c r="K92" i="24"/>
  <c r="L92" i="24"/>
  <c r="M151" i="23"/>
  <c r="N151" i="23"/>
  <c r="M37" i="24"/>
  <c r="N133" i="26"/>
  <c r="M62" i="19"/>
  <c r="N177" i="8"/>
  <c r="L23" i="23"/>
  <c r="N116" i="10"/>
  <c r="L145" i="20"/>
  <c r="M94" i="17"/>
  <c r="M102" i="24"/>
  <c r="M43" i="18"/>
  <c r="L19" i="8"/>
  <c r="N164" i="10"/>
  <c r="M48" i="10"/>
  <c r="N27" i="8"/>
  <c r="L144" i="10"/>
  <c r="K162" i="18"/>
  <c r="N16" i="8"/>
  <c r="M16" i="8"/>
  <c r="N52" i="19"/>
  <c r="Q74" i="20"/>
  <c r="M27" i="23"/>
  <c r="N27" i="23"/>
  <c r="L27" i="24"/>
  <c r="M127" i="23"/>
  <c r="N127" i="23"/>
  <c r="R46" i="27"/>
  <c r="R102" i="27"/>
  <c r="M116" i="10"/>
  <c r="L164" i="18"/>
  <c r="L113" i="17"/>
  <c r="N162" i="19"/>
  <c r="Q135" i="19"/>
  <c r="L72" i="10"/>
  <c r="N48" i="20"/>
  <c r="K50" i="23"/>
  <c r="Q167" i="24"/>
  <c r="L167" i="24"/>
  <c r="N180" i="23"/>
  <c r="M180" i="23"/>
  <c r="L195" i="17"/>
  <c r="L25" i="24"/>
  <c r="Q46" i="8"/>
  <c r="M191" i="18"/>
  <c r="K177" i="10"/>
  <c r="M109" i="17"/>
  <c r="K164" i="18"/>
  <c r="L60" i="27"/>
  <c r="M152" i="27"/>
  <c r="N181" i="10"/>
  <c r="M150" i="20"/>
  <c r="M198" i="10"/>
  <c r="L189" i="17"/>
  <c r="L48" i="24"/>
  <c r="M144" i="8"/>
  <c r="K150" i="10"/>
  <c r="L76" i="8"/>
  <c r="N41" i="8"/>
  <c r="L31" i="10"/>
  <c r="K124" i="10"/>
  <c r="Q68" i="20"/>
  <c r="O33" i="23"/>
  <c r="N60" i="23"/>
  <c r="M60" i="23"/>
  <c r="X60" i="23" s="1"/>
  <c r="O60" i="23" s="1"/>
  <c r="L120" i="27"/>
  <c r="R120" i="27"/>
  <c r="M25" i="23"/>
  <c r="N54" i="27"/>
  <c r="K43" i="26"/>
  <c r="L43" i="26"/>
  <c r="K25" i="24"/>
  <c r="L23" i="17"/>
  <c r="M21" i="23"/>
  <c r="N143" i="20"/>
  <c r="K129" i="24"/>
  <c r="N107" i="10"/>
  <c r="M22" i="26"/>
  <c r="N64" i="19"/>
  <c r="M164" i="10"/>
  <c r="N60" i="24"/>
  <c r="L164" i="17"/>
  <c r="L68" i="10"/>
  <c r="K68" i="10"/>
  <c r="L79" i="10"/>
  <c r="N79" i="8"/>
  <c r="K79" i="10"/>
  <c r="M107" i="8"/>
  <c r="K107" i="10"/>
  <c r="O46" i="10"/>
  <c r="O106" i="23"/>
  <c r="Q175" i="23"/>
  <c r="K175" i="23"/>
  <c r="K23" i="17"/>
  <c r="N52" i="18"/>
  <c r="N25" i="18"/>
  <c r="L47" i="26"/>
  <c r="K37" i="27"/>
  <c r="N23" i="10"/>
  <c r="N21" i="23"/>
  <c r="M120" i="23"/>
  <c r="K88" i="20"/>
  <c r="K156" i="18"/>
  <c r="K60" i="27"/>
  <c r="M212" i="26"/>
  <c r="K66" i="26"/>
  <c r="L54" i="10"/>
  <c r="Q150" i="8"/>
  <c r="M202" i="26"/>
  <c r="N202" i="26"/>
  <c r="L210" i="26"/>
  <c r="M200" i="24"/>
  <c r="N200" i="24"/>
  <c r="K210" i="26"/>
  <c r="N156" i="23"/>
  <c r="M156" i="23"/>
  <c r="N135" i="19"/>
  <c r="M135" i="19"/>
  <c r="K52" i="18"/>
  <c r="L41" i="27"/>
  <c r="M176" i="20"/>
  <c r="M35" i="17"/>
  <c r="L29" i="24"/>
  <c r="L135" i="26"/>
  <c r="L88" i="20"/>
  <c r="N175" i="10"/>
  <c r="N83" i="17"/>
  <c r="N46" i="24"/>
  <c r="M90" i="10"/>
  <c r="M175" i="10"/>
  <c r="L175" i="18"/>
  <c r="K150" i="26"/>
  <c r="K146" i="27"/>
  <c r="N122" i="18"/>
  <c r="K198" i="18"/>
  <c r="K195" i="10"/>
  <c r="L85" i="10"/>
  <c r="N118" i="19"/>
  <c r="M118" i="19"/>
  <c r="M186" i="24"/>
  <c r="N186" i="24"/>
  <c r="K196" i="26"/>
  <c r="L196" i="26"/>
  <c r="N42" i="20"/>
  <c r="L44" i="23"/>
  <c r="M192" i="24"/>
  <c r="K202" i="26"/>
  <c r="N192" i="24"/>
  <c r="M207" i="23"/>
  <c r="N207" i="23"/>
  <c r="M72" i="8"/>
  <c r="N72" i="8"/>
  <c r="N52" i="17"/>
  <c r="L39" i="18"/>
  <c r="M41" i="24"/>
  <c r="M108" i="24"/>
  <c r="L107" i="17"/>
  <c r="K175" i="17"/>
  <c r="D60" i="8"/>
  <c r="N90" i="10"/>
  <c r="K94" i="17"/>
  <c r="K179" i="20"/>
  <c r="N141" i="20"/>
  <c r="L179" i="20"/>
  <c r="N198" i="10"/>
  <c r="Q133" i="8"/>
  <c r="K43" i="8"/>
  <c r="Q43" i="8"/>
  <c r="K129" i="10"/>
  <c r="L129" i="10"/>
  <c r="Q183" i="18"/>
  <c r="M173" i="19"/>
  <c r="N173" i="19"/>
  <c r="O19" i="24"/>
  <c r="K19" i="24" s="1"/>
  <c r="N66" i="26"/>
  <c r="L21" i="24"/>
  <c r="M98" i="23"/>
  <c r="N96" i="26"/>
  <c r="M198" i="17"/>
  <c r="L131" i="18"/>
  <c r="K102" i="27"/>
  <c r="N16" i="19"/>
  <c r="M81" i="19"/>
  <c r="N129" i="8"/>
  <c r="O37" i="8"/>
  <c r="K31" i="17"/>
  <c r="K14" i="24"/>
  <c r="L14" i="27"/>
  <c r="L173" i="26"/>
  <c r="K126" i="26"/>
  <c r="Q112" i="23"/>
  <c r="L63" i="29"/>
  <c r="M63" i="29" s="1"/>
  <c r="R63" i="29"/>
  <c r="L93" i="29"/>
  <c r="R93" i="29"/>
  <c r="L105" i="29"/>
  <c r="R105" i="29"/>
  <c r="L119" i="29"/>
  <c r="M119" i="29" s="1"/>
  <c r="R119" i="29"/>
  <c r="L142" i="29"/>
  <c r="R142" i="29"/>
  <c r="L155" i="29"/>
  <c r="M155" i="29" s="1"/>
  <c r="R155" i="29"/>
  <c r="L167" i="29"/>
  <c r="M167" i="29" s="1"/>
  <c r="R167" i="29"/>
  <c r="L49" i="29"/>
  <c r="R49" i="29"/>
  <c r="L72" i="29"/>
  <c r="R72" i="29"/>
  <c r="L127" i="29"/>
  <c r="R127" i="29"/>
  <c r="L186" i="29"/>
  <c r="R186" i="29"/>
  <c r="Q98" i="24"/>
  <c r="L83" i="29"/>
  <c r="N83" i="29" s="1"/>
  <c r="R83" i="29"/>
  <c r="L95" i="29"/>
  <c r="N95" i="29" s="1"/>
  <c r="R95" i="29"/>
  <c r="L108" i="29"/>
  <c r="N108" i="29" s="1"/>
  <c r="R108" i="29"/>
  <c r="L121" i="29"/>
  <c r="R121" i="29"/>
  <c r="L144" i="29"/>
  <c r="M144" i="29" s="1"/>
  <c r="R144" i="29"/>
  <c r="L157" i="29"/>
  <c r="M157" i="29" s="1"/>
  <c r="R157" i="29"/>
  <c r="L170" i="29"/>
  <c r="R170" i="29"/>
  <c r="L51" i="29"/>
  <c r="M51" i="29" s="1"/>
  <c r="R51" i="29"/>
  <c r="L74" i="29"/>
  <c r="R74" i="29"/>
  <c r="L130" i="29"/>
  <c r="M130" i="29" s="1"/>
  <c r="R130" i="29"/>
  <c r="L189" i="29"/>
  <c r="R189" i="29"/>
  <c r="L116" i="24"/>
  <c r="Q35" i="20"/>
  <c r="Q25" i="20"/>
  <c r="N178" i="23"/>
  <c r="N135" i="23"/>
  <c r="Q153" i="23"/>
  <c r="Q52" i="20"/>
  <c r="Q200" i="24"/>
  <c r="K90" i="24"/>
  <c r="L85" i="29"/>
  <c r="R85" i="29"/>
  <c r="L97" i="29"/>
  <c r="R97" i="29"/>
  <c r="L110" i="29"/>
  <c r="N110" i="29" s="1"/>
  <c r="R110" i="29"/>
  <c r="L123" i="29"/>
  <c r="R123" i="29"/>
  <c r="L147" i="29"/>
  <c r="M147" i="29" s="1"/>
  <c r="R147" i="29"/>
  <c r="L159" i="29"/>
  <c r="R159" i="29"/>
  <c r="L172" i="29"/>
  <c r="R172" i="29"/>
  <c r="L53" i="29"/>
  <c r="N53" i="29" s="1"/>
  <c r="R53" i="29"/>
  <c r="L76" i="29"/>
  <c r="N76" i="29" s="1"/>
  <c r="R76" i="29"/>
  <c r="L132" i="29"/>
  <c r="N132" i="29" s="1"/>
  <c r="R132" i="29"/>
  <c r="L191" i="29"/>
  <c r="R191" i="29"/>
  <c r="Q62" i="24"/>
  <c r="L178" i="24"/>
  <c r="K22" i="26"/>
  <c r="L87" i="29"/>
  <c r="R87" i="29"/>
  <c r="L99" i="29"/>
  <c r="N99" i="29" s="1"/>
  <c r="R99" i="29"/>
  <c r="L112" i="29"/>
  <c r="R112" i="29"/>
  <c r="L125" i="29"/>
  <c r="N125" i="29" s="1"/>
  <c r="R125" i="29"/>
  <c r="L149" i="29"/>
  <c r="R149" i="29"/>
  <c r="L161" i="29"/>
  <c r="M161" i="29" s="1"/>
  <c r="R161" i="29"/>
  <c r="L174" i="29"/>
  <c r="R174" i="29"/>
  <c r="L55" i="29"/>
  <c r="N55" i="29" s="1"/>
  <c r="R55" i="29"/>
  <c r="L78" i="29"/>
  <c r="N78" i="29" s="1"/>
  <c r="R78" i="29"/>
  <c r="L134" i="29"/>
  <c r="N134" i="29" s="1"/>
  <c r="R134" i="29"/>
  <c r="L193" i="29"/>
  <c r="R193" i="29"/>
  <c r="N62" i="24"/>
  <c r="L62" i="27"/>
  <c r="M44" i="20"/>
  <c r="K46" i="23"/>
  <c r="L50" i="20"/>
  <c r="Q178" i="23"/>
  <c r="L146" i="23"/>
  <c r="K167" i="23"/>
  <c r="L59" i="29"/>
  <c r="M59" i="29" s="1"/>
  <c r="R59" i="29"/>
  <c r="L89" i="29"/>
  <c r="M89" i="29" s="1"/>
  <c r="R89" i="29"/>
  <c r="L101" i="29"/>
  <c r="N101" i="29" s="1"/>
  <c r="R101" i="29"/>
  <c r="L114" i="29"/>
  <c r="M114" i="29" s="1"/>
  <c r="R114" i="29"/>
  <c r="L138" i="29"/>
  <c r="N138" i="29" s="1"/>
  <c r="R138" i="29"/>
  <c r="L151" i="29"/>
  <c r="N151" i="29" s="1"/>
  <c r="R151" i="29"/>
  <c r="L163" i="29"/>
  <c r="R163" i="29"/>
  <c r="L68" i="29"/>
  <c r="R68" i="29"/>
  <c r="L80" i="29"/>
  <c r="R80" i="29"/>
  <c r="L176" i="29"/>
  <c r="N176" i="29" s="1"/>
  <c r="R176" i="29"/>
  <c r="L181" i="29"/>
  <c r="M181" i="29" s="1"/>
  <c r="R181" i="29"/>
  <c r="N194" i="24"/>
  <c r="L204" i="26"/>
  <c r="M194" i="24"/>
  <c r="Q114" i="23"/>
  <c r="L61" i="29"/>
  <c r="R61" i="29"/>
  <c r="L91" i="29"/>
  <c r="M91" i="29" s="1"/>
  <c r="R91" i="29"/>
  <c r="L103" i="29"/>
  <c r="R103" i="29"/>
  <c r="L116" i="29"/>
  <c r="M116" i="29" s="1"/>
  <c r="R116" i="29"/>
  <c r="L140" i="29"/>
  <c r="M140" i="29" s="1"/>
  <c r="R140" i="29"/>
  <c r="L153" i="29"/>
  <c r="M153" i="29" s="1"/>
  <c r="R153" i="29"/>
  <c r="L165" i="29"/>
  <c r="N165" i="29" s="1"/>
  <c r="R165" i="29"/>
  <c r="L70" i="29"/>
  <c r="R70" i="29"/>
  <c r="L66" i="29"/>
  <c r="R66" i="29"/>
  <c r="L178" i="29"/>
  <c r="R178" i="29"/>
  <c r="L183" i="29"/>
  <c r="R183" i="29"/>
  <c r="N44" i="29"/>
  <c r="R32" i="29"/>
  <c r="M146" i="27"/>
  <c r="N146" i="27"/>
  <c r="M192" i="26"/>
  <c r="N192" i="26"/>
  <c r="M144" i="27"/>
  <c r="N144" i="27"/>
  <c r="M178" i="24"/>
  <c r="L188" i="26"/>
  <c r="N178" i="24"/>
  <c r="K188" i="26"/>
  <c r="Q60" i="23"/>
  <c r="K60" i="23"/>
  <c r="N114" i="26"/>
  <c r="M114" i="26"/>
  <c r="N146" i="26"/>
  <c r="M146" i="26"/>
  <c r="M108" i="26"/>
  <c r="N108" i="26"/>
  <c r="M161" i="26"/>
  <c r="N161" i="26"/>
  <c r="N190" i="26"/>
  <c r="N105" i="19"/>
  <c r="L137" i="26"/>
  <c r="M122" i="23"/>
  <c r="K129" i="27"/>
  <c r="L129" i="27"/>
  <c r="K20" i="26"/>
  <c r="K14" i="27"/>
  <c r="L27" i="27"/>
  <c r="N27" i="27" s="1"/>
  <c r="K108" i="26"/>
  <c r="K161" i="26"/>
  <c r="L106" i="24"/>
  <c r="K142" i="27"/>
  <c r="N48" i="24"/>
  <c r="M182" i="24"/>
  <c r="N90" i="24"/>
  <c r="M142" i="24"/>
  <c r="N144" i="24"/>
  <c r="L152" i="26"/>
  <c r="K153" i="24"/>
  <c r="L165" i="24"/>
  <c r="L184" i="24"/>
  <c r="K138" i="24"/>
  <c r="M177" i="19"/>
  <c r="M94" i="19"/>
  <c r="N46" i="19"/>
  <c r="K144" i="27"/>
  <c r="K48" i="23"/>
  <c r="N160" i="19"/>
  <c r="M171" i="19"/>
  <c r="M150" i="19"/>
  <c r="M107" i="19"/>
  <c r="N187" i="19"/>
  <c r="N43" i="19"/>
  <c r="K27" i="24"/>
  <c r="M27" i="24" s="1"/>
  <c r="K92" i="27"/>
  <c r="N169" i="23"/>
  <c r="K146" i="26"/>
  <c r="N133" i="23"/>
  <c r="N186" i="23"/>
  <c r="M202" i="23"/>
  <c r="M204" i="23"/>
  <c r="M169" i="23"/>
  <c r="L140" i="27"/>
  <c r="K36" i="29"/>
  <c r="L98" i="26"/>
  <c r="L36" i="29"/>
  <c r="N36" i="29" s="1"/>
  <c r="K106" i="24"/>
  <c r="L131" i="24"/>
  <c r="L129" i="24"/>
  <c r="N14" i="23"/>
  <c r="K156" i="24"/>
  <c r="M90" i="24"/>
  <c r="M151" i="24"/>
  <c r="L142" i="27"/>
  <c r="K192" i="26"/>
  <c r="K144" i="24"/>
  <c r="L156" i="24"/>
  <c r="L207" i="24"/>
  <c r="K140" i="24"/>
  <c r="M164" i="19"/>
  <c r="M113" i="19"/>
  <c r="K46" i="20"/>
  <c r="M182" i="23"/>
  <c r="N131" i="23"/>
  <c r="N190" i="23"/>
  <c r="R38" i="29"/>
  <c r="R34" i="29"/>
  <c r="R44" i="29"/>
  <c r="N85" i="29"/>
  <c r="M85" i="29"/>
  <c r="M93" i="29"/>
  <c r="N93" i="29"/>
  <c r="M105" i="29"/>
  <c r="N105" i="29"/>
  <c r="N114" i="29"/>
  <c r="M123" i="29"/>
  <c r="N123" i="29"/>
  <c r="M142" i="29"/>
  <c r="N142" i="29"/>
  <c r="N159" i="29"/>
  <c r="M159" i="29"/>
  <c r="N163" i="29"/>
  <c r="M163" i="29"/>
  <c r="N61" i="29"/>
  <c r="M61" i="29"/>
  <c r="M87" i="29"/>
  <c r="N87" i="29"/>
  <c r="M103" i="29"/>
  <c r="N103" i="29"/>
  <c r="N112" i="29"/>
  <c r="M112" i="29"/>
  <c r="M121" i="29"/>
  <c r="N121" i="29"/>
  <c r="N161" i="29"/>
  <c r="N170" i="29"/>
  <c r="M170" i="29"/>
  <c r="M178" i="29"/>
  <c r="N178" i="29"/>
  <c r="R27" i="29"/>
  <c r="K32" i="29"/>
  <c r="N29" i="29"/>
  <c r="M29" i="29"/>
  <c r="M15" i="29"/>
  <c r="N15" i="29"/>
  <c r="N27" i="29"/>
  <c r="M27" i="29"/>
  <c r="N32" i="29"/>
  <c r="M32" i="29"/>
  <c r="N193" i="29"/>
  <c r="M193" i="29"/>
  <c r="N181" i="29"/>
  <c r="N167" i="29"/>
  <c r="N119" i="29"/>
  <c r="M101" i="29"/>
  <c r="N157" i="29"/>
  <c r="N91" i="29"/>
  <c r="M132" i="29"/>
  <c r="N17" i="29"/>
  <c r="N144" i="29"/>
  <c r="M99" i="29"/>
  <c r="R29" i="29"/>
  <c r="R40" i="29"/>
  <c r="R17" i="29"/>
  <c r="R19" i="29"/>
  <c r="R36" i="29"/>
  <c r="R21" i="29"/>
  <c r="M44" i="29"/>
  <c r="N155" i="29"/>
  <c r="M110" i="29"/>
  <c r="N89" i="29"/>
  <c r="M165" i="29"/>
  <c r="M125" i="29"/>
  <c r="M108" i="29"/>
  <c r="M83" i="29"/>
  <c r="M134" i="29"/>
  <c r="M151" i="29"/>
  <c r="R42" i="29"/>
  <c r="N147" i="29"/>
  <c r="N172" i="29"/>
  <c r="M172" i="29"/>
  <c r="N186" i="29"/>
  <c r="M186" i="29"/>
  <c r="N13" i="29"/>
  <c r="M13" i="29"/>
  <c r="N42" i="29"/>
  <c r="M42" i="29"/>
  <c r="N191" i="29"/>
  <c r="M191" i="29"/>
  <c r="N25" i="29"/>
  <c r="M25" i="29"/>
  <c r="M40" i="29"/>
  <c r="N40" i="29"/>
  <c r="N97" i="29"/>
  <c r="M97" i="29"/>
  <c r="M149" i="29"/>
  <c r="N149" i="29"/>
  <c r="M174" i="29"/>
  <c r="N174" i="29"/>
  <c r="N127" i="29"/>
  <c r="M127" i="29"/>
  <c r="M189" i="29"/>
  <c r="N189" i="29"/>
  <c r="N183" i="29"/>
  <c r="M183" i="29"/>
  <c r="R15" i="29"/>
  <c r="R13" i="29"/>
  <c r="R25" i="29"/>
  <c r="N130" i="29"/>
  <c r="M34" i="29"/>
  <c r="N38" i="29"/>
  <c r="M55" i="29"/>
  <c r="M19" i="29"/>
  <c r="N49" i="29"/>
  <c r="M49" i="29"/>
  <c r="M53" i="29"/>
  <c r="M70" i="29"/>
  <c r="N70" i="29"/>
  <c r="N74" i="29"/>
  <c r="M74" i="29"/>
  <c r="N80" i="29"/>
  <c r="M80" i="29"/>
  <c r="N68" i="29"/>
  <c r="M68" i="29"/>
  <c r="N72" i="29"/>
  <c r="M72" i="29"/>
  <c r="M76" i="29"/>
  <c r="N66" i="29"/>
  <c r="M66" i="29"/>
  <c r="N51" i="29" l="1"/>
  <c r="M129" i="10"/>
  <c r="N129" i="10"/>
  <c r="L129" i="17"/>
  <c r="K129" i="17"/>
  <c r="N29" i="24"/>
  <c r="K35" i="26"/>
  <c r="M35" i="26" s="1"/>
  <c r="L35" i="26"/>
  <c r="L29" i="27"/>
  <c r="N29" i="27" s="1"/>
  <c r="K29" i="27"/>
  <c r="M29" i="27" s="1"/>
  <c r="M210" i="26"/>
  <c r="N210" i="26"/>
  <c r="M29" i="24"/>
  <c r="M107" i="17"/>
  <c r="N107" i="17"/>
  <c r="M146" i="23"/>
  <c r="N146" i="23"/>
  <c r="M131" i="18"/>
  <c r="N131" i="18"/>
  <c r="L44" i="24"/>
  <c r="M44" i="23"/>
  <c r="K44" i="24"/>
  <c r="N44" i="23"/>
  <c r="M47" i="26"/>
  <c r="N47" i="26"/>
  <c r="N154" i="26"/>
  <c r="M154" i="26"/>
  <c r="M90" i="18"/>
  <c r="N90" i="18"/>
  <c r="N41" i="27"/>
  <c r="M41" i="27"/>
  <c r="M79" i="10"/>
  <c r="N79" i="10"/>
  <c r="K79" i="17"/>
  <c r="L79" i="17"/>
  <c r="L23" i="18"/>
  <c r="N23" i="17"/>
  <c r="K23" i="18"/>
  <c r="M23" i="17"/>
  <c r="N60" i="27"/>
  <c r="M60" i="27"/>
  <c r="K33" i="26"/>
  <c r="N27" i="24"/>
  <c r="L33" i="26"/>
  <c r="K27" i="27"/>
  <c r="L19" i="10"/>
  <c r="K19" i="10"/>
  <c r="M19" i="8"/>
  <c r="N19" i="8"/>
  <c r="N94" i="18"/>
  <c r="M94" i="18"/>
  <c r="N150" i="26"/>
  <c r="M150" i="26"/>
  <c r="N98" i="27"/>
  <c r="M98" i="27"/>
  <c r="N198" i="18"/>
  <c r="M198" i="18"/>
  <c r="M37" i="27"/>
  <c r="N37" i="27"/>
  <c r="N187" i="18"/>
  <c r="M187" i="18"/>
  <c r="N150" i="17"/>
  <c r="M150" i="17"/>
  <c r="K177" i="26"/>
  <c r="M167" i="24"/>
  <c r="N167" i="24"/>
  <c r="L177" i="26"/>
  <c r="M50" i="20"/>
  <c r="N50" i="20"/>
  <c r="L52" i="23"/>
  <c r="K52" i="23"/>
  <c r="N196" i="26"/>
  <c r="M196" i="26"/>
  <c r="M175" i="18"/>
  <c r="N175" i="18"/>
  <c r="L54" i="17"/>
  <c r="N54" i="10"/>
  <c r="M54" i="10"/>
  <c r="K54" i="17"/>
  <c r="N31" i="10"/>
  <c r="L31" i="18"/>
  <c r="L31" i="17"/>
  <c r="K31" i="18"/>
  <c r="M31" i="10"/>
  <c r="K98" i="26"/>
  <c r="L92" i="27"/>
  <c r="N92" i="24"/>
  <c r="M92" i="24"/>
  <c r="N52" i="26"/>
  <c r="M52" i="26"/>
  <c r="M104" i="26"/>
  <c r="N104" i="26"/>
  <c r="M175" i="17"/>
  <c r="N175" i="17"/>
  <c r="M116" i="24"/>
  <c r="N116" i="24"/>
  <c r="N173" i="26"/>
  <c r="M173" i="26"/>
  <c r="M39" i="18"/>
  <c r="N39" i="18"/>
  <c r="L68" i="17"/>
  <c r="M68" i="10"/>
  <c r="N68" i="10"/>
  <c r="K68" i="17"/>
  <c r="N43" i="26"/>
  <c r="M43" i="26"/>
  <c r="M72" i="10"/>
  <c r="L72" i="18"/>
  <c r="N72" i="10"/>
  <c r="K72" i="18"/>
  <c r="L72" i="17"/>
  <c r="K72" i="17"/>
  <c r="N187" i="17"/>
  <c r="M187" i="17"/>
  <c r="M131" i="20"/>
  <c r="N131" i="20"/>
  <c r="M14" i="27"/>
  <c r="N14" i="27"/>
  <c r="N21" i="24"/>
  <c r="K21" i="27"/>
  <c r="M21" i="24"/>
  <c r="L21" i="27"/>
  <c r="L27" i="26"/>
  <c r="K27" i="26"/>
  <c r="M179" i="20"/>
  <c r="N179" i="20"/>
  <c r="N164" i="17"/>
  <c r="M164" i="17"/>
  <c r="K76" i="10"/>
  <c r="M76" i="8"/>
  <c r="N76" i="8"/>
  <c r="L76" i="10"/>
  <c r="M122" i="26"/>
  <c r="N122" i="26"/>
  <c r="M200" i="23"/>
  <c r="N200" i="23"/>
  <c r="L209" i="24"/>
  <c r="K209" i="24"/>
  <c r="K14" i="10"/>
  <c r="L14" i="10"/>
  <c r="M14" i="8"/>
  <c r="N14" i="8"/>
  <c r="N150" i="18"/>
  <c r="M150" i="18"/>
  <c r="M102" i="23"/>
  <c r="N102" i="23"/>
  <c r="M62" i="27"/>
  <c r="N62" i="27"/>
  <c r="M145" i="20"/>
  <c r="N145" i="20"/>
  <c r="M171" i="24"/>
  <c r="L181" i="26"/>
  <c r="K181" i="26"/>
  <c r="N171" i="24"/>
  <c r="N46" i="27"/>
  <c r="M46" i="27"/>
  <c r="M168" i="20"/>
  <c r="N168" i="20"/>
  <c r="N204" i="26"/>
  <c r="M204" i="26"/>
  <c r="K106" i="23"/>
  <c r="Q106" i="23"/>
  <c r="N113" i="17"/>
  <c r="M113" i="17"/>
  <c r="K97" i="20"/>
  <c r="K116" i="18"/>
  <c r="L97" i="20"/>
  <c r="L116" i="18"/>
  <c r="N116" i="17"/>
  <c r="M116" i="17"/>
  <c r="M48" i="18"/>
  <c r="N48" i="18"/>
  <c r="M138" i="29"/>
  <c r="N116" i="29"/>
  <c r="K37" i="8"/>
  <c r="Q37" i="8"/>
  <c r="Q19" i="24"/>
  <c r="K54" i="26"/>
  <c r="K48" i="27"/>
  <c r="L48" i="27"/>
  <c r="L54" i="26"/>
  <c r="M48" i="24"/>
  <c r="L31" i="26"/>
  <c r="K31" i="26"/>
  <c r="M25" i="24"/>
  <c r="K25" i="27"/>
  <c r="L25" i="27"/>
  <c r="N25" i="24"/>
  <c r="N164" i="18"/>
  <c r="M164" i="18"/>
  <c r="K23" i="24"/>
  <c r="L23" i="24"/>
  <c r="N23" i="23"/>
  <c r="M23" i="23"/>
  <c r="L193" i="10"/>
  <c r="M185" i="8"/>
  <c r="K185" i="10"/>
  <c r="N185" i="8"/>
  <c r="L185" i="10"/>
  <c r="K193" i="10"/>
  <c r="K46" i="17"/>
  <c r="M46" i="10"/>
  <c r="L46" i="17"/>
  <c r="N46" i="10"/>
  <c r="K33" i="23"/>
  <c r="Q33" i="23"/>
  <c r="N153" i="29"/>
  <c r="L85" i="17"/>
  <c r="M85" i="10"/>
  <c r="L85" i="18"/>
  <c r="K85" i="17"/>
  <c r="K85" i="18"/>
  <c r="N85" i="10"/>
  <c r="N88" i="20"/>
  <c r="M88" i="20"/>
  <c r="K46" i="10"/>
  <c r="Q46" i="10"/>
  <c r="N120" i="27"/>
  <c r="M120" i="27"/>
  <c r="N189" i="17"/>
  <c r="M189" i="17"/>
  <c r="N195" i="17"/>
  <c r="M195" i="17"/>
  <c r="K177" i="17"/>
  <c r="N177" i="10"/>
  <c r="K177" i="18"/>
  <c r="K158" i="20"/>
  <c r="L158" i="20"/>
  <c r="L177" i="17"/>
  <c r="M177" i="10"/>
  <c r="L177" i="18"/>
  <c r="L56" i="24"/>
  <c r="K56" i="24"/>
  <c r="M56" i="23"/>
  <c r="N56" i="23"/>
  <c r="N70" i="10"/>
  <c r="K70" i="18"/>
  <c r="L70" i="18"/>
  <c r="M70" i="10"/>
  <c r="L70" i="17"/>
  <c r="K70" i="17"/>
  <c r="N140" i="29"/>
  <c r="M95" i="29"/>
  <c r="M176" i="29"/>
  <c r="M78" i="29"/>
  <c r="N59" i="29"/>
  <c r="N63" i="29"/>
  <c r="M60" i="8"/>
  <c r="N60" i="8"/>
  <c r="M135" i="26"/>
  <c r="N135" i="26"/>
  <c r="K144" i="18"/>
  <c r="M144" i="10"/>
  <c r="L125" i="20"/>
  <c r="L144" i="17"/>
  <c r="N144" i="10"/>
  <c r="K125" i="20"/>
  <c r="L144" i="18"/>
  <c r="K144" i="17"/>
  <c r="N171" i="26"/>
  <c r="M171" i="26"/>
  <c r="M36" i="29"/>
  <c r="N131" i="24"/>
  <c r="M131" i="24"/>
  <c r="K175" i="26"/>
  <c r="N165" i="24"/>
  <c r="L175" i="26"/>
  <c r="M165" i="24"/>
  <c r="N137" i="26"/>
  <c r="M137" i="26"/>
  <c r="N188" i="26"/>
  <c r="M188" i="26"/>
  <c r="M27" i="27"/>
  <c r="N140" i="27"/>
  <c r="M140" i="27"/>
  <c r="N129" i="27"/>
  <c r="M129" i="27"/>
  <c r="N207" i="24"/>
  <c r="L217" i="26"/>
  <c r="K217" i="26"/>
  <c r="M207" i="24"/>
  <c r="N142" i="27"/>
  <c r="M142" i="27"/>
  <c r="M152" i="26"/>
  <c r="N152" i="26"/>
  <c r="M156" i="24"/>
  <c r="N156" i="24"/>
  <c r="L166" i="26"/>
  <c r="K166" i="26"/>
  <c r="M129" i="24"/>
  <c r="N129" i="24"/>
  <c r="M98" i="26"/>
  <c r="N98" i="26"/>
  <c r="N184" i="24"/>
  <c r="K194" i="26"/>
  <c r="L194" i="26"/>
  <c r="M184" i="24"/>
  <c r="L112" i="26"/>
  <c r="L106" i="27"/>
  <c r="K106" i="27"/>
  <c r="K112" i="26"/>
  <c r="M106" i="24"/>
  <c r="N106" i="24"/>
  <c r="L76" i="18" l="1"/>
  <c r="K76" i="18"/>
  <c r="L76" i="17"/>
  <c r="N76" i="10"/>
  <c r="M76" i="10"/>
  <c r="K70" i="20"/>
  <c r="K76" i="17"/>
  <c r="L70" i="20"/>
  <c r="N52" i="23"/>
  <c r="L52" i="24"/>
  <c r="M52" i="23"/>
  <c r="K52" i="24"/>
  <c r="N31" i="18"/>
  <c r="M31" i="18"/>
  <c r="L23" i="27"/>
  <c r="L29" i="26"/>
  <c r="N23" i="24"/>
  <c r="K29" i="26"/>
  <c r="K23" i="27"/>
  <c r="M23" i="24"/>
  <c r="N23" i="18"/>
  <c r="M23" i="18"/>
  <c r="M181" i="26"/>
  <c r="N181" i="26"/>
  <c r="N33" i="26"/>
  <c r="L21" i="28"/>
  <c r="N44" i="24"/>
  <c r="M44" i="24"/>
  <c r="K50" i="26"/>
  <c r="L44" i="27"/>
  <c r="K44" i="27"/>
  <c r="L50" i="26"/>
  <c r="K21" i="28"/>
  <c r="N35" i="26"/>
  <c r="K46" i="18"/>
  <c r="M46" i="17"/>
  <c r="L46" i="18"/>
  <c r="N46" i="17"/>
  <c r="L19" i="17"/>
  <c r="M19" i="10"/>
  <c r="K19" i="17"/>
  <c r="N19" i="10"/>
  <c r="M177" i="26"/>
  <c r="N177" i="26"/>
  <c r="M158" i="20"/>
  <c r="N158" i="20"/>
  <c r="M72" i="18"/>
  <c r="N72" i="18"/>
  <c r="N31" i="17"/>
  <c r="M31" i="17"/>
  <c r="K14" i="17"/>
  <c r="N14" i="10"/>
  <c r="L14" i="18"/>
  <c r="L14" i="17"/>
  <c r="K14" i="20"/>
  <c r="M14" i="10"/>
  <c r="K14" i="18"/>
  <c r="L14" i="20"/>
  <c r="M33" i="26"/>
  <c r="M70" i="17"/>
  <c r="N70" i="17"/>
  <c r="M116" i="18"/>
  <c r="N116" i="18"/>
  <c r="N97" i="20"/>
  <c r="M97" i="20"/>
  <c r="M70" i="18"/>
  <c r="N70" i="18"/>
  <c r="N85" i="18"/>
  <c r="M85" i="18"/>
  <c r="L219" i="26"/>
  <c r="K219" i="26"/>
  <c r="L68" i="18"/>
  <c r="M68" i="17"/>
  <c r="L64" i="20"/>
  <c r="N68" i="17"/>
  <c r="K68" i="18"/>
  <c r="M56" i="24"/>
  <c r="K56" i="27"/>
  <c r="K62" i="26"/>
  <c r="L62" i="26"/>
  <c r="N56" i="24"/>
  <c r="L56" i="27"/>
  <c r="M85" i="17"/>
  <c r="N85" i="17"/>
  <c r="N54" i="17"/>
  <c r="M54" i="17"/>
  <c r="L54" i="18"/>
  <c r="K54" i="18"/>
  <c r="N129" i="17"/>
  <c r="L110" i="20"/>
  <c r="M129" i="17"/>
  <c r="L129" i="18"/>
  <c r="K129" i="18"/>
  <c r="K110" i="20"/>
  <c r="L185" i="17"/>
  <c r="K185" i="17"/>
  <c r="K185" i="18"/>
  <c r="L185" i="18"/>
  <c r="L166" i="20"/>
  <c r="N185" i="10"/>
  <c r="M185" i="10"/>
  <c r="K166" i="20"/>
  <c r="N144" i="18"/>
  <c r="M144" i="18"/>
  <c r="L193" i="17"/>
  <c r="L193" i="18"/>
  <c r="L174" i="20"/>
  <c r="K174" i="20"/>
  <c r="M193" i="10"/>
  <c r="K193" i="17"/>
  <c r="K193" i="18"/>
  <c r="N193" i="10"/>
  <c r="M31" i="26"/>
  <c r="N31" i="26"/>
  <c r="N27" i="26"/>
  <c r="M27" i="26"/>
  <c r="N72" i="17"/>
  <c r="M72" i="17"/>
  <c r="M79" i="17"/>
  <c r="K79" i="18"/>
  <c r="N79" i="17"/>
  <c r="L79" i="18"/>
  <c r="N125" i="20"/>
  <c r="M125" i="20"/>
  <c r="N21" i="27"/>
  <c r="M21" i="27"/>
  <c r="N92" i="27"/>
  <c r="M92" i="27"/>
  <c r="N48" i="27"/>
  <c r="M48" i="27"/>
  <c r="N25" i="27"/>
  <c r="M25" i="27"/>
  <c r="M144" i="17"/>
  <c r="N144" i="17"/>
  <c r="N177" i="18"/>
  <c r="M177" i="18"/>
  <c r="N177" i="17"/>
  <c r="M177" i="17"/>
  <c r="M54" i="26"/>
  <c r="N54" i="26"/>
  <c r="N194" i="26"/>
  <c r="M194" i="26"/>
  <c r="N166" i="26"/>
  <c r="M166" i="26"/>
  <c r="M112" i="26"/>
  <c r="N112" i="26"/>
  <c r="N106" i="27"/>
  <c r="M106" i="27"/>
  <c r="N217" i="26"/>
  <c r="M217" i="26"/>
  <c r="M175" i="26"/>
  <c r="N175" i="26"/>
  <c r="N68" i="18" l="1"/>
  <c r="M68" i="18"/>
  <c r="N193" i="17"/>
  <c r="M193" i="17"/>
  <c r="N56" i="27"/>
  <c r="M56" i="27"/>
  <c r="M50" i="26"/>
  <c r="N50" i="26"/>
  <c r="N70" i="20"/>
  <c r="M70" i="20"/>
  <c r="N14" i="17"/>
  <c r="M14" i="17"/>
  <c r="M14" i="18"/>
  <c r="N14" i="18"/>
  <c r="M62" i="26"/>
  <c r="N62" i="26"/>
  <c r="N110" i="20"/>
  <c r="M110" i="20"/>
  <c r="M29" i="26"/>
  <c r="N29" i="26"/>
  <c r="N174" i="20"/>
  <c r="M174" i="20"/>
  <c r="N14" i="20"/>
  <c r="M14" i="20"/>
  <c r="M19" i="17"/>
  <c r="L19" i="18"/>
  <c r="N19" i="17"/>
  <c r="K19" i="18"/>
  <c r="M23" i="27"/>
  <c r="N23" i="27"/>
  <c r="N76" i="17"/>
  <c r="M76" i="17"/>
  <c r="N185" i="17"/>
  <c r="M185" i="17"/>
  <c r="N44" i="27"/>
  <c r="M44" i="27"/>
  <c r="M79" i="18"/>
  <c r="N79" i="18"/>
  <c r="M21" i="28"/>
  <c r="N21" i="28"/>
  <c r="K21" i="29"/>
  <c r="L21" i="29"/>
  <c r="M193" i="18"/>
  <c r="N193" i="18"/>
  <c r="L58" i="26"/>
  <c r="L52" i="27"/>
  <c r="N52" i="24"/>
  <c r="K58" i="26"/>
  <c r="K52" i="27"/>
  <c r="M52" i="24"/>
  <c r="N129" i="18"/>
  <c r="M129" i="18"/>
  <c r="M166" i="20"/>
  <c r="N166" i="20"/>
  <c r="N54" i="18"/>
  <c r="M54" i="18"/>
  <c r="M185" i="18"/>
  <c r="N185" i="18"/>
  <c r="N64" i="20"/>
  <c r="M64" i="20"/>
  <c r="X64" i="20" s="1"/>
  <c r="O64" i="20" s="1"/>
  <c r="M46" i="18"/>
  <c r="N46" i="18"/>
  <c r="N76" i="18"/>
  <c r="M76" i="18"/>
  <c r="Q64" i="20" l="1"/>
  <c r="K64" i="20"/>
  <c r="M58" i="26"/>
  <c r="N58" i="26"/>
  <c r="M52" i="27"/>
  <c r="N52" i="27"/>
  <c r="M21" i="29"/>
  <c r="N21" i="29"/>
  <c r="N19" i="18"/>
  <c r="M19" i="18"/>
</calcChain>
</file>

<file path=xl/sharedStrings.xml><?xml version="1.0" encoding="utf-8"?>
<sst xmlns="http://schemas.openxmlformats.org/spreadsheetml/2006/main" count="13435" uniqueCount="1353">
  <si>
    <t>№ п/п</t>
  </si>
  <si>
    <t>Начальник участка</t>
  </si>
  <si>
    <t>Геодезист</t>
  </si>
  <si>
    <t>Газорезчик</t>
  </si>
  <si>
    <t>Бульдозер</t>
  </si>
  <si>
    <t>УАЗ</t>
  </si>
  <si>
    <t>Единица измерения</t>
  </si>
  <si>
    <t>стык</t>
  </si>
  <si>
    <t>Строительные работы</t>
  </si>
  <si>
    <t>№
п/п</t>
  </si>
  <si>
    <t>Наименование работ</t>
  </si>
  <si>
    <t>Ед. изм.</t>
  </si>
  <si>
    <t xml:space="preserve">Кол-во всего по проекту </t>
  </si>
  <si>
    <t>Производство
работ</t>
  </si>
  <si>
    <t>Выполнено с начала строительства</t>
  </si>
  <si>
    <t>Остаток по выполнению</t>
  </si>
  <si>
    <t>общий % выполнения</t>
  </si>
  <si>
    <t>Задание на месяц</t>
  </si>
  <si>
    <t>% выполнения за месяц</t>
  </si>
  <si>
    <t>Дни мес.</t>
  </si>
  <si>
    <t>Февраль</t>
  </si>
  <si>
    <t>Примечание</t>
  </si>
  <si>
    <t>Начало</t>
  </si>
  <si>
    <t>Окончание</t>
  </si>
  <si>
    <t>План</t>
  </si>
  <si>
    <t>Ожид</t>
  </si>
  <si>
    <t>Факт</t>
  </si>
  <si>
    <t>7</t>
  </si>
  <si>
    <t>8</t>
  </si>
  <si>
    <t>9</t>
  </si>
  <si>
    <t>1.1</t>
  </si>
  <si>
    <t xml:space="preserve"> </t>
  </si>
  <si>
    <t>Приложение № 9А</t>
  </si>
  <si>
    <t>км</t>
  </si>
  <si>
    <t>план</t>
  </si>
  <si>
    <t>факт</t>
  </si>
  <si>
    <t>га</t>
  </si>
  <si>
    <t>1.2</t>
  </si>
  <si>
    <t>м2</t>
  </si>
  <si>
    <t>%</t>
  </si>
  <si>
    <t>Наименование и марка техники (механизма), оборудования</t>
  </si>
  <si>
    <t>Гос №</t>
  </si>
  <si>
    <t>ФИО водителя (механизатора)</t>
  </si>
  <si>
    <t>Работа</t>
  </si>
  <si>
    <t>Простой, часов</t>
  </si>
  <si>
    <t>Ремонт</t>
  </si>
  <si>
    <t>Всего часов</t>
  </si>
  <si>
    <t>Виды работ</t>
  </si>
  <si>
    <t>Часов</t>
  </si>
  <si>
    <t xml:space="preserve">Вид ремонта/потребность в запчастях </t>
  </si>
  <si>
    <t>ИТОГО</t>
  </si>
  <si>
    <t>Люди</t>
  </si>
  <si>
    <t>Наименование должностей, профессий</t>
  </si>
  <si>
    <t>Старший прораб</t>
  </si>
  <si>
    <t>Инженер по ОТ и ПБ ООС</t>
  </si>
  <si>
    <t>Электросварщик</t>
  </si>
  <si>
    <t>Стропальщик</t>
  </si>
  <si>
    <t>Электромонтер</t>
  </si>
  <si>
    <t>Машинист бульдозера</t>
  </si>
  <si>
    <t>Машинист трелевочника</t>
  </si>
  <si>
    <t>Субподрядные организации (люди)</t>
  </si>
  <si>
    <t>Наименование субподрядной организации</t>
  </si>
  <si>
    <t>Сварочные материалы и другие МТР</t>
  </si>
  <si>
    <t>ПОДПИСИ СТОРОН:</t>
  </si>
  <si>
    <t xml:space="preserve">                                                                                                                Козлов Д.П.</t>
  </si>
  <si>
    <t>Подготовительные работы</t>
  </si>
  <si>
    <t>2.1</t>
  </si>
  <si>
    <t>2.2</t>
  </si>
  <si>
    <t>2.3</t>
  </si>
  <si>
    <t>2.4</t>
  </si>
  <si>
    <t>2.5</t>
  </si>
  <si>
    <t>2.6</t>
  </si>
  <si>
    <t>Сети связи</t>
  </si>
  <si>
    <t>база</t>
  </si>
  <si>
    <t>Строительство газопровода</t>
  </si>
  <si>
    <t>Перебазировка подрядной организации</t>
  </si>
  <si>
    <t>Расчистка от леса</t>
  </si>
  <si>
    <t>Устройство лежневых дорог</t>
  </si>
  <si>
    <t>Временные переезды через коммуникации</t>
  </si>
  <si>
    <t>Постоянные переезды через трубопроводы сторонних организаций</t>
  </si>
  <si>
    <t>Подготовка трубосварочных баз</t>
  </si>
  <si>
    <t>Строительно-монтажные работы линейной части</t>
  </si>
  <si>
    <t>Подготовительные работы на стеллажах</t>
  </si>
  <si>
    <t>Линейная часть трубопровода</t>
  </si>
  <si>
    <t>Вывоз двухтрубных секций на трассу</t>
  </si>
  <si>
    <t>Сварка двухтрубных секций в нитку</t>
  </si>
  <si>
    <t>Контроль сварных соединений на трассе</t>
  </si>
  <si>
    <t>Изоляция стыков термоусаживающими манжетами на трассе</t>
  </si>
  <si>
    <t>Разработка траншеи</t>
  </si>
  <si>
    <t>Укладка трубопровода в траншею</t>
  </si>
  <si>
    <t>Обратная засыпка траншеи</t>
  </si>
  <si>
    <t>Узлы запорной арматуры</t>
  </si>
  <si>
    <t>Узел запорной арматуры № 1 ПК 65+81</t>
  </si>
  <si>
    <t>Инженерная подготовка</t>
  </si>
  <si>
    <t>Монтаж технологических трубопроводов и оборудования</t>
  </si>
  <si>
    <t>Строительные работы на УЗА</t>
  </si>
  <si>
    <t>Строительные работы продувочной свечи и молниеотвода</t>
  </si>
  <si>
    <t>Автоматизация</t>
  </si>
  <si>
    <t>Узел запорной арматуры №2 ПК70+30</t>
  </si>
  <si>
    <t>Узел запорной арматуры №3  ПК 169+45,94</t>
  </si>
  <si>
    <t>ПНР</t>
  </si>
  <si>
    <t>Узел запорной арматуры №4  ПК 179+01,03</t>
  </si>
  <si>
    <t>Переустройство ВЛ 6кВ</t>
  </si>
  <si>
    <t>Узел запорной арматуры №5  ПК 316+25</t>
  </si>
  <si>
    <t>Узел запорной арматуры №6 ПК 65+81</t>
  </si>
  <si>
    <t>Строительные работы УЗА</t>
  </si>
  <si>
    <t>Строительные работы  продувочной свечи и молниеотвода</t>
  </si>
  <si>
    <t>Вытяжные свечи и молниеотводы</t>
  </si>
  <si>
    <t>Защитные футляры и переходы</t>
  </si>
  <si>
    <t>Монтаж защитных футляров</t>
  </si>
  <si>
    <t>Узел запуска СОД ПК 3+48,04</t>
  </si>
  <si>
    <t>Фундаменты</t>
  </si>
  <si>
    <t>Трубопроводы и технологическое оборудование</t>
  </si>
  <si>
    <t>Строительные работы узла запуска</t>
  </si>
  <si>
    <t>ВЛ 6кВ</t>
  </si>
  <si>
    <t>Сети электрические</t>
  </si>
  <si>
    <t>Узел приема СОД ПК 346+69</t>
  </si>
  <si>
    <t>ЕП 100</t>
  </si>
  <si>
    <t>Сепаратор пробкоуловитель</t>
  </si>
  <si>
    <t>Производственно-дождевая канализация К3</t>
  </si>
  <si>
    <t>Трубопроводы и технологическое оборудование камеры приема СОД</t>
  </si>
  <si>
    <t>КИПиА</t>
  </si>
  <si>
    <t>Рекультивация</t>
  </si>
  <si>
    <t>Испытания трубопровода</t>
  </si>
  <si>
    <t>Приемка объекта законченного строительством по акту КС11</t>
  </si>
  <si>
    <t>переезд</t>
  </si>
  <si>
    <t>3.1.1</t>
  </si>
  <si>
    <t>3.1.2</t>
  </si>
  <si>
    <t>3.1.3</t>
  </si>
  <si>
    <t>4.1.1</t>
  </si>
  <si>
    <t>4.1.2</t>
  </si>
  <si>
    <t>4.1.3</t>
  </si>
  <si>
    <t>4.1.4</t>
  </si>
  <si>
    <t>4.1.5</t>
  </si>
  <si>
    <t>4.2.1</t>
  </si>
  <si>
    <t>4.2.2</t>
  </si>
  <si>
    <t>4.2.3</t>
  </si>
  <si>
    <t>4.2.4</t>
  </si>
  <si>
    <t>4.2.5</t>
  </si>
  <si>
    <t>4.3.1</t>
  </si>
  <si>
    <t>4.3.2</t>
  </si>
  <si>
    <t>4.3.3</t>
  </si>
  <si>
    <t>4.3.4</t>
  </si>
  <si>
    <t>4.3.5</t>
  </si>
  <si>
    <t>4.4.1</t>
  </si>
  <si>
    <t>4.4.2</t>
  </si>
  <si>
    <t>4.4.3</t>
  </si>
  <si>
    <t>4.4.4</t>
  </si>
  <si>
    <t>4.4.5</t>
  </si>
  <si>
    <t>4.4.6</t>
  </si>
  <si>
    <t>4.5.1</t>
  </si>
  <si>
    <t>4.5.2</t>
  </si>
  <si>
    <t>4.5.3</t>
  </si>
  <si>
    <t>4.5.4</t>
  </si>
  <si>
    <t>4.5.5</t>
  </si>
  <si>
    <t>4.5.6</t>
  </si>
  <si>
    <t>4.6.1</t>
  </si>
  <si>
    <t>4.6.2</t>
  </si>
  <si>
    <t>4.6.3</t>
  </si>
  <si>
    <t>4.6.4</t>
  </si>
  <si>
    <t>4.6.5</t>
  </si>
  <si>
    <t>4.6.6</t>
  </si>
  <si>
    <t>5.1.1</t>
  </si>
  <si>
    <t>5.1.2</t>
  </si>
  <si>
    <t>6.1.1</t>
  </si>
  <si>
    <t>7.1.1</t>
  </si>
  <si>
    <t>8.1.1</t>
  </si>
  <si>
    <t>9.1.1</t>
  </si>
  <si>
    <t>9.1.2</t>
  </si>
  <si>
    <t>Геодезические работы (передача трассы, площадочных объектов)</t>
  </si>
  <si>
    <t xml:space="preserve">Водитель вездехода </t>
  </si>
  <si>
    <t>Монтажник наружных трубопроводов</t>
  </si>
  <si>
    <t>Монтажник технологических трубопроводов</t>
  </si>
  <si>
    <t>Машинист крана трубоукладчика</t>
  </si>
  <si>
    <t>Машинист экскаватора</t>
  </si>
  <si>
    <t>Водитель плетевоза</t>
  </si>
  <si>
    <t>Вальщик леса</t>
  </si>
  <si>
    <t>Автослесарь</t>
  </si>
  <si>
    <t>Механик</t>
  </si>
  <si>
    <t>Водитель вахтовки</t>
  </si>
  <si>
    <t>Кран трубоукладчик</t>
  </si>
  <si>
    <t>Экскаватор Komatsu</t>
  </si>
  <si>
    <t>Вахта</t>
  </si>
  <si>
    <t>Трубовоз</t>
  </si>
  <si>
    <t>86 5492 ХC</t>
  </si>
  <si>
    <t>86 3656 УА</t>
  </si>
  <si>
    <t>86 1594 УВ</t>
  </si>
  <si>
    <t>86 3661 УА</t>
  </si>
  <si>
    <t>86 1119 ХТ</t>
  </si>
  <si>
    <t>86 ХО5397</t>
  </si>
  <si>
    <t>А 670 NT 86</t>
  </si>
  <si>
    <t>Н 873 ТТ 86</t>
  </si>
  <si>
    <t>Р 973 ТТ 86</t>
  </si>
  <si>
    <t>3.1</t>
  </si>
  <si>
    <t>3.2.1</t>
  </si>
  <si>
    <t>3.2.2</t>
  </si>
  <si>
    <t>3.2.3</t>
  </si>
  <si>
    <t>3.2.4</t>
  </si>
  <si>
    <t>3.2.5</t>
  </si>
  <si>
    <t>3.2.6</t>
  </si>
  <si>
    <t>3.2.7</t>
  </si>
  <si>
    <t>3.2</t>
  </si>
  <si>
    <t>к договору  №   ВСТ-15/07100/27/Р от "23" января 2015 г.</t>
  </si>
  <si>
    <t>100%</t>
  </si>
  <si>
    <t>3 га</t>
  </si>
  <si>
    <t>4.68 км</t>
  </si>
  <si>
    <t>3</t>
  </si>
  <si>
    <t>2</t>
  </si>
  <si>
    <t>10 км</t>
  </si>
  <si>
    <t>Ожидаемое в феврале</t>
  </si>
  <si>
    <t>Неразрушающий контроль сварных соединений на стеллаже</t>
  </si>
  <si>
    <t>Устройство вдольтрассового технологического проезда</t>
  </si>
  <si>
    <t>инженер-дефектоскопист</t>
  </si>
  <si>
    <t>дефектоскопист II разряда</t>
  </si>
  <si>
    <t>водитель</t>
  </si>
  <si>
    <t>комплекс</t>
  </si>
  <si>
    <t>начальник лаборатории</t>
  </si>
  <si>
    <t>обрудование ПИЛ</t>
  </si>
  <si>
    <t>Машинист валочной машины</t>
  </si>
  <si>
    <t>Валочная машина</t>
  </si>
  <si>
    <t>УА 3660</t>
  </si>
  <si>
    <t>разнорабочиий</t>
  </si>
  <si>
    <t>Шингинское</t>
  </si>
  <si>
    <t>З-Лугинецкое</t>
  </si>
  <si>
    <t>ООО "СТРОЙМАСТЕР"</t>
  </si>
  <si>
    <t>вальщик леса</t>
  </si>
  <si>
    <t>бензиновые пилы</t>
  </si>
  <si>
    <t>шт</t>
  </si>
  <si>
    <t>Для составления МСГ на следующий месяц необходимо учитывать следующие требования:</t>
  </si>
  <si>
    <r>
      <t xml:space="preserve">Файл должен включать в себя </t>
    </r>
    <r>
      <rPr>
        <b/>
        <sz val="12"/>
        <color indexed="56"/>
        <rFont val="Arial"/>
        <family val="2"/>
        <charset val="204"/>
      </rPr>
      <t>все работы</t>
    </r>
    <r>
      <rPr>
        <sz val="12"/>
        <color indexed="56"/>
        <rFont val="Arial"/>
        <family val="2"/>
        <charset val="204"/>
      </rPr>
      <t>, которые планируются к выполнению в следующем месяце</t>
    </r>
  </si>
  <si>
    <r>
      <t xml:space="preserve">Необходимо заполнить информацию по </t>
    </r>
    <r>
      <rPr>
        <b/>
        <sz val="12"/>
        <color indexed="56"/>
        <rFont val="Arial"/>
        <family val="2"/>
        <charset val="204"/>
      </rPr>
      <t>всем сотрудникам</t>
    </r>
    <r>
      <rPr>
        <sz val="12"/>
        <color indexed="56"/>
        <rFont val="Arial"/>
        <family val="2"/>
        <charset val="204"/>
      </rPr>
      <t xml:space="preserve">, которые осуществляют указанные работы, по </t>
    </r>
    <r>
      <rPr>
        <b/>
        <sz val="12"/>
        <color indexed="56"/>
        <rFont val="Arial"/>
        <family val="2"/>
        <charset val="204"/>
      </rPr>
      <t>всей технике</t>
    </r>
    <r>
      <rPr>
        <sz val="12"/>
        <color indexed="56"/>
        <rFont val="Arial"/>
        <family val="2"/>
        <charset val="204"/>
      </rPr>
      <t xml:space="preserve">, которая используется для выполнения работ. Ту же информацию необходимо предоставить по </t>
    </r>
    <r>
      <rPr>
        <b/>
        <sz val="12"/>
        <color indexed="56"/>
        <rFont val="Arial"/>
        <family val="2"/>
        <charset val="204"/>
      </rPr>
      <t>субподрядным организациям</t>
    </r>
    <r>
      <rPr>
        <sz val="12"/>
        <color indexed="56"/>
        <rFont val="Arial"/>
        <family val="2"/>
        <charset val="204"/>
      </rPr>
      <t>, с указанием наименования организации, если таковые привлекаются к работам в следующем месяце.</t>
    </r>
  </si>
  <si>
    <t xml:space="preserve">Плановые единицы измерения по работе  должны совпадать с единицами измерения из РД. Распределение по дням работы должно измеряться в тех же единицах. </t>
  </si>
  <si>
    <t xml:space="preserve">В столбце "Количество всего по проекту" должна быть представлена информация согласно РД. </t>
  </si>
  <si>
    <t xml:space="preserve">В плановой сводке должны быть заполнены только плановые даты. Ожидаемые и фактические будут заполняться в ходе выполнения работ. </t>
  </si>
  <si>
    <t>Наименование объектов капстроительства должно совпадать с наименованием в РД.</t>
  </si>
  <si>
    <t>Сроки производства работ в МСГ должны соответствовать графику выполнения работ (Приложение 2 к Договору)</t>
  </si>
  <si>
    <t>Работы в графике МСГ должны соответствовать работам из Детального графика.</t>
  </si>
  <si>
    <t>Распределение работ по дням должно соответствовать плановым датам. Первое выполнение по работе должно совпадать с плановым началом работы, последнее выполнение по работе - с плановым окончанием.</t>
  </si>
  <si>
    <t>Столбцы "Задание за месяц план/факт" и "Выполнено с начала строительства план/факт" должны содержать в себе формулы (согласно образцу), которые подсчитывают суммарное распределение работ за каждый день. Вводить вручную значения не допускается. В образце представлен пример, как считается выполнение, если работа перешла из одного месяца на другой. Пример - Работа 1, выделено желтым)</t>
  </si>
  <si>
    <t>Столбцы "Остаток по выполнению", "Общий % выполнения", "% выполнения за месяц" должны содержать в себе формулы согласно образцу. Вводить значения вручную запрещается.</t>
  </si>
  <si>
    <r>
      <t xml:space="preserve">Дата должна быть заполнена в формате дд.мм.гг (например </t>
    </r>
    <r>
      <rPr>
        <b/>
        <sz val="12"/>
        <color indexed="11"/>
        <rFont val="Arial"/>
        <family val="2"/>
        <charset val="204"/>
      </rPr>
      <t>25.12.14</t>
    </r>
    <r>
      <rPr>
        <sz val="12"/>
        <color indexed="56"/>
        <rFont val="Arial"/>
        <family val="2"/>
        <charset val="204"/>
      </rPr>
      <t xml:space="preserve">), не допускается использование запятых для разделения, буквы </t>
    </r>
    <r>
      <rPr>
        <b/>
        <sz val="12"/>
        <color indexed="56"/>
        <rFont val="Arial"/>
        <family val="2"/>
        <charset val="204"/>
      </rPr>
      <t>г.</t>
    </r>
    <r>
      <rPr>
        <sz val="12"/>
        <color indexed="56"/>
        <rFont val="Arial"/>
        <family val="2"/>
        <charset val="204"/>
      </rPr>
      <t xml:space="preserve"> в конце (неверно:</t>
    </r>
    <r>
      <rPr>
        <sz val="12"/>
        <color indexed="10"/>
        <rFont val="Arial"/>
        <family val="2"/>
        <charset val="204"/>
      </rPr>
      <t xml:space="preserve"> 25,12,14</t>
    </r>
    <r>
      <rPr>
        <sz val="12"/>
        <color indexed="56"/>
        <rFont val="Arial"/>
        <family val="2"/>
        <charset val="204"/>
      </rPr>
      <t xml:space="preserve">; </t>
    </r>
    <r>
      <rPr>
        <sz val="12"/>
        <color indexed="10"/>
        <rFont val="Arial"/>
        <family val="2"/>
        <charset val="204"/>
      </rPr>
      <t>25.12.14г.</t>
    </r>
    <r>
      <rPr>
        <sz val="12"/>
        <color indexed="56"/>
        <rFont val="Arial"/>
        <family val="2"/>
        <charset val="204"/>
      </rPr>
      <t>)</t>
    </r>
  </si>
  <si>
    <t>Для работы с месячно-суточным графиком выполнения работ учитывайте приведенные ниже инструкции</t>
  </si>
  <si>
    <t>Файл должен называться в соответствии с текущей датой в формате год_месяц_день объект (Например, 2014_12_25 ГТЭС)</t>
  </si>
  <si>
    <r>
      <t xml:space="preserve">Необходимо заполнить актуальную информацию по </t>
    </r>
    <r>
      <rPr>
        <b/>
        <sz val="12"/>
        <color indexed="56"/>
        <rFont val="Arial"/>
        <family val="2"/>
        <charset val="204"/>
      </rPr>
      <t>каждой</t>
    </r>
    <r>
      <rPr>
        <sz val="12"/>
        <color indexed="56"/>
        <rFont val="Arial"/>
        <family val="2"/>
        <charset val="204"/>
      </rPr>
      <t xml:space="preserve"> работе на текущую дату. Если работы не велись, нужно проставить нули.</t>
    </r>
  </si>
  <si>
    <t>Информация по работе за день должна быть в тех же единицах измерения, что и общее количество по проекту. Если по работе стоит план 100%, то каждый день надо писать, сколько процентов выполнено, а не штук, метров и т.д.</t>
  </si>
  <si>
    <r>
      <t xml:space="preserve">Заполняется информация </t>
    </r>
    <r>
      <rPr>
        <b/>
        <sz val="12"/>
        <color indexed="56"/>
        <rFont val="Arial"/>
        <family val="2"/>
        <charset val="204"/>
      </rPr>
      <t>только на текущую</t>
    </r>
    <r>
      <rPr>
        <sz val="12"/>
        <color indexed="56"/>
        <rFont val="Arial"/>
        <family val="2"/>
        <charset val="204"/>
      </rPr>
      <t xml:space="preserve"> </t>
    </r>
    <r>
      <rPr>
        <b/>
        <sz val="12"/>
        <color indexed="56"/>
        <rFont val="Arial"/>
        <family val="2"/>
        <charset val="204"/>
      </rPr>
      <t>дату.</t>
    </r>
    <r>
      <rPr>
        <sz val="12"/>
        <color indexed="56"/>
        <rFont val="Arial"/>
        <family val="2"/>
        <charset val="204"/>
      </rPr>
      <t xml:space="preserve"> Старые данные править запрещено. Если необходимо внести корректировку в ранее представленные данные, необходимо направить запрос на Администратора проекта с указанием причин корректировки</t>
    </r>
  </si>
  <si>
    <t>Необходимо проверить информацию по срокам выполнения работ, соответствует ли она действительности. Для облегчения процесса  вчерашняя дата подсвечивается красным, сегодняшняя  желтым, завтрашняя - зеленым</t>
  </si>
  <si>
    <t xml:space="preserve">Если плановые сроки работ не выдерживаются, нужно проставить ожидаемые сроки выполнения работ. </t>
  </si>
  <si>
    <t>Если ожидаемые сроки работ уже прошли, а работы не начаты, необходимо обновить информацию. В столбце ожидаемые сроки выполнения работ всегда должны стоять актуальные даты.</t>
  </si>
  <si>
    <t>Во время начала выполнения работ необходимо проставить текущую дату в столбце "Фактические сроки начала работ", при этом столбец ожидаемые сроки выполнения нужно очистить. При наличии информации о фактических сроках, ожидаемые должны отсутствовать</t>
  </si>
  <si>
    <t>После завершения работы необходимо проставить текущую дату в столбце "Фактические сроки завершения работ", при этом столбец ожидаемые сроки выполнения нужно очистить. При наличии информации о фактических сроках, ожидаемые должны отсутствовать</t>
  </si>
  <si>
    <t>В случае, если по плану работа уже должна начаться, а по факту к ней не приступили, должен быть заполнен столбец "Примечания". В нем необходимо указать причины невыполнения графика по позициям</t>
  </si>
  <si>
    <t>В столбце "Примечания" всегда должна присутствовать актуальная информация, если всё идет по плану, он должен быть пустым</t>
  </si>
  <si>
    <t>В МСГ должна быть заполнена актуальная информация по людям и технике, работающим на объекте</t>
  </si>
  <si>
    <t>При выполнении работ, которые отсутствуют в МСГ, необходимо оформить заявку на внесение изменений в МСГ в соответствии с установленным шаблоном</t>
  </si>
  <si>
    <t>проблемы с зимником</t>
  </si>
  <si>
    <t>Завоз трубы на трубосварочную базу Шингинское м.р</t>
  </si>
  <si>
    <t>Завоз трубы на трубосварочную базу З.Лугинецкое м.р</t>
  </si>
  <si>
    <t>Сварка трубы в двухтрубные секции на стеллаже Шингинское м.р.</t>
  </si>
  <si>
    <t>3.1.4</t>
  </si>
  <si>
    <t>Сварка трубы в двухтрубные секции на стеллаже З.Лугинецкое м.р</t>
  </si>
  <si>
    <t>3.1.5</t>
  </si>
  <si>
    <t>Трелевочник</t>
  </si>
  <si>
    <t xml:space="preserve">Водитель </t>
  </si>
  <si>
    <t>Рук строительства</t>
  </si>
  <si>
    <t>НИВА автомобиль</t>
  </si>
  <si>
    <t>март</t>
  </si>
  <si>
    <t>Обратная засыпка трубопровода</t>
  </si>
  <si>
    <t>4.1</t>
  </si>
  <si>
    <t>4.2</t>
  </si>
  <si>
    <t>4.3</t>
  </si>
  <si>
    <t>4.3.6</t>
  </si>
  <si>
    <t>Узел запорной арматуры №6 ПК 321+35</t>
  </si>
  <si>
    <t>7.1.2</t>
  </si>
  <si>
    <t>перенос на апрель</t>
  </si>
  <si>
    <t>2.7</t>
  </si>
  <si>
    <t>Устройство зимней дороги</t>
  </si>
  <si>
    <t>устройство вдольтрассового технологического проезда</t>
  </si>
  <si>
    <r>
      <t xml:space="preserve">Неразрушающий контроль сварных соединений </t>
    </r>
    <r>
      <rPr>
        <b/>
        <sz val="12"/>
        <rFont val="Arial"/>
        <family val="2"/>
        <charset val="204"/>
      </rPr>
      <t>на стеллаже</t>
    </r>
  </si>
  <si>
    <t>3.2.8</t>
  </si>
  <si>
    <t>Обратная засыпка траншеи (устройство валика)</t>
  </si>
  <si>
    <t>ЛП-19</t>
  </si>
  <si>
    <t>ГТТ</t>
  </si>
  <si>
    <t>Машинист ЛП-19</t>
  </si>
  <si>
    <t>?</t>
  </si>
  <si>
    <t>Самосвал КАМАЗ (20тн)</t>
  </si>
  <si>
    <t>Водитель самосвал КАМАЗ (20 тн)</t>
  </si>
  <si>
    <t>3.2.9</t>
  </si>
  <si>
    <t xml:space="preserve">Вывоз пригрузов на трассу </t>
  </si>
  <si>
    <t xml:space="preserve"> компл.</t>
  </si>
  <si>
    <t>02..04.15</t>
  </si>
  <si>
    <t>Сварка труб в нитку</t>
  </si>
  <si>
    <t>Изолировщики</t>
  </si>
  <si>
    <t>Март</t>
  </si>
  <si>
    <t>Инженер ПТО</t>
  </si>
  <si>
    <t>Кладовщик</t>
  </si>
  <si>
    <t>Прораб производитель работ</t>
  </si>
  <si>
    <t>3.2.10</t>
  </si>
  <si>
    <t>Монтаж утяжилителей УБО - 530М</t>
  </si>
  <si>
    <t>пересечение с трубопроводом не обозначенным в проекте, по факту 17 временных переездов. Схема прилогается.</t>
  </si>
  <si>
    <t>апрель</t>
  </si>
  <si>
    <t>м.п</t>
  </si>
  <si>
    <t>Устройство зимней дороги (расчистка от снега)</t>
  </si>
  <si>
    <t>Устройство лежневых дорог (L=1,47км, Ш=6,5м)</t>
  </si>
  <si>
    <t>7.1.3</t>
  </si>
  <si>
    <t>7.1.4</t>
  </si>
  <si>
    <t>7.1.5</t>
  </si>
  <si>
    <t>7.1.6</t>
  </si>
  <si>
    <t>7.1.7</t>
  </si>
  <si>
    <t>7.1.8</t>
  </si>
  <si>
    <t>7.1.9</t>
  </si>
  <si>
    <t>8.1.2</t>
  </si>
  <si>
    <t>8.1.3</t>
  </si>
  <si>
    <t>8.1.4</t>
  </si>
  <si>
    <t>8.1.5</t>
  </si>
  <si>
    <t>8.1.6</t>
  </si>
  <si>
    <t>8.1.11</t>
  </si>
  <si>
    <t>8.1.12</t>
  </si>
  <si>
    <t>8.1.13</t>
  </si>
  <si>
    <t>8.1.14</t>
  </si>
  <si>
    <t>8.1.15</t>
  </si>
  <si>
    <t>8.1.16</t>
  </si>
  <si>
    <t>8.1.17</t>
  </si>
  <si>
    <t>8.1.18</t>
  </si>
  <si>
    <t>закрытие по смете 08-03-01</t>
  </si>
  <si>
    <t>Контроль сварных соединений на стеллаже</t>
  </si>
  <si>
    <t>сроки привязаны к поставке материалов подрядчика</t>
  </si>
  <si>
    <t>4.4</t>
  </si>
  <si>
    <t>4.5</t>
  </si>
  <si>
    <t>4.6</t>
  </si>
  <si>
    <t>Кран - трубоукладчик ТБГ – 20.01</t>
  </si>
  <si>
    <t>86 уа 3653</t>
  </si>
  <si>
    <t>86 уа 3837</t>
  </si>
  <si>
    <t>86 уа 3836</t>
  </si>
  <si>
    <t>86 хс 5492</t>
  </si>
  <si>
    <t>86 уа 3656</t>
  </si>
  <si>
    <t>86 уа 3655</t>
  </si>
  <si>
    <t>ремонт бортовой</t>
  </si>
  <si>
    <t>86 уа 3654</t>
  </si>
  <si>
    <t>Кран - трубоукладчик Д85С - 21</t>
  </si>
  <si>
    <t>86 уа 1523</t>
  </si>
  <si>
    <t xml:space="preserve">Бульдозер Б -10 </t>
  </si>
  <si>
    <t>86 та 3849</t>
  </si>
  <si>
    <t>86 хо 5397</t>
  </si>
  <si>
    <t>Бульдозер Б- 170</t>
  </si>
  <si>
    <t>86 хт 1119</t>
  </si>
  <si>
    <t>86 уа 1503</t>
  </si>
  <si>
    <t>Экскаватор РС 220 – 7</t>
  </si>
  <si>
    <t>86 хе 0598</t>
  </si>
  <si>
    <t>86 уа 3661</t>
  </si>
  <si>
    <t>86 уа 3662</t>
  </si>
  <si>
    <t>Вахта Вм – 32841 – 0000010 0 01</t>
  </si>
  <si>
    <t>а 671 те 86</t>
  </si>
  <si>
    <t>Вахта Урал 3255 – 0010 – 41</t>
  </si>
  <si>
    <t>о 584 ам 186</t>
  </si>
  <si>
    <t>н 607 тт 86</t>
  </si>
  <si>
    <t>Трубовоз Урал 596012</t>
  </si>
  <si>
    <t>н 873 тт 86</t>
  </si>
  <si>
    <t>н 885 тт 86</t>
  </si>
  <si>
    <t>м 267 ор 86</t>
  </si>
  <si>
    <t>с 162 су 86</t>
  </si>
  <si>
    <t>Трал Урал 44202 – 0311 – 31</t>
  </si>
  <si>
    <t>м 236 ор 86</t>
  </si>
  <si>
    <t>Самосвал Камаз – 65222 - 63</t>
  </si>
  <si>
    <t>р 603 ао 186</t>
  </si>
  <si>
    <t>ремонт топливной аппаратуры</t>
  </si>
  <si>
    <t>р 604 ао 186</t>
  </si>
  <si>
    <t>Передвижная ремонтная мастерская (Урал)</t>
  </si>
  <si>
    <t>е 122 кр 86</t>
  </si>
  <si>
    <t>Топливозаправщик (Урал)</t>
  </si>
  <si>
    <t>с 338 уа 86</t>
  </si>
  <si>
    <t>Сварочный агрегат DLW – 400ESW</t>
  </si>
  <si>
    <t>Дизельная электорстанция Airman SDG – 150 S</t>
  </si>
  <si>
    <t>Валочно – пакетирующая машина ЛП- 19В</t>
  </si>
  <si>
    <t>86 уа 3660</t>
  </si>
  <si>
    <t>86 хе 3731</t>
  </si>
  <si>
    <t>Трелевочная бесчокерная машина ЛТ –  187</t>
  </si>
  <si>
    <t>86 хк 0193</t>
  </si>
  <si>
    <t>Трактор ТТ – 4М - 07</t>
  </si>
  <si>
    <t>86 хк 0200</t>
  </si>
  <si>
    <t>Шевроле Нива</t>
  </si>
  <si>
    <t>е 009 тм 86</t>
  </si>
  <si>
    <t>Кран автомобильный КС – 45717 - 1 (Урал)</t>
  </si>
  <si>
    <t>н 602 кн 86</t>
  </si>
  <si>
    <t>т 805 хе 86</t>
  </si>
  <si>
    <t>Урал 4320 АЦ-80 топливозаправщик</t>
  </si>
  <si>
    <t>т 585 хе 86</t>
  </si>
  <si>
    <r>
      <rPr>
        <sz val="11"/>
        <rFont val="Times New Roman"/>
        <family val="1"/>
        <charset val="204"/>
      </rPr>
      <t>Нисан</t>
    </r>
  </si>
  <si>
    <t>к 448 ок 77</t>
  </si>
  <si>
    <t>ООО "МОСРЕНТГЕН"</t>
  </si>
  <si>
    <t>работа завершена</t>
  </si>
  <si>
    <t>Обратная засыпка траншеи (с устройством валика)</t>
  </si>
  <si>
    <t xml:space="preserve">сроки привязаны к поставке материалов </t>
  </si>
  <si>
    <t>Перенос сроков. Письмо отправлено</t>
  </si>
  <si>
    <t>перевахтовка</t>
  </si>
  <si>
    <t>май</t>
  </si>
  <si>
    <t>3.1.6</t>
  </si>
  <si>
    <t>3.1.7</t>
  </si>
  <si>
    <t>3.1.8</t>
  </si>
  <si>
    <t>3.1.9</t>
  </si>
  <si>
    <t>Водитель топливозаправщика</t>
  </si>
  <si>
    <t>Водитель ПРМ</t>
  </si>
  <si>
    <t>Машинист автокрана</t>
  </si>
  <si>
    <t>Заведующий складом</t>
  </si>
  <si>
    <t>июнь</t>
  </si>
  <si>
    <t>валка закончена на 90%, осталась захоронка</t>
  </si>
  <si>
    <t>стыка</t>
  </si>
  <si>
    <t>0</t>
  </si>
  <si>
    <t>0,22</t>
  </si>
  <si>
    <t>0,02</t>
  </si>
  <si>
    <t>15</t>
  </si>
  <si>
    <t>0,03</t>
  </si>
  <si>
    <r>
      <t xml:space="preserve">Монтаж защитных футляров </t>
    </r>
    <r>
      <rPr>
        <sz val="11"/>
        <rFont val="Calibri"/>
        <family val="2"/>
        <charset val="204"/>
      </rPr>
      <t>Ø630х8</t>
    </r>
  </si>
  <si>
    <t>нет проезда к месту работ</t>
  </si>
  <si>
    <t>Текущий ремонт, бортовой редуктор</t>
  </si>
  <si>
    <t>Текущий ремонт, ведущая звездочка</t>
  </si>
  <si>
    <t>Текущий ремонт, крановое оборудование</t>
  </si>
  <si>
    <t>Ткущий ремонт, фрикцион поворота</t>
  </si>
  <si>
    <t xml:space="preserve">Текущий ремонт, цилиндр натяжения гусеницы </t>
  </si>
  <si>
    <t>Текущий ремонт, стартер</t>
  </si>
  <si>
    <t>Главный инженер</t>
  </si>
  <si>
    <t xml:space="preserve">Изоляция  футляров 630х8. Выполненный объем: 34 м </t>
  </si>
  <si>
    <t>Название задачи</t>
  </si>
  <si>
    <t xml:space="preserve">   Ключевые события </t>
  </si>
  <si>
    <t xml:space="preserve">      Мобилизация технических и людских ресурсов </t>
  </si>
  <si>
    <t xml:space="preserve">   Подготовительные работы</t>
  </si>
  <si>
    <t xml:space="preserve">      Монтаж трубосварочной базы</t>
  </si>
  <si>
    <t xml:space="preserve">      Расчистка от леса</t>
  </si>
  <si>
    <t xml:space="preserve">         Валка леса</t>
  </si>
  <si>
    <t xml:space="preserve">         Захоронение лесопорубочных остатков</t>
  </si>
  <si>
    <t xml:space="preserve">         Грубая планировка площадей бульдозерами</t>
  </si>
  <si>
    <t xml:space="preserve">         Разработка траншеи экскаватором захоронка</t>
  </si>
  <si>
    <t xml:space="preserve">         Засыпка траншей и котлованов с перемещением грунта</t>
  </si>
  <si>
    <t xml:space="preserve">         Расчистка от леса завершена</t>
  </si>
  <si>
    <t xml:space="preserve">      Устройство зимника</t>
  </si>
  <si>
    <t xml:space="preserve">         Парабельский район (32,23 км)</t>
  </si>
  <si>
    <t xml:space="preserve">         Каргасокский район (3 км)</t>
  </si>
  <si>
    <t xml:space="preserve">      Устройство лежневой дороги</t>
  </si>
  <si>
    <t xml:space="preserve">         Устройство лежневых временных дорог толщиной настила 160 мм, шириной проезжей части 6,5 м</t>
  </si>
  <si>
    <t xml:space="preserve">         Устройство временных переездов через коммуникации</t>
  </si>
  <si>
    <t xml:space="preserve">   Подготовительные работы завершены</t>
  </si>
  <si>
    <t xml:space="preserve">   Строительно-монтажные работы линейной части</t>
  </si>
  <si>
    <t xml:space="preserve">      Подготовительные работы на трубосварочной базе</t>
  </si>
  <si>
    <t xml:space="preserve">         Завоз трубы на трубосварочную базу</t>
  </si>
  <si>
    <t xml:space="preserve">         Сварка трубы в двухтрубные секции</t>
  </si>
  <si>
    <t xml:space="preserve">         НК сварных соединений </t>
  </si>
  <si>
    <t xml:space="preserve">      Подготовительные работы на трубосварочной базе заврешены</t>
  </si>
  <si>
    <t xml:space="preserve">      Линейная часть трубопровода</t>
  </si>
  <si>
    <t xml:space="preserve">         Завоз двухтрубных секций на автомобилях-плетевозах</t>
  </si>
  <si>
    <t xml:space="preserve">         Ручная электродуговая сварка на трассе двухтрубных секций Ду 350 мм электродами с основным покрытием, толщина стенки: 10 мм</t>
  </si>
  <si>
    <t xml:space="preserve">         Рытье траншей одноковшовыми экскаваторами</t>
  </si>
  <si>
    <t xml:space="preserve">         Контроль радиографированием на трассе качества сварных соединений труб: Ду 350 мм</t>
  </si>
  <si>
    <t xml:space="preserve">         Изоляция стыков с применением изоляционного комплекта " ТИАЛ-М " Д 377 мм </t>
  </si>
  <si>
    <t xml:space="preserve">         Укладка в траншею изолированных трубопроводов: Д 377 мм </t>
  </si>
  <si>
    <t xml:space="preserve">         Обратная засыпка грунта одноковшовым экскаватором , группа грунтов 2 </t>
  </si>
  <si>
    <t xml:space="preserve">      Работы по строительству линейной части трубопровода завершены</t>
  </si>
  <si>
    <t xml:space="preserve">      Узлы запорной арматуры</t>
  </si>
  <si>
    <t xml:space="preserve">         Узел запорной арматуры №1 ПК65+81</t>
  </si>
  <si>
    <t xml:space="preserve">               Устройство лежневого настила шириной 3,5 м</t>
  </si>
  <si>
    <t xml:space="preserve">               Устройство насыпи при доставке грунта автотранспортными средствами с перемещением (площадка)</t>
  </si>
  <si>
    <t xml:space="preserve">               Устройство выравнивающего слоя из песка H=0,3 м</t>
  </si>
  <si>
    <t xml:space="preserve">               Устройство серповидного профиля из грунто-щебня (cредняя толщина 0,34м)</t>
  </si>
  <si>
    <t xml:space="preserve">               Установка столбиков сигнальных</t>
  </si>
  <si>
    <t xml:space="preserve">               Установка дорожных знаков на металлических стойках</t>
  </si>
  <si>
    <t xml:space="preserve">               Устройство барьерных ограждений из стали на металлических стойках, шаг стоек 2 м</t>
  </si>
  <si>
    <t xml:space="preserve">            Инженераная подготовка завершена №1 ПК65+81</t>
  </si>
  <si>
    <t xml:space="preserve">            Монтаж технологических трубопроводов и оборудования №1 ПК65+81</t>
  </si>
  <si>
    <t xml:space="preserve">               Разработка грунта в отвал экскаваторами</t>
  </si>
  <si>
    <t xml:space="preserve">               Сборка и установка кранового узла с двусторонней продувкой на трубопроводе: Д 350 мм</t>
  </si>
  <si>
    <t xml:space="preserve">               Сборка и установка крана шарового подземно Ду 100 мм</t>
  </si>
  <si>
    <t xml:space="preserve">               Установка кран шаровый надземно Ду50</t>
  </si>
  <si>
    <t xml:space="preserve">               Контроль радиографированием на трассе качества сварных соединений труб</t>
  </si>
  <si>
    <t xml:space="preserve">               Изоляция стыков с применением изоляционного комплекта " ТИАЛ-М " </t>
  </si>
  <si>
    <t xml:space="preserve">               Укладка в траншею изолированных трубопроводов</t>
  </si>
  <si>
    <t xml:space="preserve">               Монтаж огневого предохранителя Ду 100мм</t>
  </si>
  <si>
    <t xml:space="preserve">               Монтаж опор</t>
  </si>
  <si>
    <t xml:space="preserve">               Изоляция трубопроводов матами минераловатными прошивными</t>
  </si>
  <si>
    <t xml:space="preserve">               Покрытие поверхности изоляции трубопроводов сталью оцинкованной</t>
  </si>
  <si>
    <t xml:space="preserve">               Огрунтовка надземных трубопроводов за 1 раз грунтовкой ГФ-021</t>
  </si>
  <si>
    <t xml:space="preserve">               Окраска надземных трубопроводов краской БТ-177 в 2 слоя</t>
  </si>
  <si>
    <t xml:space="preserve">               Засыпка траншей и котлованов</t>
  </si>
  <si>
    <t xml:space="preserve">            Монтаж технологических трубопроводов и оборудования завершен №1 ПК65+81</t>
  </si>
  <si>
    <t xml:space="preserve">            Строительные работы УЗА №1, ПК65+81,91</t>
  </si>
  <si>
    <t xml:space="preserve">               Погружение в грунт сваи из трубы Д 108х6 мм методом вдавливания на глубину 1,4 м ниже планировочной отметки земли (общая длина 3,6 м)</t>
  </si>
  <si>
    <t xml:space="preserve">               Монтаж ограждения узла запорной арматуры</t>
  </si>
  <si>
    <t xml:space="preserve">               Окраска металлических огрунтованных поверхностей эмалью ПФ-115</t>
  </si>
  <si>
    <t xml:space="preserve">               Установка сборных опорных подушек</t>
  </si>
  <si>
    <t xml:space="preserve">               Окраска боковой поверхности опорных подушек, соприкасающихся с грунтом битумно-резиновой мастикой МБР-65</t>
  </si>
  <si>
    <t xml:space="preserve">            Строительные работы УЗА №1, ПК65+81,91 завершены</t>
  </si>
  <si>
    <t xml:space="preserve">            Строительные работы молниеотвода вытяжных свечей №1 ПК65+81</t>
  </si>
  <si>
    <t xml:space="preserve">               Бурение скважин Ду 700 мм глубиной 2,4 м</t>
  </si>
  <si>
    <t xml:space="preserve">               Погружение свай из металлических труб Д 426х9 мм методом забивки в основание пробуренных скважин, на глубину 5,4 м ниже глубины пробуренной скважины (длина свай 8,3 м) в грунты группы 1</t>
  </si>
  <si>
    <t xml:space="preserve">               Установка стальных отдельностоящих молниеотводов со шпилем</t>
  </si>
  <si>
    <t xml:space="preserve">               Огрунтовка металлоконструкций выше уровня земли грунтовкой ГФ-017Р</t>
  </si>
  <si>
    <t xml:space="preserve">               Окраска металлоконструкций выше уровня земли эмалью ПФ-115</t>
  </si>
  <si>
    <t xml:space="preserve">            Строительные работы молниеотвода вытяжных свечей завершены №1 ПК65+81</t>
  </si>
  <si>
    <t xml:space="preserve">            Автоматизация узла запорной арматуры № 1, ПК 65+81,91</t>
  </si>
  <si>
    <t xml:space="preserve">               Монтаж манометра показывающего</t>
  </si>
  <si>
    <t xml:space="preserve">               Монтаж закладного устройства отбора давления идеальных газов</t>
  </si>
  <si>
    <t xml:space="preserve">               Тепловая изоляция отборного устройства</t>
  </si>
  <si>
    <t xml:space="preserve">            Автоматизация узла запорной арматуры № 1, ПК 65+81,91 завершена</t>
  </si>
  <si>
    <t xml:space="preserve">         Строительство Узела запорной арматуры №1 ПК65+81 завершено</t>
  </si>
  <si>
    <t xml:space="preserve">         Узел запорной арматуры №2 ПК70+30</t>
  </si>
  <si>
    <t xml:space="preserve">            Инженерная подготовка №2 ПК70+30</t>
  </si>
  <si>
    <t xml:space="preserve">               Устройство насыпи при доставке грунта автотранспортными средствами с перемещением до 10 м бульдозерами</t>
  </si>
  <si>
    <t xml:space="preserve">               Планировка откосов и верха насыпи площадки механизированным способом</t>
  </si>
  <si>
    <t xml:space="preserve">            Инженерная подготовка №2 ПК70+30 завершена</t>
  </si>
  <si>
    <t xml:space="preserve">            Монтаж технологических трубопроводов и оборудования №2 ПК70+30</t>
  </si>
  <si>
    <t xml:space="preserve">                Разработка грунта в отвал экскаваторами</t>
  </si>
  <si>
    <t xml:space="preserve">                Сборка и установка кранового узла с двусторонней продувкой на трубопроводе: Д 350 мм</t>
  </si>
  <si>
    <t xml:space="preserve">                Сборка и установка крана шарового подземно Ду 100 мм</t>
  </si>
  <si>
    <t xml:space="preserve">               Установка КШ Ду 50мм</t>
  </si>
  <si>
    <t xml:space="preserve">                Контроль радиографированием на трассе качества сварных соединений труб</t>
  </si>
  <si>
    <t xml:space="preserve">                Изоляция стыков с применением изоляционного комплекта " ТИАЛ-М " </t>
  </si>
  <si>
    <t xml:space="preserve">                Укладка в траншею изолированных трубопроводов</t>
  </si>
  <si>
    <t xml:space="preserve">                Монтаж огневого предохранителя Ду 100мм</t>
  </si>
  <si>
    <t xml:space="preserve">                Монтаж опор</t>
  </si>
  <si>
    <t xml:space="preserve">                Изоляция трубопроводов матами минераловатными прошивными</t>
  </si>
  <si>
    <t xml:space="preserve">                Покрытие поверхности изоляции трубопроводов сталью оцинкованной</t>
  </si>
  <si>
    <t xml:space="preserve">                Огрунтовка надземных трубопроводов за 1 раз грунтовкой ГФ-021</t>
  </si>
  <si>
    <t xml:space="preserve">                Окраска надземных трубопроводов краской БТ-177 в 2 слоя</t>
  </si>
  <si>
    <t xml:space="preserve">                Засыпка траншей и котлованов</t>
  </si>
  <si>
    <t xml:space="preserve">            Монтаж технологических трубопроводов и оборудования завершен №2 ПК70+30</t>
  </si>
  <si>
    <t xml:space="preserve">            Строительные работы УЗА №2 ПК70+30</t>
  </si>
  <si>
    <t xml:space="preserve">               Установка сборных опорных подушек </t>
  </si>
  <si>
    <t xml:space="preserve">            Строительные работы УЗА №2 ПК70+30 завершены</t>
  </si>
  <si>
    <t xml:space="preserve">            Строительные работы молниеотвода вытяжных свечей №2 ПК70+30</t>
  </si>
  <si>
    <t xml:space="preserve">               Погружение свай из металлических труб Д 426х9 мм методом забивки в основание пробуренных скважин, на глубину 5,4 м ниже глубины пробуренной скважины (длина свай 8,3 м) </t>
  </si>
  <si>
    <t xml:space="preserve">            Строительные работы молниеотвода вытяжных свечей завершены №2 ПК70+30</t>
  </si>
  <si>
    <t xml:space="preserve">            Автоматизация узла запорной арматуры УЗА №2 ПК70+30</t>
  </si>
  <si>
    <t xml:space="preserve">            Автоматизация узла запорной арматуры УЗА №2 ПК70+30 завершена</t>
  </si>
  <si>
    <t xml:space="preserve">         Строительство Узла запорной арматуры №2 ПК70+30 заврешено </t>
  </si>
  <si>
    <t xml:space="preserve">         Узел запорной арматуры УЗА №3 ПК169+45,94</t>
  </si>
  <si>
    <t xml:space="preserve">            Инженерная подготовка УЗА №3 ПК169+45,94</t>
  </si>
  <si>
    <t xml:space="preserve">               Устройство насыпи при доставке грунта автотранспортными средствами</t>
  </si>
  <si>
    <t xml:space="preserve">               Подъезд L-153м</t>
  </si>
  <si>
    <t xml:space="preserve">                  Устройство лежневого настила шириной 3,5 м</t>
  </si>
  <si>
    <t xml:space="preserve">                  Устройство насыпи при доставке грунта автотранспортными средствами</t>
  </si>
  <si>
    <t xml:space="preserve">                  Планировка основания дороги бульдозерами</t>
  </si>
  <si>
    <t xml:space="preserve">                  Планировка кюветов механизированным способом</t>
  </si>
  <si>
    <t xml:space="preserve">                  Устройство дорожных берм экскаваторами</t>
  </si>
  <si>
    <t xml:space="preserve">               Дорожная одежда</t>
  </si>
  <si>
    <t xml:space="preserve">                  Устройство выравнивающего слоя из песка H=0,3 м</t>
  </si>
  <si>
    <t xml:space="preserve">                  Устройство серповидного профиля из грунто-щебня (cредняя толщина 0,34м)</t>
  </si>
  <si>
    <t xml:space="preserve">                  Установка столбиков сигнальных</t>
  </si>
  <si>
    <t xml:space="preserve">                  Установка дорожных знаков на металлических стойках</t>
  </si>
  <si>
    <t xml:space="preserve">                  Устройство барьерных ограждений из стали на металлических стойках, шаг стоек 2 м</t>
  </si>
  <si>
    <t xml:space="preserve">            Инженерная подготовка УЗА №3 ПК169+45,94 завершена</t>
  </si>
  <si>
    <t xml:space="preserve">            Монтаж технологических трубопроводов и оборудования УЗА №3 ПК169+45,94</t>
  </si>
  <si>
    <t xml:space="preserve">               Укладка трубы 114мм</t>
  </si>
  <si>
    <t xml:space="preserve">               Засыпка траншей и котлованов с перемещением грунта до 5 м бульдозерами</t>
  </si>
  <si>
    <t xml:space="preserve">               Антикоррозионная изоляция надземных трубопроводов</t>
  </si>
  <si>
    <t xml:space="preserve">               Антикоррозионная изоляция надземного трубопровода для продувочной свечи Д 114мм</t>
  </si>
  <si>
    <t xml:space="preserve">            Монтаж технологических трубопроводов и оборудования УЗА №3 ПК169+45,94 завершен</t>
  </si>
  <si>
    <t xml:space="preserve">            Строительные работы на УЗА №3 ПК169+45,94</t>
  </si>
  <si>
    <t xml:space="preserve">               Изготовление ограждения узла запорной арматуры</t>
  </si>
  <si>
    <t xml:space="preserve">               Огрунтовка металлических поверхностей за один раз грунтовкой ГФ-017</t>
  </si>
  <si>
    <t xml:space="preserve">               Разработка грунта вручную в траншее под опорные подушки, группа грунтов 2</t>
  </si>
  <si>
    <t xml:space="preserve">               Установка сборных опорных подушек ОП3 и ОП7</t>
  </si>
  <si>
    <t xml:space="preserve">            Строительные работы на УЗА №3 ПК169+45,94 завершено</t>
  </si>
  <si>
    <t xml:space="preserve">            Строительные работы молниеотвода для продувочной свечи УЗА №3, ПК169+45,94</t>
  </si>
  <si>
    <t xml:space="preserve">               Бурение скважин Ду 700 мм глубиной 2,4 м, группа грунтов 1</t>
  </si>
  <si>
    <t xml:space="preserve">               Погружение свай из металлических труб Д 426х9 мм методом забивки в основание пробуренных скважин, на глубину 3,6 м ниже глубины пробуренной скважины (длина свай 6,5 м) в грунты группы 1</t>
  </si>
  <si>
    <t xml:space="preserve">            Строительные работы молниеотвода для продувочной свечи УЗА №3, ПК169+45,94 завершены</t>
  </si>
  <si>
    <t xml:space="preserve">            Автоматизация узла запорной арматуры УЗА №3 ПК169+45,94</t>
  </si>
  <si>
    <t xml:space="preserve">            Автоматизация узла запорной арматуры УЗА №3 ПК169+45,94 завершена</t>
  </si>
  <si>
    <t xml:space="preserve">         Строительство Узла запорной арматуры УЗА №3 ПК169+45,94 завершено </t>
  </si>
  <si>
    <t xml:space="preserve">         Узел запорной арматуры УЗА №4 ПК 179+01,03</t>
  </si>
  <si>
    <t xml:space="preserve">            Инженерная подготовка №4 ПК 179+01,03</t>
  </si>
  <si>
    <t xml:space="preserve">            Инженерная подготовка №4 ПК 179+01,03 завершена</t>
  </si>
  <si>
    <t xml:space="preserve">            Подъезд L-179м №4 ПК 179+01,03</t>
  </si>
  <si>
    <t xml:space="preserve">               Устройство барьерных ограждений из стали на металлических стойках</t>
  </si>
  <si>
    <t xml:space="preserve">            Строительство Подъезда L-179м №4 ПК 179+01,03 завершено</t>
  </si>
  <si>
    <t xml:space="preserve">            Монтаж технологических трубопроводов и оборудования №4 ПК 179+01,03</t>
  </si>
  <si>
    <t xml:space="preserve">               Установка КШ Ду50мм</t>
  </si>
  <si>
    <t xml:space="preserve">               Монтаж трубы 114</t>
  </si>
  <si>
    <t xml:space="preserve">                Засыпка траншей и котлованов с перемещением грунта до 5 м бульдозерами</t>
  </si>
  <si>
    <t xml:space="preserve">                Антикоррозионная изоляция надземных трубопроводов</t>
  </si>
  <si>
    <t xml:space="preserve">                Антикоррозионная изоляция надземного трубопровода для продувочной свечи Д 114мм</t>
  </si>
  <si>
    <t xml:space="preserve">            Монтаж технологических трубопроводов и оборудования №4 ПК 179+01,03 завершен</t>
  </si>
  <si>
    <t xml:space="preserve">            Строительные работы УЗА №4, ПК 179+01,03</t>
  </si>
  <si>
    <t xml:space="preserve">            Строительные работы УЗА №4, ПК 179+01,03 завершены</t>
  </si>
  <si>
    <t xml:space="preserve">            Строительные работы продувочной свечи УЗА №4, ПК179+01,03</t>
  </si>
  <si>
    <t xml:space="preserve">               Разработка грунта вручную в траншее под опорные подушки</t>
  </si>
  <si>
    <t xml:space="preserve">               Бурение скважин Ду 450 мм глубиной 1,16 м</t>
  </si>
  <si>
    <t xml:space="preserve">               Погружение свай из металлических труб Д 180х6 мм методом забивки в основание пробуренных скважин</t>
  </si>
  <si>
    <t xml:space="preserve">               Установка сборных опорных подушек ОП2</t>
  </si>
  <si>
    <t xml:space="preserve">               Монтаж стойки из трубы Д=180х6мм</t>
  </si>
  <si>
    <t xml:space="preserve">            Строительные работы продувочной свечи УЗА №4, ПК179+01,03завершены</t>
  </si>
  <si>
    <t xml:space="preserve">            Строительные работы молниеотвода для продувочной свечи УЗА №4, ПК 179+01,03</t>
  </si>
  <si>
    <t xml:space="preserve">               Погружение свай из металлических труб Д 426х9 мм методом забивки в основание пробуренных скважин</t>
  </si>
  <si>
    <t xml:space="preserve">            Строительные работы молниеотвода для продувочной свечи УЗА №4, ПК 179+01,03 завершены</t>
  </si>
  <si>
    <t xml:space="preserve">            Переустройство ВЛ-6 кВ на узле запорной арматуры № 4, ПК 179+01,03</t>
  </si>
  <si>
    <t xml:space="preserve">               Бурение скважин Ду 700 мм глубиной до 2,4 м</t>
  </si>
  <si>
    <t xml:space="preserve">               Погружение металлических труб Ду 168х7,3 мм методом забивки в основание пробуренных скважин, на глубину 4,0 м </t>
  </si>
  <si>
    <t xml:space="preserve">               Монтаж затяжек</t>
  </si>
  <si>
    <t xml:space="preserve">               Монтаж распорок из труб Ду 146х7,7мм</t>
  </si>
  <si>
    <t xml:space="preserve">               Изготовление стальных опор из отработанных обсадных труб Ду-146х7,7 мм</t>
  </si>
  <si>
    <t xml:space="preserve">               Обмазка боковой поверхности металлических конструкций битумно-резиновой мастикой МБР-65</t>
  </si>
  <si>
    <t xml:space="preserve">               Установка металлических опор , массой до 0,7 т</t>
  </si>
  <si>
    <t xml:space="preserve">               Окраска огрунтованных опор ВЛ эмалью ПФ-115</t>
  </si>
  <si>
    <t xml:space="preserve">               Подвеска проводов ВЛ 6-10 кВ в ненаселенной местности сечением: свыше 35 мм2 с помощью механизмов</t>
  </si>
  <si>
    <t xml:space="preserve">               Перенавеска ранее демонтированного провода ВЛ 6-10 кВ в ненаселенной местности сечением</t>
  </si>
  <si>
    <t xml:space="preserve">            Переустройство ВЛ-6 кВ на узле запорной арматуры № 4, ПК 179+01,03 завершено </t>
  </si>
  <si>
    <t xml:space="preserve">            Демонтаж ВЛ-6 кВ на узле запорной арматуры № 4, ПК 179+01,03</t>
  </si>
  <si>
    <t xml:space="preserve">               Извлечение свай из металлических труб Д 168х7,3мм погруженных в основание пробуренных скважин </t>
  </si>
  <si>
    <t xml:space="preserve">               Демонтаж 3-х проводов ВЛ 6-10 кВ (с последующим монтажом)</t>
  </si>
  <si>
    <t xml:space="preserve">               Демонтаж опор ВЛ 0.38-10 кВ без приставок: одностоечных</t>
  </si>
  <si>
    <t xml:space="preserve">            Демонтаж ВЛ-6 кВ на узле запорной арматуры № 4, ПК 179+01,03 завершен</t>
  </si>
  <si>
    <t xml:space="preserve">            Автоматизация узла запорной арматуры № 4, ПК 179+01,03</t>
  </si>
  <si>
    <t xml:space="preserve">            Автоматизация узла запорной арматуры № 4, ПК 179+01,03 завершена</t>
  </si>
  <si>
    <t xml:space="preserve">         Строительство Узла запорной арматуры УЗА №4 ПК 179+01,03 заврешено </t>
  </si>
  <si>
    <t xml:space="preserve">         Узел запорной арматуры №5 ПК316+25</t>
  </si>
  <si>
    <t xml:space="preserve">            Инженерная подготовка Узел запорной арматуры № 5, ПК 316+25,00</t>
  </si>
  <si>
    <t xml:space="preserve">               Устройство насыпи при доставке грунта автотранспортными средствами с перемещением</t>
  </si>
  <si>
    <t xml:space="preserve">            Инженерная подготовка Узел запорной арматуры № 5, ПК 316+25,00 завершена</t>
  </si>
  <si>
    <t xml:space="preserve">            Подъезд L-102м №5 ПК316+25</t>
  </si>
  <si>
    <t xml:space="preserve">               Устройство дорожных покрытий из сборных железобетонных плит прямоугольных площадью свыше 10,5 м2</t>
  </si>
  <si>
    <t xml:space="preserve">            Строительство Подъезда L-102м завершено№5 ПК316+25</t>
  </si>
  <si>
    <t xml:space="preserve">            Монтаж технологических трубопроводов и оборудования №5 ПК316+25</t>
  </si>
  <si>
    <t xml:space="preserve">               Сборка и установка крана шарового Ду 100 мм</t>
  </si>
  <si>
    <t xml:space="preserve">               Изоляция стыков с применением изоляционного комплекта " ТИАЛ-М "</t>
  </si>
  <si>
    <t xml:space="preserve">               Засыпка траншей и котлованов с перемещением грунта</t>
  </si>
  <si>
    <t xml:space="preserve">            Монтаж технологических трубопроводов и оборудования завершен №5 ПК316+25</t>
  </si>
  <si>
    <t xml:space="preserve">            Строительные работы УЗА №5, ПК 316+25,00</t>
  </si>
  <si>
    <t xml:space="preserve">               Погружение в грунт сваи из трубы Д 108х6 мм методом вдавливания на глубину 1,4 м</t>
  </si>
  <si>
    <t xml:space="preserve">            Строительные работы УЗА №5, ПК 316+25,00 завершены</t>
  </si>
  <si>
    <t xml:space="preserve">            Строительные работы продувочной свечи УЗА №5, ПК316+25,00</t>
  </si>
  <si>
    <t xml:space="preserve">               Бурение скважин Ду 450 мм глубиной 1,3 м, группа грунтов 1</t>
  </si>
  <si>
    <t xml:space="preserve">            Строительные работы продувочной свечи УЗА №5, ПК316+25,00 завершены</t>
  </si>
  <si>
    <t xml:space="preserve">            Строительные работы молниеотвода для продувочной свечи УЗА №5, ПК 316+25,00</t>
  </si>
  <si>
    <t xml:space="preserve">            Строительные работы молниеотвода для продувочной свечи УЗА №5, ПК 316+25,00 завершено </t>
  </si>
  <si>
    <t xml:space="preserve">            Строительные работы продувочной свечи и молниеотвода заврешены</t>
  </si>
  <si>
    <t xml:space="preserve">            Переустройство ВЛ-6 кВ на узле запорной арматуры №5 ПК316+25</t>
  </si>
  <si>
    <t xml:space="preserve">                Бурение скважин Ду 700 мм глубиной до 2,4 м</t>
  </si>
  <si>
    <t xml:space="preserve">                Погружение металлических труб Ду 168х7,3 мм методом забивки в основание пробуренных скважин, на глубину 4,0 м </t>
  </si>
  <si>
    <t xml:space="preserve">                Монтаж затяжек</t>
  </si>
  <si>
    <t xml:space="preserve">                Монтаж распорок из труб Ду 146х7,7мм</t>
  </si>
  <si>
    <t xml:space="preserve">                Обмазка боковой поверхности металлических конструкций битумно-резиновой мастикой МБР-65</t>
  </si>
  <si>
    <t xml:space="preserve">                Изготовление стальных опор из отработанных обсадных труб Ду-146х7,7 мм</t>
  </si>
  <si>
    <t xml:space="preserve">                Установка металлических опор , массой до 0,7 т</t>
  </si>
  <si>
    <t xml:space="preserve">                Окраска огрунтованных опор ВЛ эмалью ПФ-115</t>
  </si>
  <si>
    <t xml:space="preserve">                Подвеска проводов ВЛ 6-10 кВ в ненаселенной местности сечением: свыше 35 мм2 с помощью механизмов</t>
  </si>
  <si>
    <t xml:space="preserve">                Перенавеска ранее демонтированного провода ВЛ 6-10 кВ в ненаселенной местности сечением</t>
  </si>
  <si>
    <t xml:space="preserve">            Переустройство ВЛ-6 кВ на узле запорной арматуры №5 ПК316+25завершено </t>
  </si>
  <si>
    <t xml:space="preserve">            Демонтаж ВЛ-6 кВ на узле запорной арматуры №5 ПК316+25</t>
  </si>
  <si>
    <t xml:space="preserve">                Извлечение свай из металлических труб Д 168х7,3мм погруженных в основание пробуренных скважин </t>
  </si>
  <si>
    <t xml:space="preserve">                Демонтаж 3-х проводов ВЛ 6-10 кВ (с последующим монтажом)</t>
  </si>
  <si>
    <t xml:space="preserve">                Демонтаж опор ВЛ 0.38-10 кВ без приставок: одностоечных</t>
  </si>
  <si>
    <t xml:space="preserve">            Демонтаж ВЛ-6 кВ на узле запорной арматуры №5 ПК316+25 завершен</t>
  </si>
  <si>
    <t xml:space="preserve">            Автоматизация узла запорной арматуры № 5, ПК 316+25,00</t>
  </si>
  <si>
    <t xml:space="preserve">            Автоматизация узла запорной арматуры № 5, ПК 316+25,00 завершена</t>
  </si>
  <si>
    <t xml:space="preserve">         Строительство Узла запорной арматуры №5 ПК316+25 заврешено </t>
  </si>
  <si>
    <t xml:space="preserve">         Узел запорной арматуры №6 ПК 321+35,00 </t>
  </si>
  <si>
    <t xml:space="preserve">             Инженерная подготовка Узел запорной арматуры №6 ПК321+35,00 </t>
  </si>
  <si>
    <t xml:space="preserve">                Устройство лежневого настила шириной 3,5 м</t>
  </si>
  <si>
    <t xml:space="preserve">                Устройство насыпи при доставке грунта автотранспортными средствами с перемещением</t>
  </si>
  <si>
    <t xml:space="preserve">                Планировка откосов и верха насыпи площадки механизированным способом</t>
  </si>
  <si>
    <t xml:space="preserve">             Инженерная подготовка Узел запорной арматуры №6 ПК321+35,00 завершена</t>
  </si>
  <si>
    <t xml:space="preserve">             Подъезд L-102м №5 ПК316+25 №6 ПК321+35,00 </t>
  </si>
  <si>
    <t xml:space="preserve">                Устройство серповидного профиля из грунто-щебня (cредняя толщина 0,34м)</t>
  </si>
  <si>
    <t xml:space="preserve">                Устройство дорожных покрытий из сборных железобетонных плит прямоугольных площадью свыше 10,5 м2</t>
  </si>
  <si>
    <t xml:space="preserve">                Установка столбиков сигнальных</t>
  </si>
  <si>
    <t xml:space="preserve">                Установка дорожных знаков на металлических стойках</t>
  </si>
  <si>
    <t xml:space="preserve">                Устройство барьерных ограждений из стали на металлических стойках</t>
  </si>
  <si>
    <t xml:space="preserve">             Строительство Подъезда L-102м завершено №6 ПК321+35,00 </t>
  </si>
  <si>
    <t xml:space="preserve">             Монтаж технологических трубопроводов и оборудования №6 ПК321+35,00 </t>
  </si>
  <si>
    <t xml:space="preserve">                Изоляция стыков с применением изоляционного комплекта " ТИАЛ-М "</t>
  </si>
  <si>
    <t xml:space="preserve">                Засыпка траншей и котлованов с перемещением грунта</t>
  </si>
  <si>
    <t xml:space="preserve">             Монтаж технологических трубопроводов и оборудования заверше№6 ПК321+35,00 </t>
  </si>
  <si>
    <t xml:space="preserve">             Строительные работы УЗ№6 ПК321+35,00 </t>
  </si>
  <si>
    <t xml:space="preserve">                Изготовление ограждения узла запорной арматуры</t>
  </si>
  <si>
    <t xml:space="preserve">                Погружение в грунт сваи из трубы Д 108х6 мм методом вдавливания на глубину 1,4 м</t>
  </si>
  <si>
    <t xml:space="preserve">                Монтаж ограждения узла запорной арматуры</t>
  </si>
  <si>
    <t xml:space="preserve">                Огрунтовка металлических поверхностей за один раз грунтовкой ГФ-017</t>
  </si>
  <si>
    <t xml:space="preserve">                Окраска металлических огрунтованных поверхностей эмалью ПФ-115</t>
  </si>
  <si>
    <t xml:space="preserve">             Строительные работы УЗА №6 ПК321+35,00 завершены</t>
  </si>
  <si>
    <t xml:space="preserve">             Строительные работы продувочной свечи УЗА №6 ПК321+35,00 </t>
  </si>
  <si>
    <t xml:space="preserve">                Установка сборных опорных подушек</t>
  </si>
  <si>
    <t xml:space="preserve">                Бурение скважин Ду 450 мм глубиной 1,3 м, группа грунтов 1</t>
  </si>
  <si>
    <t xml:space="preserve">                Погружение свай из металлических труб Д 180х6 мм методом забивки в основание пробуренных скважин</t>
  </si>
  <si>
    <t xml:space="preserve">                Монтаж стойки из трубы Д=180х6мм</t>
  </si>
  <si>
    <t xml:space="preserve">                Окраска металлоконструкций выше уровня земли эмалью ПФ-115</t>
  </si>
  <si>
    <t xml:space="preserve">             Строительные работы продувочной свечи №6 ПК321+35,00 завершены</t>
  </si>
  <si>
    <t xml:space="preserve">             Строительные работы молниеотвода для продувочной свечи №6 ПК321+35,00 </t>
  </si>
  <si>
    <t xml:space="preserve">                Бурение скважин Ду 700 мм глубиной 2,4 м</t>
  </si>
  <si>
    <t xml:space="preserve">                Погружение свай из металлических труб Д 426х9 мм методом забивки в основание пробуренных скважин</t>
  </si>
  <si>
    <t xml:space="preserve">                Установка стальных отдельностоящих молниеотводов со шпилем</t>
  </si>
  <si>
    <t xml:space="preserve">                Огрунтовка металлоконструкций выше уровня земли грунтовкой ГФ-017Р</t>
  </si>
  <si>
    <t xml:space="preserve">             Строительные работы молниеотвода для продувочной свечи №6 ПК321+35,00 завершено </t>
  </si>
  <si>
    <t xml:space="preserve">             Строительные работы продувочной свечи и молниеотвода заврешены</t>
  </si>
  <si>
    <t xml:space="preserve">             Переустройство ВЛ-6 кВ на узле запорной арматуры №6 ПК321+35,00 </t>
  </si>
  <si>
    <t xml:space="preserve">             Переустройство ВЛ-6 кВ на узле запорной арматуры №6 ПК321+35,00 завершено</t>
  </si>
  <si>
    <t xml:space="preserve">             Демонтаж ВЛ-6 кВ на узле запорной арматуры №6 ПК321+35,00 </t>
  </si>
  <si>
    <t xml:space="preserve">             Демонтаж ВЛ-6 кВ на узле запорной арматуры №6 ПК321+35,00 завершен</t>
  </si>
  <si>
    <t xml:space="preserve">             Автоматизация узла запорной арматуры №6 ПК321+35,00 </t>
  </si>
  <si>
    <t xml:space="preserve">                Монтаж закладного устройства отбора давления идеальных газов</t>
  </si>
  <si>
    <t xml:space="preserve">                Монтаж манометра показывающего</t>
  </si>
  <si>
    <t xml:space="preserve">                Тепловая изоляция отборного устройства</t>
  </si>
  <si>
    <t xml:space="preserve">             Автоматизация узла запорной арматуры №6 ПК321+35,00 заврешена</t>
  </si>
  <si>
    <t xml:space="preserve">         Строительство Узла запорной арматуры №6 ПК 321+35,00 заврешено </t>
  </si>
  <si>
    <t xml:space="preserve">         Устройство защитных футляров и вытяжных свечей</t>
  </si>
  <si>
    <t xml:space="preserve">             Монтаж защитных футляров</t>
  </si>
  <si>
    <t xml:space="preserve">            Монтаж вытяжных свечей</t>
  </si>
  <si>
    <t xml:space="preserve">            Монтаж ЭХЗ</t>
  </si>
  <si>
    <t xml:space="preserve">         Строительство Устройства защитных футляров и вытяжных свечей завершено</t>
  </si>
  <si>
    <t xml:space="preserve">      Узел запуска СОД ПК3+48,30</t>
  </si>
  <si>
    <t xml:space="preserve">         Инженераная подготовка (Узел запуска СОД ПК3+48,30)</t>
  </si>
  <si>
    <t xml:space="preserve">            Устройство отсыпки и Подъезд L-285м (Узел запуска СОД ПК3+48,30)</t>
  </si>
  <si>
    <t xml:space="preserve">            Устройство водопропускной трубы L-18,8м (Узел запуска СОД ПК3+48,30)</t>
  </si>
  <si>
    <t xml:space="preserve">            Устройство переезда (Узел запуска СОД ПК3+48,30)</t>
  </si>
  <si>
    <t xml:space="preserve">         Трубопроводы и технологическое оборудование (Узел запуска СОД ПК3+48,30)</t>
  </si>
  <si>
    <t xml:space="preserve">            Установка камеры запуска СОД </t>
  </si>
  <si>
    <t xml:space="preserve">            Монтаж трубопроводов 114</t>
  </si>
  <si>
    <t xml:space="preserve">            Монтаж трубопроводов 377</t>
  </si>
  <si>
    <t xml:space="preserve">            Монтаж трубопроводов 159</t>
  </si>
  <si>
    <t xml:space="preserve">            Монтаж трубопроводов 57</t>
  </si>
  <si>
    <t xml:space="preserve">            Монтаж крана шарового с эл.пр. подземно Ду350</t>
  </si>
  <si>
    <t xml:space="preserve">            Монтаж крана шарового с удл. Подземно Ду350</t>
  </si>
  <si>
    <t xml:space="preserve">            Монтаж крана шарового с удл. Подземно Ду150</t>
  </si>
  <si>
    <t xml:space="preserve">            Монтаж крана шарового с удл. Подземно Ду100</t>
  </si>
  <si>
    <t xml:space="preserve">            Монтаж крана шарового надземно Ду50</t>
  </si>
  <si>
    <t xml:space="preserve">         Строительство Трубопроводов и технологического оборудования (Узел запуска СОД ПК3+48,30) завершены</t>
  </si>
  <si>
    <t xml:space="preserve">         Строительные работы узла запуска (Узел запуска СОД ПК3+48,30)</t>
  </si>
  <si>
    <t xml:space="preserve">            Устройство фундамента Ф1(2шт.), Ф2 (3 шт), Ф3 (1шт.) (Узел запуска СОД ПК3+48,04)</t>
  </si>
  <si>
    <t xml:space="preserve">            Сети электрические расключение потребителей. Узел запуска СОД. ПК3+48,30 </t>
  </si>
  <si>
    <t xml:space="preserve">            монтаж КИПиА и автоматизации (электроприводы, КИП) узла запуска СОД, ПК3+48,30</t>
  </si>
  <si>
    <t xml:space="preserve">            Строительные работы молниеотвода вытяжных свечей Узел запуска СОД, ПК3+48,30</t>
  </si>
  <si>
    <t xml:space="preserve">         Строительство Узла запуска СОД ПК3+48,30 заврешено </t>
  </si>
  <si>
    <t xml:space="preserve">         Строительные работы эстакады Узел запуска СОД, ПК3+48,30</t>
  </si>
  <si>
    <t xml:space="preserve">             Переход Эл2, Эл3, эстакада Узла запуска СОД</t>
  </si>
  <si>
    <t xml:space="preserve">            Прокладка кабелей Узла запуска СОД</t>
  </si>
  <si>
    <t xml:space="preserve">            Монтаж постов управления Узла запуска СОД</t>
  </si>
  <si>
    <t xml:space="preserve">            Монтаж освещения Узла запуска СОД</t>
  </si>
  <si>
    <t xml:space="preserve">            Монтаж насосного оборудования емкости 5м3</t>
  </si>
  <si>
    <t xml:space="preserve">            ПНР электрической части Узла запуска СОД</t>
  </si>
  <si>
    <t xml:space="preserve">            Монтаж заземления Узла запуска СОД</t>
  </si>
  <si>
    <t xml:space="preserve">            Сети связи. Узел запуска СОД, совмещенный с СПУ</t>
  </si>
  <si>
    <t xml:space="preserve">         Строительные работы эстакады Узел запуска СОД, ПК3+48,30 завершены</t>
  </si>
  <si>
    <t xml:space="preserve">      Строительные работы Узел запуска СОД, ПК3+48,30 завершены </t>
  </si>
  <si>
    <t xml:space="preserve">      Узел приема СОД ПК346+69</t>
  </si>
  <si>
    <t xml:space="preserve">         Инженерная подготовка (Узел приема СОД ПК346+69)</t>
  </si>
  <si>
    <t xml:space="preserve">            Устройство насыпи при доставке грунта автотранспортными средствами с перемещением</t>
  </si>
  <si>
    <t xml:space="preserve">            Дорожная одежда (Узел приема СОД ПК346+69)</t>
  </si>
  <si>
    <t xml:space="preserve">            Устройство переезда (Узел приема СОД ПК346+69)</t>
  </si>
  <si>
    <t xml:space="preserve">            Подъезд L-162м (Узел приема СОД ПК346+69)</t>
  </si>
  <si>
    <t xml:space="preserve">         Инженерная подготовка (Узел приема СОД ПК346+69) завершена</t>
  </si>
  <si>
    <t xml:space="preserve">         Строительные работы Узел приема СОД ПК346+69</t>
  </si>
  <si>
    <t xml:space="preserve">            Строительные работы продувочной свечи и молниеотвода</t>
  </si>
  <si>
    <t xml:space="preserve">            Устройство фундаментов Ф1 (2шт.), Ф2, Ф3, Ф4</t>
  </si>
  <si>
    <t xml:space="preserve">            Основание для подземной емкости V=100м3</t>
  </si>
  <si>
    <t xml:space="preserve">         Строительные работы Узел приема СОД ПК346+69 завершены</t>
  </si>
  <si>
    <t xml:space="preserve">         Строительные работы сепаратора-пробкоуловителя. Узел приема СОД совмещенный с СПУ, ПК 346+69,00</t>
  </si>
  <si>
    <t xml:space="preserve">            Устройство бетонной площадки под пробкоуловитель</t>
  </si>
  <si>
    <t xml:space="preserve">            Монтаж площадок</t>
  </si>
  <si>
    <t xml:space="preserve">            Устройство эстакады</t>
  </si>
  <si>
    <t xml:space="preserve">            Устройство ростверка РМ1</t>
  </si>
  <si>
    <t xml:space="preserve">            Монтаж сепаратора-пробкоуловителя</t>
  </si>
  <si>
    <t xml:space="preserve">            Монтаж лестниц</t>
  </si>
  <si>
    <t xml:space="preserve">            устройство заземления Узла приема СОД</t>
  </si>
  <si>
    <t xml:space="preserve">            Монтаж емкости V=5v3 ПДС Узла запуска СОД (с устройством фундамента)</t>
  </si>
  <si>
    <t xml:space="preserve">            Монтаж СПУ с устройством фундаментов (РМ)</t>
  </si>
  <si>
    <t xml:space="preserve">            Устройство изоляции узла СПУ</t>
  </si>
  <si>
    <t xml:space="preserve">         Строительные работы сепаратора-пробкоуловителя. Узел приема СОД совмещенный с СПУ, ПК 346+69,00 завершены </t>
  </si>
  <si>
    <t xml:space="preserve">         Трубопроводы и технологическое оборудование</t>
  </si>
  <si>
    <t xml:space="preserve">            Разработка грунта в отвал экскаваторами</t>
  </si>
  <si>
    <t xml:space="preserve">            Монтаж оборудования</t>
  </si>
  <si>
    <t xml:space="preserve">               Установка камеры приема СОД ( вес 1,935 т)</t>
  </si>
  <si>
    <t xml:space="preserve">               Монтаж емкости 100 м3</t>
  </si>
  <si>
    <t xml:space="preserve">               Монтаж трубопровода 377</t>
  </si>
  <si>
    <t xml:space="preserve">               Монтаж трубопровода 273</t>
  </si>
  <si>
    <t xml:space="preserve">               Монтаж трубопровода 159</t>
  </si>
  <si>
    <t xml:space="preserve">               Монтаж трубопровода 114</t>
  </si>
  <si>
    <t xml:space="preserve">               Монтаж трубопровода 89</t>
  </si>
  <si>
    <t xml:space="preserve">               Монтаж трубопровода 57</t>
  </si>
  <si>
    <t xml:space="preserve">               Кран шаровый подземно Ду350 с эл.прив</t>
  </si>
  <si>
    <t xml:space="preserve">               кран шаровый подземно Ду350 с редуктором</t>
  </si>
  <si>
    <t xml:space="preserve">               кран шаровый подземно Ду250 с редуктором</t>
  </si>
  <si>
    <t xml:space="preserve">               кран шаровый подземно Ду100 с редуктором</t>
  </si>
  <si>
    <t xml:space="preserve">               Кран шаровый подземно Ду80 с эл.прив</t>
  </si>
  <si>
    <t xml:space="preserve">               Кран шаровый надземно Ду80</t>
  </si>
  <si>
    <t xml:space="preserve">               Кран шаровый надземно Ду50</t>
  </si>
  <si>
    <t xml:space="preserve">               затвор обратный Ду80</t>
  </si>
  <si>
    <t xml:space="preserve">               Кран шаровый фл. Ду350 с эл.пр.</t>
  </si>
  <si>
    <t xml:space="preserve">               Кран шаровый фл. Ду350 </t>
  </si>
  <si>
    <t xml:space="preserve">               затвор обратный фл. Ду350</t>
  </si>
  <si>
    <t xml:space="preserve">               задвижка клиновая фл. Ду250</t>
  </si>
  <si>
    <t xml:space="preserve">               задвижка клиновая фл. Ду150</t>
  </si>
  <si>
    <t xml:space="preserve">               кран шаровый фл. Ду50</t>
  </si>
  <si>
    <t xml:space="preserve">         Строительство Трубопроводов и технологического оборудования завершено </t>
  </si>
  <si>
    <t xml:space="preserve">         Сети связи. Узел приема СОД, совмещенный с СПУ</t>
  </si>
  <si>
    <t xml:space="preserve">            Проверка монтажа системы перед настройкой</t>
  </si>
  <si>
    <t xml:space="preserve">            Настройка каналов вещания между двумя оконечными станциями</t>
  </si>
  <si>
    <t xml:space="preserve">            Сдача работ с контрольными измерениями для канала одного</t>
  </si>
  <si>
    <t xml:space="preserve">         Блок Сети связи. Узел приема СОД, совмещенный с СПУ завершен </t>
  </si>
  <si>
    <t xml:space="preserve">         Сети электрические. Узел приема СОД, совмещенный с СПУ № 1. ПК346+69,00</t>
  </si>
  <si>
    <t xml:space="preserve">         Автоматизация узла приема СОД, совмещенный с СПУ, ПК 346+69,00 (Каргасокский р-н)</t>
  </si>
  <si>
    <t xml:space="preserve">            Монтаж КИПиА и ЗРА с электроприводами</t>
  </si>
  <si>
    <t xml:space="preserve">            Монтаж электрообогрева конденсатопровода от ПК346+69 до ДНС</t>
  </si>
  <si>
    <t xml:space="preserve">            Монтаж постов управления КП СОД</t>
  </si>
  <si>
    <t xml:space="preserve">            Монтаж шкафов автоматики КП СОД</t>
  </si>
  <si>
    <t xml:space="preserve">            Прокладка кабелей КП СОД</t>
  </si>
  <si>
    <t xml:space="preserve">            Монтаж насосного оборудования емкости 100м3, 5м3 КП СОД</t>
  </si>
  <si>
    <t xml:space="preserve">            Монтаж электрообогрева емкости 100м3, 5м3</t>
  </si>
  <si>
    <t xml:space="preserve">               Монтаж электрообогрева</t>
  </si>
  <si>
    <t xml:space="preserve">               ПНР электрообогрева емкости 100м3, 5м3, конденсатопровода</t>
  </si>
  <si>
    <t xml:space="preserve">            ПНР КИПиА, электроснабжения</t>
  </si>
  <si>
    <t xml:space="preserve">   Строительство Узела приема СОД ПК346+69 завершено</t>
  </si>
  <si>
    <t xml:space="preserve">   Биологическая рекультивация земель </t>
  </si>
  <si>
    <t xml:space="preserve">      Окончательная планировка площадей бульдозерами</t>
  </si>
  <si>
    <t xml:space="preserve">      Рыхление почв</t>
  </si>
  <si>
    <t xml:space="preserve">      Посев многолетних трав</t>
  </si>
  <si>
    <t xml:space="preserve">      Прикатывание посевов</t>
  </si>
  <si>
    <t xml:space="preserve">   Биологическая рекультивация земель завершена </t>
  </si>
  <si>
    <t xml:space="preserve">   Испытание трубопровода</t>
  </si>
  <si>
    <t xml:space="preserve">      Подготовительные работы</t>
  </si>
  <si>
    <t xml:space="preserve">      Пневматическое испытание (воздухом) трубопроводов на прочность и герметичность</t>
  </si>
  <si>
    <t xml:space="preserve">   Работа по испытанию трубопровода завершена </t>
  </si>
  <si>
    <t xml:space="preserve">   Приемка объекта законченного строительством по акту КС11</t>
  </si>
  <si>
    <t xml:space="preserve">      Сдача исполнительной документации</t>
  </si>
  <si>
    <t xml:space="preserve">      Устранение замечаний ИТД</t>
  </si>
  <si>
    <t xml:space="preserve">      Подписание КС11</t>
  </si>
  <si>
    <t>Ед. Изм.</t>
  </si>
  <si>
    <t>Кол. План</t>
  </si>
  <si>
    <t>Кол. Факт</t>
  </si>
  <si>
    <t>Длительность</t>
  </si>
  <si>
    <t>Базовое начало</t>
  </si>
  <si>
    <t>Вт 10.02.15</t>
  </si>
  <si>
    <t>Пн 30.11.15</t>
  </si>
  <si>
    <t>Сб 28.02.15</t>
  </si>
  <si>
    <t>18 дней</t>
  </si>
  <si>
    <t>0 дней</t>
  </si>
  <si>
    <t>Вс 24.05.15</t>
  </si>
  <si>
    <t>Вс 01.03.15</t>
  </si>
  <si>
    <t>19 дней</t>
  </si>
  <si>
    <t>Чт 12.02.15</t>
  </si>
  <si>
    <t>Сб 25.04.15</t>
  </si>
  <si>
    <t>73 дней</t>
  </si>
  <si>
    <t>Вт 07.04.15</t>
  </si>
  <si>
    <t>Пн 15.06.15</t>
  </si>
  <si>
    <t>Пн 09.03.15</t>
  </si>
  <si>
    <t>30 дней</t>
  </si>
  <si>
    <t>Ср 08.04.15</t>
  </si>
  <si>
    <t>Ср 05.08.15</t>
  </si>
  <si>
    <t>120 дней</t>
  </si>
  <si>
    <t>Пт 24.04.15</t>
  </si>
  <si>
    <t>17 дней</t>
  </si>
  <si>
    <t>Пн 08.06.15</t>
  </si>
  <si>
    <t>Пн 02.03.15</t>
  </si>
  <si>
    <t>Чт 26.03.15</t>
  </si>
  <si>
    <t>25 дней</t>
  </si>
  <si>
    <t>Пт 27.03.15</t>
  </si>
  <si>
    <t>Вс 22.02.15</t>
  </si>
  <si>
    <t>15 дней</t>
  </si>
  <si>
    <t>Пт 06.03.15</t>
  </si>
  <si>
    <t>12 дней</t>
  </si>
  <si>
    <t>3 дней</t>
  </si>
  <si>
    <t>140 дней</t>
  </si>
  <si>
    <t>Ср 22.04.15</t>
  </si>
  <si>
    <t>Чт 23.04.15</t>
  </si>
  <si>
    <t>32 дней</t>
  </si>
  <si>
    <t>Ср 11.02.15</t>
  </si>
  <si>
    <t>Пт 27.11.15</t>
  </si>
  <si>
    <t>Пт 23.10.15</t>
  </si>
  <si>
    <t>Сб 18.04.15</t>
  </si>
  <si>
    <t>Вт 24.03.15</t>
  </si>
  <si>
    <t>Стык</t>
  </si>
  <si>
    <t>Пт 17.04.15</t>
  </si>
  <si>
    <t>Чт 05.03.15</t>
  </si>
  <si>
    <t>166 дней</t>
  </si>
  <si>
    <t>Пн 25.05.15</t>
  </si>
  <si>
    <t>Пт 10.04.15</t>
  </si>
  <si>
    <t>Сб 07.03.15</t>
  </si>
  <si>
    <t>Вт 04.08.15</t>
  </si>
  <si>
    <t>Сб 14.03.15</t>
  </si>
  <si>
    <t>Ср 13.05.15</t>
  </si>
  <si>
    <t>Пн 18.05.15</t>
  </si>
  <si>
    <t>Ср 11.03.15</t>
  </si>
  <si>
    <t>Вс 29.03.15</t>
  </si>
  <si>
    <t>Вс 05.04.15</t>
  </si>
  <si>
    <t>Чт 11.06.15</t>
  </si>
  <si>
    <t>Ср 25.11.15</t>
  </si>
  <si>
    <t>Вс 23.08.15</t>
  </si>
  <si>
    <t>Ср 18.11.15</t>
  </si>
  <si>
    <t>Сб 21.03.15</t>
  </si>
  <si>
    <t>Чт 12.11.15</t>
  </si>
  <si>
    <t>130 дней</t>
  </si>
  <si>
    <t>Чт 19.02.15</t>
  </si>
  <si>
    <t>9 дней</t>
  </si>
  <si>
    <t>м3</t>
  </si>
  <si>
    <t>1 день</t>
  </si>
  <si>
    <t>8 дней</t>
  </si>
  <si>
    <t>Пт 30.10.15</t>
  </si>
  <si>
    <t>Вс 01.11.15</t>
  </si>
  <si>
    <t>Пн 02.11.15</t>
  </si>
  <si>
    <t>4 дней</t>
  </si>
  <si>
    <t>Пт 13.02.15</t>
  </si>
  <si>
    <t>2 дней</t>
  </si>
  <si>
    <t>Вт 03.11.15</t>
  </si>
  <si>
    <t>Пт 06.11.15</t>
  </si>
  <si>
    <t>Вс 15.02.15</t>
  </si>
  <si>
    <t>Сб 07.11.15</t>
  </si>
  <si>
    <t>м.п.</t>
  </si>
  <si>
    <t>6 дней</t>
  </si>
  <si>
    <t>Сб 18.07.15</t>
  </si>
  <si>
    <t>Пт 20.02.15</t>
  </si>
  <si>
    <t>Пн 23.02.15</t>
  </si>
  <si>
    <t>узел</t>
  </si>
  <si>
    <t>10 дней</t>
  </si>
  <si>
    <t>Пт 27.02.15</t>
  </si>
  <si>
    <t>5 дней</t>
  </si>
  <si>
    <t>НД</t>
  </si>
  <si>
    <t>Вт 03.03.15</t>
  </si>
  <si>
    <t>тн</t>
  </si>
  <si>
    <t>Ср 04.11.15</t>
  </si>
  <si>
    <t>Сб 14.11.15</t>
  </si>
  <si>
    <t>11 дней</t>
  </si>
  <si>
    <t>Чт 12.03.15</t>
  </si>
  <si>
    <t>7 дней</t>
  </si>
  <si>
    <t>Чт 05.11.15</t>
  </si>
  <si>
    <t>Вт 10.11.15</t>
  </si>
  <si>
    <t>Ср 11.11.15</t>
  </si>
  <si>
    <t>Вс 08.11.15</t>
  </si>
  <si>
    <t>Вт 10.03.15</t>
  </si>
  <si>
    <t>Пн 09.11.15</t>
  </si>
  <si>
    <t>ям</t>
  </si>
  <si>
    <t>Вс 08.03.15</t>
  </si>
  <si>
    <t>Вт 17.03.15</t>
  </si>
  <si>
    <t>Чт 19.03.15</t>
  </si>
  <si>
    <t>Вс 15.11.15</t>
  </si>
  <si>
    <t>Пн 16.03.15</t>
  </si>
  <si>
    <t>Вс 22.11.15</t>
  </si>
  <si>
    <t>Пн 20.04.15</t>
  </si>
  <si>
    <t>26 дней</t>
  </si>
  <si>
    <t>Пт 13.11.15</t>
  </si>
  <si>
    <t>257,91 дней</t>
  </si>
  <si>
    <t>Ср 25.02.15</t>
  </si>
  <si>
    <t>256,91 дней</t>
  </si>
  <si>
    <t>38 дней</t>
  </si>
  <si>
    <t>Вс 22.03.15</t>
  </si>
  <si>
    <t>Ср 25.03.15</t>
  </si>
  <si>
    <t>Пн 30.03.15</t>
  </si>
  <si>
    <t>Вт 31.03.15</t>
  </si>
  <si>
    <t>Пт 21.08.15</t>
  </si>
  <si>
    <t>Ср 01.04.15</t>
  </si>
  <si>
    <t>Пт 03.04.15</t>
  </si>
  <si>
    <t>Сб 22.08.15</t>
  </si>
  <si>
    <t>Чт 02.04.15</t>
  </si>
  <si>
    <t>Пн 06.04.15</t>
  </si>
  <si>
    <t>Сб 11.04.15</t>
  </si>
  <si>
    <t>Чт 09.04.15</t>
  </si>
  <si>
    <t>Чт 16.04.15</t>
  </si>
  <si>
    <t>Чт 19.11.15</t>
  </si>
  <si>
    <t>Вт 14.04.15</t>
  </si>
  <si>
    <t>Вт 20.10.15</t>
  </si>
  <si>
    <t>Вс 14.06.15</t>
  </si>
  <si>
    <t>Чт 18.06.15</t>
  </si>
  <si>
    <t>Пт 19.06.15</t>
  </si>
  <si>
    <t>Чт 15.10.15</t>
  </si>
  <si>
    <t>Пт 02.10.15</t>
  </si>
  <si>
    <t>Вс 11.10.15</t>
  </si>
  <si>
    <t>Вс 04.10.15</t>
  </si>
  <si>
    <t>Вт 13.10.15</t>
  </si>
  <si>
    <t>Вт 06.10.15</t>
  </si>
  <si>
    <t>Пн 12.10.15</t>
  </si>
  <si>
    <t>Пт 16.10.15</t>
  </si>
  <si>
    <t>Сб 17.10.15</t>
  </si>
  <si>
    <t>Вс 15.03.15</t>
  </si>
  <si>
    <t>Пт 20.03.15</t>
  </si>
  <si>
    <t>Ср 01.07.15</t>
  </si>
  <si>
    <t>159 дней</t>
  </si>
  <si>
    <t>Ср 18.03.15</t>
  </si>
  <si>
    <t>Пт 10.07.15</t>
  </si>
  <si>
    <t>Пн 26.10.15</t>
  </si>
  <si>
    <t>Чт 29.10.15</t>
  </si>
  <si>
    <t>Сб 31.10.15</t>
  </si>
  <si>
    <t>20 дней</t>
  </si>
  <si>
    <t>Сб 28.03.15</t>
  </si>
  <si>
    <t>Сб 04.04.15</t>
  </si>
  <si>
    <t>Пн 16.11.15</t>
  </si>
  <si>
    <t>Ср 21.10.15</t>
  </si>
  <si>
    <t>28 дней</t>
  </si>
  <si>
    <t>Ср 07.10.15</t>
  </si>
  <si>
    <t>27 дней</t>
  </si>
  <si>
    <t>Пт 09.10.15</t>
  </si>
  <si>
    <t>Ср 14.10.15</t>
  </si>
  <si>
    <t>Чт 22.10.15</t>
  </si>
  <si>
    <t>Вс 25.10.15</t>
  </si>
  <si>
    <t>Пн 23.03.15</t>
  </si>
  <si>
    <t>Ср 28.10.15</t>
  </si>
  <si>
    <t>Вт 17.11.15</t>
  </si>
  <si>
    <t>Пт 20.11.15</t>
  </si>
  <si>
    <t>Вс 19.04.15</t>
  </si>
  <si>
    <t>Пн 23.11.15</t>
  </si>
  <si>
    <t>Ср 20.05.15</t>
  </si>
  <si>
    <t>187,91 дней</t>
  </si>
  <si>
    <t>Вт 27.10.15</t>
  </si>
  <si>
    <t>Вт 21.04.15</t>
  </si>
  <si>
    <t>Вт 05.05.15</t>
  </si>
  <si>
    <t>Пн 27.04.15</t>
  </si>
  <si>
    <t>Вт 28.04.15</t>
  </si>
  <si>
    <t>Ср 29.04.15</t>
  </si>
  <si>
    <t>Чт 30.04.15</t>
  </si>
  <si>
    <t>Пт 01.05.15</t>
  </si>
  <si>
    <t>Сб 02.05.15</t>
  </si>
  <si>
    <t>Пн 04.05.15</t>
  </si>
  <si>
    <t>Сб 21.11.15</t>
  </si>
  <si>
    <t>Ср 06.05.15</t>
  </si>
  <si>
    <t>Пн 11.05.15</t>
  </si>
  <si>
    <t>Чт 07.05.15</t>
  </si>
  <si>
    <t>Сб 09.05.15</t>
  </si>
  <si>
    <t>Вс 10.05.15</t>
  </si>
  <si>
    <t>191,91 дней</t>
  </si>
  <si>
    <t>Вт 12.05.15</t>
  </si>
  <si>
    <t>Сб 16.05.15</t>
  </si>
  <si>
    <t>Ср 15.04.15</t>
  </si>
  <si>
    <t>Чт 26.02.15</t>
  </si>
  <si>
    <t>Вс 18.10.15</t>
  </si>
  <si>
    <t>Сб 24.10.15</t>
  </si>
  <si>
    <t>Ср 04.03.15</t>
  </si>
  <si>
    <t>Сб 12.09.15</t>
  </si>
  <si>
    <t>21 дней</t>
  </si>
  <si>
    <t>Чт 21.05.15</t>
  </si>
  <si>
    <t>Чт 04.06.15</t>
  </si>
  <si>
    <t>Сб 23.05.15</t>
  </si>
  <si>
    <t>Пн 31.08.15</t>
  </si>
  <si>
    <t>Сб 05.09.15</t>
  </si>
  <si>
    <t>Чт 28.05.15</t>
  </si>
  <si>
    <t>Чт 03.09.15</t>
  </si>
  <si>
    <t>Вс 06.09.15</t>
  </si>
  <si>
    <t>Пт 29.05.15</t>
  </si>
  <si>
    <t>Вс 30.08.15</t>
  </si>
  <si>
    <t>Вт 01.09.15</t>
  </si>
  <si>
    <t>Сб 30.05.15</t>
  </si>
  <si>
    <t>Ср 26.08.15</t>
  </si>
  <si>
    <t>Сб 29.08.15</t>
  </si>
  <si>
    <t>Вс 31.05.15</t>
  </si>
  <si>
    <t>Пн 01.06.15</t>
  </si>
  <si>
    <t>Ср 03.06.15</t>
  </si>
  <si>
    <t>Пн 07.09.15</t>
  </si>
  <si>
    <t>Вс 20.09.15</t>
  </si>
  <si>
    <t>Пт 05.06.15</t>
  </si>
  <si>
    <t>Ср 10.06.15</t>
  </si>
  <si>
    <t>Пт 11.09.15</t>
  </si>
  <si>
    <t>Вт 08.09.15</t>
  </si>
  <si>
    <t>Сб 06.06.15</t>
  </si>
  <si>
    <t>Ср 09.09.15</t>
  </si>
  <si>
    <t>Вс 13.09.15</t>
  </si>
  <si>
    <t>Ср 16.09.15</t>
  </si>
  <si>
    <t>Вт 09.06.15</t>
  </si>
  <si>
    <t>Чт 17.09.15</t>
  </si>
  <si>
    <t>Ср 30.09.15</t>
  </si>
  <si>
    <t>Чт 10.09.15</t>
  </si>
  <si>
    <t>Вс 07.06.15</t>
  </si>
  <si>
    <t>Пн 21.09.15</t>
  </si>
  <si>
    <t>Вт 22.09.15</t>
  </si>
  <si>
    <t>Пт 12.06.15</t>
  </si>
  <si>
    <t>Ср 23.09.15</t>
  </si>
  <si>
    <t>Чт 24.09.15</t>
  </si>
  <si>
    <t>Пт 25.09.15</t>
  </si>
  <si>
    <t>Вс 27.09.15</t>
  </si>
  <si>
    <t>Вт 16.06.15</t>
  </si>
  <si>
    <t>Пн 28.09.15</t>
  </si>
  <si>
    <t>Сб 19.09.15</t>
  </si>
  <si>
    <t>Ср 17.06.15</t>
  </si>
  <si>
    <t>Вс 03.05.15</t>
  </si>
  <si>
    <t>Вт 15.09.15</t>
  </si>
  <si>
    <t>Пн 14.09.15</t>
  </si>
  <si>
    <t>Вс 26.04.15</t>
  </si>
  <si>
    <t>Пт 18.09.15</t>
  </si>
  <si>
    <t>Сб 20.06.15</t>
  </si>
  <si>
    <t>Вс 12.04.15</t>
  </si>
  <si>
    <t>компл</t>
  </si>
  <si>
    <t>Пт 22.05.15</t>
  </si>
  <si>
    <t>Пт 13.03.15</t>
  </si>
  <si>
    <t>Сб 10.10.15</t>
  </si>
  <si>
    <t>Чт 01.10.15</t>
  </si>
  <si>
    <t>Пн 05.10.15</t>
  </si>
  <si>
    <t>1 день?</t>
  </si>
  <si>
    <t>Вт 26.05.15</t>
  </si>
  <si>
    <t>Сб 28.11.15</t>
  </si>
  <si>
    <t>Валка леса</t>
  </si>
  <si>
    <t>Захоронение лесопорубочных остатков</t>
  </si>
  <si>
    <t>Грубая планировка площадей бульдозерами</t>
  </si>
  <si>
    <t>Разработка траншеи экскаватором захоронка</t>
  </si>
  <si>
    <t>Засыпка траншей и котлованов с перемещением грунта</t>
  </si>
  <si>
    <t>% завершения</t>
  </si>
  <si>
    <t>Устройство лежневых временных дорог толщиной настила 160 мм, шириной проезжей части 6,5 м</t>
  </si>
  <si>
    <t>Подготовительные работы на трубосварочной базе</t>
  </si>
  <si>
    <t xml:space="preserve">   Завоз трубы на трубосварочную базу</t>
  </si>
  <si>
    <t xml:space="preserve">   Сварка трубы в двухтрубные секции</t>
  </si>
  <si>
    <t>Завоз двухтрубных секций на автомобилях-плетевозах</t>
  </si>
  <si>
    <t>Рытье траншей одноковшовыми экскаваторами</t>
  </si>
  <si>
    <t>Контроль радиографированием на трассе качества сварных соединений труб: Ду 350 мм</t>
  </si>
  <si>
    <t xml:space="preserve">Изоляция стыков с применением изоляционного комплекта " ТИАЛ-М " Д 377 мм </t>
  </si>
  <si>
    <t xml:space="preserve">Укладка в траншею изолированных трубопроводов: Д 377 мм </t>
  </si>
  <si>
    <t xml:space="preserve">Обратная засыпка грунта одноковшовым экскаватором , группа грунтов 2 </t>
  </si>
  <si>
    <t xml:space="preserve">         Устройство лежневого настила шириной 3,5 м</t>
  </si>
  <si>
    <t xml:space="preserve">   Разработка грунта в отвал экскаваторами</t>
  </si>
  <si>
    <t xml:space="preserve">   Сборка и установка кранового узла с двусторонней продувкой на трубопроводе: Д 350 мм</t>
  </si>
  <si>
    <t xml:space="preserve">   Инженерная подготовка (Узел приема СОД ПК346+69)</t>
  </si>
  <si>
    <t xml:space="preserve">      Устройство насыпи при доставке грунта автотранспортными средствами с перемещением</t>
  </si>
  <si>
    <t>Основание для подземной емкости V=100м3</t>
  </si>
  <si>
    <t>Строительные работы Узел приема СОД ПК346+69</t>
  </si>
  <si>
    <t xml:space="preserve">НК сварных соединений </t>
  </si>
  <si>
    <t>Монтаж защитных футляров Ø630х8</t>
  </si>
  <si>
    <t xml:space="preserve">Монтаж технологических трубопроводов и оборудования №1 ПК65+81 </t>
  </si>
  <si>
    <t>Узел запорной арматуры № 1 ПК 65+81 Инженерная подготовка№1 ПК65+81</t>
  </si>
  <si>
    <t xml:space="preserve"> 05.08.15</t>
  </si>
  <si>
    <t>0,04</t>
  </si>
  <si>
    <t>0,3</t>
  </si>
  <si>
    <t xml:space="preserve">Изоляция  футляров 630х8. Выполненный объем: 33 м  </t>
  </si>
  <si>
    <t>5.2.1</t>
  </si>
  <si>
    <t>5.2</t>
  </si>
  <si>
    <t>Ручная электродуговая сварка на трассе двухтрубных секций Ду 377 мм электродами с основным покрытием, толщина стенки:9 мм</t>
  </si>
  <si>
    <t>5.00</t>
  </si>
  <si>
    <t>0.15</t>
  </si>
  <si>
    <t>0.00</t>
  </si>
  <si>
    <t>13.00</t>
  </si>
  <si>
    <t>9.00</t>
  </si>
  <si>
    <t>0.10</t>
  </si>
  <si>
    <t>8.00</t>
  </si>
  <si>
    <t>0.35</t>
  </si>
  <si>
    <t xml:space="preserve"> Захоронение лесопорубочных остатков</t>
  </si>
  <si>
    <t>Устройство насыпи при доставке грунта автотранспортными средствами с перемещением (площадка)</t>
  </si>
  <si>
    <t>Устройство выравнивающего слоя из песка H=0,3 м</t>
  </si>
  <si>
    <t>Устройство серповидного профиля из грунто-щебня (cредняя толщина 0,34м)</t>
  </si>
  <si>
    <t>Установка столбиков сигнальных</t>
  </si>
  <si>
    <t>Установка дорожных знаков на металлических стойках</t>
  </si>
  <si>
    <t>Устройство барьерных ограждений из стали на металлических стойках, шаг стоек 2 м</t>
  </si>
  <si>
    <t>3.2.11</t>
  </si>
  <si>
    <t>3.2.12</t>
  </si>
  <si>
    <t>Контроль радиографированием на трассе качества сварных соединений труб: Ду 377 мм</t>
  </si>
  <si>
    <t>Текущий ремонт, фрикцион поворота</t>
  </si>
  <si>
    <t>Неисправна</t>
  </si>
  <si>
    <t>Неисправен</t>
  </si>
  <si>
    <t>Мастер СМР</t>
  </si>
  <si>
    <t>Заведующий складом/комендант</t>
  </si>
  <si>
    <t>август</t>
  </si>
  <si>
    <t>213,82 дней?</t>
  </si>
  <si>
    <t>283 дней</t>
  </si>
  <si>
    <t>196 дней</t>
  </si>
  <si>
    <t>254 дней</t>
  </si>
  <si>
    <t>282 дней</t>
  </si>
  <si>
    <t>189 дней</t>
  </si>
  <si>
    <t>289,82 дней?</t>
  </si>
  <si>
    <t>201,91 дней</t>
  </si>
  <si>
    <t>181,91 дней</t>
  </si>
  <si>
    <t>182,91 дней</t>
  </si>
  <si>
    <t>198 дней</t>
  </si>
  <si>
    <t>129,48 дней</t>
  </si>
  <si>
    <t>105,83 дней</t>
  </si>
  <si>
    <t>176 дней</t>
  </si>
  <si>
    <t>263,82 дней</t>
  </si>
  <si>
    <t xml:space="preserve">            Инженерная подготовка №1 ПК65+81</t>
  </si>
  <si>
    <t>Вс 05.07.15</t>
  </si>
  <si>
    <t>Сб 26.09.15</t>
  </si>
  <si>
    <t>203,82 дней</t>
  </si>
  <si>
    <t>251,91 дней</t>
  </si>
  <si>
    <t>66,09 дней</t>
  </si>
  <si>
    <t>67,09 дней</t>
  </si>
  <si>
    <t>185,82 дней</t>
  </si>
  <si>
    <t>193,82 дней</t>
  </si>
  <si>
    <t>176,82 дней</t>
  </si>
  <si>
    <t xml:space="preserve">               Устройство опор Оп1…Оп4</t>
  </si>
  <si>
    <t>Сб 03.10.15</t>
  </si>
  <si>
    <t>Вт 29.09.15</t>
  </si>
  <si>
    <t>Чт 08.10.15</t>
  </si>
  <si>
    <t>Пн 19.10.15</t>
  </si>
  <si>
    <t xml:space="preserve">         Инженерная подготовка (Узел запуска СОД ПК3+48,30)</t>
  </si>
  <si>
    <t>52 дней?</t>
  </si>
  <si>
    <t>7,09 дней</t>
  </si>
  <si>
    <t>38 дней?</t>
  </si>
  <si>
    <t>16 дней?</t>
  </si>
  <si>
    <t>сентябрь</t>
  </si>
  <si>
    <t>Устройство лежневого настила шириной 3,5 м</t>
  </si>
  <si>
    <t xml:space="preserve"> Сварка трубы в двухтрубные секции</t>
  </si>
  <si>
    <t>31.09.2015</t>
  </si>
  <si>
    <t>Водитель трубовоза</t>
  </si>
  <si>
    <t>Машинист дизельной установки</t>
  </si>
  <si>
    <t>план на октябрь</t>
  </si>
  <si>
    <t>Вт 30.11.15</t>
  </si>
  <si>
    <t>214 дней</t>
  </si>
  <si>
    <t>283,91 дней</t>
  </si>
  <si>
    <t>227 дней</t>
  </si>
  <si>
    <t>109 дней</t>
  </si>
  <si>
    <t>Чт 26.11.15</t>
  </si>
  <si>
    <t>289 дней?</t>
  </si>
  <si>
    <t>230 дней</t>
  </si>
  <si>
    <t>226 дней</t>
  </si>
  <si>
    <t>228 дней</t>
  </si>
  <si>
    <t>219 дней</t>
  </si>
  <si>
    <t>235 дней</t>
  </si>
  <si>
    <t>118 дней</t>
  </si>
  <si>
    <t>218 дней</t>
  </si>
  <si>
    <t>206 дней</t>
  </si>
  <si>
    <t>195 дней</t>
  </si>
  <si>
    <t>49 дней</t>
  </si>
  <si>
    <t xml:space="preserve">            Инженерная подготовка завершена №1 ПК65+81</t>
  </si>
  <si>
    <t>31 дней</t>
  </si>
  <si>
    <t>Вт 24.11.15</t>
  </si>
  <si>
    <t>42 дней</t>
  </si>
  <si>
    <t>18 дней?</t>
  </si>
  <si>
    <t>15 дней?</t>
  </si>
  <si>
    <t>3 дней?</t>
  </si>
  <si>
    <t>Вс 29.11.15</t>
  </si>
  <si>
    <t>Строительные работы молниеотвода</t>
  </si>
  <si>
    <t>м</t>
  </si>
  <si>
    <t>Монтаж технологических трубопроводов и оборудования (Задвижка ДУ350 -1шт. Задвижка ДУ100 - 3шт, Задвижка ДУ100 - 2шт)</t>
  </si>
  <si>
    <t>Строительные работы продувочной свечи ДУ114х8  L=523м/70 стыков/70 стыков</t>
  </si>
  <si>
    <t>Строительные работы продувочной свечи ДУ114х8 L=413м/58 стыков</t>
  </si>
  <si>
    <t>ПЛАН НА ОКТЯБРЬ</t>
  </si>
  <si>
    <t>_____________________Е.А.Захаренко</t>
  </si>
  <si>
    <t>"___"_______________2015 г.</t>
  </si>
  <si>
    <t>_____________________</t>
  </si>
  <si>
    <t>ОКТЯБРЬ</t>
  </si>
  <si>
    <t>Текущий ремонт</t>
  </si>
  <si>
    <t>октябрь</t>
  </si>
  <si>
    <t>Р К аппарат не исправен</t>
  </si>
  <si>
    <t>проезд  ограничен бездорожьем</t>
  </si>
  <si>
    <t>невозможность подъезда  и передвижения вдоль трассы</t>
  </si>
  <si>
    <t>нет подгатовленных стыков</t>
  </si>
  <si>
    <t>работы продолжаться с 25.10.2015</t>
  </si>
  <si>
    <t>нет трубы 57х8 13ХФА</t>
  </si>
  <si>
    <t>РК аппарат не исправен</t>
  </si>
  <si>
    <t>Производитель работ</t>
  </si>
  <si>
    <t>Разработка  траншей одноковшовыми экскаваторами</t>
  </si>
  <si>
    <t>Строительные работы после опресовки</t>
  </si>
  <si>
    <t>работы по молние отводу после отсыпки УЗА</t>
  </si>
  <si>
    <t>работы по ВЛ не выполняются в связи с отсутсвием проезда</t>
  </si>
  <si>
    <t>работы будут выполнены после СМР</t>
  </si>
  <si>
    <t>труба завезена остаток будет завезен на З-Лугинецком м.р.</t>
  </si>
  <si>
    <t>нет  проезда  техники для начала работ</t>
  </si>
  <si>
    <t>ремонт .сварочного оборудования</t>
  </si>
  <si>
    <t>ремонт</t>
  </si>
  <si>
    <t>неисправен</t>
  </si>
  <si>
    <t>Ноябрь</t>
  </si>
  <si>
    <t xml:space="preserve">Линейная часть трубопровода                                                                                                                                                                                                                 </t>
  </si>
  <si>
    <t>4.5.1.1</t>
  </si>
  <si>
    <t xml:space="preserve">            Устройство лежневого настила шириной 3,5 м</t>
  </si>
  <si>
    <t>4.5.1.2</t>
  </si>
  <si>
    <t>4.5.1.3</t>
  </si>
  <si>
    <t>4.5.2.1</t>
  </si>
  <si>
    <t>4.5.2.2</t>
  </si>
  <si>
    <t>4.5.2.3</t>
  </si>
  <si>
    <t>4.5.2.4</t>
  </si>
  <si>
    <t>4.5.2.5</t>
  </si>
  <si>
    <t>4.5.2.6</t>
  </si>
  <si>
    <t>4.5.2.7</t>
  </si>
  <si>
    <t>4.5.2.8</t>
  </si>
  <si>
    <t>4.5.2.9</t>
  </si>
  <si>
    <t>4.5.2.10</t>
  </si>
  <si>
    <t>4.5.2.11</t>
  </si>
  <si>
    <t>4.5.2.12</t>
  </si>
  <si>
    <t>4.5.3.1</t>
  </si>
  <si>
    <t>4.5.3.2</t>
  </si>
  <si>
    <t>4.5.3.3</t>
  </si>
  <si>
    <t>4.5.3.4</t>
  </si>
  <si>
    <t>4.5.3.5</t>
  </si>
  <si>
    <t>4.5.4.1</t>
  </si>
  <si>
    <t>4.5.4.2</t>
  </si>
  <si>
    <t>4.5.4.3</t>
  </si>
  <si>
    <t>4.5.4.4</t>
  </si>
  <si>
    <t>4.5.4.5</t>
  </si>
  <si>
    <t>Узел запорной арматуры №6  ПК 321+35</t>
  </si>
  <si>
    <t>4.6.1.1</t>
  </si>
  <si>
    <t>4.6.1.2</t>
  </si>
  <si>
    <t>4.6.1.3</t>
  </si>
  <si>
    <t>4.6.1.4</t>
  </si>
  <si>
    <t>4.6.2.1</t>
  </si>
  <si>
    <t>4.6.2.2</t>
  </si>
  <si>
    <t>4.6.2.3</t>
  </si>
  <si>
    <t xml:space="preserve">                Сборка и установка крана шарового подземного Ду 100 мм</t>
  </si>
  <si>
    <t>4.6.2.4</t>
  </si>
  <si>
    <t>4.6.2.5</t>
  </si>
  <si>
    <t>4.6.2.6</t>
  </si>
  <si>
    <t>4.6.2.7</t>
  </si>
  <si>
    <t>4.6.2.8</t>
  </si>
  <si>
    <t>4.6.2.9</t>
  </si>
  <si>
    <t>4.6.2.10</t>
  </si>
  <si>
    <t>4.6.2.11</t>
  </si>
  <si>
    <t>4.6.3.1</t>
  </si>
  <si>
    <t>4.6.3.2</t>
  </si>
  <si>
    <t>4.6.3.3</t>
  </si>
  <si>
    <t>4.6.3.4</t>
  </si>
  <si>
    <t>4.6.3.5</t>
  </si>
  <si>
    <r>
      <rPr>
        <sz val="11"/>
        <rFont val="Arial"/>
        <family val="2"/>
        <charset val="204"/>
      </rPr>
      <t>Нисан</t>
    </r>
  </si>
  <si>
    <t>ноябрь</t>
  </si>
  <si>
    <t>Текущий ремонт, кардан</t>
  </si>
  <si>
    <t>Погодные условия (нет несущей способности грунта для проезда)</t>
  </si>
  <si>
    <t>Работы начнутся после опресовки УЗА№6</t>
  </si>
  <si>
    <t xml:space="preserve">Работы начнутся посл монтажа трубы ДУ 57. Опресовки УЗА№5 </t>
  </si>
  <si>
    <t>Работы будут производится после отсыпки УЗА №6</t>
  </si>
  <si>
    <t>Работы будут производится после отсыпки УЗА №5</t>
  </si>
  <si>
    <t>Работы начнутся посл монтажа задвижек . Опресовки УЗА№6. Отсыпк</t>
  </si>
  <si>
    <t>Крановый узел собран нет трубы Ду57 (в проект. полож. не устан.)</t>
  </si>
  <si>
    <t>Нет проезда Востонов. лежневого настила работы нач. 18.11.15</t>
  </si>
  <si>
    <t>Работы будут производится после окончания строительных работ</t>
  </si>
  <si>
    <t>отсутствие изолировщиков</t>
  </si>
  <si>
    <t>поломка техники</t>
  </si>
  <si>
    <t>камеральные работы</t>
  </si>
  <si>
    <t>Декабрь</t>
  </si>
  <si>
    <t>декабрь</t>
  </si>
  <si>
    <t>Узел запорной арматуры №1  ПК 65+81</t>
  </si>
  <si>
    <t>4.1.1.1</t>
  </si>
  <si>
    <t>4.1.1.2</t>
  </si>
  <si>
    <t>4.1.1.3</t>
  </si>
  <si>
    <t>4.1.1.4</t>
  </si>
  <si>
    <t>Устройство выравнивающего слоя из песка Н=0,3 м</t>
  </si>
  <si>
    <t>Устройство серповидного профиля из грунта-щебня (средняя толщина 0,34м)</t>
  </si>
  <si>
    <t>Подъезд L-102м №5 ПК316+25</t>
  </si>
  <si>
    <t>Устройство дорожных покрытий из сборных железобетонных плит прямоугольных площадью свыше 10,5 м2</t>
  </si>
  <si>
    <t xml:space="preserve">шт </t>
  </si>
  <si>
    <t>Устройство барьерных ограждений из стали на металлических стойках</t>
  </si>
  <si>
    <t>Монтаж технологических трубопроводов и оборудования №5 ПК 316+25</t>
  </si>
  <si>
    <t>Демонтаж ВЛ-6 кВ на узле запорной арматуры №5 ПК316+25</t>
  </si>
  <si>
    <t>Извлечение свай из металлических труб Д 168х7,3мм погруженных в основание пробуренных скважин</t>
  </si>
  <si>
    <t>Демонтаж 3-х проводов ВЛ 6-10 кВ (с последующим монтажом)</t>
  </si>
  <si>
    <t>опора</t>
  </si>
  <si>
    <t>Демонтаж опор ВЛ 0.38-10 кВ (без приставок: одностоечных</t>
  </si>
  <si>
    <t>4.5.3.6</t>
  </si>
  <si>
    <t>4.5.3.7</t>
  </si>
  <si>
    <t>4.5.3.8</t>
  </si>
  <si>
    <t>4.5.3.9</t>
  </si>
  <si>
    <t>4.5.3.10</t>
  </si>
  <si>
    <t>4.5.3.11</t>
  </si>
  <si>
    <t>4.5.3.12</t>
  </si>
  <si>
    <t>4.5.5.1</t>
  </si>
  <si>
    <t>4.5.5.2</t>
  </si>
  <si>
    <t>4.5.5.3</t>
  </si>
  <si>
    <t>4.5.5.4</t>
  </si>
  <si>
    <t>4.5.5.5</t>
  </si>
  <si>
    <t>4.5.6.1</t>
  </si>
  <si>
    <t>4.5.6.2</t>
  </si>
  <si>
    <t>4.5.6.3</t>
  </si>
  <si>
    <t xml:space="preserve">             Строительные работы продувочной свечи УЗФ №6 ПК321+35,00 </t>
  </si>
  <si>
    <t>4.6.4.1</t>
  </si>
  <si>
    <t>4.6.4.2</t>
  </si>
  <si>
    <t>Демонтаж ВЛ-6 кВ на узле запорной арматуры №6 ПК321+35,00</t>
  </si>
  <si>
    <t>4.6.5.1</t>
  </si>
  <si>
    <t xml:space="preserve">               Бурение скважин Ду 700 мм глубиной 2.1 м</t>
  </si>
  <si>
    <t>4.6.6.1</t>
  </si>
  <si>
    <t>4.6.6.2</t>
  </si>
  <si>
    <t>4.6.6.3</t>
  </si>
  <si>
    <t>20.12.15.</t>
  </si>
  <si>
    <t>т</t>
  </si>
  <si>
    <t>Водитель самосвал КАМАЗ (20 т)</t>
  </si>
  <si>
    <t>Рытье траншеи одноковшовыми экскаваторами</t>
  </si>
  <si>
    <t>Дизельная электростанция Airman SDG – 150 S</t>
  </si>
  <si>
    <t>оборудование ПИЛ</t>
  </si>
  <si>
    <t>Субподрядчик1</t>
  </si>
  <si>
    <t>Субподрядчик2</t>
  </si>
  <si>
    <t>Субподрядчик3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</si>
</sst>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0.0"/>
    <numFmt numFmtId="166" formatCode="0.000"/>
  </numFmts>
  <fonts count="69"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2"/>
      <name val="Times New Roman Cyr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2"/>
      <color indexed="10"/>
      <name val="Arial"/>
      <family val="2"/>
      <charset val="204"/>
    </font>
    <font>
      <sz val="10"/>
      <name val="Arial Cyr"/>
      <charset val="204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0"/>
      <name val="NTTimes/Cyrillic"/>
    </font>
    <font>
      <sz val="8"/>
      <name val="Arial"/>
      <family val="2"/>
      <charset val="204"/>
    </font>
    <font>
      <sz val="11"/>
      <name val="Arial"/>
      <family val="2"/>
      <charset val="204"/>
    </font>
    <font>
      <b/>
      <sz val="14"/>
      <name val="Arial"/>
      <family val="2"/>
      <charset val="204"/>
    </font>
    <font>
      <b/>
      <sz val="16"/>
      <name val="Arial"/>
      <family val="2"/>
      <charset val="204"/>
    </font>
    <font>
      <sz val="16"/>
      <name val="Arial"/>
      <family val="2"/>
      <charset val="204"/>
    </font>
    <font>
      <b/>
      <sz val="18"/>
      <name val="Arial"/>
      <family val="2"/>
      <charset val="204"/>
    </font>
    <font>
      <sz val="18"/>
      <name val="Arial"/>
      <family val="2"/>
      <charset val="204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b/>
      <sz val="12"/>
      <color indexed="56"/>
      <name val="Arial"/>
      <family val="2"/>
      <charset val="204"/>
    </font>
    <font>
      <sz val="12"/>
      <color indexed="56"/>
      <name val="Arial"/>
      <family val="2"/>
      <charset val="204"/>
    </font>
    <font>
      <b/>
      <sz val="12"/>
      <color indexed="11"/>
      <name val="Arial"/>
      <family val="2"/>
      <charset val="204"/>
    </font>
    <font>
      <sz val="9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charset val="204"/>
    </font>
    <font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name val="Times New Roman"/>
      <family val="1"/>
      <charset val="204"/>
    </font>
    <font>
      <sz val="8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b/>
      <sz val="18"/>
      <name val="Times New Roman"/>
      <family val="1"/>
      <charset val="204"/>
    </font>
    <font>
      <sz val="18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2"/>
      <color rgb="FFFF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2"/>
      <color rgb="FFFF0000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sz val="12"/>
      <color rgb="FF002060"/>
      <name val="Arial"/>
      <family val="2"/>
      <charset val="204"/>
    </font>
    <font>
      <sz val="10"/>
      <color rgb="FF363636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color rgb="FF363636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b/>
      <sz val="14"/>
      <color rgb="FF000000"/>
      <name val="Calibri"/>
      <family val="2"/>
      <charset val="204"/>
      <scheme val="minor"/>
    </font>
    <font>
      <sz val="11"/>
      <color rgb="FFFF0000"/>
      <name val="Arial"/>
      <family val="2"/>
      <charset val="204"/>
    </font>
    <font>
      <sz val="11"/>
      <color rgb="FFFF0000"/>
      <name val="Times New Roman"/>
      <family val="1"/>
      <charset val="204"/>
    </font>
    <font>
      <b/>
      <i/>
      <sz val="11"/>
      <color rgb="FF00000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i/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color theme="1"/>
      <name val="Arial"/>
      <family val="2"/>
      <charset val="204"/>
    </font>
    <font>
      <sz val="12"/>
      <color rgb="FF000000"/>
      <name val="Arial"/>
      <family val="2"/>
      <charset val="204"/>
    </font>
    <font>
      <sz val="12"/>
      <color theme="1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2"/>
      <color rgb="FF002060"/>
      <name val="Arial"/>
      <family val="2"/>
      <charset val="204"/>
    </font>
  </fonts>
  <fills count="1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E7EEF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FE3E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E8E8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8" tint="0.59999389629810485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</borders>
  <cellStyleXfs count="15">
    <xf numFmtId="0" fontId="0" fillId="0" borderId="0"/>
    <xf numFmtId="0" fontId="1" fillId="0" borderId="0"/>
    <xf numFmtId="0" fontId="1" fillId="0" borderId="0"/>
    <xf numFmtId="0" fontId="8" fillId="0" borderId="0"/>
    <xf numFmtId="0" fontId="9" fillId="0" borderId="0"/>
    <xf numFmtId="0" fontId="1" fillId="0" borderId="0"/>
    <xf numFmtId="0" fontId="10" fillId="0" borderId="0"/>
    <xf numFmtId="0" fontId="7" fillId="0" borderId="0"/>
    <xf numFmtId="0" fontId="1" fillId="0" borderId="0"/>
    <xf numFmtId="0" fontId="19" fillId="0" borderId="0"/>
    <xf numFmtId="0" fontId="1" fillId="0" borderId="0"/>
    <xf numFmtId="0" fontId="3" fillId="0" borderId="0"/>
    <xf numFmtId="0" fontId="7" fillId="0" borderId="0"/>
    <xf numFmtId="0" fontId="3" fillId="0" borderId="0"/>
    <xf numFmtId="0" fontId="2" fillId="2" borderId="1" applyNumberFormat="0" applyFont="0" applyBorder="0" applyAlignment="0">
      <alignment horizontal="center" vertical="center" wrapText="1"/>
    </xf>
  </cellStyleXfs>
  <cellXfs count="1652">
    <xf numFmtId="0" fontId="0" fillId="0" borderId="0" xfId="0"/>
    <xf numFmtId="0" fontId="5" fillId="0" borderId="0" xfId="13" applyFont="1" applyFill="1" applyBorder="1" applyAlignment="1" applyProtection="1">
      <alignment vertical="center"/>
      <protection locked="0"/>
    </xf>
    <xf numFmtId="0" fontId="4" fillId="0" borderId="0" xfId="13" applyFont="1" applyFill="1" applyBorder="1" applyAlignment="1" applyProtection="1">
      <alignment horizontal="center" vertical="center"/>
      <protection locked="0"/>
    </xf>
    <xf numFmtId="49" fontId="5" fillId="3" borderId="0" xfId="13" applyNumberFormat="1" applyFont="1" applyFill="1" applyBorder="1" applyAlignment="1" applyProtection="1">
      <alignment vertical="center"/>
    </xf>
    <xf numFmtId="0" fontId="5" fillId="3" borderId="0" xfId="13" applyFont="1" applyFill="1" applyBorder="1" applyAlignment="1" applyProtection="1">
      <alignment vertical="center"/>
    </xf>
    <xf numFmtId="0" fontId="6" fillId="3" borderId="0" xfId="13" applyFont="1" applyFill="1" applyBorder="1" applyAlignment="1" applyProtection="1">
      <alignment horizontal="center" vertical="center"/>
    </xf>
    <xf numFmtId="0" fontId="5" fillId="4" borderId="0" xfId="13" applyFont="1" applyFill="1" applyBorder="1" applyAlignment="1" applyProtection="1">
      <alignment horizontal="center" vertical="center"/>
    </xf>
    <xf numFmtId="0" fontId="5" fillId="0" borderId="0" xfId="13" applyFont="1" applyFill="1" applyBorder="1" applyAlignment="1" applyProtection="1">
      <alignment horizontal="center" vertical="center"/>
    </xf>
    <xf numFmtId="0" fontId="5" fillId="3" borderId="0" xfId="13" applyFont="1" applyFill="1" applyBorder="1" applyAlignment="1" applyProtection="1">
      <alignment vertical="center" wrapText="1"/>
    </xf>
    <xf numFmtId="0" fontId="5" fillId="0" borderId="0" xfId="13" applyFont="1" applyFill="1" applyBorder="1" applyAlignment="1" applyProtection="1">
      <alignment vertical="center" wrapText="1"/>
      <protection locked="0"/>
    </xf>
    <xf numFmtId="49" fontId="4" fillId="3" borderId="0" xfId="13" applyNumberFormat="1" applyFont="1" applyFill="1" applyAlignment="1" applyProtection="1">
      <alignment horizontal="center" vertical="center"/>
    </xf>
    <xf numFmtId="0" fontId="4" fillId="3" borderId="0" xfId="13" applyFont="1" applyFill="1" applyAlignment="1" applyProtection="1">
      <alignment horizontal="center" vertical="center"/>
    </xf>
    <xf numFmtId="0" fontId="5" fillId="3" borderId="0" xfId="13" applyFont="1" applyFill="1" applyAlignment="1" applyProtection="1">
      <alignment horizontal="center" vertical="center"/>
    </xf>
    <xf numFmtId="0" fontId="4" fillId="4" borderId="0" xfId="13" applyFont="1" applyFill="1" applyAlignment="1" applyProtection="1">
      <alignment horizontal="center" vertical="center"/>
    </xf>
    <xf numFmtId="0" fontId="5" fillId="3" borderId="0" xfId="13" applyFont="1" applyFill="1" applyAlignment="1" applyProtection="1">
      <alignment vertical="center"/>
    </xf>
    <xf numFmtId="0" fontId="4" fillId="0" borderId="0" xfId="13" applyFont="1" applyFill="1" applyAlignment="1" applyProtection="1">
      <alignment horizontal="center" vertical="center"/>
    </xf>
    <xf numFmtId="0" fontId="0" fillId="0" borderId="1" xfId="0" applyBorder="1"/>
    <xf numFmtId="0" fontId="4" fillId="3" borderId="1" xfId="5" applyFont="1" applyFill="1" applyBorder="1" applyAlignment="1" applyProtection="1">
      <alignment vertical="center" wrapText="1"/>
    </xf>
    <xf numFmtId="0" fontId="4" fillId="0" borderId="2" xfId="5" applyFont="1" applyFill="1" applyBorder="1" applyAlignment="1" applyProtection="1">
      <alignment horizontal="center" vertical="center" wrapText="1"/>
    </xf>
    <xf numFmtId="0" fontId="5" fillId="3" borderId="1" xfId="5" applyFont="1" applyFill="1" applyBorder="1" applyAlignment="1" applyProtection="1">
      <alignment horizontal="center" vertical="center" wrapText="1"/>
    </xf>
    <xf numFmtId="0" fontId="5" fillId="3" borderId="1" xfId="5" applyFont="1" applyFill="1" applyBorder="1" applyAlignment="1" applyProtection="1">
      <alignment horizontal="center" vertical="center"/>
    </xf>
    <xf numFmtId="0" fontId="5" fillId="3" borderId="1" xfId="5" applyFont="1" applyFill="1" applyBorder="1" applyAlignment="1" applyProtection="1">
      <alignment horizontal="center" vertical="center" wrapText="1" shrinkToFit="1"/>
    </xf>
    <xf numFmtId="0" fontId="5" fillId="3" borderId="1" xfId="7" applyFont="1" applyFill="1" applyBorder="1" applyAlignment="1" applyProtection="1">
      <alignment horizontal="center" vertical="center" wrapText="1"/>
    </xf>
    <xf numFmtId="0" fontId="5" fillId="3" borderId="1" xfId="5" applyNumberFormat="1" applyFont="1" applyFill="1" applyBorder="1" applyAlignment="1" applyProtection="1">
      <alignment horizontal="center" vertical="center" wrapText="1"/>
    </xf>
    <xf numFmtId="0" fontId="5" fillId="3" borderId="2" xfId="5" applyFont="1" applyFill="1" applyBorder="1" applyAlignment="1" applyProtection="1">
      <alignment horizontal="center" vertical="center" wrapText="1"/>
    </xf>
    <xf numFmtId="0" fontId="5" fillId="0" borderId="1" xfId="7" applyFont="1" applyFill="1" applyBorder="1" applyAlignment="1" applyProtection="1">
      <alignment horizontal="center" vertical="center" wrapText="1"/>
    </xf>
    <xf numFmtId="0" fontId="5" fillId="0" borderId="1" xfId="5" applyFont="1" applyFill="1" applyBorder="1" applyAlignment="1" applyProtection="1">
      <alignment horizontal="center" vertical="center" wrapText="1"/>
    </xf>
    <xf numFmtId="0" fontId="5" fillId="3" borderId="1" xfId="13" applyFont="1" applyFill="1" applyBorder="1" applyAlignment="1" applyProtection="1">
      <alignment horizontal="left" vertical="center" wrapText="1"/>
    </xf>
    <xf numFmtId="0" fontId="5" fillId="0" borderId="1" xfId="5" applyNumberFormat="1" applyFont="1" applyFill="1" applyBorder="1" applyAlignment="1" applyProtection="1">
      <alignment horizontal="center" vertical="center" wrapText="1"/>
    </xf>
    <xf numFmtId="0" fontId="5" fillId="3" borderId="1" xfId="13" applyFont="1" applyFill="1" applyBorder="1" applyAlignment="1" applyProtection="1">
      <alignment vertical="center" wrapText="1"/>
    </xf>
    <xf numFmtId="49" fontId="5" fillId="3" borderId="0" xfId="13" applyNumberFormat="1" applyFont="1" applyFill="1" applyAlignment="1" applyProtection="1">
      <alignment vertical="center"/>
    </xf>
    <xf numFmtId="2" fontId="5" fillId="3" borderId="0" xfId="13" applyNumberFormat="1" applyFont="1" applyFill="1" applyAlignment="1" applyProtection="1">
      <alignment horizontal="center" vertical="center"/>
    </xf>
    <xf numFmtId="0" fontId="6" fillId="3" borderId="0" xfId="13" applyFont="1" applyFill="1" applyAlignment="1" applyProtection="1">
      <alignment horizontal="center" vertical="center"/>
    </xf>
    <xf numFmtId="0" fontId="5" fillId="0" borderId="0" xfId="13" applyFont="1" applyFill="1" applyAlignment="1" applyProtection="1">
      <alignment horizontal="center" vertical="center"/>
    </xf>
    <xf numFmtId="49" fontId="5" fillId="0" borderId="0" xfId="13" applyNumberFormat="1" applyFont="1" applyFill="1" applyAlignment="1" applyProtection="1">
      <alignment vertical="center"/>
    </xf>
    <xf numFmtId="0" fontId="4" fillId="0" borderId="0" xfId="13" applyFont="1" applyFill="1" applyAlignment="1" applyProtection="1">
      <alignment vertical="center"/>
    </xf>
    <xf numFmtId="0" fontId="5" fillId="0" borderId="0" xfId="13" applyFont="1" applyFill="1" applyAlignment="1" applyProtection="1">
      <alignment vertical="center"/>
    </xf>
    <xf numFmtId="2" fontId="5" fillId="0" borderId="0" xfId="13" applyNumberFormat="1" applyFont="1" applyFill="1" applyAlignment="1" applyProtection="1">
      <alignment horizontal="center" vertical="center"/>
    </xf>
    <xf numFmtId="0" fontId="6" fillId="0" borderId="0" xfId="13" applyFont="1" applyFill="1" applyAlignment="1" applyProtection="1">
      <alignment horizontal="center" vertical="center"/>
    </xf>
    <xf numFmtId="0" fontId="40" fillId="0" borderId="0" xfId="13" applyFont="1" applyFill="1" applyAlignment="1" applyProtection="1">
      <alignment horizontal="center" vertical="center"/>
    </xf>
    <xf numFmtId="0" fontId="5" fillId="0" borderId="0" xfId="13" applyFont="1" applyFill="1" applyBorder="1" applyAlignment="1" applyProtection="1">
      <alignment vertical="center" wrapText="1"/>
    </xf>
    <xf numFmtId="0" fontId="4" fillId="0" borderId="3" xfId="13" applyFont="1" applyFill="1" applyBorder="1" applyAlignment="1" applyProtection="1">
      <alignment vertical="center"/>
    </xf>
    <xf numFmtId="0" fontId="41" fillId="0" borderId="0" xfId="0" applyFont="1" applyAlignment="1">
      <alignment horizontal="center"/>
    </xf>
    <xf numFmtId="49" fontId="5" fillId="3" borderId="4" xfId="5" applyNumberFormat="1" applyFont="1" applyFill="1" applyBorder="1" applyAlignment="1" applyProtection="1">
      <alignment vertical="center" wrapText="1"/>
    </xf>
    <xf numFmtId="49" fontId="5" fillId="3" borderId="5" xfId="5" applyNumberFormat="1" applyFont="1" applyFill="1" applyBorder="1" applyAlignment="1" applyProtection="1">
      <alignment vertical="center" wrapText="1"/>
    </xf>
    <xf numFmtId="49" fontId="5" fillId="3" borderId="6" xfId="5" applyNumberFormat="1" applyFont="1" applyFill="1" applyBorder="1" applyAlignment="1" applyProtection="1">
      <alignment vertical="center" wrapText="1"/>
    </xf>
    <xf numFmtId="0" fontId="5" fillId="3" borderId="2" xfId="5" applyFont="1" applyFill="1" applyBorder="1" applyAlignment="1" applyProtection="1">
      <alignment horizontal="left" vertical="center"/>
    </xf>
    <xf numFmtId="49" fontId="13" fillId="5" borderId="1" xfId="13" applyNumberFormat="1" applyFont="1" applyFill="1" applyBorder="1" applyAlignment="1" applyProtection="1">
      <alignment horizontal="center" vertical="center" wrapText="1"/>
    </xf>
    <xf numFmtId="0" fontId="13" fillId="6" borderId="1" xfId="8" applyNumberFormat="1" applyFont="1" applyFill="1" applyBorder="1" applyAlignment="1" applyProtection="1">
      <alignment horizontal="center" vertical="center" wrapText="1"/>
    </xf>
    <xf numFmtId="0" fontId="12" fillId="7" borderId="1" xfId="13" applyFont="1" applyFill="1" applyBorder="1" applyAlignment="1" applyProtection="1">
      <alignment horizontal="center" vertical="center" wrapText="1"/>
    </xf>
    <xf numFmtId="2" fontId="12" fillId="7" borderId="1" xfId="13" applyNumberFormat="1" applyFont="1" applyFill="1" applyBorder="1" applyAlignment="1" applyProtection="1">
      <alignment horizontal="center" vertical="center"/>
    </xf>
    <xf numFmtId="0" fontId="12" fillId="3" borderId="1" xfId="13" applyFont="1" applyFill="1" applyBorder="1" applyAlignment="1" applyProtection="1">
      <alignment horizontal="center" vertical="center" wrapText="1"/>
    </xf>
    <xf numFmtId="2" fontId="12" fillId="3" borderId="1" xfId="13" applyNumberFormat="1" applyFont="1" applyFill="1" applyBorder="1" applyAlignment="1" applyProtection="1">
      <alignment horizontal="center" vertical="center"/>
    </xf>
    <xf numFmtId="2" fontId="12" fillId="0" borderId="1" xfId="13" applyNumberFormat="1" applyFont="1" applyFill="1" applyBorder="1" applyAlignment="1" applyProtection="1">
      <alignment horizontal="center" vertical="center"/>
    </xf>
    <xf numFmtId="1" fontId="12" fillId="7" borderId="1" xfId="13" applyNumberFormat="1" applyFont="1" applyFill="1" applyBorder="1" applyAlignment="1" applyProtection="1">
      <alignment horizontal="center" vertical="center"/>
    </xf>
    <xf numFmtId="49" fontId="14" fillId="3" borderId="0" xfId="13" applyNumberFormat="1" applyFont="1" applyFill="1" applyAlignment="1" applyProtection="1">
      <alignment horizontal="center" vertical="center"/>
    </xf>
    <xf numFmtId="0" fontId="14" fillId="3" borderId="0" xfId="13" applyFont="1" applyFill="1" applyAlignment="1" applyProtection="1">
      <alignment horizontal="center" vertical="center"/>
    </xf>
    <xf numFmtId="0" fontId="15" fillId="3" borderId="0" xfId="13" applyFont="1" applyFill="1" applyAlignment="1" applyProtection="1">
      <alignment horizontal="center" vertical="center"/>
    </xf>
    <xf numFmtId="0" fontId="14" fillId="4" borderId="0" xfId="13" applyFont="1" applyFill="1" applyAlignment="1" applyProtection="1">
      <alignment horizontal="center" vertical="center"/>
    </xf>
    <xf numFmtId="0" fontId="11" fillId="4" borderId="0" xfId="13" applyFont="1" applyFill="1" applyBorder="1" applyAlignment="1" applyProtection="1">
      <alignment vertical="center" wrapText="1"/>
    </xf>
    <xf numFmtId="0" fontId="11" fillId="3" borderId="0" xfId="13" applyFont="1" applyFill="1" applyBorder="1" applyAlignment="1" applyProtection="1">
      <alignment vertical="center" wrapText="1"/>
    </xf>
    <xf numFmtId="0" fontId="1" fillId="3" borderId="0" xfId="13" applyFont="1" applyFill="1" applyAlignment="1" applyProtection="1">
      <alignment horizontal="center" vertical="center"/>
    </xf>
    <xf numFmtId="0" fontId="17" fillId="3" borderId="0" xfId="13" applyFont="1" applyFill="1" applyAlignment="1" applyProtection="1">
      <alignment horizontal="center" vertical="center"/>
    </xf>
    <xf numFmtId="0" fontId="12" fillId="3" borderId="0" xfId="13" applyFont="1" applyFill="1" applyAlignment="1" applyProtection="1">
      <alignment vertical="center"/>
    </xf>
    <xf numFmtId="0" fontId="16" fillId="3" borderId="0" xfId="0" applyNumberFormat="1" applyFont="1" applyFill="1" applyBorder="1" applyAlignment="1" applyProtection="1">
      <alignment vertical="center"/>
    </xf>
    <xf numFmtId="0" fontId="12" fillId="4" borderId="0" xfId="13" applyFont="1" applyFill="1" applyBorder="1" applyAlignment="1" applyProtection="1">
      <alignment vertical="center"/>
    </xf>
    <xf numFmtId="0" fontId="11" fillId="4" borderId="0" xfId="13" applyFont="1" applyFill="1" applyBorder="1" applyAlignment="1" applyProtection="1">
      <alignment vertical="center"/>
    </xf>
    <xf numFmtId="0" fontId="12" fillId="3" borderId="0" xfId="13" applyFont="1" applyFill="1" applyBorder="1" applyAlignment="1" applyProtection="1">
      <alignment vertical="center"/>
    </xf>
    <xf numFmtId="0" fontId="2" fillId="3" borderId="0" xfId="13" applyFont="1" applyFill="1" applyAlignment="1" applyProtection="1">
      <alignment vertical="center"/>
    </xf>
    <xf numFmtId="0" fontId="16" fillId="3" borderId="0" xfId="13" applyFont="1" applyFill="1" applyAlignment="1" applyProtection="1">
      <alignment vertical="center"/>
    </xf>
    <xf numFmtId="0" fontId="1" fillId="3" borderId="0" xfId="13" applyFont="1" applyFill="1" applyAlignment="1" applyProtection="1">
      <alignment vertical="center"/>
    </xf>
    <xf numFmtId="0" fontId="1" fillId="3" borderId="1" xfId="13" applyFont="1" applyFill="1" applyBorder="1" applyAlignment="1" applyProtection="1">
      <alignment horizontal="center" vertical="center" wrapText="1"/>
    </xf>
    <xf numFmtId="0" fontId="1" fillId="0" borderId="1" xfId="13" applyFont="1" applyFill="1" applyBorder="1" applyAlignment="1" applyProtection="1">
      <alignment horizontal="center" vertical="center" wrapText="1"/>
    </xf>
    <xf numFmtId="0" fontId="2" fillId="3" borderId="1" xfId="13" applyNumberFormat="1" applyFont="1" applyFill="1" applyBorder="1" applyAlignment="1" applyProtection="1">
      <alignment horizontal="center" vertical="center" wrapText="1"/>
    </xf>
    <xf numFmtId="0" fontId="42" fillId="0" borderId="1" xfId="13" applyFont="1" applyFill="1" applyBorder="1" applyAlignment="1" applyProtection="1">
      <alignment horizontal="center" vertical="center"/>
      <protection locked="0"/>
    </xf>
    <xf numFmtId="0" fontId="43" fillId="0" borderId="1" xfId="0" applyFont="1" applyBorder="1"/>
    <xf numFmtId="0" fontId="43" fillId="0" borderId="0" xfId="0" applyFont="1"/>
    <xf numFmtId="49" fontId="5" fillId="3" borderId="1" xfId="5" applyNumberFormat="1" applyFont="1" applyFill="1" applyBorder="1" applyAlignment="1" applyProtection="1">
      <alignment horizontal="left" vertical="center" wrapText="1"/>
    </xf>
    <xf numFmtId="49" fontId="44" fillId="3" borderId="2" xfId="0" applyNumberFormat="1" applyFont="1" applyFill="1" applyBorder="1" applyAlignment="1" applyProtection="1">
      <alignment horizontal="center" vertical="center" wrapText="1"/>
    </xf>
    <xf numFmtId="0" fontId="18" fillId="3" borderId="1" xfId="13" applyFont="1" applyFill="1" applyBorder="1" applyAlignment="1" applyProtection="1">
      <alignment horizontal="center" vertical="center" wrapText="1"/>
    </xf>
    <xf numFmtId="0" fontId="2" fillId="3" borderId="1" xfId="13" applyFont="1" applyFill="1" applyBorder="1" applyAlignment="1" applyProtection="1">
      <alignment horizontal="center" vertical="center" wrapText="1"/>
    </xf>
    <xf numFmtId="49" fontId="2" fillId="3" borderId="1" xfId="13" applyNumberFormat="1" applyFont="1" applyFill="1" applyBorder="1" applyAlignment="1" applyProtection="1">
      <alignment horizontal="center" vertical="center" wrapText="1"/>
    </xf>
    <xf numFmtId="0" fontId="5" fillId="3" borderId="0" xfId="13" applyFont="1" applyFill="1" applyBorder="1" applyAlignment="1" applyProtection="1">
      <alignment horizontal="center" vertical="center"/>
    </xf>
    <xf numFmtId="0" fontId="4" fillId="3" borderId="1" xfId="5" applyFont="1" applyFill="1" applyBorder="1" applyAlignment="1" applyProtection="1">
      <alignment horizontal="center" vertical="center" wrapText="1"/>
    </xf>
    <xf numFmtId="0" fontId="4" fillId="3" borderId="4" xfId="5" applyFont="1" applyFill="1" applyBorder="1" applyAlignment="1" applyProtection="1">
      <alignment horizontal="center" vertical="center" wrapText="1"/>
    </xf>
    <xf numFmtId="0" fontId="4" fillId="3" borderId="5" xfId="5" applyFont="1" applyFill="1" applyBorder="1" applyAlignment="1" applyProtection="1">
      <alignment horizontal="center" vertical="center" wrapText="1"/>
    </xf>
    <xf numFmtId="0" fontId="4" fillId="3" borderId="6" xfId="5" applyFont="1" applyFill="1" applyBorder="1" applyAlignment="1" applyProtection="1">
      <alignment horizontal="center" vertical="center" wrapText="1"/>
    </xf>
    <xf numFmtId="0" fontId="4" fillId="3" borderId="2" xfId="5" applyFont="1" applyFill="1" applyBorder="1" applyAlignment="1" applyProtection="1">
      <alignment horizontal="center" vertical="center" wrapText="1"/>
    </xf>
    <xf numFmtId="0" fontId="4" fillId="3" borderId="2" xfId="13" applyFont="1" applyFill="1" applyBorder="1" applyAlignment="1" applyProtection="1">
      <alignment horizontal="center" vertical="center" wrapText="1"/>
    </xf>
    <xf numFmtId="0" fontId="5" fillId="3" borderId="5" xfId="5" applyFont="1" applyFill="1" applyBorder="1" applyAlignment="1" applyProtection="1">
      <alignment horizontal="center" vertical="center" wrapText="1"/>
    </xf>
    <xf numFmtId="0" fontId="5" fillId="3" borderId="6" xfId="5" applyFont="1" applyFill="1" applyBorder="1" applyAlignment="1" applyProtection="1">
      <alignment horizontal="center" vertical="center" wrapText="1"/>
    </xf>
    <xf numFmtId="0" fontId="5" fillId="3" borderId="4" xfId="5" applyFont="1" applyFill="1" applyBorder="1" applyAlignment="1" applyProtection="1">
      <alignment horizontal="center" vertical="center" wrapText="1"/>
    </xf>
    <xf numFmtId="0" fontId="5" fillId="3" borderId="1" xfId="5" applyFont="1" applyFill="1" applyBorder="1" applyAlignment="1" applyProtection="1">
      <alignment horizontal="left" vertical="center"/>
    </xf>
    <xf numFmtId="0" fontId="5" fillId="3" borderId="4" xfId="5" applyFont="1" applyFill="1" applyBorder="1" applyAlignment="1" applyProtection="1">
      <alignment horizontal="left" vertical="center"/>
    </xf>
    <xf numFmtId="0" fontId="5" fillId="3" borderId="5" xfId="5" applyFont="1" applyFill="1" applyBorder="1" applyAlignment="1" applyProtection="1">
      <alignment horizontal="left" vertical="center"/>
    </xf>
    <xf numFmtId="0" fontId="5" fillId="3" borderId="6" xfId="5" applyFont="1" applyFill="1" applyBorder="1" applyAlignment="1" applyProtection="1">
      <alignment horizontal="left" vertical="center"/>
    </xf>
    <xf numFmtId="49" fontId="5" fillId="3" borderId="4" xfId="5" applyNumberFormat="1" applyFont="1" applyFill="1" applyBorder="1" applyAlignment="1" applyProtection="1">
      <alignment horizontal="left" vertical="center" wrapText="1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49" fontId="5" fillId="3" borderId="6" xfId="5" applyNumberFormat="1" applyFont="1" applyFill="1" applyBorder="1" applyAlignment="1" applyProtection="1">
      <alignment horizontal="left" vertical="center" wrapText="1"/>
    </xf>
    <xf numFmtId="0" fontId="5" fillId="3" borderId="1" xfId="13" applyFont="1" applyFill="1" applyBorder="1" applyAlignment="1" applyProtection="1">
      <alignment horizontal="center" vertical="center" wrapText="1"/>
    </xf>
    <xf numFmtId="0" fontId="19" fillId="0" borderId="0" xfId="9"/>
    <xf numFmtId="0" fontId="45" fillId="8" borderId="1" xfId="9" applyFont="1" applyFill="1" applyBorder="1" applyAlignment="1">
      <alignment horizontal="center"/>
    </xf>
    <xf numFmtId="0" fontId="19" fillId="0" borderId="0" xfId="9" applyAlignment="1"/>
    <xf numFmtId="0" fontId="5" fillId="3" borderId="1" xfId="5" applyFont="1" applyFill="1" applyBorder="1" applyAlignment="1" applyProtection="1">
      <alignment horizontal="left" vertical="center"/>
    </xf>
    <xf numFmtId="0" fontId="4" fillId="3" borderId="5" xfId="5" applyFont="1" applyFill="1" applyBorder="1" applyAlignment="1" applyProtection="1">
      <alignment horizontal="center" vertical="center" wrapText="1"/>
    </xf>
    <xf numFmtId="0" fontId="4" fillId="3" borderId="6" xfId="5" applyFont="1" applyFill="1" applyBorder="1" applyAlignment="1" applyProtection="1">
      <alignment horizontal="center" vertical="center" wrapText="1"/>
    </xf>
    <xf numFmtId="0" fontId="4" fillId="3" borderId="4" xfId="5" applyFont="1" applyFill="1" applyBorder="1" applyAlignment="1" applyProtection="1">
      <alignment horizontal="center" vertical="center" wrapText="1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0" fontId="5" fillId="3" borderId="5" xfId="5" applyFont="1" applyFill="1" applyBorder="1" applyAlignment="1" applyProtection="1">
      <alignment horizontal="center" vertical="center" wrapText="1"/>
    </xf>
    <xf numFmtId="0" fontId="5" fillId="3" borderId="6" xfId="5" applyFont="1" applyFill="1" applyBorder="1" applyAlignment="1" applyProtection="1">
      <alignment horizontal="center" vertical="center" wrapText="1"/>
    </xf>
    <xf numFmtId="0" fontId="5" fillId="3" borderId="4" xfId="5" applyFont="1" applyFill="1" applyBorder="1" applyAlignment="1" applyProtection="1">
      <alignment horizontal="center" vertical="center" wrapText="1"/>
    </xf>
    <xf numFmtId="0" fontId="44" fillId="3" borderId="7" xfId="0" applyFont="1" applyFill="1" applyBorder="1" applyAlignment="1" applyProtection="1">
      <alignment horizontal="center" vertical="center" wrapText="1"/>
    </xf>
    <xf numFmtId="49" fontId="40" fillId="3" borderId="5" xfId="5" applyNumberFormat="1" applyFont="1" applyFill="1" applyBorder="1" applyAlignment="1" applyProtection="1">
      <alignment horizontal="left" vertical="center" wrapText="1"/>
    </xf>
    <xf numFmtId="0" fontId="5" fillId="3" borderId="8" xfId="5" applyFont="1" applyFill="1" applyBorder="1" applyAlignment="1" applyProtection="1">
      <alignment horizontal="left" vertical="center" wrapText="1"/>
    </xf>
    <xf numFmtId="0" fontId="5" fillId="3" borderId="3" xfId="5" applyFont="1" applyFill="1" applyBorder="1" applyAlignment="1" applyProtection="1">
      <alignment horizontal="center" vertical="center" wrapText="1"/>
    </xf>
    <xf numFmtId="0" fontId="5" fillId="3" borderId="9" xfId="5" applyFont="1" applyFill="1" applyBorder="1" applyAlignment="1" applyProtection="1">
      <alignment horizontal="center" vertical="center" wrapText="1"/>
    </xf>
    <xf numFmtId="0" fontId="5" fillId="3" borderId="2" xfId="13" applyFont="1" applyFill="1" applyBorder="1" applyAlignment="1" applyProtection="1">
      <alignment horizontal="center" vertical="center" wrapText="1"/>
    </xf>
    <xf numFmtId="0" fontId="38" fillId="9" borderId="0" xfId="0" applyFont="1" applyFill="1"/>
    <xf numFmtId="2" fontId="38" fillId="9" borderId="0" xfId="0" applyNumberFormat="1" applyFont="1" applyFill="1"/>
    <xf numFmtId="1" fontId="38" fillId="9" borderId="0" xfId="0" applyNumberFormat="1" applyFont="1" applyFill="1"/>
    <xf numFmtId="0" fontId="18" fillId="3" borderId="1" xfId="13" applyFont="1" applyFill="1" applyBorder="1" applyAlignment="1" applyProtection="1">
      <alignment horizontal="center" vertical="center" wrapText="1"/>
    </xf>
    <xf numFmtId="0" fontId="5" fillId="3" borderId="0" xfId="13" applyFont="1" applyFill="1" applyBorder="1" applyAlignment="1" applyProtection="1">
      <alignment horizontal="center" vertical="center"/>
    </xf>
    <xf numFmtId="0" fontId="5" fillId="3" borderId="1" xfId="13" applyFont="1" applyFill="1" applyBorder="1" applyAlignment="1" applyProtection="1">
      <alignment horizontal="center" vertical="center" wrapText="1"/>
    </xf>
    <xf numFmtId="0" fontId="5" fillId="3" borderId="5" xfId="5" applyFont="1" applyFill="1" applyBorder="1" applyAlignment="1" applyProtection="1">
      <alignment horizontal="center" vertical="center" wrapText="1"/>
    </xf>
    <xf numFmtId="0" fontId="5" fillId="3" borderId="6" xfId="5" applyFont="1" applyFill="1" applyBorder="1" applyAlignment="1" applyProtection="1">
      <alignment horizontal="center" vertical="center" wrapText="1"/>
    </xf>
    <xf numFmtId="0" fontId="5" fillId="3" borderId="4" xfId="5" applyFont="1" applyFill="1" applyBorder="1" applyAlignment="1" applyProtection="1">
      <alignment horizontal="center" vertical="center" wrapText="1"/>
    </xf>
    <xf numFmtId="0" fontId="4" fillId="3" borderId="4" xfId="5" applyFont="1" applyFill="1" applyBorder="1" applyAlignment="1" applyProtection="1">
      <alignment horizontal="center" vertical="center" wrapText="1"/>
    </xf>
    <xf numFmtId="0" fontId="4" fillId="3" borderId="5" xfId="5" applyFont="1" applyFill="1" applyBorder="1" applyAlignment="1" applyProtection="1">
      <alignment horizontal="center" vertical="center" wrapText="1"/>
    </xf>
    <xf numFmtId="0" fontId="4" fillId="3" borderId="6" xfId="5" applyFont="1" applyFill="1" applyBorder="1" applyAlignment="1" applyProtection="1">
      <alignment horizontal="center" vertical="center" wrapText="1"/>
    </xf>
    <xf numFmtId="0" fontId="4" fillId="3" borderId="1" xfId="5" applyFont="1" applyFill="1" applyBorder="1" applyAlignment="1" applyProtection="1">
      <alignment horizontal="center" vertical="center" wrapText="1"/>
    </xf>
    <xf numFmtId="0" fontId="4" fillId="3" borderId="7" xfId="5" applyFont="1" applyFill="1" applyBorder="1" applyAlignment="1" applyProtection="1">
      <alignment horizontal="center" vertical="center" wrapText="1"/>
    </xf>
    <xf numFmtId="0" fontId="4" fillId="3" borderId="2" xfId="5" applyFont="1" applyFill="1" applyBorder="1" applyAlignment="1" applyProtection="1">
      <alignment horizontal="center" vertical="center" wrapText="1"/>
    </xf>
    <xf numFmtId="0" fontId="4" fillId="3" borderId="2" xfId="13" applyFont="1" applyFill="1" applyBorder="1" applyAlignment="1" applyProtection="1">
      <alignment horizontal="center" vertical="center" wrapText="1"/>
    </xf>
    <xf numFmtId="0" fontId="5" fillId="3" borderId="1" xfId="5" applyFont="1" applyFill="1" applyBorder="1" applyAlignment="1" applyProtection="1">
      <alignment horizontal="left" vertical="center"/>
    </xf>
    <xf numFmtId="0" fontId="5" fillId="3" borderId="4" xfId="5" applyFont="1" applyFill="1" applyBorder="1" applyAlignment="1" applyProtection="1">
      <alignment horizontal="left" vertical="center"/>
    </xf>
    <xf numFmtId="0" fontId="5" fillId="3" borderId="5" xfId="5" applyFont="1" applyFill="1" applyBorder="1" applyAlignment="1" applyProtection="1">
      <alignment horizontal="left" vertical="center"/>
    </xf>
    <xf numFmtId="0" fontId="5" fillId="3" borderId="6" xfId="5" applyFont="1" applyFill="1" applyBorder="1" applyAlignment="1" applyProtection="1">
      <alignment horizontal="left" vertical="center"/>
    </xf>
    <xf numFmtId="49" fontId="5" fillId="3" borderId="4" xfId="5" applyNumberFormat="1" applyFont="1" applyFill="1" applyBorder="1" applyAlignment="1" applyProtection="1">
      <alignment horizontal="left" vertical="center" wrapText="1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49" fontId="5" fillId="3" borderId="6" xfId="5" applyNumberFormat="1" applyFont="1" applyFill="1" applyBorder="1" applyAlignment="1" applyProtection="1">
      <alignment horizontal="left" vertical="center" wrapText="1"/>
    </xf>
    <xf numFmtId="0" fontId="12" fillId="3" borderId="2" xfId="13" applyFont="1" applyFill="1" applyBorder="1" applyAlignment="1" applyProtection="1">
      <alignment vertical="center" wrapText="1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2" fontId="12" fillId="3" borderId="1" xfId="13" applyNumberFormat="1" applyFont="1" applyFill="1" applyBorder="1" applyAlignment="1" applyProtection="1">
      <alignment horizontal="center" vertical="center" wrapText="1"/>
    </xf>
    <xf numFmtId="1" fontId="12" fillId="3" borderId="1" xfId="13" applyNumberFormat="1" applyFont="1" applyFill="1" applyBorder="1" applyAlignment="1" applyProtection="1">
      <alignment horizontal="center" vertical="center" wrapText="1"/>
    </xf>
    <xf numFmtId="0" fontId="5" fillId="3" borderId="1" xfId="5" applyFont="1" applyFill="1" applyBorder="1" applyAlignment="1" applyProtection="1">
      <alignment horizontal="left" vertical="center"/>
    </xf>
    <xf numFmtId="0" fontId="4" fillId="3" borderId="5" xfId="5" applyFont="1" applyFill="1" applyBorder="1" applyAlignment="1" applyProtection="1">
      <alignment horizontal="center" vertical="center" wrapText="1"/>
    </xf>
    <xf numFmtId="0" fontId="4" fillId="3" borderId="6" xfId="5" applyFont="1" applyFill="1" applyBorder="1" applyAlignment="1" applyProtection="1">
      <alignment horizontal="center" vertical="center" wrapText="1"/>
    </xf>
    <xf numFmtId="0" fontId="4" fillId="3" borderId="4" xfId="5" applyFont="1" applyFill="1" applyBorder="1" applyAlignment="1" applyProtection="1">
      <alignment horizontal="center" vertical="center" wrapText="1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49" fontId="5" fillId="3" borderId="6" xfId="5" applyNumberFormat="1" applyFont="1" applyFill="1" applyBorder="1" applyAlignment="1" applyProtection="1">
      <alignment horizontal="left" vertical="center" wrapText="1"/>
    </xf>
    <xf numFmtId="0" fontId="5" fillId="3" borderId="5" xfId="5" applyFont="1" applyFill="1" applyBorder="1" applyAlignment="1" applyProtection="1">
      <alignment horizontal="center" vertical="center" wrapText="1"/>
    </xf>
    <xf numFmtId="0" fontId="5" fillId="3" borderId="6" xfId="5" applyFont="1" applyFill="1" applyBorder="1" applyAlignment="1" applyProtection="1">
      <alignment horizontal="center" vertical="center" wrapText="1"/>
    </xf>
    <xf numFmtId="0" fontId="5" fillId="3" borderId="4" xfId="5" applyFont="1" applyFill="1" applyBorder="1" applyAlignment="1" applyProtection="1">
      <alignment horizontal="center" vertical="center" wrapText="1"/>
    </xf>
    <xf numFmtId="0" fontId="5" fillId="3" borderId="5" xfId="5" applyFont="1" applyFill="1" applyBorder="1" applyAlignment="1" applyProtection="1">
      <alignment horizontal="center" vertical="center" wrapText="1"/>
    </xf>
    <xf numFmtId="0" fontId="5" fillId="3" borderId="6" xfId="5" applyFont="1" applyFill="1" applyBorder="1" applyAlignment="1" applyProtection="1">
      <alignment horizontal="center" vertical="center" wrapText="1"/>
    </xf>
    <xf numFmtId="0" fontId="5" fillId="3" borderId="4" xfId="5" applyFont="1" applyFill="1" applyBorder="1" applyAlignment="1" applyProtection="1">
      <alignment horizontal="center" vertical="center" wrapText="1"/>
    </xf>
    <xf numFmtId="0" fontId="4" fillId="3" borderId="4" xfId="5" applyFont="1" applyFill="1" applyBorder="1" applyAlignment="1" applyProtection="1">
      <alignment horizontal="center" vertical="center" wrapText="1"/>
    </xf>
    <xf numFmtId="0" fontId="4" fillId="3" borderId="5" xfId="5" applyFont="1" applyFill="1" applyBorder="1" applyAlignment="1" applyProtection="1">
      <alignment horizontal="center" vertical="center" wrapText="1"/>
    </xf>
    <xf numFmtId="0" fontId="4" fillId="3" borderId="6" xfId="5" applyFont="1" applyFill="1" applyBorder="1" applyAlignment="1" applyProtection="1">
      <alignment horizontal="center" vertical="center" wrapText="1"/>
    </xf>
    <xf numFmtId="0" fontId="5" fillId="3" borderId="1" xfId="5" applyFont="1" applyFill="1" applyBorder="1" applyAlignment="1" applyProtection="1">
      <alignment horizontal="left" vertical="center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49" fontId="5" fillId="3" borderId="6" xfId="5" applyNumberFormat="1" applyFont="1" applyFill="1" applyBorder="1" applyAlignment="1" applyProtection="1">
      <alignment horizontal="left" vertical="center" wrapText="1"/>
    </xf>
    <xf numFmtId="0" fontId="5" fillId="3" borderId="1" xfId="5" applyFont="1" applyFill="1" applyBorder="1" applyAlignment="1" applyProtection="1">
      <alignment horizontal="left" vertical="center"/>
    </xf>
    <xf numFmtId="0" fontId="4" fillId="3" borderId="5" xfId="5" applyFont="1" applyFill="1" applyBorder="1" applyAlignment="1" applyProtection="1">
      <alignment horizontal="center" vertical="center" wrapText="1"/>
    </xf>
    <xf numFmtId="0" fontId="4" fillId="3" borderId="6" xfId="5" applyFont="1" applyFill="1" applyBorder="1" applyAlignment="1" applyProtection="1">
      <alignment horizontal="center" vertical="center" wrapText="1"/>
    </xf>
    <xf numFmtId="0" fontId="4" fillId="3" borderId="4" xfId="5" applyFont="1" applyFill="1" applyBorder="1" applyAlignment="1" applyProtection="1">
      <alignment horizontal="center" vertical="center" wrapText="1"/>
    </xf>
    <xf numFmtId="0" fontId="5" fillId="3" borderId="5" xfId="5" applyFont="1" applyFill="1" applyBorder="1" applyAlignment="1" applyProtection="1">
      <alignment horizontal="center" vertical="center" wrapText="1"/>
    </xf>
    <xf numFmtId="0" fontId="5" fillId="3" borderId="6" xfId="5" applyFont="1" applyFill="1" applyBorder="1" applyAlignment="1" applyProtection="1">
      <alignment horizontal="center" vertical="center" wrapText="1"/>
    </xf>
    <xf numFmtId="0" fontId="5" fillId="3" borderId="4" xfId="5" applyFont="1" applyFill="1" applyBorder="1" applyAlignment="1" applyProtection="1">
      <alignment horizontal="center" vertical="center" wrapText="1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49" fontId="5" fillId="3" borderId="6" xfId="5" applyNumberFormat="1" applyFont="1" applyFill="1" applyBorder="1" applyAlignment="1" applyProtection="1">
      <alignment horizontal="left" vertical="center" wrapText="1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49" fontId="5" fillId="3" borderId="6" xfId="5" applyNumberFormat="1" applyFont="1" applyFill="1" applyBorder="1" applyAlignment="1" applyProtection="1">
      <alignment horizontal="left" vertical="center" wrapText="1"/>
    </xf>
    <xf numFmtId="0" fontId="5" fillId="3" borderId="5" xfId="5" applyFont="1" applyFill="1" applyBorder="1" applyAlignment="1" applyProtection="1">
      <alignment vertical="center" wrapText="1"/>
    </xf>
    <xf numFmtId="0" fontId="5" fillId="3" borderId="4" xfId="5" applyFont="1" applyFill="1" applyBorder="1" applyAlignment="1" applyProtection="1">
      <alignment horizontal="left" vertical="center"/>
    </xf>
    <xf numFmtId="0" fontId="5" fillId="3" borderId="4" xfId="5" applyFont="1" applyFill="1" applyBorder="1" applyAlignment="1" applyProtection="1">
      <alignment horizontal="center" vertical="center" wrapText="1"/>
    </xf>
    <xf numFmtId="2" fontId="12" fillId="0" borderId="10" xfId="13" applyNumberFormat="1" applyFont="1" applyFill="1" applyBorder="1" applyAlignment="1" applyProtection="1">
      <alignment horizontal="center" vertical="center"/>
    </xf>
    <xf numFmtId="0" fontId="4" fillId="3" borderId="2" xfId="5" applyFont="1" applyFill="1" applyBorder="1" applyAlignment="1" applyProtection="1">
      <alignment horizontal="center" vertical="center" wrapText="1"/>
    </xf>
    <xf numFmtId="0" fontId="5" fillId="3" borderId="0" xfId="13" applyFont="1" applyFill="1" applyBorder="1" applyAlignment="1" applyProtection="1">
      <alignment horizontal="center" vertical="center"/>
    </xf>
    <xf numFmtId="1" fontId="12" fillId="3" borderId="1" xfId="13" applyNumberFormat="1" applyFont="1" applyFill="1" applyBorder="1" applyAlignment="1" applyProtection="1">
      <alignment horizontal="center" vertical="center"/>
    </xf>
    <xf numFmtId="0" fontId="5" fillId="0" borderId="1" xfId="13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0" fontId="12" fillId="3" borderId="2" xfId="13" applyFont="1" applyFill="1" applyBorder="1" applyAlignment="1" applyProtection="1">
      <alignment horizontal="center" vertical="center" wrapText="1"/>
    </xf>
    <xf numFmtId="49" fontId="5" fillId="3" borderId="2" xfId="13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5" fillId="0" borderId="0" xfId="13" applyFont="1" applyFill="1" applyBorder="1" applyAlignment="1" applyProtection="1">
      <alignment horizontal="center" vertical="center" wrapText="1"/>
    </xf>
    <xf numFmtId="2" fontId="16" fillId="3" borderId="0" xfId="0" applyNumberFormat="1" applyFont="1" applyFill="1" applyBorder="1" applyAlignment="1" applyProtection="1">
      <alignment vertical="center"/>
    </xf>
    <xf numFmtId="0" fontId="38" fillId="0" borderId="0" xfId="0" applyFont="1" applyFill="1"/>
    <xf numFmtId="2" fontId="38" fillId="0" borderId="0" xfId="0" applyNumberFormat="1" applyFont="1" applyFill="1"/>
    <xf numFmtId="0" fontId="0" fillId="0" borderId="0" xfId="0" applyFill="1"/>
    <xf numFmtId="164" fontId="0" fillId="0" borderId="0" xfId="0" applyNumberFormat="1"/>
    <xf numFmtId="49" fontId="12" fillId="3" borderId="2" xfId="13" applyNumberFormat="1" applyFont="1" applyFill="1" applyBorder="1" applyAlignment="1" applyProtection="1">
      <alignment vertical="center" wrapText="1"/>
    </xf>
    <xf numFmtId="0" fontId="12" fillId="0" borderId="2" xfId="0" applyFont="1" applyFill="1" applyBorder="1" applyAlignment="1" applyProtection="1">
      <alignment vertical="center" wrapText="1"/>
    </xf>
    <xf numFmtId="0" fontId="18" fillId="6" borderId="1" xfId="8" applyNumberFormat="1" applyFont="1" applyFill="1" applyBorder="1" applyAlignment="1" applyProtection="1">
      <alignment horizontal="center" vertical="center" wrapText="1"/>
    </xf>
    <xf numFmtId="49" fontId="18" fillId="5" borderId="1" xfId="13" applyNumberFormat="1" applyFont="1" applyFill="1" applyBorder="1" applyAlignment="1" applyProtection="1">
      <alignment horizontal="center" vertical="center" wrapText="1"/>
    </xf>
    <xf numFmtId="0" fontId="0" fillId="0" borderId="1" xfId="0" applyFont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8" fillId="3" borderId="1" xfId="5" applyFont="1" applyFill="1" applyBorder="1" applyAlignment="1" applyProtection="1">
      <alignment vertical="center" wrapText="1"/>
    </xf>
    <xf numFmtId="0" fontId="18" fillId="0" borderId="2" xfId="5" applyFont="1" applyFill="1" applyBorder="1" applyAlignment="1" applyProtection="1">
      <alignment horizontal="center" vertical="center" wrapText="1"/>
    </xf>
    <xf numFmtId="0" fontId="12" fillId="3" borderId="1" xfId="5" applyFont="1" applyFill="1" applyBorder="1" applyAlignment="1" applyProtection="1">
      <alignment horizontal="center" vertical="center" wrapText="1"/>
    </xf>
    <xf numFmtId="0" fontId="12" fillId="3" borderId="1" xfId="5" applyFont="1" applyFill="1" applyBorder="1" applyAlignment="1" applyProtection="1">
      <alignment horizontal="center" vertical="center" wrapText="1" shrinkToFit="1"/>
    </xf>
    <xf numFmtId="0" fontId="12" fillId="3" borderId="1" xfId="7" applyFont="1" applyFill="1" applyBorder="1" applyAlignment="1" applyProtection="1">
      <alignment horizontal="center" vertical="center" wrapText="1"/>
    </xf>
    <xf numFmtId="0" fontId="12" fillId="3" borderId="2" xfId="5" applyFont="1" applyFill="1" applyBorder="1" applyAlignment="1" applyProtection="1">
      <alignment horizontal="center" vertical="center" wrapText="1"/>
    </xf>
    <xf numFmtId="0" fontId="12" fillId="0" borderId="1" xfId="5" applyFont="1" applyFill="1" applyBorder="1" applyAlignment="1" applyProtection="1">
      <alignment horizontal="center" vertical="center" wrapText="1"/>
    </xf>
    <xf numFmtId="0" fontId="12" fillId="3" borderId="1" xfId="13" applyFont="1" applyFill="1" applyBorder="1" applyAlignment="1" applyProtection="1">
      <alignment horizontal="left" vertical="center" wrapText="1"/>
    </xf>
    <xf numFmtId="0" fontId="12" fillId="3" borderId="1" xfId="5" applyNumberFormat="1" applyFont="1" applyFill="1" applyBorder="1" applyAlignment="1" applyProtection="1">
      <alignment horizontal="center" vertical="center" wrapText="1"/>
    </xf>
    <xf numFmtId="0" fontId="12" fillId="3" borderId="8" xfId="5" applyFont="1" applyFill="1" applyBorder="1" applyAlignment="1" applyProtection="1">
      <alignment horizontal="left" vertical="center" wrapText="1"/>
    </xf>
    <xf numFmtId="0" fontId="12" fillId="3" borderId="3" xfId="5" applyFont="1" applyFill="1" applyBorder="1" applyAlignment="1" applyProtection="1">
      <alignment horizontal="center" vertical="center" wrapText="1"/>
    </xf>
    <xf numFmtId="0" fontId="12" fillId="3" borderId="9" xfId="5" applyFont="1" applyFill="1" applyBorder="1" applyAlignment="1" applyProtection="1">
      <alignment horizontal="center" vertical="center" wrapText="1"/>
    </xf>
    <xf numFmtId="49" fontId="12" fillId="3" borderId="4" xfId="5" applyNumberFormat="1" applyFont="1" applyFill="1" applyBorder="1" applyAlignment="1" applyProtection="1">
      <alignment vertical="center" wrapText="1"/>
    </xf>
    <xf numFmtId="49" fontId="12" fillId="3" borderId="5" xfId="5" applyNumberFormat="1" applyFont="1" applyFill="1" applyBorder="1" applyAlignment="1" applyProtection="1">
      <alignment vertical="center" wrapText="1"/>
    </xf>
    <xf numFmtId="49" fontId="12" fillId="3" borderId="6" xfId="5" applyNumberFormat="1" applyFont="1" applyFill="1" applyBorder="1" applyAlignment="1" applyProtection="1">
      <alignment vertical="center" wrapText="1"/>
    </xf>
    <xf numFmtId="0" fontId="18" fillId="3" borderId="2" xfId="13" applyFont="1" applyFill="1" applyBorder="1" applyAlignment="1" applyProtection="1">
      <alignment vertical="center" wrapText="1"/>
    </xf>
    <xf numFmtId="0" fontId="12" fillId="3" borderId="1" xfId="13" applyFont="1" applyFill="1" applyBorder="1" applyAlignment="1" applyProtection="1">
      <alignment vertical="center" wrapText="1"/>
    </xf>
    <xf numFmtId="2" fontId="12" fillId="3" borderId="10" xfId="13" applyNumberFormat="1" applyFont="1" applyFill="1" applyBorder="1" applyAlignment="1" applyProtection="1">
      <alignment horizontal="center" vertical="center"/>
    </xf>
    <xf numFmtId="0" fontId="18" fillId="3" borderId="11" xfId="5" applyFont="1" applyFill="1" applyBorder="1" applyAlignment="1" applyProtection="1">
      <alignment vertical="center" wrapText="1"/>
    </xf>
    <xf numFmtId="0" fontId="18" fillId="3" borderId="9" xfId="5" applyFont="1" applyFill="1" applyBorder="1" applyAlignment="1" applyProtection="1">
      <alignment vertical="center" wrapText="1"/>
    </xf>
    <xf numFmtId="2" fontId="12" fillId="3" borderId="0" xfId="13" applyNumberFormat="1" applyFont="1" applyFill="1" applyAlignment="1" applyProtection="1">
      <alignment vertical="center"/>
    </xf>
    <xf numFmtId="0" fontId="12" fillId="0" borderId="1" xfId="13" applyFont="1" applyFill="1" applyBorder="1" applyAlignment="1" applyProtection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18" fillId="3" borderId="1" xfId="13" applyNumberFormat="1" applyFont="1" applyFill="1" applyBorder="1" applyAlignment="1" applyProtection="1">
      <alignment horizontal="center" vertical="center" wrapText="1"/>
    </xf>
    <xf numFmtId="0" fontId="4" fillId="3" borderId="1" xfId="5" applyFont="1" applyFill="1" applyBorder="1" applyAlignment="1" applyProtection="1">
      <alignment horizontal="center" vertical="center" wrapText="1"/>
    </xf>
    <xf numFmtId="0" fontId="4" fillId="3" borderId="5" xfId="5" applyFont="1" applyFill="1" applyBorder="1" applyAlignment="1" applyProtection="1">
      <alignment horizontal="center" vertical="center" wrapText="1"/>
    </xf>
    <xf numFmtId="0" fontId="4" fillId="3" borderId="6" xfId="5" applyFont="1" applyFill="1" applyBorder="1" applyAlignment="1" applyProtection="1">
      <alignment horizontal="center" vertical="center" wrapText="1"/>
    </xf>
    <xf numFmtId="0" fontId="4" fillId="3" borderId="4" xfId="5" applyFont="1" applyFill="1" applyBorder="1" applyAlignment="1" applyProtection="1">
      <alignment horizontal="center" vertical="center" wrapText="1"/>
    </xf>
    <xf numFmtId="0" fontId="4" fillId="3" borderId="2" xfId="13" applyFont="1" applyFill="1" applyBorder="1" applyAlignment="1" applyProtection="1">
      <alignment horizontal="center" vertical="center" wrapText="1"/>
    </xf>
    <xf numFmtId="49" fontId="5" fillId="3" borderId="4" xfId="5" applyNumberFormat="1" applyFont="1" applyFill="1" applyBorder="1" applyAlignment="1" applyProtection="1">
      <alignment horizontal="left" vertical="center" wrapText="1"/>
    </xf>
    <xf numFmtId="0" fontId="5" fillId="3" borderId="5" xfId="5" applyFont="1" applyFill="1" applyBorder="1" applyAlignment="1" applyProtection="1">
      <alignment horizontal="center" vertical="center" wrapText="1"/>
    </xf>
    <xf numFmtId="0" fontId="5" fillId="3" borderId="6" xfId="5" applyFont="1" applyFill="1" applyBorder="1" applyAlignment="1" applyProtection="1">
      <alignment horizontal="center" vertical="center" wrapText="1"/>
    </xf>
    <xf numFmtId="0" fontId="5" fillId="3" borderId="4" xfId="5" applyFont="1" applyFill="1" applyBorder="1" applyAlignment="1" applyProtection="1">
      <alignment horizontal="center" vertical="center" wrapText="1"/>
    </xf>
    <xf numFmtId="0" fontId="4" fillId="3" borderId="7" xfId="5" applyFont="1" applyFill="1" applyBorder="1" applyAlignment="1" applyProtection="1">
      <alignment horizontal="center" vertical="center" wrapText="1"/>
    </xf>
    <xf numFmtId="0" fontId="4" fillId="3" borderId="2" xfId="5" applyFont="1" applyFill="1" applyBorder="1" applyAlignment="1" applyProtection="1">
      <alignment horizontal="center" vertical="center" wrapText="1"/>
    </xf>
    <xf numFmtId="0" fontId="12" fillId="3" borderId="2" xfId="13" applyFont="1" applyFill="1" applyBorder="1" applyAlignment="1" applyProtection="1">
      <alignment horizontal="left" vertical="center" wrapText="1"/>
    </xf>
    <xf numFmtId="49" fontId="5" fillId="3" borderId="1" xfId="13" applyNumberFormat="1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left" vertical="center" wrapText="1"/>
    </xf>
    <xf numFmtId="0" fontId="12" fillId="3" borderId="1" xfId="0" applyFont="1" applyFill="1" applyBorder="1" applyAlignment="1" applyProtection="1">
      <alignment horizontal="center" vertical="center" wrapText="1"/>
    </xf>
    <xf numFmtId="0" fontId="2" fillId="3" borderId="1" xfId="13" applyFont="1" applyFill="1" applyBorder="1" applyAlignment="1" applyProtection="1">
      <alignment horizontal="center" vertical="center" wrapText="1"/>
    </xf>
    <xf numFmtId="49" fontId="2" fillId="3" borderId="1" xfId="13" applyNumberFormat="1" applyFont="1" applyFill="1" applyBorder="1" applyAlignment="1" applyProtection="1">
      <alignment horizontal="center" vertical="center" wrapText="1"/>
    </xf>
    <xf numFmtId="0" fontId="12" fillId="3" borderId="2" xfId="13" applyFont="1" applyFill="1" applyBorder="1" applyAlignment="1" applyProtection="1">
      <alignment horizontal="center" vertical="center" wrapText="1"/>
    </xf>
    <xf numFmtId="2" fontId="2" fillId="3" borderId="0" xfId="13" applyNumberFormat="1" applyFont="1" applyFill="1" applyAlignment="1" applyProtection="1">
      <alignment vertical="center"/>
    </xf>
    <xf numFmtId="0" fontId="12" fillId="3" borderId="2" xfId="13" applyFont="1" applyFill="1" applyBorder="1" applyAlignment="1" applyProtection="1">
      <alignment horizontal="center" vertical="center" wrapText="1"/>
    </xf>
    <xf numFmtId="0" fontId="18" fillId="3" borderId="2" xfId="13" applyFont="1" applyFill="1" applyBorder="1" applyAlignment="1" applyProtection="1">
      <alignment horizontal="center" vertical="center" wrapText="1"/>
    </xf>
    <xf numFmtId="0" fontId="18" fillId="3" borderId="1" xfId="13" applyFont="1" applyFill="1" applyBorder="1" applyAlignment="1" applyProtection="1">
      <alignment horizontal="center" vertical="center" wrapText="1"/>
    </xf>
    <xf numFmtId="0" fontId="5" fillId="3" borderId="0" xfId="13" applyFont="1" applyFill="1" applyBorder="1" applyAlignment="1" applyProtection="1">
      <alignment horizontal="center" vertical="center"/>
    </xf>
    <xf numFmtId="0" fontId="12" fillId="3" borderId="4" xfId="5" applyFont="1" applyFill="1" applyBorder="1" applyAlignment="1" applyProtection="1">
      <alignment horizontal="left" vertical="center"/>
    </xf>
    <xf numFmtId="0" fontId="12" fillId="3" borderId="5" xfId="5" applyFont="1" applyFill="1" applyBorder="1" applyAlignment="1" applyProtection="1">
      <alignment horizontal="left" vertical="center"/>
    </xf>
    <xf numFmtId="0" fontId="12" fillId="3" borderId="6" xfId="5" applyFont="1" applyFill="1" applyBorder="1" applyAlignment="1" applyProtection="1">
      <alignment horizontal="left" vertical="center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5" xfId="5" applyFont="1" applyFill="1" applyBorder="1" applyAlignment="1" applyProtection="1">
      <alignment horizontal="center" vertical="center" wrapText="1"/>
    </xf>
    <xf numFmtId="0" fontId="18" fillId="3" borderId="6" xfId="5" applyFont="1" applyFill="1" applyBorder="1" applyAlignment="1" applyProtection="1">
      <alignment horizontal="center" vertical="center" wrapText="1"/>
    </xf>
    <xf numFmtId="0" fontId="18" fillId="3" borderId="4" xfId="5" applyFont="1" applyFill="1" applyBorder="1" applyAlignment="1" applyProtection="1">
      <alignment horizontal="center" vertical="center" wrapText="1"/>
    </xf>
    <xf numFmtId="49" fontId="12" fillId="3" borderId="4" xfId="5" applyNumberFormat="1" applyFont="1" applyFill="1" applyBorder="1" applyAlignment="1" applyProtection="1">
      <alignment horizontal="left" vertical="center" wrapText="1"/>
    </xf>
    <xf numFmtId="49" fontId="12" fillId="3" borderId="5" xfId="5" applyNumberFormat="1" applyFont="1" applyFill="1" applyBorder="1" applyAlignment="1" applyProtection="1">
      <alignment horizontal="left" vertical="center" wrapText="1"/>
    </xf>
    <xf numFmtId="49" fontId="12" fillId="3" borderId="6" xfId="5" applyNumberFormat="1" applyFont="1" applyFill="1" applyBorder="1" applyAlignment="1" applyProtection="1">
      <alignment horizontal="left" vertical="center" wrapText="1"/>
    </xf>
    <xf numFmtId="0" fontId="12" fillId="3" borderId="5" xfId="5" applyFont="1" applyFill="1" applyBorder="1" applyAlignment="1" applyProtection="1">
      <alignment vertical="center" wrapText="1"/>
    </xf>
    <xf numFmtId="0" fontId="12" fillId="3" borderId="5" xfId="5" applyFont="1" applyFill="1" applyBorder="1" applyAlignment="1" applyProtection="1">
      <alignment horizontal="center" vertical="center" wrapText="1"/>
    </xf>
    <xf numFmtId="0" fontId="12" fillId="3" borderId="6" xfId="5" applyFont="1" applyFill="1" applyBorder="1" applyAlignment="1" applyProtection="1">
      <alignment horizontal="center" vertical="center" wrapText="1"/>
    </xf>
    <xf numFmtId="0" fontId="12" fillId="3" borderId="4" xfId="5" applyFont="1" applyFill="1" applyBorder="1" applyAlignment="1" applyProtection="1">
      <alignment horizontal="center" vertical="center" wrapText="1"/>
    </xf>
    <xf numFmtId="0" fontId="18" fillId="3" borderId="7" xfId="5" applyFont="1" applyFill="1" applyBorder="1" applyAlignment="1" applyProtection="1">
      <alignment horizontal="center" vertical="center" wrapText="1"/>
    </xf>
    <xf numFmtId="0" fontId="18" fillId="3" borderId="2" xfId="5" applyFont="1" applyFill="1" applyBorder="1" applyAlignment="1" applyProtection="1">
      <alignment horizontal="center" vertical="center" wrapText="1"/>
    </xf>
    <xf numFmtId="49" fontId="18" fillId="3" borderId="1" xfId="13" applyNumberFormat="1" applyFont="1" applyFill="1" applyBorder="1" applyAlignment="1" applyProtection="1">
      <alignment horizontal="center" vertical="center" wrapText="1"/>
    </xf>
    <xf numFmtId="2" fontId="5" fillId="3" borderId="2" xfId="13" applyNumberFormat="1" applyFont="1" applyFill="1" applyBorder="1" applyAlignment="1" applyProtection="1">
      <alignment horizontal="center" vertical="center" wrapText="1"/>
    </xf>
    <xf numFmtId="2" fontId="12" fillId="3" borderId="2" xfId="13" applyNumberFormat="1" applyFont="1" applyFill="1" applyBorder="1" applyAlignment="1" applyProtection="1">
      <alignment horizontal="center" vertical="center" wrapText="1"/>
    </xf>
    <xf numFmtId="0" fontId="5" fillId="3" borderId="2" xfId="13" applyNumberFormat="1" applyFont="1" applyFill="1" applyBorder="1" applyAlignment="1" applyProtection="1">
      <alignment horizontal="center" vertical="center" wrapText="1"/>
    </xf>
    <xf numFmtId="0" fontId="12" fillId="3" borderId="1" xfId="13" applyNumberFormat="1" applyFont="1" applyFill="1" applyBorder="1" applyAlignment="1" applyProtection="1">
      <alignment horizontal="center" vertical="center"/>
    </xf>
    <xf numFmtId="0" fontId="12" fillId="3" borderId="7" xfId="5" applyFont="1" applyFill="1" applyBorder="1" applyAlignment="1" applyProtection="1">
      <alignment horizontal="left" vertical="center" wrapText="1"/>
    </xf>
    <xf numFmtId="0" fontId="12" fillId="3" borderId="7" xfId="5" applyFont="1" applyFill="1" applyBorder="1" applyAlignment="1" applyProtection="1">
      <alignment horizontal="center" vertical="center" wrapText="1"/>
    </xf>
    <xf numFmtId="0" fontId="18" fillId="3" borderId="4" xfId="5" applyFont="1" applyFill="1" applyBorder="1" applyAlignment="1" applyProtection="1">
      <alignment vertical="center" wrapText="1"/>
    </xf>
    <xf numFmtId="0" fontId="18" fillId="3" borderId="7" xfId="5" applyFont="1" applyFill="1" applyBorder="1" applyAlignment="1" applyProtection="1">
      <alignment horizontal="left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2" xfId="13" applyFont="1" applyFill="1" applyBorder="1" applyAlignment="1" applyProtection="1">
      <alignment horizontal="center" vertical="center" wrapText="1"/>
    </xf>
    <xf numFmtId="0" fontId="18" fillId="3" borderId="1" xfId="13" applyFont="1" applyFill="1" applyBorder="1" applyAlignment="1" applyProtection="1">
      <alignment horizontal="center" vertical="center" wrapText="1"/>
    </xf>
    <xf numFmtId="0" fontId="5" fillId="3" borderId="0" xfId="13" applyFont="1" applyFill="1" applyBorder="1" applyAlignment="1" applyProtection="1">
      <alignment horizontal="center" vertical="center"/>
    </xf>
    <xf numFmtId="49" fontId="18" fillId="3" borderId="1" xfId="13" applyNumberFormat="1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4" xfId="5" applyFont="1" applyFill="1" applyBorder="1" applyAlignment="1" applyProtection="1">
      <alignment horizontal="center" vertical="center" wrapText="1"/>
    </xf>
    <xf numFmtId="0" fontId="18" fillId="3" borderId="5" xfId="5" applyFont="1" applyFill="1" applyBorder="1" applyAlignment="1" applyProtection="1">
      <alignment horizontal="center" vertical="center" wrapText="1"/>
    </xf>
    <xf numFmtId="0" fontId="18" fillId="3" borderId="6" xfId="5" applyFont="1" applyFill="1" applyBorder="1" applyAlignment="1" applyProtection="1">
      <alignment horizontal="center" vertical="center" wrapText="1"/>
    </xf>
    <xf numFmtId="0" fontId="18" fillId="3" borderId="7" xfId="5" applyFont="1" applyFill="1" applyBorder="1" applyAlignment="1" applyProtection="1">
      <alignment horizontal="center" vertical="center" wrapText="1"/>
    </xf>
    <xf numFmtId="0" fontId="18" fillId="3" borderId="2" xfId="5" applyFont="1" applyFill="1" applyBorder="1" applyAlignment="1" applyProtection="1">
      <alignment horizontal="center" vertical="center" wrapText="1"/>
    </xf>
    <xf numFmtId="0" fontId="12" fillId="3" borderId="5" xfId="5" applyFont="1" applyFill="1" applyBorder="1" applyAlignment="1" applyProtection="1">
      <alignment horizontal="center" vertical="center" wrapText="1"/>
    </xf>
    <xf numFmtId="0" fontId="12" fillId="3" borderId="6" xfId="5" applyFont="1" applyFill="1" applyBorder="1" applyAlignment="1" applyProtection="1">
      <alignment horizontal="center" vertical="center" wrapText="1"/>
    </xf>
    <xf numFmtId="0" fontId="12" fillId="3" borderId="4" xfId="5" applyFont="1" applyFill="1" applyBorder="1" applyAlignment="1" applyProtection="1">
      <alignment horizontal="center" vertical="center" wrapText="1"/>
    </xf>
    <xf numFmtId="0" fontId="12" fillId="3" borderId="5" xfId="5" applyFont="1" applyFill="1" applyBorder="1" applyAlignment="1" applyProtection="1">
      <alignment vertical="center" wrapText="1"/>
    </xf>
    <xf numFmtId="0" fontId="12" fillId="3" borderId="4" xfId="5" applyFont="1" applyFill="1" applyBorder="1" applyAlignment="1" applyProtection="1">
      <alignment horizontal="left" vertical="center"/>
    </xf>
    <xf numFmtId="0" fontId="12" fillId="3" borderId="5" xfId="5" applyFont="1" applyFill="1" applyBorder="1" applyAlignment="1" applyProtection="1">
      <alignment horizontal="left" vertical="center"/>
    </xf>
    <xf numFmtId="0" fontId="12" fillId="3" borderId="6" xfId="5" applyFont="1" applyFill="1" applyBorder="1" applyAlignment="1" applyProtection="1">
      <alignment horizontal="left" vertical="center"/>
    </xf>
    <xf numFmtId="49" fontId="12" fillId="3" borderId="4" xfId="5" applyNumberFormat="1" applyFont="1" applyFill="1" applyBorder="1" applyAlignment="1" applyProtection="1">
      <alignment horizontal="left" vertical="center" wrapText="1"/>
    </xf>
    <xf numFmtId="49" fontId="12" fillId="3" borderId="5" xfId="5" applyNumberFormat="1" applyFont="1" applyFill="1" applyBorder="1" applyAlignment="1" applyProtection="1">
      <alignment horizontal="left" vertical="center" wrapText="1"/>
    </xf>
    <xf numFmtId="49" fontId="12" fillId="3" borderId="6" xfId="5" applyNumberFormat="1" applyFont="1" applyFill="1" applyBorder="1" applyAlignment="1" applyProtection="1">
      <alignment horizontal="left" vertical="center" wrapText="1"/>
    </xf>
    <xf numFmtId="0" fontId="12" fillId="10" borderId="1" xfId="13" applyFont="1" applyFill="1" applyBorder="1" applyAlignment="1" applyProtection="1">
      <alignment horizontal="center" vertical="center" wrapText="1"/>
    </xf>
    <xf numFmtId="2" fontId="12" fillId="10" borderId="1" xfId="13" applyNumberFormat="1" applyFont="1" applyFill="1" applyBorder="1" applyAlignment="1" applyProtection="1">
      <alignment horizontal="center" vertical="center"/>
    </xf>
    <xf numFmtId="0" fontId="12" fillId="10" borderId="2" xfId="13" applyFont="1" applyFill="1" applyBorder="1" applyAlignment="1" applyProtection="1">
      <alignment vertical="center" wrapText="1"/>
    </xf>
    <xf numFmtId="49" fontId="12" fillId="10" borderId="2" xfId="13" applyNumberFormat="1" applyFont="1" applyFill="1" applyBorder="1" applyAlignment="1" applyProtection="1">
      <alignment vertical="center" wrapText="1"/>
    </xf>
    <xf numFmtId="0" fontId="12" fillId="10" borderId="2" xfId="0" applyFont="1" applyFill="1" applyBorder="1" applyAlignment="1" applyProtection="1">
      <alignment vertical="center" wrapText="1"/>
    </xf>
    <xf numFmtId="1" fontId="12" fillId="10" borderId="1" xfId="13" applyNumberFormat="1" applyFont="1" applyFill="1" applyBorder="1" applyAlignment="1" applyProtection="1">
      <alignment horizontal="center" vertical="center"/>
    </xf>
    <xf numFmtId="49" fontId="12" fillId="3" borderId="5" xfId="5" applyNumberFormat="1" applyFont="1" applyFill="1" applyBorder="1" applyAlignment="1" applyProtection="1">
      <alignment horizontal="left" vertical="center" wrapText="1"/>
    </xf>
    <xf numFmtId="49" fontId="12" fillId="3" borderId="6" xfId="5" applyNumberFormat="1" applyFont="1" applyFill="1" applyBorder="1" applyAlignment="1" applyProtection="1">
      <alignment horizontal="left" vertical="center" wrapText="1"/>
    </xf>
    <xf numFmtId="0" fontId="12" fillId="3" borderId="5" xfId="5" applyFont="1" applyFill="1" applyBorder="1" applyAlignment="1" applyProtection="1">
      <alignment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2" fontId="12" fillId="3" borderId="1" xfId="13" applyNumberFormat="1" applyFont="1" applyFill="1" applyBorder="1" applyAlignment="1" applyProtection="1">
      <alignment horizontal="center" vertical="center"/>
      <protection locked="0"/>
    </xf>
    <xf numFmtId="2" fontId="12" fillId="0" borderId="1" xfId="13" applyNumberFormat="1" applyFont="1" applyFill="1" applyBorder="1" applyAlignment="1" applyProtection="1">
      <alignment horizontal="center" vertical="center"/>
      <protection locked="0"/>
    </xf>
    <xf numFmtId="0" fontId="12" fillId="3" borderId="2" xfId="13" applyFont="1" applyFill="1" applyBorder="1" applyAlignment="1" applyProtection="1">
      <alignment vertical="center" wrapText="1"/>
      <protection locked="0"/>
    </xf>
    <xf numFmtId="49" fontId="12" fillId="3" borderId="2" xfId="13" applyNumberFormat="1" applyFont="1" applyFill="1" applyBorder="1" applyAlignment="1" applyProtection="1">
      <alignment vertical="center" wrapText="1"/>
      <protection locked="0"/>
    </xf>
    <xf numFmtId="0" fontId="12" fillId="0" borderId="2" xfId="0" applyFont="1" applyFill="1" applyBorder="1" applyAlignment="1" applyProtection="1">
      <alignment vertical="center" wrapText="1"/>
      <protection locked="0"/>
    </xf>
    <xf numFmtId="0" fontId="5" fillId="3" borderId="1" xfId="7" applyFont="1" applyFill="1" applyBorder="1" applyAlignment="1" applyProtection="1">
      <alignment horizontal="center" vertical="center" wrapText="1"/>
      <protection locked="0"/>
    </xf>
    <xf numFmtId="0" fontId="18" fillId="3" borderId="1" xfId="5" applyFont="1" applyFill="1" applyBorder="1" applyAlignment="1" applyProtection="1">
      <alignment horizontal="center" vertical="center" wrapText="1"/>
      <protection locked="0"/>
    </xf>
    <xf numFmtId="0" fontId="18" fillId="3" borderId="1" xfId="5" applyFont="1" applyFill="1" applyBorder="1" applyAlignment="1" applyProtection="1">
      <alignment vertical="center" wrapText="1"/>
      <protection locked="0"/>
    </xf>
    <xf numFmtId="0" fontId="12" fillId="0" borderId="1" xfId="5" applyFont="1" applyFill="1" applyBorder="1" applyAlignment="1" applyProtection="1">
      <alignment horizontal="center" vertical="center" wrapText="1"/>
      <protection locked="0"/>
    </xf>
    <xf numFmtId="0" fontId="5" fillId="3" borderId="2" xfId="5" applyFont="1" applyFill="1" applyBorder="1" applyAlignment="1" applyProtection="1">
      <alignment horizontal="center" vertical="center" wrapText="1"/>
      <protection locked="0"/>
    </xf>
    <xf numFmtId="0" fontId="18" fillId="3" borderId="11" xfId="5" applyFont="1" applyFill="1" applyBorder="1" applyAlignment="1" applyProtection="1">
      <alignment vertical="center" wrapText="1"/>
      <protection locked="0"/>
    </xf>
    <xf numFmtId="0" fontId="5" fillId="3" borderId="1" xfId="5" applyNumberFormat="1" applyFont="1" applyFill="1" applyBorder="1" applyAlignment="1" applyProtection="1">
      <alignment horizontal="center" vertical="center" wrapText="1"/>
      <protection locked="0"/>
    </xf>
    <xf numFmtId="0" fontId="18" fillId="3" borderId="9" xfId="5" applyFont="1" applyFill="1" applyBorder="1" applyAlignment="1" applyProtection="1">
      <alignment vertical="center" wrapText="1"/>
      <protection locked="0"/>
    </xf>
    <xf numFmtId="0" fontId="12" fillId="3" borderId="2" xfId="5" applyFont="1" applyFill="1" applyBorder="1" applyAlignment="1" applyProtection="1">
      <alignment horizontal="center" vertical="center" wrapText="1"/>
      <protection locked="0"/>
    </xf>
    <xf numFmtId="0" fontId="5" fillId="3" borderId="1" xfId="5" applyFont="1" applyFill="1" applyBorder="1" applyAlignment="1" applyProtection="1">
      <alignment horizontal="center" vertical="center" wrapText="1"/>
      <protection locked="0"/>
    </xf>
    <xf numFmtId="0" fontId="12" fillId="3" borderId="1" xfId="5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5" applyFont="1" applyFill="1" applyBorder="1" applyAlignment="1" applyProtection="1">
      <alignment horizontal="center" vertical="center" wrapText="1"/>
      <protection locked="0"/>
    </xf>
    <xf numFmtId="0" fontId="12" fillId="3" borderId="1" xfId="7" applyFont="1" applyFill="1" applyBorder="1" applyAlignment="1" applyProtection="1">
      <alignment horizontal="center" vertical="center" wrapText="1"/>
      <protection locked="0"/>
    </xf>
    <xf numFmtId="0" fontId="12" fillId="3" borderId="1" xfId="5" applyFont="1" applyFill="1" applyBorder="1" applyAlignment="1" applyProtection="1">
      <alignment horizontal="center" vertical="center" wrapText="1"/>
      <protection locked="0"/>
    </xf>
    <xf numFmtId="2" fontId="12" fillId="3" borderId="2" xfId="13" applyNumberFormat="1" applyFont="1" applyFill="1" applyBorder="1" applyAlignment="1" applyProtection="1">
      <alignment vertical="center" wrapText="1"/>
    </xf>
    <xf numFmtId="0" fontId="46" fillId="11" borderId="37" xfId="0" applyFont="1" applyFill="1" applyBorder="1" applyAlignment="1">
      <alignment vertical="center" wrapText="1"/>
    </xf>
    <xf numFmtId="0" fontId="0" fillId="3" borderId="37" xfId="0" applyFill="1" applyBorder="1" applyAlignment="1">
      <alignment vertical="center" wrapText="1"/>
    </xf>
    <xf numFmtId="0" fontId="47" fillId="3" borderId="37" xfId="0" applyFont="1" applyFill="1" applyBorder="1" applyAlignment="1">
      <alignment vertical="center" wrapText="1"/>
    </xf>
    <xf numFmtId="0" fontId="48" fillId="3" borderId="37" xfId="0" applyFont="1" applyFill="1" applyBorder="1" applyAlignment="1">
      <alignment vertical="center" wrapText="1"/>
    </xf>
    <xf numFmtId="0" fontId="51" fillId="3" borderId="37" xfId="0" applyFont="1" applyFill="1" applyBorder="1" applyAlignment="1">
      <alignment vertical="center" wrapText="1"/>
    </xf>
    <xf numFmtId="9" fontId="48" fillId="3" borderId="37" xfId="0" applyNumberFormat="1" applyFont="1" applyFill="1" applyBorder="1" applyAlignment="1">
      <alignment vertical="center" wrapText="1"/>
    </xf>
    <xf numFmtId="9" fontId="47" fillId="3" borderId="37" xfId="0" applyNumberFormat="1" applyFont="1" applyFill="1" applyBorder="1" applyAlignment="1">
      <alignment vertical="center" wrapText="1"/>
    </xf>
    <xf numFmtId="49" fontId="26" fillId="3" borderId="0" xfId="13" applyNumberFormat="1" applyFont="1" applyFill="1" applyBorder="1" applyAlignment="1" applyProtection="1">
      <alignment vertical="center"/>
    </xf>
    <xf numFmtId="0" fontId="26" fillId="3" borderId="0" xfId="13" applyFont="1" applyFill="1" applyBorder="1" applyAlignment="1" applyProtection="1">
      <alignment vertical="center"/>
    </xf>
    <xf numFmtId="0" fontId="26" fillId="3" borderId="0" xfId="13" applyFont="1" applyFill="1" applyBorder="1" applyAlignment="1" applyProtection="1">
      <alignment horizontal="center" vertical="center"/>
    </xf>
    <xf numFmtId="0" fontId="26" fillId="4" borderId="0" xfId="13" applyFont="1" applyFill="1" applyBorder="1" applyAlignment="1" applyProtection="1">
      <alignment horizontal="center" vertical="center"/>
    </xf>
    <xf numFmtId="0" fontId="26" fillId="0" borderId="0" xfId="13" applyFont="1" applyFill="1" applyBorder="1" applyAlignment="1" applyProtection="1">
      <alignment horizontal="center" vertical="center"/>
    </xf>
    <xf numFmtId="0" fontId="26" fillId="0" borderId="0" xfId="13" applyFont="1" applyFill="1" applyBorder="1" applyAlignment="1" applyProtection="1">
      <alignment vertical="center"/>
      <protection locked="0"/>
    </xf>
    <xf numFmtId="0" fontId="26" fillId="3" borderId="0" xfId="13" applyFont="1" applyFill="1" applyBorder="1" applyAlignment="1" applyProtection="1">
      <alignment vertical="center" wrapText="1"/>
    </xf>
    <xf numFmtId="0" fontId="26" fillId="0" borderId="0" xfId="13" applyFont="1" applyFill="1" applyBorder="1" applyAlignment="1" applyProtection="1">
      <alignment vertical="center" wrapText="1"/>
      <protection locked="0"/>
    </xf>
    <xf numFmtId="49" fontId="27" fillId="3" borderId="0" xfId="13" applyNumberFormat="1" applyFont="1" applyFill="1" applyAlignment="1" applyProtection="1">
      <alignment horizontal="center" vertical="center"/>
    </xf>
    <xf numFmtId="0" fontId="27" fillId="3" borderId="0" xfId="13" applyFont="1" applyFill="1" applyAlignment="1" applyProtection="1">
      <alignment horizontal="center" vertical="center"/>
    </xf>
    <xf numFmtId="0" fontId="28" fillId="3" borderId="0" xfId="13" applyFont="1" applyFill="1" applyAlignment="1" applyProtection="1">
      <alignment horizontal="center" vertical="center"/>
    </xf>
    <xf numFmtId="0" fontId="27" fillId="4" borderId="0" xfId="13" applyFont="1" applyFill="1" applyAlignment="1" applyProtection="1">
      <alignment horizontal="center" vertical="center"/>
    </xf>
    <xf numFmtId="0" fontId="29" fillId="4" borderId="0" xfId="13" applyFont="1" applyFill="1" applyBorder="1" applyAlignment="1" applyProtection="1">
      <alignment vertical="center" wrapText="1"/>
    </xf>
    <xf numFmtId="0" fontId="29" fillId="3" borderId="0" xfId="13" applyFont="1" applyFill="1" applyBorder="1" applyAlignment="1" applyProtection="1">
      <alignment vertical="center" wrapText="1"/>
    </xf>
    <xf numFmtId="0" fontId="31" fillId="3" borderId="0" xfId="13" applyFont="1" applyFill="1" applyAlignment="1" applyProtection="1">
      <alignment horizontal="center" vertical="center"/>
    </xf>
    <xf numFmtId="0" fontId="33" fillId="3" borderId="0" xfId="13" applyFont="1" applyFill="1" applyAlignment="1" applyProtection="1">
      <alignment horizontal="center" vertical="center"/>
    </xf>
    <xf numFmtId="0" fontId="24" fillId="3" borderId="0" xfId="13" applyFont="1" applyFill="1" applyAlignment="1" applyProtection="1">
      <alignment vertical="center"/>
    </xf>
    <xf numFmtId="0" fontId="32" fillId="3" borderId="0" xfId="0" applyNumberFormat="1" applyFont="1" applyFill="1" applyBorder="1" applyAlignment="1" applyProtection="1">
      <alignment vertical="center"/>
    </xf>
    <xf numFmtId="0" fontId="24" fillId="4" borderId="0" xfId="13" applyFont="1" applyFill="1" applyBorder="1" applyAlignment="1" applyProtection="1">
      <alignment vertical="center"/>
    </xf>
    <xf numFmtId="0" fontId="29" fillId="4" borderId="0" xfId="13" applyFont="1" applyFill="1" applyBorder="1" applyAlignment="1" applyProtection="1">
      <alignment vertical="center"/>
    </xf>
    <xf numFmtId="0" fontId="24" fillId="3" borderId="0" xfId="13" applyFont="1" applyFill="1" applyBorder="1" applyAlignment="1" applyProtection="1">
      <alignment vertical="center"/>
    </xf>
    <xf numFmtId="0" fontId="34" fillId="3" borderId="0" xfId="13" applyFont="1" applyFill="1" applyAlignment="1" applyProtection="1">
      <alignment vertical="center"/>
    </xf>
    <xf numFmtId="0" fontId="32" fillId="3" borderId="0" xfId="13" applyFont="1" applyFill="1" applyAlignment="1" applyProtection="1">
      <alignment vertical="center"/>
    </xf>
    <xf numFmtId="2" fontId="24" fillId="3" borderId="0" xfId="13" applyNumberFormat="1" applyFont="1" applyFill="1" applyAlignment="1" applyProtection="1">
      <alignment vertical="center"/>
    </xf>
    <xf numFmtId="2" fontId="32" fillId="3" borderId="0" xfId="0" applyNumberFormat="1" applyFont="1" applyFill="1" applyBorder="1" applyAlignment="1" applyProtection="1">
      <alignment vertical="center"/>
    </xf>
    <xf numFmtId="0" fontId="31" fillId="3" borderId="0" xfId="13" applyFont="1" applyFill="1" applyAlignment="1" applyProtection="1">
      <alignment vertical="center"/>
    </xf>
    <xf numFmtId="2" fontId="34" fillId="3" borderId="0" xfId="13" applyNumberFormat="1" applyFont="1" applyFill="1" applyAlignment="1" applyProtection="1">
      <alignment vertical="center"/>
    </xf>
    <xf numFmtId="49" fontId="35" fillId="3" borderId="0" xfId="13" applyNumberFormat="1" applyFont="1" applyFill="1" applyAlignment="1" applyProtection="1">
      <alignment horizontal="center" vertical="center"/>
    </xf>
    <xf numFmtId="0" fontId="35" fillId="3" borderId="0" xfId="13" applyFont="1" applyFill="1" applyAlignment="1" applyProtection="1">
      <alignment horizontal="center" vertical="center"/>
    </xf>
    <xf numFmtId="0" fontId="26" fillId="3" borderId="0" xfId="13" applyFont="1" applyFill="1" applyAlignment="1" applyProtection="1">
      <alignment horizontal="center" vertical="center"/>
    </xf>
    <xf numFmtId="0" fontId="35" fillId="4" borderId="0" xfId="13" applyFont="1" applyFill="1" applyAlignment="1" applyProtection="1">
      <alignment horizontal="center" vertical="center"/>
    </xf>
    <xf numFmtId="0" fontId="35" fillId="0" borderId="0" xfId="13" applyFont="1" applyFill="1" applyAlignment="1" applyProtection="1">
      <alignment horizontal="center" vertical="center"/>
    </xf>
    <xf numFmtId="0" fontId="36" fillId="3" borderId="1" xfId="13" applyFont="1" applyFill="1" applyBorder="1" applyAlignment="1" applyProtection="1">
      <alignment horizontal="center" vertical="center" wrapText="1"/>
    </xf>
    <xf numFmtId="0" fontId="24" fillId="3" borderId="1" xfId="13" applyFont="1" applyFill="1" applyBorder="1" applyAlignment="1" applyProtection="1">
      <alignment horizontal="center" vertical="center" wrapText="1"/>
    </xf>
    <xf numFmtId="0" fontId="24" fillId="0" borderId="1" xfId="13" applyFont="1" applyFill="1" applyBorder="1" applyAlignment="1" applyProtection="1">
      <alignment horizontal="center" vertical="center" wrapText="1"/>
    </xf>
    <xf numFmtId="0" fontId="36" fillId="3" borderId="1" xfId="13" applyNumberFormat="1" applyFont="1" applyFill="1" applyBorder="1" applyAlignment="1" applyProtection="1">
      <alignment horizontal="center" vertical="center" wrapText="1"/>
    </xf>
    <xf numFmtId="49" fontId="36" fillId="3" borderId="1" xfId="13" applyNumberFormat="1" applyFont="1" applyFill="1" applyBorder="1" applyAlignment="1" applyProtection="1">
      <alignment horizontal="center" vertical="center" wrapText="1"/>
    </xf>
    <xf numFmtId="0" fontId="35" fillId="0" borderId="0" xfId="13" applyFont="1" applyFill="1" applyBorder="1" applyAlignment="1" applyProtection="1">
      <alignment horizontal="center" vertical="center"/>
      <protection locked="0"/>
    </xf>
    <xf numFmtId="0" fontId="30" fillId="6" borderId="1" xfId="8" applyNumberFormat="1" applyFont="1" applyFill="1" applyBorder="1" applyAlignment="1" applyProtection="1">
      <alignment horizontal="center" vertical="center" wrapText="1"/>
    </xf>
    <xf numFmtId="0" fontId="24" fillId="7" borderId="1" xfId="13" applyFont="1" applyFill="1" applyBorder="1" applyAlignment="1" applyProtection="1">
      <alignment horizontal="center" vertical="center" wrapText="1"/>
    </xf>
    <xf numFmtId="2" fontId="24" fillId="7" borderId="1" xfId="13" applyNumberFormat="1" applyFont="1" applyFill="1" applyBorder="1" applyAlignment="1" applyProtection="1">
      <alignment horizontal="center" vertical="center"/>
    </xf>
    <xf numFmtId="2" fontId="24" fillId="3" borderId="1" xfId="13" applyNumberFormat="1" applyFont="1" applyFill="1" applyBorder="1" applyAlignment="1" applyProtection="1">
      <alignment horizontal="center" vertical="center"/>
    </xf>
    <xf numFmtId="2" fontId="24" fillId="0" borderId="1" xfId="13" applyNumberFormat="1" applyFont="1" applyFill="1" applyBorder="1" applyAlignment="1" applyProtection="1">
      <alignment horizontal="center" vertical="center"/>
    </xf>
    <xf numFmtId="2" fontId="24" fillId="3" borderId="1" xfId="13" applyNumberFormat="1" applyFont="1" applyFill="1" applyBorder="1" applyAlignment="1" applyProtection="1">
      <alignment horizontal="center" vertical="center"/>
      <protection locked="0"/>
    </xf>
    <xf numFmtId="2" fontId="24" fillId="0" borderId="1" xfId="13" applyNumberFormat="1" applyFont="1" applyFill="1" applyBorder="1" applyAlignment="1" applyProtection="1">
      <alignment horizontal="center" vertical="center"/>
      <protection locked="0"/>
    </xf>
    <xf numFmtId="0" fontId="24" fillId="3" borderId="2" xfId="13" applyFont="1" applyFill="1" applyBorder="1" applyAlignment="1" applyProtection="1">
      <alignment vertical="center" wrapText="1"/>
      <protection locked="0"/>
    </xf>
    <xf numFmtId="49" fontId="24" fillId="3" borderId="2" xfId="13" applyNumberFormat="1" applyFont="1" applyFill="1" applyBorder="1" applyAlignment="1" applyProtection="1">
      <alignment vertical="center" wrapText="1"/>
      <protection locked="0"/>
    </xf>
    <xf numFmtId="1" fontId="24" fillId="7" borderId="1" xfId="13" applyNumberFormat="1" applyFont="1" applyFill="1" applyBorder="1" applyAlignment="1" applyProtection="1">
      <alignment horizontal="center" vertical="center"/>
    </xf>
    <xf numFmtId="0" fontId="24" fillId="3" borderId="2" xfId="13" applyFont="1" applyFill="1" applyBorder="1" applyAlignment="1" applyProtection="1">
      <alignment vertical="center" wrapText="1"/>
    </xf>
    <xf numFmtId="49" fontId="24" fillId="3" borderId="2" xfId="13" applyNumberFormat="1" applyFont="1" applyFill="1" applyBorder="1" applyAlignment="1" applyProtection="1">
      <alignment vertical="center" wrapText="1"/>
    </xf>
    <xf numFmtId="0" fontId="24" fillId="0" borderId="2" xfId="0" applyFont="1" applyFill="1" applyBorder="1" applyAlignment="1" applyProtection="1">
      <alignment vertical="center" wrapText="1"/>
    </xf>
    <xf numFmtId="0" fontId="36" fillId="6" borderId="1" xfId="8" applyNumberFormat="1" applyFont="1" applyFill="1" applyBorder="1" applyAlignment="1" applyProtection="1">
      <alignment horizontal="center" vertical="center" wrapText="1"/>
    </xf>
    <xf numFmtId="49" fontId="36" fillId="5" borderId="1" xfId="13" applyNumberFormat="1" applyFont="1" applyFill="1" applyBorder="1" applyAlignment="1" applyProtection="1">
      <alignment horizontal="center" vertical="center" wrapText="1"/>
    </xf>
    <xf numFmtId="2" fontId="24" fillId="3" borderId="10" xfId="13" applyNumberFormat="1" applyFont="1" applyFill="1" applyBorder="1" applyAlignment="1" applyProtection="1">
      <alignment horizontal="center" vertical="center"/>
    </xf>
    <xf numFmtId="0" fontId="24" fillId="0" borderId="2" xfId="0" applyFont="1" applyFill="1" applyBorder="1" applyAlignment="1" applyProtection="1">
      <alignment vertical="center" wrapText="1"/>
      <protection locked="0"/>
    </xf>
    <xf numFmtId="0" fontId="24" fillId="0" borderId="2" xfId="13" applyFont="1" applyFill="1" applyBorder="1" applyAlignment="1" applyProtection="1">
      <alignment vertical="center" wrapText="1"/>
    </xf>
    <xf numFmtId="49" fontId="24" fillId="0" borderId="2" xfId="13" applyNumberFormat="1" applyFont="1" applyFill="1" applyBorder="1" applyAlignment="1" applyProtection="1">
      <alignment vertical="center" wrapText="1"/>
    </xf>
    <xf numFmtId="1" fontId="24" fillId="0" borderId="1" xfId="13" applyNumberFormat="1" applyFont="1" applyFill="1" applyBorder="1" applyAlignment="1" applyProtection="1">
      <alignment horizontal="center" vertical="center"/>
    </xf>
    <xf numFmtId="0" fontId="24" fillId="10" borderId="1" xfId="13" applyFont="1" applyFill="1" applyBorder="1" applyAlignment="1" applyProtection="1">
      <alignment horizontal="center" vertical="center" wrapText="1"/>
    </xf>
    <xf numFmtId="2" fontId="24" fillId="10" borderId="1" xfId="13" applyNumberFormat="1" applyFont="1" applyFill="1" applyBorder="1" applyAlignment="1" applyProtection="1">
      <alignment horizontal="center" vertical="center"/>
    </xf>
    <xf numFmtId="0" fontId="24" fillId="10" borderId="2" xfId="0" applyFont="1" applyFill="1" applyBorder="1" applyAlignment="1" applyProtection="1">
      <alignment vertical="center" wrapText="1"/>
    </xf>
    <xf numFmtId="0" fontId="24" fillId="10" borderId="2" xfId="13" applyFont="1" applyFill="1" applyBorder="1" applyAlignment="1" applyProtection="1">
      <alignment vertical="center" wrapText="1"/>
    </xf>
    <xf numFmtId="49" fontId="24" fillId="10" borderId="2" xfId="13" applyNumberFormat="1" applyFont="1" applyFill="1" applyBorder="1" applyAlignment="1" applyProtection="1">
      <alignment vertical="center" wrapText="1"/>
    </xf>
    <xf numFmtId="0" fontId="36" fillId="3" borderId="1" xfId="5" applyFont="1" applyFill="1" applyBorder="1" applyAlignment="1" applyProtection="1">
      <alignment horizontal="center" vertical="center" wrapText="1"/>
    </xf>
    <xf numFmtId="0" fontId="36" fillId="3" borderId="1" xfId="5" applyFont="1" applyFill="1" applyBorder="1" applyAlignment="1" applyProtection="1">
      <alignment vertical="center" wrapText="1"/>
    </xf>
    <xf numFmtId="0" fontId="36" fillId="3" borderId="2" xfId="5" applyFont="1" applyFill="1" applyBorder="1" applyAlignment="1" applyProtection="1">
      <alignment horizontal="center" vertical="center" wrapText="1"/>
    </xf>
    <xf numFmtId="0" fontId="36" fillId="0" borderId="2" xfId="5" applyFont="1" applyFill="1" applyBorder="1" applyAlignment="1" applyProtection="1">
      <alignment horizontal="center" vertical="center" wrapText="1"/>
    </xf>
    <xf numFmtId="0" fontId="36" fillId="3" borderId="7" xfId="5" applyFont="1" applyFill="1" applyBorder="1" applyAlignment="1" applyProtection="1">
      <alignment horizontal="center" vertical="center" wrapText="1"/>
    </xf>
    <xf numFmtId="0" fontId="36" fillId="3" borderId="2" xfId="13" applyFont="1" applyFill="1" applyBorder="1" applyAlignment="1" applyProtection="1">
      <alignment horizontal="center" vertical="center" wrapText="1"/>
    </xf>
    <xf numFmtId="0" fontId="24" fillId="3" borderId="1" xfId="5" applyFont="1" applyFill="1" applyBorder="1" applyAlignment="1" applyProtection="1">
      <alignment horizontal="center" vertical="center" wrapText="1"/>
    </xf>
    <xf numFmtId="0" fontId="24" fillId="3" borderId="7" xfId="5" applyFont="1" applyFill="1" applyBorder="1" applyAlignment="1" applyProtection="1">
      <alignment horizontal="left" vertical="center" wrapText="1"/>
    </xf>
    <xf numFmtId="0" fontId="24" fillId="3" borderId="7" xfId="5" applyFont="1" applyFill="1" applyBorder="1" applyAlignment="1" applyProtection="1">
      <alignment horizontal="center" vertical="center" wrapText="1"/>
    </xf>
    <xf numFmtId="0" fontId="24" fillId="3" borderId="1" xfId="5" applyFont="1" applyFill="1" applyBorder="1" applyAlignment="1" applyProtection="1">
      <alignment horizontal="center" vertical="center" wrapText="1" shrinkToFit="1"/>
    </xf>
    <xf numFmtId="0" fontId="26" fillId="3" borderId="1" xfId="7" applyFont="1" applyFill="1" applyBorder="1" applyAlignment="1" applyProtection="1">
      <alignment horizontal="center" vertical="center" wrapText="1"/>
    </xf>
    <xf numFmtId="0" fontId="24" fillId="3" borderId="5" xfId="5" applyFont="1" applyFill="1" applyBorder="1" applyAlignment="1" applyProtection="1">
      <alignment horizontal="center" vertical="center" wrapText="1"/>
    </xf>
    <xf numFmtId="0" fontId="24" fillId="3" borderId="6" xfId="5" applyFont="1" applyFill="1" applyBorder="1" applyAlignment="1" applyProtection="1">
      <alignment horizontal="center" vertical="center" wrapText="1"/>
    </xf>
    <xf numFmtId="0" fontId="24" fillId="3" borderId="4" xfId="5" applyFont="1" applyFill="1" applyBorder="1" applyAlignment="1" applyProtection="1">
      <alignment horizontal="center" vertical="center" wrapText="1"/>
    </xf>
    <xf numFmtId="0" fontId="26" fillId="3" borderId="1" xfId="7" applyFont="1" applyFill="1" applyBorder="1" applyAlignment="1" applyProtection="1">
      <alignment horizontal="center" vertical="center" wrapText="1"/>
      <protection locked="0"/>
    </xf>
    <xf numFmtId="0" fontId="36" fillId="3" borderId="1" xfId="5" applyFont="1" applyFill="1" applyBorder="1" applyAlignment="1" applyProtection="1">
      <alignment horizontal="center" vertical="center" wrapText="1"/>
      <protection locked="0"/>
    </xf>
    <xf numFmtId="0" fontId="36" fillId="3" borderId="1" xfId="5" applyFont="1" applyFill="1" applyBorder="1" applyAlignment="1" applyProtection="1">
      <alignment vertical="center" wrapText="1"/>
      <protection locked="0"/>
    </xf>
    <xf numFmtId="0" fontId="24" fillId="3" borderId="1" xfId="13" applyFont="1" applyFill="1" applyBorder="1" applyAlignment="1" applyProtection="1">
      <alignment horizontal="left" vertical="center" wrapText="1"/>
    </xf>
    <xf numFmtId="0" fontId="24" fillId="0" borderId="1" xfId="5" applyFont="1" applyFill="1" applyBorder="1" applyAlignment="1" applyProtection="1">
      <alignment horizontal="center" vertical="center" wrapText="1"/>
      <protection locked="0"/>
    </xf>
    <xf numFmtId="0" fontId="36" fillId="3" borderId="4" xfId="5" applyFont="1" applyFill="1" applyBorder="1" applyAlignment="1" applyProtection="1">
      <alignment vertical="center" wrapText="1"/>
    </xf>
    <xf numFmtId="0" fontId="24" fillId="3" borderId="4" xfId="5" applyFont="1" applyFill="1" applyBorder="1" applyAlignment="1" applyProtection="1">
      <alignment horizontal="left" vertical="center"/>
    </xf>
    <xf numFmtId="0" fontId="36" fillId="3" borderId="7" xfId="5" applyFont="1" applyFill="1" applyBorder="1" applyAlignment="1" applyProtection="1">
      <alignment horizontal="left" vertical="center" wrapText="1"/>
    </xf>
    <xf numFmtId="0" fontId="26" fillId="3" borderId="1" xfId="5" applyNumberFormat="1" applyFont="1" applyFill="1" applyBorder="1" applyAlignment="1" applyProtection="1">
      <alignment horizontal="center" vertical="center" wrapText="1"/>
    </xf>
    <xf numFmtId="0" fontId="24" fillId="0" borderId="1" xfId="5" applyFont="1" applyFill="1" applyBorder="1" applyAlignment="1" applyProtection="1">
      <alignment horizontal="center" vertical="center" wrapText="1"/>
    </xf>
    <xf numFmtId="0" fontId="26" fillId="3" borderId="2" xfId="5" applyFont="1" applyFill="1" applyBorder="1" applyAlignment="1" applyProtection="1">
      <alignment horizontal="center" vertical="center" wrapText="1"/>
      <protection locked="0"/>
    </xf>
    <xf numFmtId="0" fontId="36" fillId="3" borderId="11" xfId="5" applyFont="1" applyFill="1" applyBorder="1" applyAlignment="1" applyProtection="1">
      <alignment vertical="center" wrapText="1"/>
      <protection locked="0"/>
    </xf>
    <xf numFmtId="0" fontId="26" fillId="3" borderId="1" xfId="5" applyNumberFormat="1" applyFont="1" applyFill="1" applyBorder="1" applyAlignment="1" applyProtection="1">
      <alignment horizontal="center" vertical="center" wrapText="1"/>
      <protection locked="0"/>
    </xf>
    <xf numFmtId="0" fontId="36" fillId="3" borderId="9" xfId="5" applyFont="1" applyFill="1" applyBorder="1" applyAlignment="1" applyProtection="1">
      <alignment vertical="center" wrapText="1"/>
      <protection locked="0"/>
    </xf>
    <xf numFmtId="0" fontId="36" fillId="3" borderId="2" xfId="13" applyFont="1" applyFill="1" applyBorder="1" applyAlignment="1" applyProtection="1">
      <alignment vertical="center" wrapText="1"/>
    </xf>
    <xf numFmtId="0" fontId="24" fillId="3" borderId="2" xfId="5" applyFont="1" applyFill="1" applyBorder="1" applyAlignment="1" applyProtection="1">
      <alignment horizontal="center" vertical="center" wrapText="1"/>
      <protection locked="0"/>
    </xf>
    <xf numFmtId="0" fontId="24" fillId="3" borderId="2" xfId="13" applyFont="1" applyFill="1" applyBorder="1" applyAlignment="1" applyProtection="1">
      <alignment horizontal="center" vertical="center" wrapText="1"/>
    </xf>
    <xf numFmtId="0" fontId="24" fillId="3" borderId="1" xfId="13" applyFont="1" applyFill="1" applyBorder="1" applyAlignment="1" applyProtection="1">
      <alignment vertical="center" wrapText="1"/>
    </xf>
    <xf numFmtId="0" fontId="26" fillId="3" borderId="1" xfId="5" applyFont="1" applyFill="1" applyBorder="1" applyAlignment="1" applyProtection="1">
      <alignment horizontal="center" vertical="center" wrapText="1"/>
      <protection locked="0"/>
    </xf>
    <xf numFmtId="0" fontId="24" fillId="3" borderId="1" xfId="5" applyNumberFormat="1" applyFont="1" applyFill="1" applyBorder="1" applyAlignment="1" applyProtection="1">
      <alignment horizontal="center" vertical="center" wrapText="1"/>
      <protection locked="0"/>
    </xf>
    <xf numFmtId="0" fontId="26" fillId="0" borderId="1" xfId="5" applyFont="1" applyFill="1" applyBorder="1" applyAlignment="1" applyProtection="1">
      <alignment horizontal="center" vertical="center" wrapText="1"/>
      <protection locked="0"/>
    </xf>
    <xf numFmtId="0" fontId="24" fillId="3" borderId="5" xfId="5" applyFont="1" applyFill="1" applyBorder="1" applyAlignment="1" applyProtection="1">
      <alignment horizontal="left" vertical="center"/>
    </xf>
    <xf numFmtId="0" fontId="24" fillId="3" borderId="6" xfId="5" applyFont="1" applyFill="1" applyBorder="1" applyAlignment="1" applyProtection="1">
      <alignment horizontal="left" vertical="center"/>
    </xf>
    <xf numFmtId="0" fontId="24" fillId="3" borderId="2" xfId="5" applyFont="1" applyFill="1" applyBorder="1" applyAlignment="1" applyProtection="1">
      <alignment horizontal="center" vertical="center" wrapText="1"/>
    </xf>
    <xf numFmtId="0" fontId="24" fillId="3" borderId="1" xfId="7" applyFont="1" applyFill="1" applyBorder="1" applyAlignment="1" applyProtection="1">
      <alignment horizontal="center" vertical="center" wrapText="1"/>
    </xf>
    <xf numFmtId="0" fontId="24" fillId="3" borderId="1" xfId="7" applyFont="1" applyFill="1" applyBorder="1" applyAlignment="1" applyProtection="1">
      <alignment horizontal="center" vertical="center" wrapText="1"/>
      <protection locked="0"/>
    </xf>
    <xf numFmtId="0" fontId="26" fillId="0" borderId="1" xfId="5" applyFont="1" applyFill="1" applyBorder="1" applyAlignment="1" applyProtection="1">
      <alignment horizontal="center" vertical="center" wrapText="1"/>
    </xf>
    <xf numFmtId="0" fontId="24" fillId="3" borderId="1" xfId="5" applyNumberFormat="1" applyFont="1" applyFill="1" applyBorder="1" applyAlignment="1" applyProtection="1">
      <alignment horizontal="center" vertical="center" wrapText="1"/>
    </xf>
    <xf numFmtId="0" fontId="24" fillId="3" borderId="1" xfId="5" applyFont="1" applyFill="1" applyBorder="1" applyAlignment="1" applyProtection="1">
      <alignment horizontal="center" vertical="center" wrapText="1"/>
      <protection locked="0"/>
    </xf>
    <xf numFmtId="49" fontId="26" fillId="3" borderId="0" xfId="13" applyNumberFormat="1" applyFont="1" applyFill="1" applyAlignment="1" applyProtection="1">
      <alignment vertical="center"/>
    </xf>
    <xf numFmtId="0" fontId="26" fillId="3" borderId="0" xfId="13" applyFont="1" applyFill="1" applyAlignment="1" applyProtection="1">
      <alignment vertical="center"/>
    </xf>
    <xf numFmtId="2" fontId="26" fillId="3" borderId="0" xfId="13" applyNumberFormat="1" applyFont="1" applyFill="1" applyAlignment="1" applyProtection="1">
      <alignment horizontal="center" vertical="center"/>
    </xf>
    <xf numFmtId="0" fontId="26" fillId="0" borderId="0" xfId="13" applyFont="1" applyFill="1" applyAlignment="1" applyProtection="1">
      <alignment horizontal="center" vertical="center"/>
    </xf>
    <xf numFmtId="49" fontId="26" fillId="0" borderId="0" xfId="13" applyNumberFormat="1" applyFont="1" applyFill="1" applyAlignment="1" applyProtection="1">
      <alignment vertical="center"/>
    </xf>
    <xf numFmtId="0" fontId="35" fillId="0" borderId="0" xfId="13" applyFont="1" applyFill="1" applyAlignment="1" applyProtection="1">
      <alignment vertical="center"/>
    </xf>
    <xf numFmtId="0" fontId="26" fillId="0" borderId="0" xfId="13" applyFont="1" applyFill="1" applyAlignment="1" applyProtection="1">
      <alignment vertical="center"/>
    </xf>
    <xf numFmtId="2" fontId="26" fillId="0" borderId="0" xfId="13" applyNumberFormat="1" applyFont="1" applyFill="1" applyAlignment="1" applyProtection="1">
      <alignment horizontal="center" vertical="center"/>
    </xf>
    <xf numFmtId="0" fontId="26" fillId="0" borderId="0" xfId="13" applyFont="1" applyFill="1" applyBorder="1" applyAlignment="1" applyProtection="1">
      <alignment vertical="center" wrapText="1"/>
    </xf>
    <xf numFmtId="0" fontId="26" fillId="3" borderId="0" xfId="13" applyFont="1" applyFill="1" applyBorder="1" applyAlignment="1" applyProtection="1">
      <alignment horizontal="left" vertical="center"/>
    </xf>
    <xf numFmtId="0" fontId="27" fillId="3" borderId="0" xfId="13" applyFont="1" applyFill="1" applyAlignment="1" applyProtection="1">
      <alignment horizontal="left" vertical="center"/>
    </xf>
    <xf numFmtId="0" fontId="35" fillId="3" borderId="0" xfId="13" applyFont="1" applyFill="1" applyAlignment="1" applyProtection="1">
      <alignment horizontal="left" vertical="center"/>
    </xf>
    <xf numFmtId="0" fontId="36" fillId="3" borderId="1" xfId="13" applyFont="1" applyFill="1" applyBorder="1" applyAlignment="1" applyProtection="1">
      <alignment horizontal="left" vertical="center" wrapText="1"/>
    </xf>
    <xf numFmtId="0" fontId="24" fillId="10" borderId="7" xfId="0" applyFont="1" applyFill="1" applyBorder="1" applyAlignment="1" applyProtection="1">
      <alignment horizontal="left" vertical="center" wrapText="1"/>
    </xf>
    <xf numFmtId="0" fontId="24" fillId="10" borderId="2" xfId="0" applyFont="1" applyFill="1" applyBorder="1" applyAlignment="1" applyProtection="1">
      <alignment horizontal="left" vertical="center" wrapText="1"/>
    </xf>
    <xf numFmtId="0" fontId="26" fillId="3" borderId="0" xfId="13" applyFont="1" applyFill="1" applyAlignment="1" applyProtection="1">
      <alignment horizontal="left" vertical="center"/>
    </xf>
    <xf numFmtId="0" fontId="35" fillId="0" borderId="0" xfId="13" applyFont="1" applyFill="1" applyAlignment="1" applyProtection="1">
      <alignment horizontal="left" vertical="center"/>
    </xf>
    <xf numFmtId="0" fontId="35" fillId="0" borderId="3" xfId="13" applyFont="1" applyFill="1" applyBorder="1" applyAlignment="1" applyProtection="1">
      <alignment horizontal="left" vertical="center"/>
    </xf>
    <xf numFmtId="1" fontId="24" fillId="3" borderId="1" xfId="13" applyNumberFormat="1" applyFont="1" applyFill="1" applyBorder="1" applyAlignment="1" applyProtection="1">
      <alignment horizontal="center" vertical="center"/>
    </xf>
    <xf numFmtId="1" fontId="24" fillId="3" borderId="2" xfId="13" applyNumberFormat="1" applyFont="1" applyFill="1" applyBorder="1" applyAlignment="1" applyProtection="1">
      <alignment vertical="center" wrapText="1"/>
    </xf>
    <xf numFmtId="1" fontId="24" fillId="0" borderId="2" xfId="0" applyNumberFormat="1" applyFont="1" applyFill="1" applyBorder="1" applyAlignment="1" applyProtection="1">
      <alignment vertical="center" wrapText="1"/>
    </xf>
    <xf numFmtId="0" fontId="24" fillId="0" borderId="0" xfId="0" applyFont="1"/>
    <xf numFmtId="0" fontId="24" fillId="0" borderId="0" xfId="0" applyFont="1" applyFill="1"/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24" fillId="0" borderId="1" xfId="0" applyFont="1" applyBorder="1"/>
    <xf numFmtId="0" fontId="18" fillId="3" borderId="2" xfId="13" applyFont="1" applyFill="1" applyBorder="1" applyAlignment="1" applyProtection="1">
      <alignment horizontal="center" vertical="center" wrapText="1"/>
    </xf>
    <xf numFmtId="0" fontId="18" fillId="3" borderId="1" xfId="13" applyFont="1" applyFill="1" applyBorder="1" applyAlignment="1" applyProtection="1">
      <alignment horizontal="center" vertical="center" wrapText="1"/>
    </xf>
    <xf numFmtId="0" fontId="5" fillId="3" borderId="0" xfId="13" applyFont="1" applyFill="1" applyBorder="1" applyAlignment="1" applyProtection="1">
      <alignment horizontal="center" vertical="center"/>
    </xf>
    <xf numFmtId="0" fontId="12" fillId="3" borderId="4" xfId="5" applyFont="1" applyFill="1" applyBorder="1" applyAlignment="1" applyProtection="1">
      <alignment horizontal="left" vertical="center"/>
    </xf>
    <xf numFmtId="0" fontId="12" fillId="3" borderId="5" xfId="5" applyFont="1" applyFill="1" applyBorder="1" applyAlignment="1" applyProtection="1">
      <alignment horizontal="left" vertical="center"/>
    </xf>
    <xf numFmtId="0" fontId="12" fillId="3" borderId="6" xfId="5" applyFont="1" applyFill="1" applyBorder="1" applyAlignment="1" applyProtection="1">
      <alignment horizontal="left" vertical="center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4" xfId="5" applyFont="1" applyFill="1" applyBorder="1" applyAlignment="1" applyProtection="1">
      <alignment horizontal="center" vertical="center" wrapText="1"/>
    </xf>
    <xf numFmtId="0" fontId="18" fillId="3" borderId="5" xfId="5" applyFont="1" applyFill="1" applyBorder="1" applyAlignment="1" applyProtection="1">
      <alignment horizontal="center" vertical="center" wrapText="1"/>
    </xf>
    <xf numFmtId="0" fontId="18" fillId="3" borderId="6" xfId="5" applyFont="1" applyFill="1" applyBorder="1" applyAlignment="1" applyProtection="1">
      <alignment horizontal="center" vertical="center" wrapText="1"/>
    </xf>
    <xf numFmtId="49" fontId="12" fillId="3" borderId="4" xfId="5" applyNumberFormat="1" applyFont="1" applyFill="1" applyBorder="1" applyAlignment="1" applyProtection="1">
      <alignment horizontal="left" vertical="center" wrapText="1"/>
    </xf>
    <xf numFmtId="49" fontId="12" fillId="3" borderId="5" xfId="5" applyNumberFormat="1" applyFont="1" applyFill="1" applyBorder="1" applyAlignment="1" applyProtection="1">
      <alignment horizontal="left" vertical="center" wrapText="1"/>
    </xf>
    <xf numFmtId="49" fontId="12" fillId="3" borderId="6" xfId="5" applyNumberFormat="1" applyFont="1" applyFill="1" applyBorder="1" applyAlignment="1" applyProtection="1">
      <alignment horizontal="left" vertical="center" wrapText="1"/>
    </xf>
    <xf numFmtId="0" fontId="12" fillId="3" borderId="5" xfId="5" applyFont="1" applyFill="1" applyBorder="1" applyAlignment="1" applyProtection="1">
      <alignment vertical="center" wrapText="1"/>
    </xf>
    <xf numFmtId="0" fontId="12" fillId="3" borderId="5" xfId="5" applyFont="1" applyFill="1" applyBorder="1" applyAlignment="1" applyProtection="1">
      <alignment horizontal="center" vertical="center" wrapText="1"/>
    </xf>
    <xf numFmtId="0" fontId="12" fillId="3" borderId="6" xfId="5" applyFont="1" applyFill="1" applyBorder="1" applyAlignment="1" applyProtection="1">
      <alignment horizontal="center" vertical="center" wrapText="1"/>
    </xf>
    <xf numFmtId="0" fontId="12" fillId="3" borderId="4" xfId="5" applyFont="1" applyFill="1" applyBorder="1" applyAlignment="1" applyProtection="1">
      <alignment horizontal="center" vertical="center" wrapText="1"/>
    </xf>
    <xf numFmtId="0" fontId="18" fillId="3" borderId="7" xfId="5" applyFont="1" applyFill="1" applyBorder="1" applyAlignment="1" applyProtection="1">
      <alignment horizontal="center" vertical="center" wrapText="1"/>
    </xf>
    <xf numFmtId="0" fontId="18" fillId="3" borderId="2" xfId="5" applyFont="1" applyFill="1" applyBorder="1" applyAlignment="1" applyProtection="1">
      <alignment horizontal="center" vertical="center" wrapText="1"/>
    </xf>
    <xf numFmtId="49" fontId="18" fillId="3" borderId="1" xfId="13" applyNumberFormat="1" applyFont="1" applyFill="1" applyBorder="1" applyAlignment="1" applyProtection="1">
      <alignment horizontal="center" vertical="center" wrapText="1"/>
    </xf>
    <xf numFmtId="0" fontId="53" fillId="7" borderId="1" xfId="13" applyFont="1" applyFill="1" applyBorder="1" applyAlignment="1" applyProtection="1">
      <alignment horizontal="center" vertical="center" wrapText="1"/>
    </xf>
    <xf numFmtId="2" fontId="53" fillId="7" borderId="1" xfId="13" applyNumberFormat="1" applyFont="1" applyFill="1" applyBorder="1" applyAlignment="1" applyProtection="1">
      <alignment horizontal="center" vertical="center"/>
    </xf>
    <xf numFmtId="0" fontId="39" fillId="0" borderId="0" xfId="0" applyFont="1"/>
    <xf numFmtId="0" fontId="53" fillId="3" borderId="1" xfId="13" applyFont="1" applyFill="1" applyBorder="1" applyAlignment="1" applyProtection="1">
      <alignment horizontal="center" vertical="center" wrapText="1"/>
    </xf>
    <xf numFmtId="2" fontId="53" fillId="3" borderId="1" xfId="13" applyNumberFormat="1" applyFont="1" applyFill="1" applyBorder="1" applyAlignment="1" applyProtection="1">
      <alignment horizontal="center" vertical="center"/>
    </xf>
    <xf numFmtId="2" fontId="53" fillId="0" borderId="1" xfId="13" applyNumberFormat="1" applyFont="1" applyFill="1" applyBorder="1" applyAlignment="1" applyProtection="1">
      <alignment horizontal="center" vertical="center"/>
    </xf>
    <xf numFmtId="0" fontId="53" fillId="3" borderId="2" xfId="13" applyFont="1" applyFill="1" applyBorder="1" applyAlignment="1" applyProtection="1">
      <alignment vertical="center" wrapText="1"/>
    </xf>
    <xf numFmtId="49" fontId="53" fillId="3" borderId="2" xfId="13" applyNumberFormat="1" applyFont="1" applyFill="1" applyBorder="1" applyAlignment="1" applyProtection="1">
      <alignment vertical="center" wrapText="1"/>
    </xf>
    <xf numFmtId="2" fontId="53" fillId="3" borderId="1" xfId="13" applyNumberFormat="1" applyFont="1" applyFill="1" applyBorder="1" applyAlignment="1" applyProtection="1">
      <alignment horizontal="center" vertical="center"/>
      <protection locked="0"/>
    </xf>
    <xf numFmtId="2" fontId="53" fillId="0" borderId="1" xfId="13" applyNumberFormat="1" applyFont="1" applyFill="1" applyBorder="1" applyAlignment="1" applyProtection="1">
      <alignment horizontal="center" vertical="center"/>
      <protection locked="0"/>
    </xf>
    <xf numFmtId="0" fontId="53" fillId="3" borderId="2" xfId="13" applyFont="1" applyFill="1" applyBorder="1" applyAlignment="1" applyProtection="1">
      <alignment vertical="center" wrapText="1"/>
      <protection locked="0"/>
    </xf>
    <xf numFmtId="49" fontId="53" fillId="3" borderId="2" xfId="13" applyNumberFormat="1" applyFont="1" applyFill="1" applyBorder="1" applyAlignment="1" applyProtection="1">
      <alignment vertical="center" wrapText="1"/>
      <protection locked="0"/>
    </xf>
    <xf numFmtId="0" fontId="53" fillId="0" borderId="2" xfId="0" applyFont="1" applyFill="1" applyBorder="1" applyAlignment="1" applyProtection="1">
      <alignment vertical="center" wrapText="1"/>
      <protection locked="0"/>
    </xf>
    <xf numFmtId="0" fontId="12" fillId="3" borderId="4" xfId="5" applyFont="1" applyFill="1" applyBorder="1" applyAlignment="1" applyProtection="1">
      <alignment horizontal="left" vertical="center"/>
    </xf>
    <xf numFmtId="0" fontId="18" fillId="3" borderId="4" xfId="5" applyFont="1" applyFill="1" applyBorder="1" applyAlignment="1" applyProtection="1">
      <alignment horizontal="center" vertical="center" wrapText="1"/>
    </xf>
    <xf numFmtId="0" fontId="18" fillId="3" borderId="5" xfId="5" applyFont="1" applyFill="1" applyBorder="1" applyAlignment="1" applyProtection="1">
      <alignment horizontal="center" vertical="center" wrapText="1"/>
    </xf>
    <xf numFmtId="0" fontId="18" fillId="3" borderId="6" xfId="5" applyFont="1" applyFill="1" applyBorder="1" applyAlignment="1" applyProtection="1">
      <alignment horizontal="center" vertical="center" wrapText="1"/>
    </xf>
    <xf numFmtId="49" fontId="24" fillId="3" borderId="4" xfId="5" applyNumberFormat="1" applyFont="1" applyFill="1" applyBorder="1" applyAlignment="1" applyProtection="1">
      <alignment horizontal="left" vertical="center" wrapText="1"/>
    </xf>
    <xf numFmtId="49" fontId="24" fillId="3" borderId="5" xfId="5" applyNumberFormat="1" applyFont="1" applyFill="1" applyBorder="1" applyAlignment="1" applyProtection="1">
      <alignment horizontal="left" vertical="center" wrapText="1"/>
    </xf>
    <xf numFmtId="49" fontId="24" fillId="3" borderId="6" xfId="5" applyNumberFormat="1" applyFont="1" applyFill="1" applyBorder="1" applyAlignment="1" applyProtection="1">
      <alignment horizontal="left" vertical="center" wrapText="1"/>
    </xf>
    <xf numFmtId="0" fontId="24" fillId="3" borderId="5" xfId="5" applyNumberFormat="1" applyFont="1" applyFill="1" applyBorder="1" applyAlignment="1" applyProtection="1">
      <alignment vertical="center" wrapText="1"/>
    </xf>
    <xf numFmtId="0" fontId="24" fillId="3" borderId="6" xfId="5" applyNumberFormat="1" applyFont="1" applyFill="1" applyBorder="1" applyAlignment="1" applyProtection="1">
      <alignment vertical="center" wrapText="1"/>
    </xf>
    <xf numFmtId="0" fontId="24" fillId="3" borderId="5" xfId="5" applyNumberFormat="1" applyFont="1" applyFill="1" applyBorder="1" applyAlignment="1" applyProtection="1">
      <alignment horizontal="left" vertical="center" wrapText="1"/>
    </xf>
    <xf numFmtId="0" fontId="24" fillId="3" borderId="6" xfId="5" applyNumberFormat="1" applyFont="1" applyFill="1" applyBorder="1" applyAlignment="1" applyProtection="1">
      <alignment horizontal="left" vertical="center" wrapText="1"/>
    </xf>
    <xf numFmtId="0" fontId="24" fillId="3" borderId="4" xfId="5" applyFont="1" applyFill="1" applyBorder="1" applyAlignment="1" applyProtection="1">
      <alignment horizontal="left" vertical="center" wrapText="1"/>
    </xf>
    <xf numFmtId="0" fontId="5" fillId="3" borderId="5" xfId="5" applyFont="1" applyFill="1" applyBorder="1" applyAlignment="1" applyProtection="1">
      <alignment horizontal="center" vertical="center" wrapText="1"/>
      <protection locked="0"/>
    </xf>
    <xf numFmtId="0" fontId="24" fillId="3" borderId="5" xfId="5" applyNumberFormat="1" applyFont="1" applyFill="1" applyBorder="1" applyAlignment="1" applyProtection="1">
      <alignment horizontal="center" vertical="center" wrapText="1"/>
    </xf>
    <xf numFmtId="0" fontId="24" fillId="3" borderId="6" xfId="5" applyNumberFormat="1" applyFont="1" applyFill="1" applyBorder="1" applyAlignment="1" applyProtection="1">
      <alignment horizontal="center" vertical="center" wrapText="1"/>
    </xf>
    <xf numFmtId="0" fontId="5" fillId="3" borderId="5" xfId="5" applyNumberFormat="1" applyFont="1" applyFill="1" applyBorder="1" applyAlignment="1" applyProtection="1">
      <alignment horizontal="center" vertical="center" wrapText="1"/>
      <protection locked="0"/>
    </xf>
    <xf numFmtId="0" fontId="5" fillId="3" borderId="5" xfId="7" applyFont="1" applyFill="1" applyBorder="1" applyAlignment="1" applyProtection="1">
      <alignment horizontal="center" vertical="center" wrapText="1"/>
      <protection locked="0"/>
    </xf>
    <xf numFmtId="0" fontId="5" fillId="0" borderId="5" xfId="5" applyFont="1" applyFill="1" applyBorder="1" applyAlignment="1" applyProtection="1">
      <alignment horizontal="center" vertical="center" wrapText="1"/>
      <protection locked="0"/>
    </xf>
    <xf numFmtId="2" fontId="24" fillId="3" borderId="7" xfId="0" applyNumberFormat="1" applyFont="1" applyFill="1" applyBorder="1" applyAlignment="1" applyProtection="1">
      <alignment horizontal="center" vertical="center" wrapText="1"/>
    </xf>
    <xf numFmtId="2" fontId="24" fillId="3" borderId="2" xfId="0" applyNumberFormat="1" applyFont="1" applyFill="1" applyBorder="1" applyAlignment="1" applyProtection="1">
      <alignment horizontal="center" vertical="center" wrapText="1"/>
    </xf>
    <xf numFmtId="49" fontId="24" fillId="3" borderId="1" xfId="0" applyNumberFormat="1" applyFont="1" applyFill="1" applyBorder="1" applyAlignment="1" applyProtection="1">
      <alignment horizontal="center" vertical="center" wrapText="1"/>
    </xf>
    <xf numFmtId="0" fontId="24" fillId="3" borderId="1" xfId="0" applyFont="1" applyFill="1" applyBorder="1" applyAlignment="1" applyProtection="1">
      <alignment horizontal="center" vertical="center" wrapText="1"/>
    </xf>
    <xf numFmtId="164" fontId="24" fillId="3" borderId="1" xfId="0" applyNumberFormat="1" applyFont="1" applyFill="1" applyBorder="1" applyAlignment="1" applyProtection="1">
      <alignment horizontal="center" vertical="center" wrapText="1"/>
    </xf>
    <xf numFmtId="2" fontId="24" fillId="0" borderId="1" xfId="0" applyNumberFormat="1" applyFont="1" applyFill="1" applyBorder="1" applyAlignment="1" applyProtection="1">
      <alignment horizontal="center" vertical="center" wrapText="1"/>
    </xf>
    <xf numFmtId="2" fontId="24" fillId="3" borderId="1" xfId="0" applyNumberFormat="1" applyFont="1" applyFill="1" applyBorder="1" applyAlignment="1" applyProtection="1">
      <alignment horizontal="center" vertical="center" wrapText="1"/>
    </xf>
    <xf numFmtId="49" fontId="24" fillId="3" borderId="1" xfId="13" applyNumberFormat="1" applyFont="1" applyFill="1" applyBorder="1" applyAlignment="1" applyProtection="1">
      <alignment horizontal="center" vertical="center" wrapText="1"/>
    </xf>
    <xf numFmtId="0" fontId="24" fillId="0" borderId="1" xfId="0" applyFont="1" applyFill="1" applyBorder="1" applyAlignment="1" applyProtection="1">
      <alignment horizontal="left" vertical="center" wrapText="1"/>
    </xf>
    <xf numFmtId="0" fontId="54" fillId="0" borderId="0" xfId="0" applyFont="1"/>
    <xf numFmtId="49" fontId="24" fillId="3" borderId="2" xfId="13" applyNumberFormat="1" applyFont="1" applyFill="1" applyBorder="1" applyAlignment="1" applyProtection="1">
      <alignment horizontal="center" vertical="center" wrapText="1"/>
    </xf>
    <xf numFmtId="2" fontId="24" fillId="0" borderId="10" xfId="0" applyNumberFormat="1" applyFont="1" applyFill="1" applyBorder="1" applyAlignment="1" applyProtection="1">
      <alignment horizontal="center" vertical="center" wrapText="1"/>
    </xf>
    <xf numFmtId="0" fontId="24" fillId="3" borderId="2" xfId="13" applyFont="1" applyFill="1" applyBorder="1" applyAlignment="1" applyProtection="1">
      <alignment horizontal="center" vertical="center" wrapText="1"/>
      <protection locked="0"/>
    </xf>
    <xf numFmtId="49" fontId="24" fillId="3" borderId="2" xfId="13" applyNumberFormat="1" applyFont="1" applyFill="1" applyBorder="1" applyAlignment="1" applyProtection="1">
      <alignment horizontal="center" vertical="center" wrapText="1"/>
      <protection locked="0"/>
    </xf>
    <xf numFmtId="0" fontId="24" fillId="3" borderId="2" xfId="13" applyNumberFormat="1" applyFont="1" applyFill="1" applyBorder="1" applyAlignment="1" applyProtection="1">
      <alignment horizontal="center" vertical="center" wrapText="1"/>
    </xf>
    <xf numFmtId="1" fontId="24" fillId="3" borderId="2" xfId="13" applyNumberFormat="1" applyFont="1" applyFill="1" applyBorder="1" applyAlignment="1" applyProtection="1">
      <alignment horizontal="center" vertical="center" wrapText="1"/>
    </xf>
    <xf numFmtId="0" fontId="24" fillId="3" borderId="2" xfId="13" applyNumberFormat="1" applyFont="1" applyFill="1" applyBorder="1" applyAlignment="1" applyProtection="1">
      <alignment horizontal="center" vertical="center" wrapText="1"/>
      <protection locked="0"/>
    </xf>
    <xf numFmtId="0" fontId="24" fillId="3" borderId="2" xfId="13" applyNumberFormat="1" applyFont="1" applyFill="1" applyBorder="1" applyAlignment="1" applyProtection="1">
      <alignment vertical="center" wrapText="1"/>
      <protection locked="0"/>
    </xf>
    <xf numFmtId="0" fontId="24" fillId="3" borderId="2" xfId="13" applyNumberFormat="1" applyFont="1" applyFill="1" applyBorder="1" applyAlignment="1" applyProtection="1">
      <alignment vertical="center" wrapText="1"/>
    </xf>
    <xf numFmtId="0" fontId="5" fillId="4" borderId="2" xfId="5" applyFont="1" applyFill="1" applyBorder="1" applyAlignment="1" applyProtection="1">
      <alignment horizontal="center" vertical="center" wrapText="1"/>
      <protection locked="0"/>
    </xf>
    <xf numFmtId="0" fontId="5" fillId="4" borderId="1" xfId="5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5" applyFont="1" applyFill="1" applyBorder="1" applyAlignment="1" applyProtection="1">
      <alignment horizontal="center" vertical="center" wrapText="1"/>
      <protection locked="0"/>
    </xf>
    <xf numFmtId="0" fontId="5" fillId="4" borderId="1" xfId="7" applyFont="1" applyFill="1" applyBorder="1" applyAlignment="1" applyProtection="1">
      <alignment horizontal="center" vertical="center" wrapText="1"/>
      <protection locked="0"/>
    </xf>
    <xf numFmtId="49" fontId="24" fillId="3" borderId="1" xfId="0" applyNumberFormat="1" applyFont="1" applyFill="1" applyBorder="1" applyAlignment="1" applyProtection="1">
      <alignment horizontal="center" vertical="center" wrapText="1"/>
    </xf>
    <xf numFmtId="0" fontId="24" fillId="3" borderId="1" xfId="0" applyFont="1" applyFill="1" applyBorder="1" applyAlignment="1" applyProtection="1">
      <alignment horizontal="center" vertical="center" wrapText="1"/>
    </xf>
    <xf numFmtId="0" fontId="26" fillId="3" borderId="0" xfId="13" applyFont="1" applyFill="1" applyBorder="1" applyAlignment="1" applyProtection="1">
      <alignment horizontal="center" vertical="center"/>
    </xf>
    <xf numFmtId="0" fontId="36" fillId="3" borderId="1" xfId="13" applyFont="1" applyFill="1" applyBorder="1" applyAlignment="1" applyProtection="1">
      <alignment horizontal="center" vertical="center" wrapText="1"/>
    </xf>
    <xf numFmtId="49" fontId="36" fillId="3" borderId="1" xfId="13" applyNumberFormat="1" applyFont="1" applyFill="1" applyBorder="1" applyAlignment="1" applyProtection="1">
      <alignment horizontal="center" vertical="center" wrapText="1"/>
    </xf>
    <xf numFmtId="0" fontId="36" fillId="3" borderId="2" xfId="13" applyFont="1" applyFill="1" applyBorder="1" applyAlignment="1" applyProtection="1">
      <alignment horizontal="center" vertical="center" wrapText="1"/>
    </xf>
    <xf numFmtId="2" fontId="24" fillId="3" borderId="7" xfId="0" applyNumberFormat="1" applyFont="1" applyFill="1" applyBorder="1" applyAlignment="1" applyProtection="1">
      <alignment horizontal="center" vertical="center" wrapText="1"/>
    </xf>
    <xf numFmtId="2" fontId="24" fillId="3" borderId="2" xfId="0" applyNumberFormat="1" applyFont="1" applyFill="1" applyBorder="1" applyAlignment="1" applyProtection="1">
      <alignment horizontal="center" vertical="center" wrapText="1"/>
    </xf>
    <xf numFmtId="164" fontId="24" fillId="3" borderId="1" xfId="0" applyNumberFormat="1" applyFont="1" applyFill="1" applyBorder="1" applyAlignment="1" applyProtection="1">
      <alignment horizontal="center" vertical="center" wrapText="1"/>
    </xf>
    <xf numFmtId="2" fontId="24" fillId="3" borderId="1" xfId="0" applyNumberFormat="1" applyFont="1" applyFill="1" applyBorder="1" applyAlignment="1" applyProtection="1">
      <alignment horizontal="center" vertical="center" wrapText="1"/>
    </xf>
    <xf numFmtId="49" fontId="24" fillId="3" borderId="1" xfId="13" applyNumberFormat="1" applyFont="1" applyFill="1" applyBorder="1" applyAlignment="1" applyProtection="1">
      <alignment horizontal="center" vertical="center" wrapText="1"/>
    </xf>
    <xf numFmtId="164" fontId="24" fillId="0" borderId="1" xfId="0" applyNumberFormat="1" applyFont="1" applyFill="1" applyBorder="1" applyAlignment="1" applyProtection="1">
      <alignment horizontal="center" vertical="center" wrapText="1"/>
    </xf>
    <xf numFmtId="49" fontId="24" fillId="0" borderId="1" xfId="13" applyNumberFormat="1" applyFont="1" applyFill="1" applyBorder="1" applyAlignment="1" applyProtection="1">
      <alignment horizontal="center" vertical="center" wrapText="1"/>
    </xf>
    <xf numFmtId="0" fontId="24" fillId="0" borderId="1" xfId="0" applyFont="1" applyFill="1" applyBorder="1" applyAlignment="1">
      <alignment horizontal="left" vertical="center" wrapText="1"/>
    </xf>
    <xf numFmtId="0" fontId="24" fillId="0" borderId="1" xfId="0" applyFont="1" applyFill="1" applyBorder="1" applyAlignment="1" applyProtection="1">
      <alignment horizontal="center" vertical="center" wrapText="1"/>
    </xf>
    <xf numFmtId="0" fontId="36" fillId="3" borderId="1" xfId="5" applyFont="1" applyFill="1" applyBorder="1" applyAlignment="1" applyProtection="1">
      <alignment horizontal="center" vertical="center" wrapText="1"/>
    </xf>
    <xf numFmtId="0" fontId="36" fillId="3" borderId="2" xfId="5" applyFont="1" applyFill="1" applyBorder="1" applyAlignment="1" applyProtection="1">
      <alignment horizontal="center" vertical="center" wrapText="1"/>
    </xf>
    <xf numFmtId="0" fontId="24" fillId="3" borderId="4" xfId="5" applyFont="1" applyFill="1" applyBorder="1" applyAlignment="1" applyProtection="1">
      <alignment horizontal="left" vertical="center"/>
    </xf>
    <xf numFmtId="0" fontId="24" fillId="3" borderId="5" xfId="5" applyFont="1" applyFill="1" applyBorder="1" applyAlignment="1" applyProtection="1">
      <alignment horizontal="left" vertical="center"/>
    </xf>
    <xf numFmtId="0" fontId="24" fillId="3" borderId="6" xfId="5" applyFont="1" applyFill="1" applyBorder="1" applyAlignment="1" applyProtection="1">
      <alignment horizontal="left" vertical="center"/>
    </xf>
    <xf numFmtId="49" fontId="24" fillId="3" borderId="4" xfId="5" applyNumberFormat="1" applyFont="1" applyFill="1" applyBorder="1" applyAlignment="1" applyProtection="1">
      <alignment horizontal="left" vertical="center" wrapText="1"/>
    </xf>
    <xf numFmtId="49" fontId="24" fillId="3" borderId="5" xfId="5" applyNumberFormat="1" applyFont="1" applyFill="1" applyBorder="1" applyAlignment="1" applyProtection="1">
      <alignment horizontal="left" vertical="center" wrapText="1"/>
    </xf>
    <xf numFmtId="49" fontId="24" fillId="3" borderId="6" xfId="5" applyNumberFormat="1" applyFont="1" applyFill="1" applyBorder="1" applyAlignment="1" applyProtection="1">
      <alignment horizontal="left" vertical="center" wrapText="1"/>
    </xf>
    <xf numFmtId="0" fontId="26" fillId="3" borderId="5" xfId="5" applyFont="1" applyFill="1" applyBorder="1" applyAlignment="1" applyProtection="1">
      <alignment horizontal="center" vertical="center" wrapText="1"/>
      <protection locked="0"/>
    </xf>
    <xf numFmtId="0" fontId="26" fillId="3" borderId="5" xfId="5" applyNumberFormat="1" applyFont="1" applyFill="1" applyBorder="1" applyAlignment="1" applyProtection="1">
      <alignment horizontal="center" vertical="center" wrapText="1"/>
      <protection locked="0"/>
    </xf>
    <xf numFmtId="0" fontId="26" fillId="3" borderId="5" xfId="7" applyFont="1" applyFill="1" applyBorder="1" applyAlignment="1" applyProtection="1">
      <alignment horizontal="center" vertical="center" wrapText="1"/>
      <protection locked="0"/>
    </xf>
    <xf numFmtId="0" fontId="26" fillId="0" borderId="5" xfId="5" applyFont="1" applyFill="1" applyBorder="1" applyAlignment="1" applyProtection="1">
      <alignment horizontal="center" vertical="center" wrapText="1"/>
      <protection locked="0"/>
    </xf>
    <xf numFmtId="0" fontId="52" fillId="3" borderId="37" xfId="0" applyFont="1" applyFill="1" applyBorder="1" applyAlignment="1">
      <alignment vertical="center" wrapText="1"/>
    </xf>
    <xf numFmtId="0" fontId="55" fillId="3" borderId="37" xfId="0" applyFont="1" applyFill="1" applyBorder="1" applyAlignment="1">
      <alignment vertical="center" wrapText="1"/>
    </xf>
    <xf numFmtId="9" fontId="51" fillId="3" borderId="37" xfId="0" applyNumberFormat="1" applyFont="1" applyFill="1" applyBorder="1" applyAlignment="1">
      <alignment vertical="center" wrapText="1"/>
    </xf>
    <xf numFmtId="0" fontId="56" fillId="3" borderId="37" xfId="0" applyFont="1" applyFill="1" applyBorder="1" applyAlignment="1">
      <alignment vertical="center" wrapText="1"/>
    </xf>
    <xf numFmtId="0" fontId="54" fillId="7" borderId="1" xfId="13" applyFont="1" applyFill="1" applyBorder="1" applyAlignment="1" applyProtection="1">
      <alignment horizontal="center" vertical="center" wrapText="1"/>
    </xf>
    <xf numFmtId="2" fontId="54" fillId="7" borderId="1" xfId="13" applyNumberFormat="1" applyFont="1" applyFill="1" applyBorder="1" applyAlignment="1" applyProtection="1">
      <alignment horizontal="center" vertical="center"/>
    </xf>
    <xf numFmtId="0" fontId="54" fillId="3" borderId="1" xfId="13" applyFont="1" applyFill="1" applyBorder="1" applyAlignment="1" applyProtection="1">
      <alignment horizontal="center" vertical="center" wrapText="1"/>
    </xf>
    <xf numFmtId="2" fontId="54" fillId="3" borderId="1" xfId="13" applyNumberFormat="1" applyFont="1" applyFill="1" applyBorder="1" applyAlignment="1" applyProtection="1">
      <alignment horizontal="center" vertical="center"/>
    </xf>
    <xf numFmtId="2" fontId="54" fillId="3" borderId="1" xfId="13" applyNumberFormat="1" applyFont="1" applyFill="1" applyBorder="1" applyAlignment="1" applyProtection="1">
      <alignment horizontal="center" vertical="center"/>
      <protection locked="0"/>
    </xf>
    <xf numFmtId="2" fontId="54" fillId="0" borderId="1" xfId="13" applyNumberFormat="1" applyFont="1" applyFill="1" applyBorder="1" applyAlignment="1" applyProtection="1">
      <alignment horizontal="center" vertical="center"/>
      <protection locked="0"/>
    </xf>
    <xf numFmtId="0" fontId="54" fillId="3" borderId="2" xfId="13" applyFont="1" applyFill="1" applyBorder="1" applyAlignment="1" applyProtection="1">
      <alignment horizontal="center" vertical="center" wrapText="1"/>
      <protection locked="0"/>
    </xf>
    <xf numFmtId="0" fontId="54" fillId="3" borderId="2" xfId="13" applyNumberFormat="1" applyFont="1" applyFill="1" applyBorder="1" applyAlignment="1" applyProtection="1">
      <alignment horizontal="center" vertical="center" wrapText="1"/>
      <protection locked="0"/>
    </xf>
    <xf numFmtId="0" fontId="54" fillId="3" borderId="2" xfId="13" applyNumberFormat="1" applyFont="1" applyFill="1" applyBorder="1" applyAlignment="1" applyProtection="1">
      <alignment vertical="center" wrapText="1"/>
      <protection locked="0"/>
    </xf>
    <xf numFmtId="0" fontId="12" fillId="3" borderId="4" xfId="5" applyFont="1" applyFill="1" applyBorder="1" applyAlignment="1" applyProtection="1">
      <alignment horizontal="left" vertical="center"/>
    </xf>
    <xf numFmtId="0" fontId="18" fillId="3" borderId="4" xfId="5" applyFont="1" applyFill="1" applyBorder="1" applyAlignment="1" applyProtection="1">
      <alignment horizontal="center" vertical="center" wrapText="1"/>
    </xf>
    <xf numFmtId="0" fontId="18" fillId="3" borderId="5" xfId="5" applyFont="1" applyFill="1" applyBorder="1" applyAlignment="1" applyProtection="1">
      <alignment horizontal="center" vertical="center" wrapText="1"/>
    </xf>
    <xf numFmtId="0" fontId="18" fillId="3" borderId="6" xfId="5" applyFont="1" applyFill="1" applyBorder="1" applyAlignment="1" applyProtection="1">
      <alignment horizontal="center" vertical="center" wrapText="1"/>
    </xf>
    <xf numFmtId="0" fontId="24" fillId="3" borderId="4" xfId="5" applyFont="1" applyFill="1" applyBorder="1" applyAlignment="1" applyProtection="1">
      <alignment horizontal="left" vertical="center"/>
    </xf>
    <xf numFmtId="0" fontId="24" fillId="3" borderId="5" xfId="5" applyFont="1" applyFill="1" applyBorder="1" applyAlignment="1" applyProtection="1">
      <alignment horizontal="left" vertical="center"/>
    </xf>
    <xf numFmtId="0" fontId="24" fillId="3" borderId="6" xfId="5" applyFont="1" applyFill="1" applyBorder="1" applyAlignment="1" applyProtection="1">
      <alignment horizontal="left" vertical="center"/>
    </xf>
    <xf numFmtId="0" fontId="36" fillId="3" borderId="2" xfId="13" applyFont="1" applyFill="1" applyBorder="1" applyAlignment="1" applyProtection="1">
      <alignment horizontal="center" vertical="center" wrapText="1"/>
    </xf>
    <xf numFmtId="0" fontId="36" fillId="3" borderId="1" xfId="5" applyFont="1" applyFill="1" applyBorder="1" applyAlignment="1" applyProtection="1">
      <alignment horizontal="center" vertical="center" wrapText="1"/>
    </xf>
    <xf numFmtId="49" fontId="24" fillId="3" borderId="4" xfId="5" applyNumberFormat="1" applyFont="1" applyFill="1" applyBorder="1" applyAlignment="1" applyProtection="1">
      <alignment horizontal="left" vertical="center" wrapText="1"/>
    </xf>
    <xf numFmtId="49" fontId="24" fillId="3" borderId="5" xfId="5" applyNumberFormat="1" applyFont="1" applyFill="1" applyBorder="1" applyAlignment="1" applyProtection="1">
      <alignment horizontal="left" vertical="center" wrapText="1"/>
    </xf>
    <xf numFmtId="49" fontId="24" fillId="3" borderId="6" xfId="5" applyNumberFormat="1" applyFont="1" applyFill="1" applyBorder="1" applyAlignment="1" applyProtection="1">
      <alignment horizontal="left" vertical="center" wrapText="1"/>
    </xf>
    <xf numFmtId="0" fontId="24" fillId="3" borderId="5" xfId="5" applyFont="1" applyFill="1" applyBorder="1" applyAlignment="1" applyProtection="1">
      <alignment horizontal="center" vertical="center" wrapText="1"/>
    </xf>
    <xf numFmtId="0" fontId="24" fillId="3" borderId="6" xfId="5" applyFont="1" applyFill="1" applyBorder="1" applyAlignment="1" applyProtection="1">
      <alignment horizontal="center" vertical="center" wrapText="1"/>
    </xf>
    <xf numFmtId="0" fontId="24" fillId="3" borderId="4" xfId="5" applyFont="1" applyFill="1" applyBorder="1" applyAlignment="1" applyProtection="1">
      <alignment horizontal="center" vertical="center" wrapText="1"/>
    </xf>
    <xf numFmtId="0" fontId="36" fillId="3" borderId="7" xfId="5" applyFont="1" applyFill="1" applyBorder="1" applyAlignment="1" applyProtection="1">
      <alignment horizontal="center" vertical="center" wrapText="1"/>
    </xf>
    <xf numFmtId="0" fontId="36" fillId="3" borderId="2" xfId="5" applyFont="1" applyFill="1" applyBorder="1" applyAlignment="1" applyProtection="1">
      <alignment horizontal="center" vertical="center" wrapText="1"/>
    </xf>
    <xf numFmtId="49" fontId="24" fillId="3" borderId="1" xfId="0" applyNumberFormat="1" applyFont="1" applyFill="1" applyBorder="1" applyAlignment="1" applyProtection="1">
      <alignment horizontal="center" vertical="center" wrapText="1"/>
    </xf>
    <xf numFmtId="0" fontId="24" fillId="3" borderId="1" xfId="0" applyFont="1" applyFill="1" applyBorder="1" applyAlignment="1" applyProtection="1">
      <alignment horizontal="center" vertical="center" wrapText="1"/>
    </xf>
    <xf numFmtId="2" fontId="24" fillId="3" borderId="1" xfId="0" applyNumberFormat="1" applyFont="1" applyFill="1" applyBorder="1" applyAlignment="1" applyProtection="1">
      <alignment horizontal="center" vertical="center" wrapText="1"/>
    </xf>
    <xf numFmtId="49" fontId="24" fillId="3" borderId="1" xfId="13" applyNumberFormat="1" applyFont="1" applyFill="1" applyBorder="1" applyAlignment="1" applyProtection="1">
      <alignment horizontal="center" vertical="center" wrapText="1"/>
    </xf>
    <xf numFmtId="2" fontId="24" fillId="3" borderId="7" xfId="0" applyNumberFormat="1" applyFont="1" applyFill="1" applyBorder="1" applyAlignment="1" applyProtection="1">
      <alignment horizontal="center" vertical="center" wrapText="1"/>
    </xf>
    <xf numFmtId="2" fontId="24" fillId="3" borderId="2" xfId="0" applyNumberFormat="1" applyFont="1" applyFill="1" applyBorder="1" applyAlignment="1" applyProtection="1">
      <alignment horizontal="center" vertical="center" wrapText="1"/>
    </xf>
    <xf numFmtId="164" fontId="24" fillId="3" borderId="1" xfId="0" applyNumberFormat="1" applyFont="1" applyFill="1" applyBorder="1" applyAlignment="1" applyProtection="1">
      <alignment horizontal="center" vertical="center" wrapText="1"/>
    </xf>
    <xf numFmtId="0" fontId="36" fillId="3" borderId="1" xfId="13" applyFont="1" applyFill="1" applyBorder="1" applyAlignment="1" applyProtection="1">
      <alignment horizontal="center" vertical="center" wrapText="1"/>
    </xf>
    <xf numFmtId="0" fontId="26" fillId="3" borderId="0" xfId="13" applyFont="1" applyFill="1" applyBorder="1" applyAlignment="1" applyProtection="1">
      <alignment horizontal="center" vertical="center"/>
    </xf>
    <xf numFmtId="49" fontId="36" fillId="3" borderId="1" xfId="13" applyNumberFormat="1" applyFont="1" applyFill="1" applyBorder="1" applyAlignment="1" applyProtection="1">
      <alignment horizontal="center" vertical="center" wrapText="1"/>
    </xf>
    <xf numFmtId="0" fontId="57" fillId="7" borderId="1" xfId="13" applyFont="1" applyFill="1" applyBorder="1" applyAlignment="1" applyProtection="1">
      <alignment horizontal="center" vertical="center" wrapText="1"/>
    </xf>
    <xf numFmtId="2" fontId="57" fillId="7" borderId="1" xfId="13" applyNumberFormat="1" applyFont="1" applyFill="1" applyBorder="1" applyAlignment="1" applyProtection="1">
      <alignment horizontal="center" vertical="center"/>
    </xf>
    <xf numFmtId="0" fontId="57" fillId="3" borderId="1" xfId="13" applyFont="1" applyFill="1" applyBorder="1" applyAlignment="1" applyProtection="1">
      <alignment horizontal="center" vertical="center" wrapText="1"/>
    </xf>
    <xf numFmtId="2" fontId="57" fillId="3" borderId="1" xfId="13" applyNumberFormat="1" applyFont="1" applyFill="1" applyBorder="1" applyAlignment="1" applyProtection="1">
      <alignment horizontal="center" vertical="center"/>
    </xf>
    <xf numFmtId="2" fontId="57" fillId="0" borderId="1" xfId="13" applyNumberFormat="1" applyFont="1" applyFill="1" applyBorder="1" applyAlignment="1" applyProtection="1">
      <alignment horizontal="center" vertical="center"/>
    </xf>
    <xf numFmtId="0" fontId="57" fillId="3" borderId="2" xfId="13" applyFont="1" applyFill="1" applyBorder="1" applyAlignment="1" applyProtection="1">
      <alignment horizontal="center" vertical="center" wrapText="1"/>
    </xf>
    <xf numFmtId="0" fontId="57" fillId="3" borderId="2" xfId="13" applyNumberFormat="1" applyFont="1" applyFill="1" applyBorder="1" applyAlignment="1" applyProtection="1">
      <alignment horizontal="center" vertical="center" wrapText="1"/>
    </xf>
    <xf numFmtId="49" fontId="24" fillId="3" borderId="4" xfId="5" applyNumberFormat="1" applyFont="1" applyFill="1" applyBorder="1" applyAlignment="1" applyProtection="1">
      <alignment horizontal="left" vertical="center" wrapText="1"/>
    </xf>
    <xf numFmtId="0" fontId="24" fillId="3" borderId="4" xfId="5" applyFont="1" applyFill="1" applyBorder="1" applyAlignment="1" applyProtection="1">
      <alignment horizontal="center" vertical="center" wrapText="1"/>
    </xf>
    <xf numFmtId="49" fontId="24" fillId="3" borderId="5" xfId="5" applyNumberFormat="1" applyFont="1" applyFill="1" applyBorder="1" applyAlignment="1" applyProtection="1">
      <alignment horizontal="left" vertical="center" wrapText="1"/>
    </xf>
    <xf numFmtId="49" fontId="24" fillId="3" borderId="6" xfId="5" applyNumberFormat="1" applyFont="1" applyFill="1" applyBorder="1" applyAlignment="1" applyProtection="1">
      <alignment horizontal="left" vertical="center" wrapText="1"/>
    </xf>
    <xf numFmtId="0" fontId="49" fillId="11" borderId="1" xfId="0" applyFont="1" applyFill="1" applyBorder="1" applyAlignment="1">
      <alignment horizontal="center" vertical="center" wrapText="1"/>
    </xf>
    <xf numFmtId="0" fontId="49" fillId="11" borderId="1" xfId="0" applyFont="1" applyFill="1" applyBorder="1" applyAlignment="1">
      <alignment vertical="center" wrapText="1"/>
    </xf>
    <xf numFmtId="0" fontId="57" fillId="0" borderId="1" xfId="0" applyFont="1" applyBorder="1" applyAlignment="1">
      <alignment horizontal="center" vertical="center"/>
    </xf>
    <xf numFmtId="0" fontId="57" fillId="0" borderId="0" xfId="0" applyFont="1"/>
    <xf numFmtId="0" fontId="58" fillId="12" borderId="1" xfId="0" applyFont="1" applyFill="1" applyBorder="1" applyAlignment="1">
      <alignment vertical="center" wrapText="1"/>
    </xf>
    <xf numFmtId="9" fontId="59" fillId="12" borderId="1" xfId="0" applyNumberFormat="1" applyFont="1" applyFill="1" applyBorder="1" applyAlignment="1">
      <alignment vertical="center" wrapText="1"/>
    </xf>
    <xf numFmtId="0" fontId="57" fillId="12" borderId="1" xfId="0" applyFont="1" applyFill="1" applyBorder="1" applyAlignment="1">
      <alignment horizontal="center" vertical="center" wrapText="1"/>
    </xf>
    <xf numFmtId="0" fontId="57" fillId="12" borderId="1" xfId="0" applyFont="1" applyFill="1" applyBorder="1" applyAlignment="1">
      <alignment vertical="center" wrapText="1"/>
    </xf>
    <xf numFmtId="0" fontId="59" fillId="12" borderId="1" xfId="0" applyFont="1" applyFill="1" applyBorder="1" applyAlignment="1">
      <alignment vertical="center" wrapText="1"/>
    </xf>
    <xf numFmtId="0" fontId="59" fillId="3" borderId="1" xfId="0" applyFont="1" applyFill="1" applyBorder="1" applyAlignment="1">
      <alignment vertical="center" wrapText="1"/>
    </xf>
    <xf numFmtId="0" fontId="57" fillId="0" borderId="1" xfId="0" applyFont="1" applyBorder="1"/>
    <xf numFmtId="0" fontId="50" fillId="12" borderId="1" xfId="0" applyFont="1" applyFill="1" applyBorder="1" applyAlignment="1">
      <alignment vertical="center" wrapText="1"/>
    </xf>
    <xf numFmtId="9" fontId="50" fillId="12" borderId="1" xfId="0" applyNumberFormat="1" applyFont="1" applyFill="1" applyBorder="1" applyAlignment="1">
      <alignment vertical="center" wrapText="1"/>
    </xf>
    <xf numFmtId="0" fontId="50" fillId="12" borderId="1" xfId="0" applyFont="1" applyFill="1" applyBorder="1" applyAlignment="1">
      <alignment horizontal="center" vertical="center" wrapText="1"/>
    </xf>
    <xf numFmtId="0" fontId="50" fillId="3" borderId="1" xfId="0" applyFont="1" applyFill="1" applyBorder="1" applyAlignment="1">
      <alignment vertical="center" wrapText="1"/>
    </xf>
    <xf numFmtId="0" fontId="60" fillId="12" borderId="1" xfId="0" applyFont="1" applyFill="1" applyBorder="1" applyAlignment="1">
      <alignment vertical="center" wrapText="1"/>
    </xf>
    <xf numFmtId="9" fontId="61" fillId="12" borderId="1" xfId="0" applyNumberFormat="1" applyFont="1" applyFill="1" applyBorder="1" applyAlignment="1">
      <alignment vertical="center" wrapText="1"/>
    </xf>
    <xf numFmtId="0" fontId="62" fillId="12" borderId="1" xfId="0" applyFont="1" applyFill="1" applyBorder="1" applyAlignment="1">
      <alignment horizontal="center" vertical="center" wrapText="1"/>
    </xf>
    <xf numFmtId="0" fontId="62" fillId="12" borderId="1" xfId="0" applyFont="1" applyFill="1" applyBorder="1" applyAlignment="1">
      <alignment vertical="center" wrapText="1"/>
    </xf>
    <xf numFmtId="0" fontId="61" fillId="3" borderId="1" xfId="0" applyFont="1" applyFill="1" applyBorder="1" applyAlignment="1">
      <alignment vertical="center" wrapText="1"/>
    </xf>
    <xf numFmtId="0" fontId="57" fillId="0" borderId="0" xfId="0" applyFont="1" applyAlignment="1">
      <alignment horizontal="center"/>
    </xf>
    <xf numFmtId="49" fontId="24" fillId="3" borderId="1" xfId="0" applyNumberFormat="1" applyFont="1" applyFill="1" applyBorder="1" applyAlignment="1" applyProtection="1">
      <alignment horizontal="center" vertical="center" wrapText="1"/>
    </xf>
    <xf numFmtId="0" fontId="24" fillId="3" borderId="1" xfId="0" applyFont="1" applyFill="1" applyBorder="1" applyAlignment="1" applyProtection="1">
      <alignment horizontal="center" vertical="center" wrapText="1"/>
    </xf>
    <xf numFmtId="0" fontId="36" fillId="3" borderId="1" xfId="13" applyFont="1" applyFill="1" applyBorder="1" applyAlignment="1" applyProtection="1">
      <alignment horizontal="center" vertical="center" wrapText="1"/>
    </xf>
    <xf numFmtId="49" fontId="36" fillId="3" borderId="1" xfId="13" applyNumberFormat="1" applyFont="1" applyFill="1" applyBorder="1" applyAlignment="1" applyProtection="1">
      <alignment horizontal="center" vertical="center" wrapText="1"/>
    </xf>
    <xf numFmtId="2" fontId="24" fillId="3" borderId="7" xfId="0" applyNumberFormat="1" applyFont="1" applyFill="1" applyBorder="1" applyAlignment="1" applyProtection="1">
      <alignment horizontal="center" vertical="center" wrapText="1"/>
    </xf>
    <xf numFmtId="2" fontId="24" fillId="3" borderId="2" xfId="0" applyNumberFormat="1" applyFont="1" applyFill="1" applyBorder="1" applyAlignment="1" applyProtection="1">
      <alignment horizontal="center" vertical="center" wrapText="1"/>
    </xf>
    <xf numFmtId="164" fontId="24" fillId="3" borderId="1" xfId="0" applyNumberFormat="1" applyFont="1" applyFill="1" applyBorder="1" applyAlignment="1" applyProtection="1">
      <alignment horizontal="center" vertical="center" wrapText="1"/>
    </xf>
    <xf numFmtId="2" fontId="24" fillId="3" borderId="1" xfId="0" applyNumberFormat="1" applyFont="1" applyFill="1" applyBorder="1" applyAlignment="1" applyProtection="1">
      <alignment horizontal="center" vertical="center" wrapText="1"/>
    </xf>
    <xf numFmtId="2" fontId="24" fillId="0" borderId="7" xfId="0" applyNumberFormat="1" applyFont="1" applyFill="1" applyBorder="1" applyAlignment="1" applyProtection="1">
      <alignment horizontal="center" vertical="center" wrapText="1"/>
    </xf>
    <xf numFmtId="2" fontId="24" fillId="0" borderId="2" xfId="0" applyNumberFormat="1" applyFont="1" applyFill="1" applyBorder="1" applyAlignment="1" applyProtection="1">
      <alignment horizontal="center" vertical="center" wrapText="1"/>
    </xf>
    <xf numFmtId="0" fontId="24" fillId="0" borderId="7" xfId="0" applyFont="1" applyFill="1" applyBorder="1" applyAlignment="1" applyProtection="1">
      <alignment horizontal="left" vertical="center" wrapText="1"/>
    </xf>
    <xf numFmtId="0" fontId="24" fillId="0" borderId="2" xfId="0" applyFont="1" applyFill="1" applyBorder="1" applyAlignment="1" applyProtection="1">
      <alignment horizontal="left" vertical="center" wrapText="1"/>
    </xf>
    <xf numFmtId="0" fontId="36" fillId="3" borderId="12" xfId="13" applyNumberFormat="1" applyFont="1" applyFill="1" applyBorder="1" applyAlignment="1" applyProtection="1">
      <alignment horizontal="center" vertical="center" wrapText="1"/>
    </xf>
    <xf numFmtId="0" fontId="36" fillId="3" borderId="13" xfId="13" applyFont="1" applyFill="1" applyBorder="1" applyAlignment="1" applyProtection="1">
      <alignment horizontal="center" vertical="center" wrapText="1"/>
    </xf>
    <xf numFmtId="0" fontId="30" fillId="6" borderId="12" xfId="8" applyNumberFormat="1" applyFont="1" applyFill="1" applyBorder="1" applyAlignment="1" applyProtection="1">
      <alignment horizontal="center" vertical="center" wrapText="1"/>
    </xf>
    <xf numFmtId="0" fontId="36" fillId="6" borderId="12" xfId="8" applyNumberFormat="1" applyFont="1" applyFill="1" applyBorder="1" applyAlignment="1" applyProtection="1">
      <alignment horizontal="center" vertical="center" wrapText="1"/>
    </xf>
    <xf numFmtId="49" fontId="36" fillId="5" borderId="12" xfId="13" applyNumberFormat="1" applyFont="1" applyFill="1" applyBorder="1" applyAlignment="1" applyProtection="1">
      <alignment horizontal="center" vertical="center" wrapText="1"/>
    </xf>
    <xf numFmtId="49" fontId="24" fillId="3" borderId="12" xfId="13" applyNumberFormat="1" applyFont="1" applyFill="1" applyBorder="1" applyAlignment="1" applyProtection="1">
      <alignment horizontal="center" vertical="center" wrapText="1"/>
    </xf>
    <xf numFmtId="49" fontId="24" fillId="3" borderId="13" xfId="0" applyNumberFormat="1" applyFont="1" applyFill="1" applyBorder="1" applyAlignment="1" applyProtection="1">
      <alignment horizontal="center" vertical="center" wrapText="1"/>
    </xf>
    <xf numFmtId="0" fontId="24" fillId="3" borderId="13" xfId="0" applyFont="1" applyFill="1" applyBorder="1" applyAlignment="1" applyProtection="1">
      <alignment horizontal="center" vertical="center" wrapText="1"/>
    </xf>
    <xf numFmtId="49" fontId="24" fillId="0" borderId="12" xfId="13" applyNumberFormat="1" applyFont="1" applyFill="1" applyBorder="1" applyAlignment="1" applyProtection="1">
      <alignment horizontal="center" vertical="center" wrapText="1"/>
    </xf>
    <xf numFmtId="0" fontId="24" fillId="3" borderId="14" xfId="13" applyFont="1" applyFill="1" applyBorder="1" applyAlignment="1" applyProtection="1">
      <alignment horizontal="center" vertical="center" wrapText="1"/>
    </xf>
    <xf numFmtId="2" fontId="24" fillId="3" borderId="14" xfId="13" applyNumberFormat="1" applyFont="1" applyFill="1" applyBorder="1" applyAlignment="1" applyProtection="1">
      <alignment horizontal="center" vertical="center"/>
    </xf>
    <xf numFmtId="2" fontId="24" fillId="0" borderId="14" xfId="13" applyNumberFormat="1" applyFont="1" applyFill="1" applyBorder="1" applyAlignment="1" applyProtection="1">
      <alignment horizontal="center" vertical="center"/>
    </xf>
    <xf numFmtId="0" fontId="24" fillId="3" borderId="15" xfId="13" applyFont="1" applyFill="1" applyBorder="1" applyAlignment="1" applyProtection="1">
      <alignment vertical="center" wrapText="1"/>
    </xf>
    <xf numFmtId="49" fontId="24" fillId="3" borderId="15" xfId="13" applyNumberFormat="1" applyFont="1" applyFill="1" applyBorder="1" applyAlignment="1" applyProtection="1">
      <alignment vertical="center" wrapText="1"/>
    </xf>
    <xf numFmtId="0" fontId="24" fillId="0" borderId="15" xfId="0" applyFont="1" applyFill="1" applyBorder="1" applyAlignment="1" applyProtection="1">
      <alignment vertical="center" wrapText="1"/>
    </xf>
    <xf numFmtId="49" fontId="36" fillId="13" borderId="12" xfId="13" applyNumberFormat="1" applyFont="1" applyFill="1" applyBorder="1" applyAlignment="1" applyProtection="1">
      <alignment horizontal="center" vertical="center" wrapText="1"/>
    </xf>
    <xf numFmtId="49" fontId="24" fillId="4" borderId="13" xfId="0" applyNumberFormat="1" applyFont="1" applyFill="1" applyBorder="1" applyAlignment="1" applyProtection="1">
      <alignment horizontal="center" vertical="center" wrapText="1"/>
    </xf>
    <xf numFmtId="0" fontId="24" fillId="4" borderId="13" xfId="0" applyFont="1" applyFill="1" applyBorder="1" applyAlignment="1" applyProtection="1">
      <alignment horizontal="center" vertical="center" wrapText="1"/>
    </xf>
    <xf numFmtId="0" fontId="24" fillId="4" borderId="0" xfId="0" applyFont="1" applyFill="1"/>
    <xf numFmtId="0" fontId="24" fillId="4" borderId="0" xfId="0" applyFont="1" applyFill="1" applyAlignment="1">
      <alignment horizontal="left"/>
    </xf>
    <xf numFmtId="0" fontId="35" fillId="4" borderId="0" xfId="7" applyFont="1" applyFill="1" applyAlignment="1">
      <alignment horizontal="left"/>
    </xf>
    <xf numFmtId="49" fontId="26" fillId="4" borderId="0" xfId="12" applyNumberFormat="1" applyFont="1" applyFill="1" applyAlignment="1">
      <alignment horizontal="left" vertical="center"/>
    </xf>
    <xf numFmtId="0" fontId="35" fillId="4" borderId="0" xfId="0" applyFont="1" applyFill="1" applyAlignment="1">
      <alignment horizontal="left"/>
    </xf>
    <xf numFmtId="0" fontId="35" fillId="4" borderId="0" xfId="7" applyFont="1" applyFill="1" applyAlignment="1">
      <alignment vertical="center" readingOrder="1"/>
    </xf>
    <xf numFmtId="0" fontId="35" fillId="4" borderId="0" xfId="7" applyFont="1" applyFill="1" applyAlignment="1">
      <alignment vertical="center" wrapText="1" readingOrder="1"/>
    </xf>
    <xf numFmtId="0" fontId="26" fillId="4" borderId="0" xfId="7" applyFont="1" applyFill="1" applyBorder="1" applyAlignment="1">
      <alignment horizontal="left"/>
    </xf>
    <xf numFmtId="0" fontId="26" fillId="4" borderId="0" xfId="6" applyFont="1" applyFill="1" applyBorder="1" applyAlignment="1">
      <alignment vertical="center"/>
    </xf>
    <xf numFmtId="3" fontId="26" fillId="4" borderId="0" xfId="6" applyNumberFormat="1" applyFont="1" applyFill="1" applyBorder="1" applyAlignment="1">
      <alignment vertical="center"/>
    </xf>
    <xf numFmtId="49" fontId="26" fillId="4" borderId="0" xfId="13" applyNumberFormat="1" applyFont="1" applyFill="1" applyBorder="1" applyAlignment="1" applyProtection="1">
      <alignment vertical="center"/>
    </xf>
    <xf numFmtId="0" fontId="26" fillId="4" borderId="0" xfId="13" applyFont="1" applyFill="1" applyBorder="1" applyAlignment="1" applyProtection="1">
      <alignment horizontal="left" vertical="center"/>
    </xf>
    <xf numFmtId="0" fontId="26" fillId="4" borderId="0" xfId="13" applyFont="1" applyFill="1" applyBorder="1" applyAlignment="1" applyProtection="1">
      <alignment vertical="center"/>
    </xf>
    <xf numFmtId="0" fontId="26" fillId="4" borderId="0" xfId="13" applyFont="1" applyFill="1" applyBorder="1" applyAlignment="1" applyProtection="1">
      <alignment vertical="center"/>
      <protection locked="0"/>
    </xf>
    <xf numFmtId="0" fontId="26" fillId="4" borderId="0" xfId="13" applyFont="1" applyFill="1" applyBorder="1" applyAlignment="1" applyProtection="1">
      <alignment vertical="center" wrapText="1"/>
    </xf>
    <xf numFmtId="0" fontId="26" fillId="4" borderId="0" xfId="13" applyFont="1" applyFill="1" applyBorder="1" applyAlignment="1" applyProtection="1">
      <alignment vertical="center" wrapText="1"/>
      <protection locked="0"/>
    </xf>
    <xf numFmtId="49" fontId="27" fillId="4" borderId="0" xfId="13" applyNumberFormat="1" applyFont="1" applyFill="1" applyAlignment="1" applyProtection="1">
      <alignment horizontal="center" vertical="center"/>
    </xf>
    <xf numFmtId="0" fontId="27" fillId="4" borderId="0" xfId="13" applyFont="1" applyFill="1" applyAlignment="1" applyProtection="1">
      <alignment horizontal="left" vertical="center"/>
    </xf>
    <xf numFmtId="0" fontId="28" fillId="4" borderId="0" xfId="13" applyFont="1" applyFill="1" applyAlignment="1" applyProtection="1">
      <alignment horizontal="center" vertical="center"/>
    </xf>
    <xf numFmtId="0" fontId="31" fillId="4" borderId="0" xfId="13" applyFont="1" applyFill="1" applyAlignment="1" applyProtection="1">
      <alignment horizontal="center" vertical="center"/>
    </xf>
    <xf numFmtId="0" fontId="33" fillId="4" borderId="0" xfId="13" applyFont="1" applyFill="1" applyAlignment="1" applyProtection="1">
      <alignment horizontal="center" vertical="center"/>
    </xf>
    <xf numFmtId="0" fontId="24" fillId="4" borderId="0" xfId="13" applyFont="1" applyFill="1" applyAlignment="1" applyProtection="1">
      <alignment vertical="center"/>
    </xf>
    <xf numFmtId="0" fontId="32" fillId="4" borderId="0" xfId="0" applyNumberFormat="1" applyFont="1" applyFill="1" applyBorder="1" applyAlignment="1" applyProtection="1">
      <alignment vertical="center"/>
    </xf>
    <xf numFmtId="0" fontId="63" fillId="4" borderId="0" xfId="0" applyFont="1" applyFill="1"/>
    <xf numFmtId="0" fontId="34" fillId="4" borderId="0" xfId="13" applyFont="1" applyFill="1" applyAlignment="1" applyProtection="1">
      <alignment vertical="center"/>
    </xf>
    <xf numFmtId="0" fontId="32" fillId="4" borderId="0" xfId="13" applyFont="1" applyFill="1" applyAlignment="1" applyProtection="1">
      <alignment vertical="center"/>
    </xf>
    <xf numFmtId="2" fontId="24" fillId="4" borderId="0" xfId="13" applyNumberFormat="1" applyFont="1" applyFill="1" applyAlignment="1" applyProtection="1">
      <alignment vertical="center"/>
    </xf>
    <xf numFmtId="2" fontId="32" fillId="4" borderId="0" xfId="0" applyNumberFormat="1" applyFont="1" applyFill="1" applyBorder="1" applyAlignment="1" applyProtection="1">
      <alignment vertical="center"/>
    </xf>
    <xf numFmtId="0" fontId="31" fillId="4" borderId="0" xfId="13" applyFont="1" applyFill="1" applyAlignment="1" applyProtection="1">
      <alignment vertical="center"/>
    </xf>
    <xf numFmtId="2" fontId="34" fillId="4" borderId="0" xfId="13" applyNumberFormat="1" applyFont="1" applyFill="1" applyAlignment="1" applyProtection="1">
      <alignment vertical="center"/>
    </xf>
    <xf numFmtId="49" fontId="35" fillId="4" borderId="0" xfId="13" applyNumberFormat="1" applyFont="1" applyFill="1" applyAlignment="1" applyProtection="1">
      <alignment horizontal="center" vertical="center"/>
    </xf>
    <xf numFmtId="0" fontId="35" fillId="4" borderId="0" xfId="13" applyFont="1" applyFill="1" applyAlignment="1" applyProtection="1">
      <alignment horizontal="left" vertical="center"/>
    </xf>
    <xf numFmtId="0" fontId="26" fillId="4" borderId="0" xfId="13" applyFont="1" applyFill="1" applyAlignment="1" applyProtection="1">
      <alignment horizontal="center" vertical="center"/>
    </xf>
    <xf numFmtId="0" fontId="36" fillId="4" borderId="1" xfId="13" applyFont="1" applyFill="1" applyBorder="1" applyAlignment="1" applyProtection="1">
      <alignment horizontal="center" vertical="center" wrapText="1"/>
    </xf>
    <xf numFmtId="0" fontId="24" fillId="4" borderId="1" xfId="13" applyFont="1" applyFill="1" applyBorder="1" applyAlignment="1" applyProtection="1">
      <alignment horizontal="center" vertical="center" wrapText="1"/>
    </xf>
    <xf numFmtId="0" fontId="36" fillId="4" borderId="12" xfId="13" applyNumberFormat="1" applyFont="1" applyFill="1" applyBorder="1" applyAlignment="1" applyProtection="1">
      <alignment horizontal="center" vertical="center" wrapText="1"/>
    </xf>
    <xf numFmtId="0" fontId="36" fillId="4" borderId="1" xfId="13" applyFont="1" applyFill="1" applyBorder="1" applyAlignment="1" applyProtection="1">
      <alignment horizontal="left" vertical="center" wrapText="1"/>
    </xf>
    <xf numFmtId="49" fontId="36" fillId="4" borderId="1" xfId="13" applyNumberFormat="1" applyFont="1" applyFill="1" applyBorder="1" applyAlignment="1" applyProtection="1">
      <alignment horizontal="center" vertical="center" wrapText="1"/>
    </xf>
    <xf numFmtId="0" fontId="36" fillId="4" borderId="13" xfId="13" applyFont="1" applyFill="1" applyBorder="1" applyAlignment="1" applyProtection="1">
      <alignment horizontal="center" vertical="center" wrapText="1"/>
    </xf>
    <xf numFmtId="0" fontId="35" fillId="4" borderId="0" xfId="13" applyFont="1" applyFill="1" applyBorder="1" applyAlignment="1" applyProtection="1">
      <alignment horizontal="center" vertical="center"/>
      <protection locked="0"/>
    </xf>
    <xf numFmtId="0" fontId="30" fillId="4" borderId="12" xfId="8" applyNumberFormat="1" applyFont="1" applyFill="1" applyBorder="1" applyAlignment="1" applyProtection="1">
      <alignment horizontal="center" vertical="center" wrapText="1"/>
    </xf>
    <xf numFmtId="2" fontId="24" fillId="4" borderId="7" xfId="0" applyNumberFormat="1" applyFont="1" applyFill="1" applyBorder="1" applyAlignment="1" applyProtection="1">
      <alignment horizontal="center" vertical="center" wrapText="1"/>
    </xf>
    <xf numFmtId="2" fontId="24" fillId="4" borderId="1" xfId="13" applyNumberFormat="1" applyFont="1" applyFill="1" applyBorder="1" applyAlignment="1" applyProtection="1">
      <alignment horizontal="center" vertical="center"/>
    </xf>
    <xf numFmtId="2" fontId="24" fillId="4" borderId="2" xfId="0" applyNumberFormat="1" applyFont="1" applyFill="1" applyBorder="1" applyAlignment="1" applyProtection="1">
      <alignment horizontal="center" vertical="center" wrapText="1"/>
    </xf>
    <xf numFmtId="2" fontId="24" fillId="4" borderId="1" xfId="13" applyNumberFormat="1" applyFont="1" applyFill="1" applyBorder="1" applyAlignment="1" applyProtection="1">
      <alignment horizontal="center" vertical="center"/>
      <protection locked="0"/>
    </xf>
    <xf numFmtId="0" fontId="24" fillId="4" borderId="2" xfId="13" applyFont="1" applyFill="1" applyBorder="1" applyAlignment="1" applyProtection="1">
      <alignment vertical="center" wrapText="1"/>
      <protection locked="0"/>
    </xf>
    <xf numFmtId="49" fontId="24" fillId="4" borderId="2" xfId="13" applyNumberFormat="1" applyFont="1" applyFill="1" applyBorder="1" applyAlignment="1" applyProtection="1">
      <alignment vertical="center" wrapText="1"/>
      <protection locked="0"/>
    </xf>
    <xf numFmtId="0" fontId="24" fillId="4" borderId="2" xfId="13" applyFont="1" applyFill="1" applyBorder="1" applyAlignment="1" applyProtection="1">
      <alignment vertical="center" wrapText="1"/>
    </xf>
    <xf numFmtId="49" fontId="24" fillId="4" borderId="2" xfId="13" applyNumberFormat="1" applyFont="1" applyFill="1" applyBorder="1" applyAlignment="1" applyProtection="1">
      <alignment vertical="center" wrapText="1"/>
    </xf>
    <xf numFmtId="0" fontId="36" fillId="4" borderId="12" xfId="8" applyNumberFormat="1" applyFont="1" applyFill="1" applyBorder="1" applyAlignment="1" applyProtection="1">
      <alignment horizontal="center" vertical="center" wrapText="1"/>
    </xf>
    <xf numFmtId="49" fontId="36" fillId="4" borderId="12" xfId="13" applyNumberFormat="1" applyFont="1" applyFill="1" applyBorder="1" applyAlignment="1" applyProtection="1">
      <alignment horizontal="center" vertical="center" wrapText="1"/>
    </xf>
    <xf numFmtId="166" fontId="24" fillId="4" borderId="1" xfId="13" applyNumberFormat="1" applyFont="1" applyFill="1" applyBorder="1" applyAlignment="1" applyProtection="1">
      <alignment horizontal="center" vertical="center"/>
    </xf>
    <xf numFmtId="49" fontId="24" fillId="4" borderId="12" xfId="13" applyNumberFormat="1" applyFont="1" applyFill="1" applyBorder="1" applyAlignment="1" applyProtection="1">
      <alignment horizontal="center" vertical="center" wrapText="1"/>
    </xf>
    <xf numFmtId="0" fontId="24" fillId="4" borderId="1" xfId="0" applyFont="1" applyFill="1" applyBorder="1" applyAlignment="1" applyProtection="1">
      <alignment horizontal="left" vertical="center" wrapText="1"/>
    </xf>
    <xf numFmtId="49" fontId="24" fillId="4" borderId="1" xfId="0" applyNumberFormat="1" applyFont="1" applyFill="1" applyBorder="1" applyAlignment="1" applyProtection="1">
      <alignment horizontal="center" vertical="center" wrapText="1"/>
    </xf>
    <xf numFmtId="2" fontId="24" fillId="4" borderId="1" xfId="0" applyNumberFormat="1" applyFont="1" applyFill="1" applyBorder="1" applyAlignment="1" applyProtection="1">
      <alignment horizontal="center" vertical="center" wrapText="1"/>
    </xf>
    <xf numFmtId="164" fontId="24" fillId="4" borderId="1" xfId="0" applyNumberFormat="1" applyFont="1" applyFill="1" applyBorder="1" applyAlignment="1" applyProtection="1">
      <alignment horizontal="center" vertical="center" wrapText="1"/>
    </xf>
    <xf numFmtId="0" fontId="24" fillId="4" borderId="1" xfId="0" applyFont="1" applyFill="1" applyBorder="1" applyAlignment="1" applyProtection="1">
      <alignment horizontal="center" vertical="center" wrapText="1"/>
    </xf>
    <xf numFmtId="1" fontId="24" fillId="4" borderId="1" xfId="13" applyNumberFormat="1" applyFont="1" applyFill="1" applyBorder="1" applyAlignment="1" applyProtection="1">
      <alignment horizontal="center" vertical="center"/>
    </xf>
    <xf numFmtId="1" fontId="24" fillId="4" borderId="2" xfId="13" applyNumberFormat="1" applyFont="1" applyFill="1" applyBorder="1" applyAlignment="1" applyProtection="1">
      <alignment vertical="center" wrapText="1"/>
    </xf>
    <xf numFmtId="2" fontId="24" fillId="4" borderId="10" xfId="13" applyNumberFormat="1" applyFont="1" applyFill="1" applyBorder="1" applyAlignment="1" applyProtection="1">
      <alignment horizontal="center" vertical="center"/>
    </xf>
    <xf numFmtId="0" fontId="24" fillId="4" borderId="1" xfId="0" applyFont="1" applyFill="1" applyBorder="1" applyAlignment="1">
      <alignment horizontal="left" vertical="center" wrapText="1"/>
    </xf>
    <xf numFmtId="2" fontId="24" fillId="4" borderId="10" xfId="0" applyNumberFormat="1" applyFont="1" applyFill="1" applyBorder="1" applyAlignment="1" applyProtection="1">
      <alignment horizontal="center" vertical="center" wrapText="1"/>
    </xf>
    <xf numFmtId="0" fontId="24" fillId="4" borderId="7" xfId="0" applyFont="1" applyFill="1" applyBorder="1" applyAlignment="1" applyProtection="1">
      <alignment horizontal="left" vertical="center" wrapText="1"/>
    </xf>
    <xf numFmtId="0" fontId="24" fillId="4" borderId="2" xfId="0" applyFont="1" applyFill="1" applyBorder="1" applyAlignment="1" applyProtection="1">
      <alignment horizontal="left" vertical="center" wrapText="1"/>
    </xf>
    <xf numFmtId="0" fontId="24" fillId="4" borderId="14" xfId="13" applyFont="1" applyFill="1" applyBorder="1" applyAlignment="1" applyProtection="1">
      <alignment horizontal="center" vertical="center" wrapText="1"/>
    </xf>
    <xf numFmtId="2" fontId="24" fillId="4" borderId="14" xfId="13" applyNumberFormat="1" applyFont="1" applyFill="1" applyBorder="1" applyAlignment="1" applyProtection="1">
      <alignment horizontal="center" vertical="center"/>
    </xf>
    <xf numFmtId="0" fontId="24" fillId="4" borderId="15" xfId="13" applyFont="1" applyFill="1" applyBorder="1" applyAlignment="1" applyProtection="1">
      <alignment vertical="center" wrapText="1"/>
    </xf>
    <xf numFmtId="49" fontId="24" fillId="4" borderId="15" xfId="13" applyNumberFormat="1" applyFont="1" applyFill="1" applyBorder="1" applyAlignment="1" applyProtection="1">
      <alignment vertical="center" wrapText="1"/>
    </xf>
    <xf numFmtId="0" fontId="36" fillId="4" borderId="2" xfId="8" applyNumberFormat="1" applyFont="1" applyFill="1" applyBorder="1" applyAlignment="1" applyProtection="1">
      <alignment horizontal="center" vertical="center" wrapText="1"/>
    </xf>
    <xf numFmtId="2" fontId="24" fillId="4" borderId="1" xfId="5" applyNumberFormat="1" applyFont="1" applyFill="1" applyBorder="1" applyAlignment="1" applyProtection="1">
      <alignment horizontal="center" vertical="center" wrapText="1"/>
    </xf>
    <xf numFmtId="0" fontId="36" fillId="4" borderId="1" xfId="8" applyNumberFormat="1" applyFont="1" applyFill="1" applyBorder="1" applyAlignment="1" applyProtection="1">
      <alignment horizontal="center" vertical="center" wrapText="1"/>
    </xf>
    <xf numFmtId="2" fontId="24" fillId="4" borderId="7" xfId="5" applyNumberFormat="1" applyFont="1" applyFill="1" applyBorder="1" applyAlignment="1" applyProtection="1">
      <alignment horizontal="center" vertical="center" wrapText="1"/>
    </xf>
    <xf numFmtId="2" fontId="24" fillId="4" borderId="2" xfId="5" applyNumberFormat="1" applyFont="1" applyFill="1" applyBorder="1" applyAlignment="1" applyProtection="1">
      <alignment horizontal="center" vertical="center" wrapText="1"/>
    </xf>
    <xf numFmtId="0" fontId="24" fillId="4" borderId="0" xfId="0" applyFont="1" applyFill="1" applyAlignment="1">
      <alignment horizontal="center"/>
    </xf>
    <xf numFmtId="0" fontId="36" fillId="4" borderId="1" xfId="5" applyFont="1" applyFill="1" applyBorder="1" applyAlignment="1" applyProtection="1">
      <alignment horizontal="center" vertical="center" wrapText="1"/>
    </xf>
    <xf numFmtId="0" fontId="36" fillId="4" borderId="1" xfId="5" applyFont="1" applyFill="1" applyBorder="1" applyAlignment="1" applyProtection="1">
      <alignment vertical="center" wrapText="1"/>
    </xf>
    <xf numFmtId="0" fontId="36" fillId="4" borderId="2" xfId="5" applyFont="1" applyFill="1" applyBorder="1" applyAlignment="1" applyProtection="1">
      <alignment horizontal="center" vertical="center" wrapText="1"/>
    </xf>
    <xf numFmtId="0" fontId="36" fillId="4" borderId="7" xfId="5" applyFont="1" applyFill="1" applyBorder="1" applyAlignment="1" applyProtection="1">
      <alignment horizontal="left" vertical="center" wrapText="1"/>
    </xf>
    <xf numFmtId="0" fontId="36" fillId="4" borderId="7" xfId="5" applyFont="1" applyFill="1" applyBorder="1" applyAlignment="1" applyProtection="1">
      <alignment horizontal="center" vertical="center" wrapText="1"/>
    </xf>
    <xf numFmtId="0" fontId="36" fillId="4" borderId="2" xfId="13" applyFont="1" applyFill="1" applyBorder="1" applyAlignment="1" applyProtection="1">
      <alignment horizontal="center" vertical="center" wrapText="1"/>
    </xf>
    <xf numFmtId="0" fontId="24" fillId="4" borderId="1" xfId="5" applyFont="1" applyFill="1" applyBorder="1" applyAlignment="1" applyProtection="1">
      <alignment horizontal="center" vertical="center" wrapText="1"/>
    </xf>
    <xf numFmtId="0" fontId="24" fillId="4" borderId="7" xfId="5" applyFont="1" applyFill="1" applyBorder="1" applyAlignment="1" applyProtection="1">
      <alignment horizontal="left" vertical="center" wrapText="1"/>
    </xf>
    <xf numFmtId="0" fontId="24" fillId="4" borderId="7" xfId="5" applyFont="1" applyFill="1" applyBorder="1" applyAlignment="1" applyProtection="1">
      <alignment horizontal="center" vertical="center" wrapText="1"/>
    </xf>
    <xf numFmtId="0" fontId="24" fillId="4" borderId="1" xfId="5" applyFont="1" applyFill="1" applyBorder="1" applyAlignment="1" applyProtection="1">
      <alignment horizontal="center" vertical="center" wrapText="1" shrinkToFit="1"/>
    </xf>
    <xf numFmtId="0" fontId="26" fillId="4" borderId="1" xfId="7" applyFont="1" applyFill="1" applyBorder="1" applyAlignment="1" applyProtection="1">
      <alignment horizontal="center" vertical="center" wrapText="1"/>
    </xf>
    <xf numFmtId="0" fontId="24" fillId="4" borderId="1" xfId="0" applyFont="1" applyFill="1" applyBorder="1"/>
    <xf numFmtId="0" fontId="24" fillId="0" borderId="7" xfId="5" applyFont="1" applyFill="1" applyBorder="1" applyAlignment="1" applyProtection="1">
      <alignment horizontal="left" vertical="center" wrapText="1"/>
    </xf>
    <xf numFmtId="0" fontId="24" fillId="0" borderId="7" xfId="5" applyFont="1" applyFill="1" applyBorder="1" applyAlignment="1" applyProtection="1">
      <alignment horizontal="center" vertical="center" wrapText="1"/>
    </xf>
    <xf numFmtId="0" fontId="24" fillId="0" borderId="5" xfId="5" applyFont="1" applyFill="1" applyBorder="1" applyAlignment="1" applyProtection="1">
      <alignment horizontal="center" vertical="center" wrapText="1"/>
    </xf>
    <xf numFmtId="0" fontId="24" fillId="0" borderId="6" xfId="5" applyFont="1" applyFill="1" applyBorder="1" applyAlignment="1" applyProtection="1">
      <alignment horizontal="center" vertical="center" wrapText="1"/>
    </xf>
    <xf numFmtId="0" fontId="24" fillId="0" borderId="4" xfId="5" applyFont="1" applyFill="1" applyBorder="1" applyAlignment="1" applyProtection="1">
      <alignment horizontal="center" vertical="center" wrapText="1"/>
    </xf>
    <xf numFmtId="0" fontId="24" fillId="0" borderId="1" xfId="5" applyFont="1" applyFill="1" applyBorder="1" applyAlignment="1" applyProtection="1">
      <alignment horizontal="center" vertical="center" wrapText="1" shrinkToFit="1"/>
    </xf>
    <xf numFmtId="0" fontId="36" fillId="0" borderId="1" xfId="5" applyFont="1" applyFill="1" applyBorder="1" applyAlignment="1" applyProtection="1">
      <alignment vertical="center" wrapText="1"/>
    </xf>
    <xf numFmtId="0" fontId="36" fillId="0" borderId="5" xfId="5" applyFont="1" applyFill="1" applyBorder="1" applyAlignment="1" applyProtection="1">
      <alignment horizontal="center" vertical="center" wrapText="1"/>
    </xf>
    <xf numFmtId="0" fontId="36" fillId="0" borderId="6" xfId="5" applyFont="1" applyFill="1" applyBorder="1" applyAlignment="1" applyProtection="1">
      <alignment horizontal="center" vertical="center" wrapText="1"/>
    </xf>
    <xf numFmtId="0" fontId="26" fillId="0" borderId="1" xfId="7" applyFont="1" applyFill="1" applyBorder="1" applyAlignment="1" applyProtection="1">
      <alignment horizontal="center" vertical="center" wrapText="1"/>
    </xf>
    <xf numFmtId="0" fontId="24" fillId="0" borderId="1" xfId="13" applyFont="1" applyFill="1" applyBorder="1" applyAlignment="1" applyProtection="1">
      <alignment horizontal="left" vertical="center" wrapText="1"/>
    </xf>
    <xf numFmtId="0" fontId="36" fillId="0" borderId="4" xfId="5" applyFont="1" applyFill="1" applyBorder="1" applyAlignment="1" applyProtection="1">
      <alignment vertical="center" wrapText="1"/>
    </xf>
    <xf numFmtId="0" fontId="24" fillId="0" borderId="4" xfId="5" applyFont="1" applyFill="1" applyBorder="1" applyAlignment="1" applyProtection="1">
      <alignment horizontal="left" vertical="center"/>
    </xf>
    <xf numFmtId="0" fontId="36" fillId="0" borderId="4" xfId="5" applyFont="1" applyFill="1" applyBorder="1" applyAlignment="1" applyProtection="1">
      <alignment horizontal="center" vertical="center" wrapText="1"/>
    </xf>
    <xf numFmtId="0" fontId="36" fillId="0" borderId="7" xfId="5" applyFont="1" applyFill="1" applyBorder="1" applyAlignment="1" applyProtection="1">
      <alignment horizontal="left" vertical="center" wrapText="1"/>
    </xf>
    <xf numFmtId="0" fontId="26" fillId="0" borderId="1" xfId="5" applyNumberFormat="1" applyFont="1" applyFill="1" applyBorder="1" applyAlignment="1" applyProtection="1">
      <alignment horizontal="center" vertical="center" wrapText="1"/>
    </xf>
    <xf numFmtId="0" fontId="24" fillId="0" borderId="4" xfId="5" applyFont="1" applyFill="1" applyBorder="1" applyAlignment="1" applyProtection="1">
      <alignment horizontal="left" vertical="center" wrapText="1"/>
    </xf>
    <xf numFmtId="0" fontId="24" fillId="0" borderId="5" xfId="5" applyNumberFormat="1" applyFont="1" applyFill="1" applyBorder="1" applyAlignment="1" applyProtection="1">
      <alignment horizontal="center" vertical="center" wrapText="1"/>
    </xf>
    <xf numFmtId="0" fontId="24" fillId="0" borderId="6" xfId="5" applyNumberFormat="1" applyFont="1" applyFill="1" applyBorder="1" applyAlignment="1" applyProtection="1">
      <alignment horizontal="center" vertical="center" wrapText="1"/>
    </xf>
    <xf numFmtId="0" fontId="5" fillId="0" borderId="2" xfId="5" applyFont="1" applyFill="1" applyBorder="1" applyAlignment="1" applyProtection="1">
      <alignment horizontal="center" vertical="center" wrapText="1"/>
      <protection locked="0"/>
    </xf>
    <xf numFmtId="0" fontId="26" fillId="0" borderId="2" xfId="5" applyFont="1" applyFill="1" applyBorder="1" applyAlignment="1" applyProtection="1">
      <alignment horizontal="center" vertical="center" wrapText="1"/>
      <protection locked="0"/>
    </xf>
    <xf numFmtId="0" fontId="36" fillId="0" borderId="1" xfId="13" applyFont="1" applyFill="1" applyBorder="1" applyAlignment="1" applyProtection="1">
      <alignment horizontal="center" vertical="center" wrapText="1"/>
    </xf>
    <xf numFmtId="49" fontId="24" fillId="0" borderId="4" xfId="5" applyNumberFormat="1" applyFont="1" applyFill="1" applyBorder="1" applyAlignment="1" applyProtection="1">
      <alignment horizontal="left" vertical="center" wrapText="1"/>
    </xf>
    <xf numFmtId="0" fontId="26" fillId="0" borderId="5" xfId="5" applyNumberFormat="1" applyFont="1" applyFill="1" applyBorder="1" applyAlignment="1" applyProtection="1">
      <alignment horizontal="center" vertical="center" wrapText="1"/>
      <protection locked="0"/>
    </xf>
    <xf numFmtId="0" fontId="24" fillId="0" borderId="5" xfId="5" applyNumberFormat="1" applyFont="1" applyFill="1" applyBorder="1" applyAlignment="1" applyProtection="1">
      <alignment vertical="center" wrapText="1"/>
    </xf>
    <xf numFmtId="0" fontId="24" fillId="0" borderId="6" xfId="5" applyNumberFormat="1" applyFont="1" applyFill="1" applyBorder="1" applyAlignment="1" applyProtection="1">
      <alignment vertical="center" wrapText="1"/>
    </xf>
    <xf numFmtId="0" fontId="5" fillId="0" borderId="1" xfId="5" applyNumberFormat="1" applyFont="1" applyFill="1" applyBorder="1" applyAlignment="1" applyProtection="1">
      <alignment horizontal="center" vertical="center" wrapText="1"/>
      <protection locked="0"/>
    </xf>
    <xf numFmtId="0" fontId="26" fillId="0" borderId="1" xfId="5" applyNumberFormat="1" applyFont="1" applyFill="1" applyBorder="1" applyAlignment="1" applyProtection="1">
      <alignment horizontal="center" vertical="center" wrapText="1"/>
      <protection locked="0"/>
    </xf>
    <xf numFmtId="0" fontId="36" fillId="0" borderId="2" xfId="13" applyFont="1" applyFill="1" applyBorder="1" applyAlignment="1" applyProtection="1">
      <alignment vertical="center" wrapText="1"/>
    </xf>
    <xf numFmtId="0" fontId="24" fillId="0" borderId="5" xfId="5" applyNumberFormat="1" applyFont="1" applyFill="1" applyBorder="1" applyAlignment="1" applyProtection="1">
      <alignment horizontal="left" vertical="center" wrapText="1"/>
    </xf>
    <xf numFmtId="0" fontId="24" fillId="0" borderId="2" xfId="13" applyFont="1" applyFill="1" applyBorder="1" applyAlignment="1" applyProtection="1">
      <alignment horizontal="center" vertical="center" wrapText="1"/>
    </xf>
    <xf numFmtId="0" fontId="24" fillId="0" borderId="1" xfId="13" applyFont="1" applyFill="1" applyBorder="1" applyAlignment="1" applyProtection="1">
      <alignment vertical="center" wrapText="1"/>
    </xf>
    <xf numFmtId="0" fontId="24" fillId="0" borderId="6" xfId="5" applyNumberFormat="1" applyFont="1" applyFill="1" applyBorder="1" applyAlignment="1" applyProtection="1">
      <alignment horizontal="left" vertical="center" wrapText="1"/>
    </xf>
    <xf numFmtId="0" fontId="26" fillId="0" borderId="5" xfId="7" applyFont="1" applyFill="1" applyBorder="1" applyAlignment="1" applyProtection="1">
      <alignment horizontal="center" vertical="center" wrapText="1"/>
      <protection locked="0"/>
    </xf>
    <xf numFmtId="0" fontId="5" fillId="0" borderId="1" xfId="7" applyFont="1" applyFill="1" applyBorder="1" applyAlignment="1" applyProtection="1">
      <alignment horizontal="center" vertical="center" wrapText="1"/>
      <protection locked="0"/>
    </xf>
    <xf numFmtId="49" fontId="24" fillId="0" borderId="5" xfId="5" applyNumberFormat="1" applyFont="1" applyFill="1" applyBorder="1" applyAlignment="1" applyProtection="1">
      <alignment horizontal="left" vertical="center" wrapText="1"/>
    </xf>
    <xf numFmtId="49" fontId="24" fillId="0" borderId="6" xfId="5" applyNumberFormat="1" applyFont="1" applyFill="1" applyBorder="1" applyAlignment="1" applyProtection="1">
      <alignment horizontal="left" vertical="center" wrapText="1"/>
    </xf>
    <xf numFmtId="0" fontId="36" fillId="0" borderId="1" xfId="5" applyFont="1" applyFill="1" applyBorder="1" applyAlignment="1" applyProtection="1">
      <alignment horizontal="center" vertical="center" wrapText="1"/>
    </xf>
    <xf numFmtId="0" fontId="36" fillId="0" borderId="2" xfId="13" applyFont="1" applyFill="1" applyBorder="1" applyAlignment="1" applyProtection="1">
      <alignment horizontal="center" vertical="center" wrapText="1"/>
    </xf>
    <xf numFmtId="0" fontId="24" fillId="0" borderId="5" xfId="5" applyFont="1" applyFill="1" applyBorder="1" applyAlignment="1" applyProtection="1">
      <alignment horizontal="left" vertical="center"/>
    </xf>
    <xf numFmtId="0" fontId="24" fillId="0" borderId="6" xfId="5" applyFont="1" applyFill="1" applyBorder="1" applyAlignment="1" applyProtection="1">
      <alignment horizontal="left" vertical="center"/>
    </xf>
    <xf numFmtId="0" fontId="24" fillId="0" borderId="2" xfId="5" applyFont="1" applyFill="1" applyBorder="1" applyAlignment="1" applyProtection="1">
      <alignment horizontal="center" vertical="center" wrapText="1"/>
    </xf>
    <xf numFmtId="0" fontId="24" fillId="0" borderId="1" xfId="7" applyFont="1" applyFill="1" applyBorder="1" applyAlignment="1" applyProtection="1">
      <alignment horizontal="center" vertical="center" wrapText="1"/>
    </xf>
    <xf numFmtId="0" fontId="24" fillId="0" borderId="1" xfId="7" applyFont="1" applyFill="1" applyBorder="1" applyAlignment="1" applyProtection="1">
      <alignment horizontal="center" vertical="center" wrapText="1"/>
      <protection locked="0"/>
    </xf>
    <xf numFmtId="0" fontId="24" fillId="0" borderId="1" xfId="5" applyNumberFormat="1" applyFont="1" applyFill="1" applyBorder="1" applyAlignment="1" applyProtection="1">
      <alignment horizontal="center" vertical="center" wrapText="1"/>
    </xf>
    <xf numFmtId="0" fontId="24" fillId="0" borderId="1" xfId="5" applyNumberFormat="1" applyFont="1" applyFill="1" applyBorder="1" applyAlignment="1" applyProtection="1">
      <alignment horizontal="center" vertical="center" wrapText="1"/>
      <protection locked="0"/>
    </xf>
    <xf numFmtId="0" fontId="24" fillId="0" borderId="2" xfId="5" applyFont="1" applyFill="1" applyBorder="1" applyAlignment="1" applyProtection="1">
      <alignment horizontal="center" vertical="center" wrapText="1"/>
      <protection locked="0"/>
    </xf>
    <xf numFmtId="0" fontId="26" fillId="0" borderId="0" xfId="13" applyFont="1" applyFill="1" applyAlignment="1" applyProtection="1">
      <alignment horizontal="left" vertical="center"/>
    </xf>
    <xf numFmtId="0" fontId="24" fillId="0" borderId="0" xfId="0" applyFont="1" applyFill="1" applyAlignment="1">
      <alignment horizontal="left"/>
    </xf>
    <xf numFmtId="0" fontId="26" fillId="0" borderId="0" xfId="13" applyFont="1" applyFill="1" applyBorder="1" applyAlignment="1" applyProtection="1">
      <alignment vertical="center"/>
    </xf>
    <xf numFmtId="0" fontId="27" fillId="0" borderId="0" xfId="13" applyFont="1" applyFill="1" applyAlignment="1" applyProtection="1">
      <alignment horizontal="center" vertical="center"/>
    </xf>
    <xf numFmtId="0" fontId="33" fillId="0" borderId="0" xfId="13" applyFont="1" applyFill="1" applyAlignment="1" applyProtection="1">
      <alignment horizontal="center" vertical="center"/>
    </xf>
    <xf numFmtId="0" fontId="24" fillId="0" borderId="0" xfId="13" applyFont="1" applyFill="1" applyAlignment="1" applyProtection="1">
      <alignment vertical="center"/>
    </xf>
    <xf numFmtId="0" fontId="34" fillId="0" borderId="0" xfId="13" applyFont="1" applyFill="1" applyAlignment="1" applyProtection="1">
      <alignment vertical="center"/>
    </xf>
    <xf numFmtId="49" fontId="36" fillId="0" borderId="1" xfId="13" applyNumberFormat="1" applyFont="1" applyFill="1" applyBorder="1" applyAlignment="1" applyProtection="1">
      <alignment horizontal="center" vertical="center" wrapText="1"/>
    </xf>
    <xf numFmtId="2" fontId="24" fillId="4" borderId="2" xfId="13" applyNumberFormat="1" applyFont="1" applyFill="1" applyBorder="1" applyAlignment="1" applyProtection="1">
      <alignment horizontal="center" vertical="center" wrapText="1"/>
      <protection locked="0"/>
    </xf>
    <xf numFmtId="1" fontId="24" fillId="4" borderId="2" xfId="13" applyNumberFormat="1" applyFont="1" applyFill="1" applyBorder="1" applyAlignment="1" applyProtection="1">
      <alignment horizontal="center" vertical="center" wrapText="1"/>
    </xf>
    <xf numFmtId="2" fontId="24" fillId="4" borderId="2" xfId="13" applyNumberFormat="1" applyFont="1" applyFill="1" applyBorder="1" applyAlignment="1" applyProtection="1">
      <alignment horizontal="center" vertical="center" wrapText="1"/>
    </xf>
    <xf numFmtId="2" fontId="24" fillId="4" borderId="2" xfId="13" applyNumberFormat="1" applyFont="1" applyFill="1" applyBorder="1" applyAlignment="1" applyProtection="1">
      <alignment horizontal="center" vertical="center"/>
    </xf>
    <xf numFmtId="2" fontId="24" fillId="4" borderId="2" xfId="13" applyNumberFormat="1" applyFont="1" applyFill="1" applyBorder="1" applyAlignment="1" applyProtection="1">
      <alignment horizontal="center" vertical="center"/>
      <protection locked="0"/>
    </xf>
    <xf numFmtId="2" fontId="24" fillId="4" borderId="2" xfId="0" applyNumberFormat="1" applyFont="1" applyFill="1" applyBorder="1" applyAlignment="1" applyProtection="1">
      <alignment horizontal="center" vertical="center" wrapText="1"/>
    </xf>
    <xf numFmtId="0" fontId="24" fillId="9" borderId="1" xfId="13" applyFont="1" applyFill="1" applyBorder="1" applyAlignment="1" applyProtection="1">
      <alignment horizontal="center" vertical="center" wrapText="1"/>
    </xf>
    <xf numFmtId="2" fontId="24" fillId="9" borderId="1" xfId="13" applyNumberFormat="1" applyFont="1" applyFill="1" applyBorder="1" applyAlignment="1" applyProtection="1">
      <alignment horizontal="center" vertical="center"/>
    </xf>
    <xf numFmtId="2" fontId="24" fillId="9" borderId="1" xfId="13" applyNumberFormat="1" applyFont="1" applyFill="1" applyBorder="1" applyAlignment="1" applyProtection="1">
      <alignment horizontal="center" vertical="center"/>
      <protection locked="0"/>
    </xf>
    <xf numFmtId="2" fontId="24" fillId="9" borderId="2" xfId="13" applyNumberFormat="1" applyFont="1" applyFill="1" applyBorder="1" applyAlignment="1" applyProtection="1">
      <alignment horizontal="center" vertical="center" wrapText="1"/>
      <protection locked="0"/>
    </xf>
    <xf numFmtId="0" fontId="24" fillId="9" borderId="0" xfId="0" applyFont="1" applyFill="1"/>
    <xf numFmtId="2" fontId="26" fillId="4" borderId="0" xfId="12" applyNumberFormat="1" applyFont="1" applyFill="1" applyAlignment="1">
      <alignment horizontal="center" vertical="center"/>
    </xf>
    <xf numFmtId="2" fontId="35" fillId="4" borderId="0" xfId="7" applyNumberFormat="1" applyFont="1" applyFill="1" applyAlignment="1">
      <alignment horizontal="center" vertical="center" wrapText="1"/>
    </xf>
    <xf numFmtId="2" fontId="26" fillId="4" borderId="0" xfId="6" applyNumberFormat="1" applyFont="1" applyFill="1" applyBorder="1" applyAlignment="1">
      <alignment horizontal="center" vertical="center"/>
    </xf>
    <xf numFmtId="2" fontId="27" fillId="4" borderId="0" xfId="13" applyNumberFormat="1" applyFont="1" applyFill="1" applyAlignment="1" applyProtection="1">
      <alignment horizontal="center" vertical="center"/>
    </xf>
    <xf numFmtId="2" fontId="35" fillId="4" borderId="0" xfId="13" applyNumberFormat="1" applyFont="1" applyFill="1" applyAlignment="1" applyProtection="1">
      <alignment horizontal="center" vertical="center"/>
    </xf>
    <xf numFmtId="2" fontId="24" fillId="4" borderId="1" xfId="13" applyNumberFormat="1" applyFont="1" applyFill="1" applyBorder="1" applyAlignment="1" applyProtection="1">
      <alignment horizontal="center" vertical="center" wrapText="1"/>
    </xf>
    <xf numFmtId="2" fontId="24" fillId="4" borderId="2" xfId="0" applyNumberFormat="1" applyFont="1" applyFill="1" applyBorder="1" applyAlignment="1" applyProtection="1">
      <alignment horizontal="center" vertical="center" wrapText="1"/>
      <protection locked="0"/>
    </xf>
    <xf numFmtId="2" fontId="24" fillId="4" borderId="15" xfId="0" applyNumberFormat="1" applyFont="1" applyFill="1" applyBorder="1" applyAlignment="1" applyProtection="1">
      <alignment horizontal="center" vertical="center" wrapText="1"/>
    </xf>
    <xf numFmtId="2" fontId="24" fillId="4" borderId="0" xfId="0" applyNumberFormat="1" applyFont="1" applyFill="1" applyAlignment="1">
      <alignment horizontal="center" vertical="center"/>
    </xf>
    <xf numFmtId="2" fontId="24" fillId="0" borderId="0" xfId="0" applyNumberFormat="1" applyFont="1" applyFill="1" applyAlignment="1">
      <alignment horizontal="center" vertical="center"/>
    </xf>
    <xf numFmtId="0" fontId="36" fillId="4" borderId="2" xfId="5" applyNumberFormat="1" applyFont="1" applyFill="1" applyBorder="1" applyAlignment="1" applyProtection="1">
      <alignment horizontal="center" vertical="center" wrapText="1"/>
    </xf>
    <xf numFmtId="0" fontId="36" fillId="0" borderId="2" xfId="5" applyNumberFormat="1" applyFont="1" applyFill="1" applyBorder="1" applyAlignment="1" applyProtection="1">
      <alignment horizontal="center" vertical="center" wrapText="1"/>
    </xf>
    <xf numFmtId="0" fontId="24" fillId="3" borderId="0" xfId="0" applyFont="1" applyFill="1"/>
    <xf numFmtId="0" fontId="35" fillId="3" borderId="0" xfId="0" applyFont="1" applyFill="1" applyAlignment="1">
      <alignment horizontal="left"/>
    </xf>
    <xf numFmtId="0" fontId="35" fillId="3" borderId="0" xfId="7" applyFont="1" applyFill="1" applyAlignment="1">
      <alignment vertical="center" readingOrder="1"/>
    </xf>
    <xf numFmtId="0" fontId="35" fillId="3" borderId="0" xfId="7" applyFont="1" applyFill="1" applyAlignment="1">
      <alignment vertical="center" wrapText="1" readingOrder="1"/>
    </xf>
    <xf numFmtId="0" fontId="26" fillId="3" borderId="0" xfId="7" applyFont="1" applyFill="1" applyBorder="1" applyAlignment="1">
      <alignment horizontal="left"/>
    </xf>
    <xf numFmtId="0" fontId="26" fillId="3" borderId="0" xfId="6" applyFont="1" applyFill="1" applyBorder="1" applyAlignment="1">
      <alignment vertical="center"/>
    </xf>
    <xf numFmtId="3" fontId="26" fillId="3" borderId="0" xfId="6" applyNumberFormat="1" applyFont="1" applyFill="1" applyBorder="1" applyAlignment="1">
      <alignment vertical="center"/>
    </xf>
    <xf numFmtId="0" fontId="26" fillId="3" borderId="0" xfId="13" applyFont="1" applyFill="1" applyBorder="1" applyAlignment="1" applyProtection="1">
      <alignment vertical="center" wrapText="1"/>
      <protection locked="0"/>
    </xf>
    <xf numFmtId="0" fontId="29" fillId="3" borderId="0" xfId="13" applyFont="1" applyFill="1" applyBorder="1" applyAlignment="1" applyProtection="1">
      <alignment vertical="center"/>
    </xf>
    <xf numFmtId="0" fontId="26" fillId="3" borderId="0" xfId="13" applyFont="1" applyFill="1" applyBorder="1" applyAlignment="1" applyProtection="1">
      <alignment vertical="center"/>
      <protection locked="0"/>
    </xf>
    <xf numFmtId="0" fontId="63" fillId="3" borderId="0" xfId="0" applyFont="1" applyFill="1"/>
    <xf numFmtId="0" fontId="12" fillId="3" borderId="0" xfId="13" applyFont="1" applyFill="1" applyBorder="1" applyAlignment="1" applyProtection="1">
      <alignment vertical="center"/>
      <protection locked="0"/>
    </xf>
    <xf numFmtId="0" fontId="12" fillId="4" borderId="0" xfId="13" applyFont="1" applyFill="1" applyBorder="1" applyAlignment="1" applyProtection="1">
      <alignment vertical="center"/>
      <protection locked="0"/>
    </xf>
    <xf numFmtId="0" fontId="2" fillId="3" borderId="12" xfId="13" applyNumberFormat="1" applyFont="1" applyFill="1" applyBorder="1" applyAlignment="1" applyProtection="1">
      <alignment horizontal="center" vertical="center" wrapText="1"/>
    </xf>
    <xf numFmtId="0" fontId="2" fillId="3" borderId="1" xfId="13" applyFont="1" applyFill="1" applyBorder="1" applyAlignment="1" applyProtection="1">
      <alignment horizontal="left" vertical="center" wrapText="1"/>
    </xf>
    <xf numFmtId="0" fontId="2" fillId="3" borderId="5" xfId="13" applyFont="1" applyFill="1" applyBorder="1" applyAlignment="1" applyProtection="1">
      <alignment horizontal="center" vertical="center" wrapText="1"/>
    </xf>
    <xf numFmtId="0" fontId="2" fillId="3" borderId="13" xfId="13" applyFont="1" applyFill="1" applyBorder="1" applyAlignment="1" applyProtection="1">
      <alignment horizontal="center" vertical="center" wrapText="1"/>
    </xf>
    <xf numFmtId="0" fontId="2" fillId="3" borderId="0" xfId="13" applyFont="1" applyFill="1" applyBorder="1" applyAlignment="1" applyProtection="1">
      <alignment horizontal="center" vertical="center"/>
      <protection locked="0"/>
    </xf>
    <xf numFmtId="0" fontId="2" fillId="4" borderId="0" xfId="13" applyFont="1" applyFill="1" applyBorder="1" applyAlignment="1" applyProtection="1">
      <alignment horizontal="center" vertical="center"/>
      <protection locked="0"/>
    </xf>
    <xf numFmtId="0" fontId="30" fillId="14" borderId="12" xfId="8" applyNumberFormat="1" applyFont="1" applyFill="1" applyBorder="1" applyAlignment="1" applyProtection="1">
      <alignment horizontal="center" vertical="center" wrapText="1"/>
    </xf>
    <xf numFmtId="164" fontId="12" fillId="7" borderId="1" xfId="13" applyNumberFormat="1" applyFont="1" applyFill="1" applyBorder="1" applyAlignment="1" applyProtection="1">
      <alignment horizontal="center" vertical="center" wrapText="1"/>
    </xf>
    <xf numFmtId="0" fontId="12" fillId="3" borderId="0" xfId="0" applyFont="1" applyFill="1"/>
    <xf numFmtId="0" fontId="12" fillId="0" borderId="0" xfId="0" applyFont="1" applyFill="1"/>
    <xf numFmtId="164" fontId="12" fillId="3" borderId="1" xfId="13" applyNumberFormat="1" applyFont="1" applyFill="1" applyBorder="1" applyAlignment="1" applyProtection="1">
      <alignment horizontal="center" vertical="center" wrapText="1"/>
      <protection locked="0"/>
    </xf>
    <xf numFmtId="49" fontId="13" fillId="5" borderId="12" xfId="13" applyNumberFormat="1" applyFont="1" applyFill="1" applyBorder="1" applyAlignment="1" applyProtection="1">
      <alignment horizontal="center" vertical="center" wrapText="1"/>
    </xf>
    <xf numFmtId="0" fontId="12" fillId="3" borderId="1" xfId="13" applyFont="1" applyFill="1" applyBorder="1" applyAlignment="1" applyProtection="1">
      <alignment horizontal="center" vertical="center" wrapText="1"/>
      <protection locked="0"/>
    </xf>
    <xf numFmtId="2" fontId="12" fillId="3" borderId="10" xfId="13" applyNumberFormat="1" applyFont="1" applyFill="1" applyBorder="1" applyAlignment="1" applyProtection="1">
      <alignment horizontal="center" vertical="center"/>
      <protection locked="0"/>
    </xf>
    <xf numFmtId="2" fontId="24" fillId="3" borderId="10" xfId="0" applyNumberFormat="1" applyFont="1" applyFill="1" applyBorder="1" applyAlignment="1" applyProtection="1">
      <alignment horizontal="center" vertical="center" wrapText="1"/>
    </xf>
    <xf numFmtId="2" fontId="12" fillId="3" borderId="10" xfId="0" applyNumberFormat="1" applyFont="1" applyFill="1" applyBorder="1" applyAlignment="1" applyProtection="1">
      <alignment horizontal="center" vertical="center" wrapText="1"/>
    </xf>
    <xf numFmtId="0" fontId="12" fillId="4" borderId="0" xfId="0" applyFont="1" applyFill="1"/>
    <xf numFmtId="0" fontId="24" fillId="3" borderId="0" xfId="0" applyFont="1" applyFill="1" applyAlignment="1">
      <alignment horizontal="left"/>
    </xf>
    <xf numFmtId="0" fontId="24" fillId="3" borderId="0" xfId="0" applyFont="1" applyFill="1" applyAlignment="1">
      <alignment horizontal="center"/>
    </xf>
    <xf numFmtId="0" fontId="12" fillId="3" borderId="7" xfId="5" applyFont="1" applyFill="1" applyBorder="1" applyAlignment="1" applyProtection="1">
      <alignment horizontal="left" vertical="center" wrapText="1"/>
      <protection locked="0"/>
    </xf>
    <xf numFmtId="0" fontId="12" fillId="3" borderId="7" xfId="5" applyFont="1" applyFill="1" applyBorder="1" applyAlignment="1" applyProtection="1">
      <alignment horizontal="center" vertical="center" wrapText="1"/>
      <protection locked="0"/>
    </xf>
    <xf numFmtId="0" fontId="12" fillId="3" borderId="1" xfId="5" applyFont="1" applyFill="1" applyBorder="1" applyAlignment="1" applyProtection="1">
      <alignment horizontal="center" vertical="center" wrapText="1" shrinkToFit="1"/>
      <protection locked="0"/>
    </xf>
    <xf numFmtId="0" fontId="12" fillId="3" borderId="1" xfId="0" applyFont="1" applyFill="1" applyBorder="1" applyProtection="1">
      <protection locked="0"/>
    </xf>
    <xf numFmtId="0" fontId="12" fillId="3" borderId="1" xfId="13" applyFont="1" applyFill="1" applyBorder="1" applyAlignment="1" applyProtection="1">
      <alignment horizontal="left" vertical="center" wrapText="1"/>
      <protection locked="0"/>
    </xf>
    <xf numFmtId="0" fontId="18" fillId="3" borderId="4" xfId="5" applyFont="1" applyFill="1" applyBorder="1" applyAlignment="1" applyProtection="1">
      <alignment vertical="center" wrapText="1"/>
      <protection locked="0"/>
    </xf>
    <xf numFmtId="0" fontId="12" fillId="3" borderId="0" xfId="0" applyFont="1" applyFill="1" applyProtection="1">
      <protection locked="0"/>
    </xf>
    <xf numFmtId="0" fontId="18" fillId="3" borderId="7" xfId="5" applyFont="1" applyFill="1" applyBorder="1" applyAlignment="1" applyProtection="1">
      <alignment horizontal="left" vertical="center" wrapText="1"/>
      <protection locked="0"/>
    </xf>
    <xf numFmtId="0" fontId="12" fillId="3" borderId="4" xfId="5" applyFont="1" applyFill="1" applyBorder="1" applyAlignment="1" applyProtection="1">
      <alignment horizontal="left" vertical="center" wrapText="1"/>
      <protection locked="0"/>
    </xf>
    <xf numFmtId="0" fontId="12" fillId="3" borderId="5" xfId="5" applyNumberFormat="1" applyFont="1" applyFill="1" applyBorder="1" applyAlignment="1" applyProtection="1">
      <alignment horizontal="center" vertical="center" wrapText="1"/>
      <protection locked="0"/>
    </xf>
    <xf numFmtId="0" fontId="12" fillId="3" borderId="6" xfId="5" applyNumberFormat="1" applyFont="1" applyFill="1" applyBorder="1" applyAlignment="1" applyProtection="1">
      <alignment horizontal="center" vertical="center" wrapText="1"/>
      <protection locked="0"/>
    </xf>
    <xf numFmtId="0" fontId="18" fillId="3" borderId="1" xfId="13" applyFont="1" applyFill="1" applyBorder="1" applyAlignment="1" applyProtection="1">
      <alignment horizontal="center" vertical="center" wrapText="1"/>
      <protection locked="0"/>
    </xf>
    <xf numFmtId="0" fontId="12" fillId="3" borderId="5" xfId="5" applyNumberFormat="1" applyFont="1" applyFill="1" applyBorder="1" applyAlignment="1" applyProtection="1">
      <alignment vertical="center" wrapText="1"/>
      <protection locked="0"/>
    </xf>
    <xf numFmtId="0" fontId="12" fillId="3" borderId="6" xfId="5" applyNumberFormat="1" applyFont="1" applyFill="1" applyBorder="1" applyAlignment="1" applyProtection="1">
      <alignment vertical="center" wrapText="1"/>
      <protection locked="0"/>
    </xf>
    <xf numFmtId="0" fontId="18" fillId="3" borderId="2" xfId="13" applyFont="1" applyFill="1" applyBorder="1" applyAlignment="1" applyProtection="1">
      <alignment vertical="center" wrapText="1"/>
      <protection locked="0"/>
    </xf>
    <xf numFmtId="0" fontId="12" fillId="3" borderId="5" xfId="5" applyNumberFormat="1" applyFont="1" applyFill="1" applyBorder="1" applyAlignment="1" applyProtection="1">
      <alignment horizontal="left" vertical="center" wrapText="1"/>
      <protection locked="0"/>
    </xf>
    <xf numFmtId="0" fontId="12" fillId="3" borderId="2" xfId="13" applyFont="1" applyFill="1" applyBorder="1" applyAlignment="1" applyProtection="1">
      <alignment horizontal="center" vertical="center" wrapText="1"/>
      <protection locked="0"/>
    </xf>
    <xf numFmtId="0" fontId="12" fillId="3" borderId="1" xfId="13" applyFont="1" applyFill="1" applyBorder="1" applyAlignment="1" applyProtection="1">
      <alignment vertical="center" wrapText="1"/>
      <protection locked="0"/>
    </xf>
    <xf numFmtId="0" fontId="12" fillId="3" borderId="6" xfId="5" applyNumberFormat="1" applyFont="1" applyFill="1" applyBorder="1" applyAlignment="1" applyProtection="1">
      <alignment horizontal="left" vertical="center" wrapText="1"/>
      <protection locked="0"/>
    </xf>
    <xf numFmtId="0" fontId="12" fillId="3" borderId="5" xfId="7" applyFont="1" applyFill="1" applyBorder="1" applyAlignment="1" applyProtection="1">
      <alignment horizontal="center" vertical="center" wrapText="1"/>
      <protection locked="0"/>
    </xf>
    <xf numFmtId="166" fontId="12" fillId="7" borderId="1" xfId="13" applyNumberFormat="1" applyFont="1" applyFill="1" applyBorder="1" applyAlignment="1" applyProtection="1">
      <alignment horizontal="center" vertical="center"/>
    </xf>
    <xf numFmtId="166" fontId="12" fillId="3" borderId="1" xfId="13" applyNumberFormat="1" applyFont="1" applyFill="1" applyBorder="1" applyAlignment="1" applyProtection="1">
      <alignment horizontal="center" vertical="center"/>
      <protection locked="0"/>
    </xf>
    <xf numFmtId="0" fontId="18" fillId="3" borderId="2" xfId="13" applyFont="1" applyFill="1" applyBorder="1" applyAlignment="1" applyProtection="1">
      <alignment horizontal="center" vertical="center" wrapText="1"/>
    </xf>
    <xf numFmtId="0" fontId="18" fillId="3" borderId="1" xfId="13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7" xfId="5" applyFont="1" applyFill="1" applyBorder="1" applyAlignment="1" applyProtection="1">
      <alignment horizontal="center" vertical="center" wrapText="1"/>
    </xf>
    <xf numFmtId="0" fontId="18" fillId="3" borderId="2" xfId="5" applyFont="1" applyFill="1" applyBorder="1" applyAlignment="1" applyProtection="1">
      <alignment horizontal="center" vertical="center" wrapText="1"/>
    </xf>
    <xf numFmtId="0" fontId="12" fillId="3" borderId="4" xfId="5" applyFont="1" applyFill="1" applyBorder="1" applyAlignment="1" applyProtection="1">
      <alignment horizontal="left" vertical="center"/>
      <protection locked="0"/>
    </xf>
    <xf numFmtId="0" fontId="12" fillId="3" borderId="5" xfId="5" applyFont="1" applyFill="1" applyBorder="1" applyAlignment="1" applyProtection="1">
      <alignment horizontal="left" vertical="center"/>
      <protection locked="0"/>
    </xf>
    <xf numFmtId="0" fontId="12" fillId="3" borderId="6" xfId="5" applyFont="1" applyFill="1" applyBorder="1" applyAlignment="1" applyProtection="1">
      <alignment horizontal="left" vertical="center"/>
      <protection locked="0"/>
    </xf>
    <xf numFmtId="0" fontId="18" fillId="3" borderId="2" xfId="13" applyFont="1" applyFill="1" applyBorder="1" applyAlignment="1" applyProtection="1">
      <alignment horizontal="center" vertical="center" wrapText="1"/>
      <protection locked="0"/>
    </xf>
    <xf numFmtId="0" fontId="18" fillId="3" borderId="1" xfId="5" applyFont="1" applyFill="1" applyBorder="1" applyAlignment="1" applyProtection="1">
      <alignment horizontal="center" vertical="center" wrapText="1"/>
      <protection locked="0"/>
    </xf>
    <xf numFmtId="0" fontId="18" fillId="3" borderId="5" xfId="5" applyFont="1" applyFill="1" applyBorder="1" applyAlignment="1" applyProtection="1">
      <alignment horizontal="center" vertical="center" wrapText="1"/>
      <protection locked="0"/>
    </xf>
    <xf numFmtId="0" fontId="18" fillId="3" borderId="6" xfId="5" applyFont="1" applyFill="1" applyBorder="1" applyAlignment="1" applyProtection="1">
      <alignment horizontal="center" vertical="center" wrapText="1"/>
      <protection locked="0"/>
    </xf>
    <xf numFmtId="0" fontId="18" fillId="3" borderId="4" xfId="5" applyFont="1" applyFill="1" applyBorder="1" applyAlignment="1" applyProtection="1">
      <alignment horizontal="center" vertical="center" wrapText="1"/>
      <protection locked="0"/>
    </xf>
    <xf numFmtId="49" fontId="12" fillId="3" borderId="4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5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6" xfId="5" applyNumberFormat="1" applyFont="1" applyFill="1" applyBorder="1" applyAlignment="1" applyProtection="1">
      <alignment horizontal="left" vertical="center" wrapText="1"/>
      <protection locked="0"/>
    </xf>
    <xf numFmtId="0" fontId="12" fillId="3" borderId="5" xfId="5" applyFont="1" applyFill="1" applyBorder="1" applyAlignment="1" applyProtection="1">
      <alignment horizontal="center" vertical="center" wrapText="1"/>
      <protection locked="0"/>
    </xf>
    <xf numFmtId="0" fontId="12" fillId="3" borderId="6" xfId="5" applyFont="1" applyFill="1" applyBorder="1" applyAlignment="1" applyProtection="1">
      <alignment horizontal="center" vertical="center" wrapText="1"/>
      <protection locked="0"/>
    </xf>
    <xf numFmtId="0" fontId="12" fillId="3" borderId="4" xfId="5" applyFont="1" applyFill="1" applyBorder="1" applyAlignment="1" applyProtection="1">
      <alignment horizontal="center" vertical="center" wrapText="1"/>
      <protection locked="0"/>
    </xf>
    <xf numFmtId="0" fontId="18" fillId="3" borderId="2" xfId="13" applyFont="1" applyFill="1" applyBorder="1" applyAlignment="1" applyProtection="1">
      <alignment horizontal="center" vertical="center" wrapText="1"/>
    </xf>
    <xf numFmtId="0" fontId="18" fillId="3" borderId="1" xfId="13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7" xfId="5" applyFont="1" applyFill="1" applyBorder="1" applyAlignment="1" applyProtection="1">
      <alignment horizontal="center" vertical="center" wrapText="1"/>
    </xf>
    <xf numFmtId="0" fontId="18" fillId="3" borderId="2" xfId="5" applyFont="1" applyFill="1" applyBorder="1" applyAlignment="1" applyProtection="1">
      <alignment horizontal="center" vertical="center" wrapText="1"/>
    </xf>
    <xf numFmtId="0" fontId="26" fillId="3" borderId="0" xfId="13" applyFont="1" applyFill="1" applyBorder="1" applyAlignment="1" applyProtection="1">
      <alignment horizontal="center" vertical="center"/>
    </xf>
    <xf numFmtId="0" fontId="12" fillId="3" borderId="5" xfId="5" applyFont="1" applyFill="1" applyBorder="1" applyAlignment="1" applyProtection="1">
      <alignment horizontal="center" vertical="center" wrapText="1"/>
      <protection locked="0"/>
    </xf>
    <xf numFmtId="0" fontId="12" fillId="3" borderId="6" xfId="5" applyFont="1" applyFill="1" applyBorder="1" applyAlignment="1" applyProtection="1">
      <alignment horizontal="center" vertical="center" wrapText="1"/>
      <protection locked="0"/>
    </xf>
    <xf numFmtId="0" fontId="12" fillId="3" borderId="4" xfId="5" applyFont="1" applyFill="1" applyBorder="1" applyAlignment="1" applyProtection="1">
      <alignment horizontal="center" vertical="center" wrapText="1"/>
      <protection locked="0"/>
    </xf>
    <xf numFmtId="0" fontId="18" fillId="3" borderId="4" xfId="5" applyFont="1" applyFill="1" applyBorder="1" applyAlignment="1" applyProtection="1">
      <alignment horizontal="center" vertical="center" wrapText="1"/>
      <protection locked="0"/>
    </xf>
    <xf numFmtId="0" fontId="18" fillId="3" borderId="5" xfId="5" applyFont="1" applyFill="1" applyBorder="1" applyAlignment="1" applyProtection="1">
      <alignment horizontal="center" vertical="center" wrapText="1"/>
      <protection locked="0"/>
    </xf>
    <xf numFmtId="0" fontId="18" fillId="3" borderId="6" xfId="5" applyFont="1" applyFill="1" applyBorder="1" applyAlignment="1" applyProtection="1">
      <alignment horizontal="center" vertical="center" wrapText="1"/>
      <protection locked="0"/>
    </xf>
    <xf numFmtId="0" fontId="12" fillId="3" borderId="4" xfId="5" applyFont="1" applyFill="1" applyBorder="1" applyAlignment="1" applyProtection="1">
      <alignment horizontal="left" vertical="center"/>
      <protection locked="0"/>
    </xf>
    <xf numFmtId="0" fontId="12" fillId="3" borderId="5" xfId="5" applyFont="1" applyFill="1" applyBorder="1" applyAlignment="1" applyProtection="1">
      <alignment horizontal="left" vertical="center"/>
      <protection locked="0"/>
    </xf>
    <xf numFmtId="0" fontId="12" fillId="3" borderId="6" xfId="5" applyFont="1" applyFill="1" applyBorder="1" applyAlignment="1" applyProtection="1">
      <alignment horizontal="left" vertical="center"/>
      <protection locked="0"/>
    </xf>
    <xf numFmtId="49" fontId="12" fillId="3" borderId="4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5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6" xfId="5" applyNumberFormat="1" applyFont="1" applyFill="1" applyBorder="1" applyAlignment="1" applyProtection="1">
      <alignment horizontal="left" vertical="center" wrapText="1"/>
      <protection locked="0"/>
    </xf>
    <xf numFmtId="0" fontId="18" fillId="3" borderId="1" xfId="5" applyFont="1" applyFill="1" applyBorder="1" applyAlignment="1" applyProtection="1">
      <alignment horizontal="center" vertical="center" wrapText="1"/>
      <protection locked="0"/>
    </xf>
    <xf numFmtId="0" fontId="18" fillId="3" borderId="2" xfId="13" applyFont="1" applyFill="1" applyBorder="1" applyAlignment="1" applyProtection="1">
      <alignment horizontal="center" vertical="center" wrapText="1"/>
      <protection locked="0"/>
    </xf>
    <xf numFmtId="0" fontId="18" fillId="3" borderId="2" xfId="5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  <protection locked="0"/>
    </xf>
    <xf numFmtId="0" fontId="0" fillId="3" borderId="16" xfId="0" applyFill="1" applyBorder="1" applyAlignment="1">
      <alignment horizontal="center" vertical="center" wrapText="1"/>
    </xf>
    <xf numFmtId="0" fontId="13" fillId="4" borderId="1" xfId="8" applyFont="1" applyFill="1" applyBorder="1" applyAlignment="1" applyProtection="1">
      <alignment horizontal="left" vertical="center" wrapText="1"/>
    </xf>
    <xf numFmtId="0" fontId="13" fillId="4" borderId="13" xfId="8" applyFont="1" applyFill="1" applyBorder="1" applyAlignment="1" applyProtection="1">
      <alignment horizontal="left" vertical="center" wrapText="1"/>
    </xf>
    <xf numFmtId="49" fontId="30" fillId="14" borderId="12" xfId="8" applyNumberFormat="1" applyFont="1" applyFill="1" applyBorder="1" applyAlignment="1" applyProtection="1">
      <alignment horizontal="center" vertical="center" wrapText="1"/>
    </xf>
    <xf numFmtId="2" fontId="12" fillId="3" borderId="2" xfId="0" applyNumberFormat="1" applyFont="1" applyFill="1" applyBorder="1" applyAlignment="1" applyProtection="1">
      <alignment horizontal="center" vertical="center" wrapText="1"/>
    </xf>
    <xf numFmtId="2" fontId="24" fillId="3" borderId="2" xfId="0" applyNumberFormat="1" applyFont="1" applyFill="1" applyBorder="1" applyAlignment="1" applyProtection="1">
      <alignment horizontal="center" vertical="center" wrapText="1"/>
    </xf>
    <xf numFmtId="0" fontId="18" fillId="3" borderId="1" xfId="13" applyFont="1" applyFill="1" applyBorder="1" applyAlignment="1" applyProtection="1">
      <alignment horizontal="center" vertical="center" wrapText="1"/>
    </xf>
    <xf numFmtId="49" fontId="2" fillId="3" borderId="1" xfId="13" applyNumberFormat="1" applyFont="1" applyFill="1" applyBorder="1" applyAlignment="1" applyProtection="1">
      <alignment horizontal="center" vertical="center" wrapText="1"/>
    </xf>
    <xf numFmtId="0" fontId="2" fillId="3" borderId="1" xfId="13" applyFont="1" applyFill="1" applyBorder="1" applyAlignment="1" applyProtection="1">
      <alignment horizontal="center" vertical="center" wrapText="1"/>
    </xf>
    <xf numFmtId="0" fontId="2" fillId="3" borderId="4" xfId="13" applyFont="1" applyFill="1" applyBorder="1" applyAlignment="1" applyProtection="1">
      <alignment horizontal="center" vertical="center" wrapText="1"/>
    </xf>
    <xf numFmtId="0" fontId="26" fillId="3" borderId="0" xfId="13" applyFont="1" applyFill="1" applyBorder="1" applyAlignment="1" applyProtection="1">
      <alignment horizontal="center" vertical="center"/>
    </xf>
    <xf numFmtId="49" fontId="2" fillId="3" borderId="4" xfId="13" applyNumberFormat="1" applyFont="1" applyFill="1" applyBorder="1" applyAlignment="1" applyProtection="1">
      <alignment vertical="center" wrapText="1"/>
    </xf>
    <xf numFmtId="49" fontId="2" fillId="3" borderId="6" xfId="13" applyNumberFormat="1" applyFont="1" applyFill="1" applyBorder="1" applyAlignment="1" applyProtection="1">
      <alignment vertical="center" wrapText="1"/>
    </xf>
    <xf numFmtId="0" fontId="2" fillId="3" borderId="4" xfId="13" applyFont="1" applyFill="1" applyBorder="1" applyAlignment="1" applyProtection="1">
      <alignment vertical="center" wrapText="1"/>
    </xf>
    <xf numFmtId="0" fontId="2" fillId="3" borderId="6" xfId="13" applyFont="1" applyFill="1" applyBorder="1" applyAlignment="1" applyProtection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45" fillId="8" borderId="4" xfId="9" applyFont="1" applyFill="1" applyBorder="1" applyAlignment="1">
      <alignment horizontal="left" wrapText="1"/>
    </xf>
    <xf numFmtId="0" fontId="45" fillId="8" borderId="5" xfId="9" applyFont="1" applyFill="1" applyBorder="1" applyAlignment="1">
      <alignment horizontal="left" wrapText="1"/>
    </xf>
    <xf numFmtId="0" fontId="45" fillId="8" borderId="6" xfId="9" applyFont="1" applyFill="1" applyBorder="1" applyAlignment="1">
      <alignment horizontal="left" wrapText="1"/>
    </xf>
    <xf numFmtId="0" fontId="68" fillId="8" borderId="1" xfId="9" applyFont="1" applyFill="1" applyBorder="1" applyAlignment="1">
      <alignment horizontal="center" vertical="center"/>
    </xf>
    <xf numFmtId="0" fontId="45" fillId="8" borderId="1" xfId="9" applyFont="1" applyFill="1" applyBorder="1" applyAlignment="1">
      <alignment horizontal="left"/>
    </xf>
    <xf numFmtId="0" fontId="45" fillId="8" borderId="1" xfId="9" applyFont="1" applyFill="1" applyBorder="1" applyAlignment="1">
      <alignment horizontal="left" wrapText="1"/>
    </xf>
    <xf numFmtId="0" fontId="19" fillId="0" borderId="0" xfId="9" applyAlignment="1">
      <alignment horizontal="left" wrapText="1"/>
    </xf>
    <xf numFmtId="49" fontId="12" fillId="3" borderId="1" xfId="0" applyNumberFormat="1" applyFont="1" applyFill="1" applyBorder="1" applyAlignment="1" applyProtection="1">
      <alignment horizontal="center" vertical="center" wrapText="1"/>
    </xf>
    <xf numFmtId="0" fontId="12" fillId="3" borderId="1" xfId="0" applyFont="1" applyFill="1" applyBorder="1" applyAlignment="1" applyProtection="1">
      <alignment horizontal="center" vertical="center" wrapText="1"/>
    </xf>
    <xf numFmtId="49" fontId="12" fillId="3" borderId="1" xfId="13" applyNumberFormat="1" applyFont="1" applyFill="1" applyBorder="1" applyAlignment="1" applyProtection="1">
      <alignment horizontal="center" vertical="center" wrapText="1"/>
    </xf>
    <xf numFmtId="0" fontId="12" fillId="0" borderId="1" xfId="0" applyFont="1" applyFill="1" applyBorder="1" applyAlignment="1" applyProtection="1">
      <alignment horizontal="left" vertical="center" wrapText="1"/>
    </xf>
    <xf numFmtId="2" fontId="12" fillId="3" borderId="1" xfId="0" applyNumberFormat="1" applyFont="1" applyFill="1" applyBorder="1" applyAlignment="1" applyProtection="1">
      <alignment horizontal="center" vertical="center" wrapText="1"/>
    </xf>
    <xf numFmtId="2" fontId="12" fillId="0" borderId="1" xfId="0" applyNumberFormat="1" applyFont="1" applyFill="1" applyBorder="1" applyAlignment="1" applyProtection="1">
      <alignment horizontal="center" vertical="center" wrapText="1"/>
    </xf>
    <xf numFmtId="2" fontId="12" fillId="3" borderId="7" xfId="0" applyNumberFormat="1" applyFont="1" applyFill="1" applyBorder="1" applyAlignment="1" applyProtection="1">
      <alignment horizontal="center" vertical="center" wrapText="1"/>
    </xf>
    <xf numFmtId="2" fontId="12" fillId="3" borderId="2" xfId="0" applyNumberFormat="1" applyFont="1" applyFill="1" applyBorder="1" applyAlignment="1" applyProtection="1">
      <alignment horizontal="center" vertical="center" wrapText="1"/>
    </xf>
    <xf numFmtId="164" fontId="12" fillId="0" borderId="1" xfId="5" applyNumberFormat="1" applyFont="1" applyFill="1" applyBorder="1" applyAlignment="1" applyProtection="1">
      <alignment horizontal="center" vertical="center" wrapText="1"/>
    </xf>
    <xf numFmtId="164" fontId="12" fillId="3" borderId="1" xfId="0" applyNumberFormat="1" applyFont="1" applyFill="1" applyBorder="1" applyAlignment="1" applyProtection="1">
      <alignment horizontal="center" vertical="center" wrapText="1"/>
    </xf>
    <xf numFmtId="0" fontId="18" fillId="6" borderId="1" xfId="8" applyFont="1" applyFill="1" applyBorder="1" applyAlignment="1" applyProtection="1">
      <alignment horizontal="left" vertical="center" wrapText="1"/>
    </xf>
    <xf numFmtId="49" fontId="12" fillId="0" borderId="12" xfId="5" applyNumberFormat="1" applyFont="1" applyFill="1" applyBorder="1" applyAlignment="1">
      <alignment horizontal="center" vertical="center"/>
    </xf>
    <xf numFmtId="2" fontId="12" fillId="0" borderId="7" xfId="5" applyNumberFormat="1" applyFont="1" applyFill="1" applyBorder="1" applyAlignment="1" applyProtection="1">
      <alignment horizontal="center" vertical="center" wrapText="1"/>
    </xf>
    <xf numFmtId="2" fontId="12" fillId="0" borderId="2" xfId="5" applyNumberFormat="1" applyFont="1" applyFill="1" applyBorder="1" applyAlignment="1" applyProtection="1">
      <alignment horizontal="center" vertical="center" wrapText="1"/>
    </xf>
    <xf numFmtId="2" fontId="12" fillId="0" borderId="1" xfId="5" applyNumberFormat="1" applyFont="1" applyFill="1" applyBorder="1" applyAlignment="1" applyProtection="1">
      <alignment horizontal="center" vertical="center" wrapText="1"/>
    </xf>
    <xf numFmtId="164" fontId="5" fillId="0" borderId="1" xfId="5" applyNumberFormat="1" applyFont="1" applyFill="1" applyBorder="1" applyAlignment="1" applyProtection="1">
      <alignment horizontal="center" vertical="center" wrapText="1"/>
    </xf>
    <xf numFmtId="164" fontId="1" fillId="0" borderId="1" xfId="5" applyNumberFormat="1" applyFont="1" applyFill="1" applyBorder="1" applyAlignment="1" applyProtection="1">
      <alignment horizontal="center" vertical="center" wrapText="1"/>
    </xf>
    <xf numFmtId="49" fontId="1" fillId="0" borderId="18" xfId="5" applyNumberFormat="1" applyFont="1" applyFill="1" applyBorder="1" applyAlignment="1">
      <alignment horizontal="left" vertical="center"/>
    </xf>
    <xf numFmtId="49" fontId="1" fillId="0" borderId="19" xfId="5" applyNumberFormat="1" applyFont="1" applyFill="1" applyBorder="1" applyAlignment="1">
      <alignment horizontal="left" vertical="center"/>
    </xf>
    <xf numFmtId="0" fontId="13" fillId="6" borderId="1" xfId="8" applyFont="1" applyFill="1" applyBorder="1" applyAlignment="1" applyProtection="1">
      <alignment horizontal="left" vertical="center" wrapText="1"/>
    </xf>
    <xf numFmtId="49" fontId="5" fillId="3" borderId="1" xfId="13" applyNumberFormat="1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left" vertical="center" wrapText="1"/>
    </xf>
    <xf numFmtId="0" fontId="4" fillId="3" borderId="4" xfId="5" applyFont="1" applyFill="1" applyBorder="1" applyAlignment="1" applyProtection="1">
      <alignment horizontal="right" vertical="center" wrapText="1"/>
    </xf>
    <xf numFmtId="0" fontId="4" fillId="3" borderId="5" xfId="5" applyFont="1" applyFill="1" applyBorder="1" applyAlignment="1" applyProtection="1">
      <alignment horizontal="right" vertical="center" wrapText="1"/>
    </xf>
    <xf numFmtId="0" fontId="4" fillId="3" borderId="6" xfId="5" applyFont="1" applyFill="1" applyBorder="1" applyAlignment="1" applyProtection="1">
      <alignment horizontal="right" vertical="center" wrapText="1"/>
    </xf>
    <xf numFmtId="0" fontId="4" fillId="0" borderId="0" xfId="13" applyFont="1" applyFill="1" applyBorder="1" applyAlignment="1" applyProtection="1">
      <alignment horizontal="right" vertical="center"/>
    </xf>
    <xf numFmtId="0" fontId="5" fillId="3" borderId="1" xfId="5" applyFont="1" applyFill="1" applyBorder="1" applyAlignment="1" applyProtection="1">
      <alignment horizontal="left" vertical="center"/>
    </xf>
    <xf numFmtId="0" fontId="5" fillId="3" borderId="4" xfId="5" applyFont="1" applyFill="1" applyBorder="1" applyAlignment="1" applyProtection="1">
      <alignment horizontal="left" vertical="center"/>
    </xf>
    <xf numFmtId="0" fontId="5" fillId="3" borderId="5" xfId="5" applyFont="1" applyFill="1" applyBorder="1" applyAlignment="1" applyProtection="1">
      <alignment horizontal="left" vertical="center"/>
    </xf>
    <xf numFmtId="0" fontId="5" fillId="3" borderId="6" xfId="5" applyFont="1" applyFill="1" applyBorder="1" applyAlignment="1" applyProtection="1">
      <alignment horizontal="left" vertical="center"/>
    </xf>
    <xf numFmtId="0" fontId="5" fillId="3" borderId="4" xfId="5" applyFont="1" applyFill="1" applyBorder="1" applyAlignment="1" applyProtection="1">
      <alignment horizontal="center" vertical="center"/>
    </xf>
    <xf numFmtId="0" fontId="5" fillId="3" borderId="5" xfId="5" applyFont="1" applyFill="1" applyBorder="1" applyAlignment="1" applyProtection="1">
      <alignment horizontal="center" vertical="center"/>
    </xf>
    <xf numFmtId="0" fontId="5" fillId="3" borderId="6" xfId="5" applyFont="1" applyFill="1" applyBorder="1" applyAlignment="1" applyProtection="1">
      <alignment horizontal="center" vertical="center"/>
    </xf>
    <xf numFmtId="0" fontId="4" fillId="3" borderId="1" xfId="5" applyFont="1" applyFill="1" applyBorder="1" applyAlignment="1" applyProtection="1">
      <alignment horizontal="center" vertical="center" wrapText="1"/>
    </xf>
    <xf numFmtId="0" fontId="4" fillId="3" borderId="5" xfId="5" applyFont="1" applyFill="1" applyBorder="1" applyAlignment="1" applyProtection="1">
      <alignment horizontal="center" vertical="center" wrapText="1"/>
    </xf>
    <xf numFmtId="0" fontId="4" fillId="3" borderId="6" xfId="5" applyFont="1" applyFill="1" applyBorder="1" applyAlignment="1" applyProtection="1">
      <alignment horizontal="center" vertical="center" wrapText="1"/>
    </xf>
    <xf numFmtId="0" fontId="4" fillId="3" borderId="4" xfId="5" applyFont="1" applyFill="1" applyBorder="1" applyAlignment="1" applyProtection="1">
      <alignment horizontal="center" vertical="center" wrapText="1"/>
    </xf>
    <xf numFmtId="0" fontId="4" fillId="3" borderId="7" xfId="13" applyFont="1" applyFill="1" applyBorder="1" applyAlignment="1" applyProtection="1">
      <alignment horizontal="center" vertical="center" wrapText="1"/>
    </xf>
    <xf numFmtId="0" fontId="4" fillId="3" borderId="2" xfId="13" applyFont="1" applyFill="1" applyBorder="1" applyAlignment="1" applyProtection="1">
      <alignment horizontal="center" vertical="center" wrapText="1"/>
    </xf>
    <xf numFmtId="49" fontId="4" fillId="15" borderId="4" xfId="5" applyNumberFormat="1" applyFont="1" applyFill="1" applyBorder="1" applyAlignment="1" applyProtection="1">
      <alignment horizontal="center" vertical="center" wrapText="1"/>
    </xf>
    <xf numFmtId="49" fontId="4" fillId="15" borderId="5" xfId="5" applyNumberFormat="1" applyFont="1" applyFill="1" applyBorder="1" applyAlignment="1" applyProtection="1">
      <alignment horizontal="center" vertical="center" wrapText="1"/>
    </xf>
    <xf numFmtId="49" fontId="4" fillId="15" borderId="6" xfId="5" applyNumberFormat="1" applyFont="1" applyFill="1" applyBorder="1" applyAlignment="1" applyProtection="1">
      <alignment horizontal="center" vertical="center" wrapText="1"/>
    </xf>
    <xf numFmtId="0" fontId="4" fillId="3" borderId="20" xfId="5" applyFont="1" applyFill="1" applyBorder="1" applyAlignment="1" applyProtection="1">
      <alignment horizontal="center" vertical="center" wrapText="1"/>
    </xf>
    <xf numFmtId="0" fontId="4" fillId="3" borderId="21" xfId="5" applyFont="1" applyFill="1" applyBorder="1" applyAlignment="1" applyProtection="1">
      <alignment horizontal="center" vertical="center" wrapText="1"/>
    </xf>
    <xf numFmtId="0" fontId="4" fillId="3" borderId="11" xfId="5" applyFont="1" applyFill="1" applyBorder="1" applyAlignment="1" applyProtection="1">
      <alignment horizontal="center" vertical="center" wrapText="1"/>
    </xf>
    <xf numFmtId="0" fontId="4" fillId="3" borderId="8" xfId="5" applyFont="1" applyFill="1" applyBorder="1" applyAlignment="1" applyProtection="1">
      <alignment horizontal="center" vertical="center" wrapText="1"/>
    </xf>
    <xf numFmtId="0" fontId="4" fillId="3" borderId="3" xfId="5" applyFont="1" applyFill="1" applyBorder="1" applyAlignment="1" applyProtection="1">
      <alignment horizontal="center" vertical="center" wrapText="1"/>
    </xf>
    <xf numFmtId="0" fontId="4" fillId="3" borderId="9" xfId="5" applyFont="1" applyFill="1" applyBorder="1" applyAlignment="1" applyProtection="1">
      <alignment horizontal="center" vertical="center" wrapText="1"/>
    </xf>
    <xf numFmtId="49" fontId="5" fillId="3" borderId="4" xfId="5" applyNumberFormat="1" applyFont="1" applyFill="1" applyBorder="1" applyAlignment="1" applyProtection="1">
      <alignment horizontal="left" vertical="center" wrapText="1"/>
    </xf>
    <xf numFmtId="49" fontId="5" fillId="3" borderId="5" xfId="5" applyNumberFormat="1" applyFont="1" applyFill="1" applyBorder="1" applyAlignment="1" applyProtection="1">
      <alignment horizontal="left" vertical="center" wrapText="1"/>
    </xf>
    <xf numFmtId="49" fontId="5" fillId="3" borderId="6" xfId="5" applyNumberFormat="1" applyFont="1" applyFill="1" applyBorder="1" applyAlignment="1" applyProtection="1">
      <alignment horizontal="left" vertical="center" wrapText="1"/>
    </xf>
    <xf numFmtId="0" fontId="5" fillId="3" borderId="4" xfId="5" applyFont="1" applyFill="1" applyBorder="1" applyAlignment="1" applyProtection="1">
      <alignment horizontal="center" vertical="center" wrapText="1"/>
    </xf>
    <xf numFmtId="0" fontId="5" fillId="3" borderId="5" xfId="5" applyFont="1" applyFill="1" applyBorder="1" applyAlignment="1" applyProtection="1">
      <alignment horizontal="center" vertical="center" wrapText="1"/>
    </xf>
    <xf numFmtId="0" fontId="5" fillId="3" borderId="6" xfId="5" applyFont="1" applyFill="1" applyBorder="1" applyAlignment="1" applyProtection="1">
      <alignment horizontal="center" vertical="center" wrapText="1"/>
    </xf>
    <xf numFmtId="0" fontId="4" fillId="3" borderId="7" xfId="5" applyFont="1" applyFill="1" applyBorder="1" applyAlignment="1" applyProtection="1">
      <alignment horizontal="center" vertical="center" wrapText="1"/>
    </xf>
    <xf numFmtId="0" fontId="4" fillId="3" borderId="2" xfId="5" applyFont="1" applyFill="1" applyBorder="1" applyAlignment="1" applyProtection="1">
      <alignment horizontal="center" vertical="center" wrapText="1"/>
    </xf>
    <xf numFmtId="49" fontId="2" fillId="0" borderId="29" xfId="5" applyNumberFormat="1" applyFont="1" applyFill="1" applyBorder="1" applyAlignment="1">
      <alignment horizontal="center" vertical="center"/>
    </xf>
    <xf numFmtId="49" fontId="2" fillId="0" borderId="30" xfId="5" applyNumberFormat="1" applyFont="1" applyFill="1" applyBorder="1" applyAlignment="1">
      <alignment horizontal="center" vertical="center"/>
    </xf>
    <xf numFmtId="49" fontId="1" fillId="0" borderId="18" xfId="5" applyNumberFormat="1" applyFont="1" applyFill="1" applyBorder="1" applyAlignment="1">
      <alignment horizontal="center" vertical="center"/>
    </xf>
    <xf numFmtId="49" fontId="1" fillId="0" borderId="19" xfId="5" applyNumberFormat="1" applyFont="1" applyFill="1" applyBorder="1" applyAlignment="1">
      <alignment horizontal="center" vertical="center"/>
    </xf>
    <xf numFmtId="1" fontId="1" fillId="0" borderId="18" xfId="5" applyNumberFormat="1" applyFont="1" applyFill="1" applyBorder="1" applyAlignment="1">
      <alignment horizontal="right" vertical="center"/>
    </xf>
    <xf numFmtId="1" fontId="1" fillId="0" borderId="19" xfId="5" applyNumberFormat="1" applyFont="1" applyFill="1" applyBorder="1" applyAlignment="1">
      <alignment horizontal="right" vertical="center"/>
    </xf>
    <xf numFmtId="0" fontId="12" fillId="3" borderId="7" xfId="13" applyFont="1" applyFill="1" applyBorder="1" applyAlignment="1" applyProtection="1">
      <alignment horizontal="left" vertical="center" wrapText="1"/>
    </xf>
    <xf numFmtId="0" fontId="12" fillId="3" borderId="2" xfId="13" applyFont="1" applyFill="1" applyBorder="1" applyAlignment="1" applyProtection="1">
      <alignment horizontal="left" vertical="center" wrapText="1"/>
    </xf>
    <xf numFmtId="49" fontId="11" fillId="3" borderId="1" xfId="0" applyNumberFormat="1" applyFont="1" applyFill="1" applyBorder="1" applyAlignment="1" applyProtection="1">
      <alignment horizontal="center" vertical="center" wrapText="1"/>
    </xf>
    <xf numFmtId="0" fontId="11" fillId="3" borderId="1" xfId="0" applyFont="1" applyFill="1" applyBorder="1" applyAlignment="1" applyProtection="1">
      <alignment horizontal="center" vertical="center" wrapText="1"/>
    </xf>
    <xf numFmtId="2" fontId="5" fillId="0" borderId="1" xfId="5" applyNumberFormat="1" applyFont="1" applyFill="1" applyBorder="1" applyAlignment="1" applyProtection="1">
      <alignment horizontal="center" vertical="center" wrapText="1"/>
    </xf>
    <xf numFmtId="49" fontId="1" fillId="0" borderId="12" xfId="5" applyNumberFormat="1" applyFont="1" applyFill="1" applyBorder="1" applyAlignment="1">
      <alignment horizontal="center" vertical="center"/>
    </xf>
    <xf numFmtId="2" fontId="5" fillId="0" borderId="7" xfId="5" applyNumberFormat="1" applyFont="1" applyFill="1" applyBorder="1" applyAlignment="1" applyProtection="1">
      <alignment horizontal="center" vertical="center" wrapText="1"/>
    </xf>
    <xf numFmtId="2" fontId="5" fillId="0" borderId="2" xfId="5" applyNumberFormat="1" applyFont="1" applyFill="1" applyBorder="1" applyAlignment="1" applyProtection="1">
      <alignment horizontal="center" vertical="center" wrapText="1"/>
    </xf>
    <xf numFmtId="0" fontId="13" fillId="5" borderId="1" xfId="8" applyFont="1" applyFill="1" applyBorder="1" applyAlignment="1" applyProtection="1">
      <alignment horizontal="left" vertical="center" wrapText="1"/>
    </xf>
    <xf numFmtId="49" fontId="44" fillId="3" borderId="7" xfId="0" applyNumberFormat="1" applyFont="1" applyFill="1" applyBorder="1" applyAlignment="1" applyProtection="1">
      <alignment horizontal="center" vertical="center" wrapText="1"/>
    </xf>
    <xf numFmtId="49" fontId="44" fillId="3" borderId="2" xfId="0" applyNumberFormat="1" applyFont="1" applyFill="1" applyBorder="1" applyAlignment="1" applyProtection="1">
      <alignment horizontal="center" vertical="center" wrapText="1"/>
    </xf>
    <xf numFmtId="49" fontId="18" fillId="3" borderId="1" xfId="0" applyNumberFormat="1" applyFont="1" applyFill="1" applyBorder="1" applyAlignment="1" applyProtection="1">
      <alignment horizontal="center" vertical="center" wrapText="1"/>
    </xf>
    <xf numFmtId="0" fontId="18" fillId="3" borderId="1" xfId="0" applyFont="1" applyFill="1" applyBorder="1" applyAlignment="1" applyProtection="1">
      <alignment horizontal="center" vertical="center" wrapText="1"/>
    </xf>
    <xf numFmtId="49" fontId="44" fillId="3" borderId="1" xfId="0" applyNumberFormat="1" applyFont="1" applyFill="1" applyBorder="1" applyAlignment="1" applyProtection="1">
      <alignment horizontal="center" vertical="center" wrapText="1"/>
    </xf>
    <xf numFmtId="0" fontId="44" fillId="3" borderId="1" xfId="0" applyFont="1" applyFill="1" applyBorder="1" applyAlignment="1" applyProtection="1">
      <alignment horizontal="center" vertical="center" wrapText="1"/>
    </xf>
    <xf numFmtId="164" fontId="12" fillId="4" borderId="1" xfId="0" applyNumberFormat="1" applyFont="1" applyFill="1" applyBorder="1" applyAlignment="1" applyProtection="1">
      <alignment horizontal="center" vertical="center" wrapText="1"/>
    </xf>
    <xf numFmtId="0" fontId="42" fillId="0" borderId="7" xfId="13" applyFont="1" applyFill="1" applyBorder="1" applyAlignment="1" applyProtection="1">
      <alignment horizontal="center" vertical="center" wrapText="1"/>
      <protection locked="0"/>
    </xf>
    <xf numFmtId="0" fontId="42" fillId="0" borderId="10" xfId="13" applyFont="1" applyFill="1" applyBorder="1" applyAlignment="1" applyProtection="1">
      <alignment horizontal="center" vertical="center" wrapText="1"/>
      <protection locked="0"/>
    </xf>
    <xf numFmtId="0" fontId="42" fillId="0" borderId="2" xfId="13" applyFont="1" applyFill="1" applyBorder="1" applyAlignment="1" applyProtection="1">
      <alignment horizontal="center" vertical="center" wrapText="1"/>
      <protection locked="0"/>
    </xf>
    <xf numFmtId="0" fontId="18" fillId="3" borderId="1" xfId="13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18" fillId="3" borderId="7" xfId="13" applyFont="1" applyFill="1" applyBorder="1" applyAlignment="1" applyProtection="1">
      <alignment horizontal="center" vertical="center" wrapText="1"/>
    </xf>
    <xf numFmtId="0" fontId="18" fillId="3" borderId="10" xfId="13" applyFont="1" applyFill="1" applyBorder="1" applyAlignment="1" applyProtection="1">
      <alignment horizontal="center" vertical="center" wrapText="1"/>
    </xf>
    <xf numFmtId="0" fontId="18" fillId="3" borderId="2" xfId="13" applyFont="1" applyFill="1" applyBorder="1" applyAlignment="1" applyProtection="1">
      <alignment horizontal="center" vertical="center" wrapText="1"/>
    </xf>
    <xf numFmtId="0" fontId="2" fillId="3" borderId="1" xfId="13" applyFont="1" applyFill="1" applyBorder="1" applyAlignment="1" applyProtection="1">
      <alignment horizontal="center" vertical="center" wrapText="1"/>
    </xf>
    <xf numFmtId="49" fontId="2" fillId="3" borderId="1" xfId="13" applyNumberFormat="1" applyFont="1" applyFill="1" applyBorder="1" applyAlignment="1" applyProtection="1">
      <alignment horizontal="center" vertical="center" wrapText="1"/>
    </xf>
    <xf numFmtId="0" fontId="5" fillId="3" borderId="0" xfId="13" applyFont="1" applyFill="1" applyBorder="1" applyAlignment="1" applyProtection="1">
      <alignment horizontal="center" vertical="center" wrapText="1"/>
    </xf>
    <xf numFmtId="0" fontId="5" fillId="3" borderId="0" xfId="13" applyFont="1" applyFill="1" applyBorder="1" applyAlignment="1" applyProtection="1">
      <alignment horizontal="center" vertical="center"/>
    </xf>
    <xf numFmtId="0" fontId="14" fillId="3" borderId="0" xfId="13" applyFont="1" applyFill="1" applyBorder="1" applyAlignment="1" applyProtection="1">
      <alignment horizontal="center" vertical="center" wrapText="1"/>
    </xf>
    <xf numFmtId="0" fontId="13" fillId="3" borderId="0" xfId="0" applyNumberFormat="1" applyFont="1" applyFill="1" applyBorder="1" applyAlignment="1" applyProtection="1">
      <alignment horizontal="left" vertical="center"/>
    </xf>
    <xf numFmtId="0" fontId="16" fillId="3" borderId="0" xfId="0" applyNumberFormat="1" applyFont="1" applyFill="1" applyBorder="1" applyAlignment="1" applyProtection="1">
      <alignment horizontal="left" vertical="center"/>
    </xf>
    <xf numFmtId="0" fontId="4" fillId="3" borderId="1" xfId="11" applyNumberFormat="1" applyFont="1" applyFill="1" applyBorder="1" applyAlignment="1" applyProtection="1">
      <alignment horizontal="center" vertical="center" wrapText="1"/>
    </xf>
    <xf numFmtId="0" fontId="5" fillId="3" borderId="1" xfId="11" applyNumberFormat="1" applyFont="1" applyFill="1" applyBorder="1" applyAlignment="1" applyProtection="1">
      <alignment horizontal="center" vertical="center" wrapText="1"/>
    </xf>
    <xf numFmtId="0" fontId="5" fillId="3" borderId="1" xfId="13" applyFont="1" applyFill="1" applyBorder="1" applyAlignment="1" applyProtection="1">
      <alignment horizontal="center" vertical="center" wrapText="1"/>
    </xf>
    <xf numFmtId="0" fontId="13" fillId="3" borderId="0" xfId="0" applyNumberFormat="1" applyFont="1" applyFill="1" applyBorder="1" applyAlignment="1" applyProtection="1">
      <alignment horizontal="center" vertical="center"/>
    </xf>
    <xf numFmtId="0" fontId="4" fillId="3" borderId="20" xfId="11" applyNumberFormat="1" applyFont="1" applyFill="1" applyBorder="1" applyAlignment="1" applyProtection="1">
      <alignment horizontal="center" vertical="center" wrapText="1"/>
    </xf>
    <xf numFmtId="0" fontId="4" fillId="3" borderId="21" xfId="11" applyNumberFormat="1" applyFont="1" applyFill="1" applyBorder="1" applyAlignment="1" applyProtection="1">
      <alignment horizontal="center" vertical="center" wrapText="1"/>
    </xf>
    <xf numFmtId="0" fontId="4" fillId="3" borderId="11" xfId="11" applyNumberFormat="1" applyFont="1" applyFill="1" applyBorder="1" applyAlignment="1" applyProtection="1">
      <alignment horizontal="center" vertical="center" wrapText="1"/>
    </xf>
    <xf numFmtId="0" fontId="4" fillId="3" borderId="24" xfId="11" applyNumberFormat="1" applyFont="1" applyFill="1" applyBorder="1" applyAlignment="1" applyProtection="1">
      <alignment horizontal="center" vertical="center" wrapText="1"/>
    </xf>
    <xf numFmtId="0" fontId="4" fillId="3" borderId="0" xfId="11" applyNumberFormat="1" applyFont="1" applyFill="1" applyBorder="1" applyAlignment="1" applyProtection="1">
      <alignment horizontal="center" vertical="center" wrapText="1"/>
    </xf>
    <xf numFmtId="0" fontId="4" fillId="3" borderId="31" xfId="11" applyNumberFormat="1" applyFont="1" applyFill="1" applyBorder="1" applyAlignment="1" applyProtection="1">
      <alignment horizontal="center" vertical="center" wrapText="1"/>
    </xf>
    <xf numFmtId="2" fontId="12" fillId="4" borderId="7" xfId="0" applyNumberFormat="1" applyFont="1" applyFill="1" applyBorder="1" applyAlignment="1" applyProtection="1">
      <alignment horizontal="center" vertical="center" wrapText="1"/>
    </xf>
    <xf numFmtId="2" fontId="12" fillId="4" borderId="2" xfId="0" applyNumberFormat="1" applyFont="1" applyFill="1" applyBorder="1" applyAlignment="1" applyProtection="1">
      <alignment horizontal="center" vertical="center" wrapText="1"/>
    </xf>
    <xf numFmtId="164" fontId="12" fillId="3" borderId="7" xfId="0" applyNumberFormat="1" applyFont="1" applyFill="1" applyBorder="1" applyAlignment="1" applyProtection="1">
      <alignment horizontal="center" vertical="center" wrapText="1"/>
    </xf>
    <xf numFmtId="164" fontId="12" fillId="3" borderId="2" xfId="0" applyNumberFormat="1" applyFont="1" applyFill="1" applyBorder="1" applyAlignment="1" applyProtection="1">
      <alignment horizontal="center" vertical="center" wrapText="1"/>
    </xf>
    <xf numFmtId="0" fontId="5" fillId="0" borderId="7" xfId="0" applyFont="1" applyFill="1" applyBorder="1" applyAlignment="1" applyProtection="1">
      <alignment horizontal="left" vertical="center" wrapText="1"/>
    </xf>
    <xf numFmtId="0" fontId="5" fillId="0" borderId="2" xfId="0" applyFont="1" applyFill="1" applyBorder="1" applyAlignment="1" applyProtection="1">
      <alignment horizontal="left" vertical="center" wrapText="1"/>
    </xf>
    <xf numFmtId="49" fontId="12" fillId="3" borderId="7" xfId="0" applyNumberFormat="1" applyFont="1" applyFill="1" applyBorder="1" applyAlignment="1" applyProtection="1">
      <alignment horizontal="center" vertical="center" wrapText="1"/>
    </xf>
    <xf numFmtId="49" fontId="12" fillId="3" borderId="2" xfId="0" applyNumberFormat="1" applyFont="1" applyFill="1" applyBorder="1" applyAlignment="1" applyProtection="1">
      <alignment horizontal="center" vertical="center" wrapText="1"/>
    </xf>
    <xf numFmtId="2" fontId="12" fillId="0" borderId="7" xfId="0" applyNumberFormat="1" applyFont="1" applyFill="1" applyBorder="1" applyAlignment="1" applyProtection="1">
      <alignment horizontal="center" vertical="center" wrapText="1"/>
    </xf>
    <xf numFmtId="2" fontId="12" fillId="0" borderId="2" xfId="0" applyNumberFormat="1" applyFont="1" applyFill="1" applyBorder="1" applyAlignment="1" applyProtection="1">
      <alignment horizontal="center" vertical="center" wrapText="1"/>
    </xf>
    <xf numFmtId="0" fontId="5" fillId="3" borderId="5" xfId="5" applyFont="1" applyFill="1" applyBorder="1" applyAlignment="1" applyProtection="1">
      <alignment vertical="center" wrapText="1"/>
    </xf>
    <xf numFmtId="0" fontId="18" fillId="3" borderId="4" xfId="5" applyFont="1" applyFill="1" applyBorder="1" applyAlignment="1" applyProtection="1">
      <alignment horizontal="right" vertical="center" wrapText="1"/>
    </xf>
    <xf numFmtId="0" fontId="18" fillId="3" borderId="5" xfId="5" applyFont="1" applyFill="1" applyBorder="1" applyAlignment="1" applyProtection="1">
      <alignment horizontal="right" vertical="center" wrapText="1"/>
    </xf>
    <xf numFmtId="0" fontId="18" fillId="3" borderId="6" xfId="5" applyFont="1" applyFill="1" applyBorder="1" applyAlignment="1" applyProtection="1">
      <alignment horizontal="right" vertical="center" wrapText="1"/>
    </xf>
    <xf numFmtId="0" fontId="12" fillId="3" borderId="1" xfId="5" applyFont="1" applyFill="1" applyBorder="1" applyAlignment="1" applyProtection="1">
      <alignment horizontal="left" vertical="center"/>
    </xf>
    <xf numFmtId="0" fontId="12" fillId="3" borderId="4" xfId="5" applyFont="1" applyFill="1" applyBorder="1" applyAlignment="1" applyProtection="1">
      <alignment horizontal="left" vertical="center"/>
    </xf>
    <xf numFmtId="0" fontId="12" fillId="3" borderId="5" xfId="5" applyFont="1" applyFill="1" applyBorder="1" applyAlignment="1" applyProtection="1">
      <alignment horizontal="left" vertical="center"/>
    </xf>
    <xf numFmtId="0" fontId="12" fillId="3" borderId="6" xfId="5" applyFont="1" applyFill="1" applyBorder="1" applyAlignment="1" applyProtection="1">
      <alignment horizontal="left" vertical="center"/>
    </xf>
    <xf numFmtId="0" fontId="12" fillId="3" borderId="4" xfId="5" applyFont="1" applyFill="1" applyBorder="1" applyAlignment="1" applyProtection="1">
      <alignment horizontal="center" vertical="center"/>
    </xf>
    <xf numFmtId="0" fontId="12" fillId="3" borderId="5" xfId="5" applyFont="1" applyFill="1" applyBorder="1" applyAlignment="1" applyProtection="1">
      <alignment horizontal="center" vertical="center"/>
    </xf>
    <xf numFmtId="0" fontId="12" fillId="3" borderId="6" xfId="5" applyFont="1" applyFill="1" applyBorder="1" applyAlignment="1" applyProtection="1">
      <alignment horizontal="center" vertical="center"/>
    </xf>
    <xf numFmtId="49" fontId="18" fillId="15" borderId="4" xfId="5" applyNumberFormat="1" applyFont="1" applyFill="1" applyBorder="1" applyAlignment="1" applyProtection="1">
      <alignment horizontal="center" vertical="center" wrapText="1"/>
    </xf>
    <xf numFmtId="49" fontId="18" fillId="15" borderId="5" xfId="5" applyNumberFormat="1" applyFont="1" applyFill="1" applyBorder="1" applyAlignment="1" applyProtection="1">
      <alignment horizontal="center" vertical="center" wrapText="1"/>
    </xf>
    <xf numFmtId="49" fontId="18" fillId="15" borderId="6" xfId="5" applyNumberFormat="1" applyFont="1" applyFill="1" applyBorder="1" applyAlignment="1" applyProtection="1">
      <alignment horizontal="center" vertical="center" wrapText="1"/>
    </xf>
    <xf numFmtId="0" fontId="18" fillId="3" borderId="1" xfId="5" applyFont="1" applyFill="1" applyBorder="1" applyAlignment="1" applyProtection="1">
      <alignment horizontal="center" vertical="center" wrapText="1"/>
    </xf>
    <xf numFmtId="0" fontId="18" fillId="3" borderId="20" xfId="5" applyFont="1" applyFill="1" applyBorder="1" applyAlignment="1" applyProtection="1">
      <alignment horizontal="center" vertical="center" wrapText="1"/>
    </xf>
    <xf numFmtId="0" fontId="18" fillId="3" borderId="21" xfId="5" applyFont="1" applyFill="1" applyBorder="1" applyAlignment="1" applyProtection="1">
      <alignment horizontal="center" vertical="center" wrapText="1"/>
    </xf>
    <xf numFmtId="0" fontId="18" fillId="3" borderId="11" xfId="5" applyFont="1" applyFill="1" applyBorder="1" applyAlignment="1" applyProtection="1">
      <alignment horizontal="center" vertical="center" wrapText="1"/>
    </xf>
    <xf numFmtId="0" fontId="18" fillId="3" borderId="8" xfId="5" applyFont="1" applyFill="1" applyBorder="1" applyAlignment="1" applyProtection="1">
      <alignment horizontal="center" vertical="center" wrapText="1"/>
    </xf>
    <xf numFmtId="0" fontId="18" fillId="3" borderId="3" xfId="5" applyFont="1" applyFill="1" applyBorder="1" applyAlignment="1" applyProtection="1">
      <alignment horizontal="center" vertical="center" wrapText="1"/>
    </xf>
    <xf numFmtId="0" fontId="18" fillId="3" borderId="9" xfId="5" applyFont="1" applyFill="1" applyBorder="1" applyAlignment="1" applyProtection="1">
      <alignment horizontal="center" vertical="center" wrapText="1"/>
    </xf>
    <xf numFmtId="0" fontId="18" fillId="3" borderId="4" xfId="5" applyFont="1" applyFill="1" applyBorder="1" applyAlignment="1" applyProtection="1">
      <alignment horizontal="center" vertical="center" wrapText="1"/>
    </xf>
    <xf numFmtId="0" fontId="18" fillId="3" borderId="5" xfId="5" applyFont="1" applyFill="1" applyBorder="1" applyAlignment="1" applyProtection="1">
      <alignment horizontal="center" vertical="center" wrapText="1"/>
    </xf>
    <xf numFmtId="0" fontId="18" fillId="3" borderId="6" xfId="5" applyFont="1" applyFill="1" applyBorder="1" applyAlignment="1" applyProtection="1">
      <alignment horizontal="center" vertical="center" wrapText="1"/>
    </xf>
    <xf numFmtId="49" fontId="12" fillId="3" borderId="4" xfId="5" applyNumberFormat="1" applyFont="1" applyFill="1" applyBorder="1" applyAlignment="1" applyProtection="1">
      <alignment horizontal="left" vertical="center" wrapText="1"/>
    </xf>
    <xf numFmtId="49" fontId="12" fillId="3" borderId="5" xfId="5" applyNumberFormat="1" applyFont="1" applyFill="1" applyBorder="1" applyAlignment="1" applyProtection="1">
      <alignment horizontal="left" vertical="center" wrapText="1"/>
    </xf>
    <xf numFmtId="49" fontId="12" fillId="3" borderId="6" xfId="5" applyNumberFormat="1" applyFont="1" applyFill="1" applyBorder="1" applyAlignment="1" applyProtection="1">
      <alignment horizontal="left" vertical="center" wrapText="1"/>
    </xf>
    <xf numFmtId="0" fontId="12" fillId="3" borderId="5" xfId="5" applyFont="1" applyFill="1" applyBorder="1" applyAlignment="1" applyProtection="1">
      <alignment vertical="center" wrapText="1"/>
    </xf>
    <xf numFmtId="0" fontId="12" fillId="3" borderId="5" xfId="5" applyFont="1" applyFill="1" applyBorder="1" applyAlignment="1" applyProtection="1">
      <alignment horizontal="center" vertical="center" wrapText="1"/>
    </xf>
    <xf numFmtId="0" fontId="12" fillId="3" borderId="6" xfId="5" applyFont="1" applyFill="1" applyBorder="1" applyAlignment="1" applyProtection="1">
      <alignment horizontal="center" vertical="center" wrapText="1"/>
    </xf>
    <xf numFmtId="0" fontId="12" fillId="3" borderId="4" xfId="5" applyFont="1" applyFill="1" applyBorder="1" applyAlignment="1" applyProtection="1">
      <alignment horizontal="center" vertical="center" wrapText="1"/>
    </xf>
    <xf numFmtId="0" fontId="18" fillId="3" borderId="7" xfId="5" applyFont="1" applyFill="1" applyBorder="1" applyAlignment="1" applyProtection="1">
      <alignment horizontal="center" vertical="center" wrapText="1"/>
    </xf>
    <xf numFmtId="0" fontId="18" fillId="3" borderId="2" xfId="5" applyFont="1" applyFill="1" applyBorder="1" applyAlignment="1" applyProtection="1">
      <alignment horizontal="center" vertical="center" wrapText="1"/>
    </xf>
    <xf numFmtId="49" fontId="23" fillId="3" borderId="1" xfId="0" applyNumberFormat="1" applyFont="1" applyFill="1" applyBorder="1" applyAlignment="1" applyProtection="1">
      <alignment horizontal="center" vertical="center" wrapText="1"/>
    </xf>
    <xf numFmtId="0" fontId="23" fillId="3" borderId="1" xfId="0" applyFont="1" applyFill="1" applyBorder="1" applyAlignment="1" applyProtection="1">
      <alignment horizontal="center" vertical="center" wrapText="1"/>
    </xf>
    <xf numFmtId="49" fontId="12" fillId="0" borderId="18" xfId="5" applyNumberFormat="1" applyFont="1" applyFill="1" applyBorder="1" applyAlignment="1">
      <alignment horizontal="left" vertical="center"/>
    </xf>
    <xf numFmtId="49" fontId="12" fillId="0" borderId="19" xfId="5" applyNumberFormat="1" applyFont="1" applyFill="1" applyBorder="1" applyAlignment="1">
      <alignment horizontal="left" vertical="center"/>
    </xf>
    <xf numFmtId="0" fontId="18" fillId="5" borderId="1" xfId="8" applyFont="1" applyFill="1" applyBorder="1" applyAlignment="1" applyProtection="1">
      <alignment horizontal="left" vertical="center" wrapText="1"/>
    </xf>
    <xf numFmtId="164" fontId="12" fillId="0" borderId="7" xfId="5" applyNumberFormat="1" applyFont="1" applyFill="1" applyBorder="1" applyAlignment="1" applyProtection="1">
      <alignment horizontal="center" vertical="center" wrapText="1"/>
    </xf>
    <xf numFmtId="164" fontId="12" fillId="0" borderId="2" xfId="5" applyNumberFormat="1" applyFont="1" applyFill="1" applyBorder="1" applyAlignment="1" applyProtection="1">
      <alignment horizontal="center" vertical="center" wrapText="1"/>
    </xf>
    <xf numFmtId="2" fontId="53" fillId="3" borderId="7" xfId="0" applyNumberFormat="1" applyFont="1" applyFill="1" applyBorder="1" applyAlignment="1" applyProtection="1">
      <alignment horizontal="center" vertical="center" wrapText="1"/>
    </xf>
    <xf numFmtId="2" fontId="53" fillId="3" borderId="2" xfId="0" applyNumberFormat="1" applyFont="1" applyFill="1" applyBorder="1" applyAlignment="1" applyProtection="1">
      <alignment horizontal="center" vertical="center" wrapText="1"/>
    </xf>
    <xf numFmtId="49" fontId="18" fillId="3" borderId="1" xfId="13" applyNumberFormat="1" applyFont="1" applyFill="1" applyBorder="1" applyAlignment="1" applyProtection="1">
      <alignment horizontal="center" vertical="center" wrapText="1"/>
    </xf>
    <xf numFmtId="0" fontId="18" fillId="3" borderId="4" xfId="13" applyFont="1" applyFill="1" applyBorder="1" applyAlignment="1" applyProtection="1">
      <alignment horizontal="center" vertical="center" wrapText="1"/>
    </xf>
    <xf numFmtId="0" fontId="18" fillId="3" borderId="5" xfId="13" applyFont="1" applyFill="1" applyBorder="1" applyAlignment="1" applyProtection="1">
      <alignment horizontal="center" vertical="center" wrapText="1"/>
    </xf>
    <xf numFmtId="0" fontId="18" fillId="3" borderId="6" xfId="13" applyFont="1" applyFill="1" applyBorder="1" applyAlignment="1" applyProtection="1">
      <alignment horizontal="center" vertical="center" wrapText="1"/>
    </xf>
    <xf numFmtId="0" fontId="18" fillId="3" borderId="20" xfId="11" applyNumberFormat="1" applyFont="1" applyFill="1" applyBorder="1" applyAlignment="1" applyProtection="1">
      <alignment horizontal="center" vertical="center" wrapText="1"/>
    </xf>
    <xf numFmtId="0" fontId="18" fillId="3" borderId="21" xfId="11" applyNumberFormat="1" applyFont="1" applyFill="1" applyBorder="1" applyAlignment="1" applyProtection="1">
      <alignment horizontal="center" vertical="center" wrapText="1"/>
    </xf>
    <xf numFmtId="0" fontId="18" fillId="3" borderId="11" xfId="11" applyNumberFormat="1" applyFont="1" applyFill="1" applyBorder="1" applyAlignment="1" applyProtection="1">
      <alignment horizontal="center" vertical="center" wrapText="1"/>
    </xf>
    <xf numFmtId="0" fontId="18" fillId="3" borderId="24" xfId="11" applyNumberFormat="1" applyFont="1" applyFill="1" applyBorder="1" applyAlignment="1" applyProtection="1">
      <alignment horizontal="center" vertical="center" wrapText="1"/>
    </xf>
    <xf numFmtId="0" fontId="18" fillId="3" borderId="0" xfId="11" applyNumberFormat="1" applyFont="1" applyFill="1" applyBorder="1" applyAlignment="1" applyProtection="1">
      <alignment horizontal="center" vertical="center" wrapText="1"/>
    </xf>
    <xf numFmtId="0" fontId="18" fillId="3" borderId="31" xfId="11" applyNumberFormat="1" applyFont="1" applyFill="1" applyBorder="1" applyAlignment="1" applyProtection="1">
      <alignment horizontal="center" vertical="center" wrapText="1"/>
    </xf>
    <xf numFmtId="164" fontId="1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 applyProtection="1">
      <alignment horizontal="left" vertical="center" wrapText="1"/>
    </xf>
    <xf numFmtId="49" fontId="12" fillId="10" borderId="1" xfId="0" applyNumberFormat="1" applyFont="1" applyFill="1" applyBorder="1" applyAlignment="1" applyProtection="1">
      <alignment horizontal="center" vertical="center" wrapText="1"/>
    </xf>
    <xf numFmtId="0" fontId="12" fillId="10" borderId="1" xfId="0" applyFont="1" applyFill="1" applyBorder="1" applyAlignment="1" applyProtection="1">
      <alignment horizontal="center" vertical="center" wrapText="1"/>
    </xf>
    <xf numFmtId="2" fontId="12" fillId="10" borderId="1" xfId="0" applyNumberFormat="1" applyFont="1" applyFill="1" applyBorder="1" applyAlignment="1" applyProtection="1">
      <alignment horizontal="center" vertical="center" wrapText="1"/>
    </xf>
    <xf numFmtId="164" fontId="12" fillId="10" borderId="1" xfId="0" applyNumberFormat="1" applyFont="1" applyFill="1" applyBorder="1" applyAlignment="1" applyProtection="1">
      <alignment horizontal="center" vertical="center" wrapText="1"/>
    </xf>
    <xf numFmtId="49" fontId="23" fillId="10" borderId="1" xfId="0" applyNumberFormat="1" applyFont="1" applyFill="1" applyBorder="1" applyAlignment="1" applyProtection="1">
      <alignment horizontal="center" vertical="center" wrapText="1"/>
    </xf>
    <xf numFmtId="0" fontId="23" fillId="10" borderId="1" xfId="0" applyFont="1" applyFill="1" applyBorder="1" applyAlignment="1" applyProtection="1">
      <alignment horizontal="center" vertical="center" wrapText="1"/>
    </xf>
    <xf numFmtId="2" fontId="12" fillId="10" borderId="7" xfId="0" applyNumberFormat="1" applyFont="1" applyFill="1" applyBorder="1" applyAlignment="1" applyProtection="1">
      <alignment horizontal="center" vertical="center" wrapText="1"/>
    </xf>
    <xf numFmtId="2" fontId="12" fillId="10" borderId="2" xfId="0" applyNumberFormat="1" applyFont="1" applyFill="1" applyBorder="1" applyAlignment="1" applyProtection="1">
      <alignment horizontal="center" vertical="center" wrapText="1"/>
    </xf>
    <xf numFmtId="0" fontId="18" fillId="10" borderId="1" xfId="8" applyFont="1" applyFill="1" applyBorder="1" applyAlignment="1" applyProtection="1">
      <alignment horizontal="left" vertical="center" wrapText="1"/>
    </xf>
    <xf numFmtId="164" fontId="12" fillId="10" borderId="7" xfId="0" applyNumberFormat="1" applyFont="1" applyFill="1" applyBorder="1" applyAlignment="1" applyProtection="1">
      <alignment horizontal="center" vertical="center" wrapText="1"/>
    </xf>
    <xf numFmtId="164" fontId="12" fillId="10" borderId="2" xfId="0" applyNumberFormat="1" applyFont="1" applyFill="1" applyBorder="1" applyAlignment="1" applyProtection="1">
      <alignment horizontal="center" vertical="center" wrapText="1"/>
    </xf>
    <xf numFmtId="164" fontId="12" fillId="10" borderId="7" xfId="5" applyNumberFormat="1" applyFont="1" applyFill="1" applyBorder="1" applyAlignment="1" applyProtection="1">
      <alignment horizontal="center" vertical="center" wrapText="1"/>
    </xf>
    <xf numFmtId="164" fontId="12" fillId="10" borderId="2" xfId="5" applyNumberFormat="1" applyFont="1" applyFill="1" applyBorder="1" applyAlignment="1" applyProtection="1">
      <alignment horizontal="center" vertical="center" wrapText="1"/>
    </xf>
    <xf numFmtId="2" fontId="12" fillId="10" borderId="1" xfId="5" applyNumberFormat="1" applyFont="1" applyFill="1" applyBorder="1" applyAlignment="1" applyProtection="1">
      <alignment horizontal="center" vertical="center" wrapText="1"/>
    </xf>
    <xf numFmtId="49" fontId="53" fillId="3" borderId="1" xfId="13" applyNumberFormat="1" applyFont="1" applyFill="1" applyBorder="1" applyAlignment="1" applyProtection="1">
      <alignment horizontal="center" vertical="center" wrapText="1"/>
    </xf>
    <xf numFmtId="0" fontId="53" fillId="0" borderId="1" xfId="0" applyFont="1" applyFill="1" applyBorder="1" applyAlignment="1" applyProtection="1">
      <alignment horizontal="left" vertical="center" wrapText="1"/>
    </xf>
    <xf numFmtId="49" fontId="53" fillId="3" borderId="1" xfId="0" applyNumberFormat="1" applyFont="1" applyFill="1" applyBorder="1" applyAlignment="1" applyProtection="1">
      <alignment horizontal="center" vertical="center" wrapText="1"/>
    </xf>
    <xf numFmtId="0" fontId="53" fillId="3" borderId="1" xfId="0" applyFont="1" applyFill="1" applyBorder="1" applyAlignment="1" applyProtection="1">
      <alignment horizontal="center" vertical="center" wrapText="1"/>
    </xf>
    <xf numFmtId="2" fontId="53" fillId="3" borderId="1" xfId="0" applyNumberFormat="1" applyFont="1" applyFill="1" applyBorder="1" applyAlignment="1" applyProtection="1">
      <alignment horizontal="center" vertical="center" wrapText="1"/>
    </xf>
    <xf numFmtId="164" fontId="53" fillId="3" borderId="1" xfId="0" applyNumberFormat="1" applyFont="1" applyFill="1" applyBorder="1" applyAlignment="1" applyProtection="1">
      <alignment horizontal="center" vertical="center" wrapText="1"/>
    </xf>
    <xf numFmtId="164" fontId="53" fillId="3" borderId="1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1" xfId="0" applyNumberFormat="1" applyFont="1" applyFill="1" applyBorder="1" applyAlignment="1" applyProtection="1">
      <alignment horizontal="center" vertical="center" wrapText="1"/>
    </xf>
    <xf numFmtId="0" fontId="18" fillId="3" borderId="4" xfId="5" applyFont="1" applyFill="1" applyBorder="1" applyAlignment="1" applyProtection="1">
      <alignment horizontal="left" vertical="center" wrapText="1"/>
    </xf>
    <xf numFmtId="0" fontId="18" fillId="3" borderId="5" xfId="5" applyFont="1" applyFill="1" applyBorder="1" applyAlignment="1" applyProtection="1">
      <alignment horizontal="left" vertical="center" wrapText="1"/>
    </xf>
    <xf numFmtId="0" fontId="18" fillId="3" borderId="6" xfId="5" applyFont="1" applyFill="1" applyBorder="1" applyAlignment="1" applyProtection="1">
      <alignment horizontal="left" vertical="center" wrapText="1"/>
    </xf>
    <xf numFmtId="0" fontId="24" fillId="3" borderId="1" xfId="5" applyFont="1" applyFill="1" applyBorder="1" applyAlignment="1" applyProtection="1">
      <alignment horizontal="left" vertical="center"/>
    </xf>
    <xf numFmtId="0" fontId="24" fillId="3" borderId="4" xfId="5" applyFont="1" applyFill="1" applyBorder="1" applyAlignment="1" applyProtection="1">
      <alignment horizontal="left" vertical="center"/>
    </xf>
    <xf numFmtId="0" fontId="24" fillId="3" borderId="5" xfId="5" applyFont="1" applyFill="1" applyBorder="1" applyAlignment="1" applyProtection="1">
      <alignment horizontal="left" vertical="center"/>
    </xf>
    <xf numFmtId="0" fontId="24" fillId="3" borderId="6" xfId="5" applyFont="1" applyFill="1" applyBorder="1" applyAlignment="1" applyProtection="1">
      <alignment horizontal="left" vertical="center"/>
    </xf>
    <xf numFmtId="0" fontId="24" fillId="3" borderId="4" xfId="5" applyFont="1" applyFill="1" applyBorder="1" applyAlignment="1" applyProtection="1">
      <alignment horizontal="center" vertical="center"/>
    </xf>
    <xf numFmtId="0" fontId="24" fillId="3" borderId="5" xfId="5" applyFont="1" applyFill="1" applyBorder="1" applyAlignment="1" applyProtection="1">
      <alignment horizontal="center" vertical="center"/>
    </xf>
    <xf numFmtId="0" fontId="24" fillId="3" borderId="6" xfId="5" applyFont="1" applyFill="1" applyBorder="1" applyAlignment="1" applyProtection="1">
      <alignment horizontal="center" vertical="center"/>
    </xf>
    <xf numFmtId="0" fontId="36" fillId="3" borderId="4" xfId="5" applyFont="1" applyFill="1" applyBorder="1" applyAlignment="1" applyProtection="1">
      <alignment horizontal="right" vertical="center" wrapText="1"/>
    </xf>
    <xf numFmtId="0" fontId="36" fillId="3" borderId="5" xfId="5" applyFont="1" applyFill="1" applyBorder="1" applyAlignment="1" applyProtection="1">
      <alignment horizontal="right" vertical="center" wrapText="1"/>
    </xf>
    <xf numFmtId="0" fontId="36" fillId="3" borderId="6" xfId="5" applyFont="1" applyFill="1" applyBorder="1" applyAlignment="1" applyProtection="1">
      <alignment horizontal="right" vertical="center" wrapText="1"/>
    </xf>
    <xf numFmtId="0" fontId="35" fillId="0" borderId="0" xfId="13" applyFont="1" applyFill="1" applyBorder="1" applyAlignment="1" applyProtection="1">
      <alignment horizontal="right" vertical="center"/>
    </xf>
    <xf numFmtId="49" fontId="36" fillId="15" borderId="4" xfId="5" applyNumberFormat="1" applyFont="1" applyFill="1" applyBorder="1" applyAlignment="1" applyProtection="1">
      <alignment horizontal="center" vertical="center" wrapText="1"/>
    </xf>
    <xf numFmtId="49" fontId="36" fillId="15" borderId="5" xfId="5" applyNumberFormat="1" applyFont="1" applyFill="1" applyBorder="1" applyAlignment="1" applyProtection="1">
      <alignment horizontal="center" vertical="center" wrapText="1"/>
    </xf>
    <xf numFmtId="49" fontId="36" fillId="15" borderId="6" xfId="5" applyNumberFormat="1" applyFont="1" applyFill="1" applyBorder="1" applyAlignment="1" applyProtection="1">
      <alignment horizontal="center" vertical="center" wrapText="1"/>
    </xf>
    <xf numFmtId="0" fontId="36" fillId="3" borderId="1" xfId="5" applyFont="1" applyFill="1" applyBorder="1" applyAlignment="1" applyProtection="1">
      <alignment horizontal="center" vertical="center" wrapText="1"/>
    </xf>
    <xf numFmtId="0" fontId="36" fillId="3" borderId="20" xfId="5" applyFont="1" applyFill="1" applyBorder="1" applyAlignment="1" applyProtection="1">
      <alignment horizontal="center" vertical="center" wrapText="1"/>
    </xf>
    <xf numFmtId="0" fontId="36" fillId="3" borderId="21" xfId="5" applyFont="1" applyFill="1" applyBorder="1" applyAlignment="1" applyProtection="1">
      <alignment horizontal="center" vertical="center" wrapText="1"/>
    </xf>
    <xf numFmtId="0" fontId="36" fillId="3" borderId="11" xfId="5" applyFont="1" applyFill="1" applyBorder="1" applyAlignment="1" applyProtection="1">
      <alignment horizontal="center" vertical="center" wrapText="1"/>
    </xf>
    <xf numFmtId="0" fontId="36" fillId="3" borderId="8" xfId="5" applyFont="1" applyFill="1" applyBorder="1" applyAlignment="1" applyProtection="1">
      <alignment horizontal="center" vertical="center" wrapText="1"/>
    </xf>
    <xf numFmtId="0" fontId="36" fillId="3" borderId="3" xfId="5" applyFont="1" applyFill="1" applyBorder="1" applyAlignment="1" applyProtection="1">
      <alignment horizontal="center" vertical="center" wrapText="1"/>
    </xf>
    <xf numFmtId="0" fontId="36" fillId="3" borderId="9" xfId="5" applyFont="1" applyFill="1" applyBorder="1" applyAlignment="1" applyProtection="1">
      <alignment horizontal="center" vertical="center" wrapText="1"/>
    </xf>
    <xf numFmtId="0" fontId="36" fillId="3" borderId="4" xfId="5" applyFont="1" applyFill="1" applyBorder="1" applyAlignment="1" applyProtection="1">
      <alignment horizontal="center" vertical="center" wrapText="1"/>
    </xf>
    <xf numFmtId="0" fontId="36" fillId="3" borderId="5" xfId="5" applyFont="1" applyFill="1" applyBorder="1" applyAlignment="1" applyProtection="1">
      <alignment horizontal="center" vertical="center" wrapText="1"/>
    </xf>
    <xf numFmtId="0" fontId="36" fillId="3" borderId="6" xfId="5" applyFont="1" applyFill="1" applyBorder="1" applyAlignment="1" applyProtection="1">
      <alignment horizontal="center" vertical="center" wrapText="1"/>
    </xf>
    <xf numFmtId="0" fontId="36" fillId="3" borderId="7" xfId="13" applyFont="1" applyFill="1" applyBorder="1" applyAlignment="1" applyProtection="1">
      <alignment horizontal="center" vertical="center" wrapText="1"/>
    </xf>
    <xf numFmtId="0" fontId="36" fillId="3" borderId="2" xfId="13" applyFont="1" applyFill="1" applyBorder="1" applyAlignment="1" applyProtection="1">
      <alignment horizontal="center" vertical="center" wrapText="1"/>
    </xf>
    <xf numFmtId="49" fontId="24" fillId="3" borderId="4" xfId="5" applyNumberFormat="1" applyFont="1" applyFill="1" applyBorder="1" applyAlignment="1" applyProtection="1">
      <alignment horizontal="left" vertical="center" wrapText="1"/>
    </xf>
    <xf numFmtId="49" fontId="24" fillId="3" borderId="5" xfId="5" applyNumberFormat="1" applyFont="1" applyFill="1" applyBorder="1" applyAlignment="1" applyProtection="1">
      <alignment horizontal="left" vertical="center" wrapText="1"/>
    </xf>
    <xf numFmtId="49" fontId="24" fillId="3" borderId="6" xfId="5" applyNumberFormat="1" applyFont="1" applyFill="1" applyBorder="1" applyAlignment="1" applyProtection="1">
      <alignment horizontal="left" vertical="center" wrapText="1"/>
    </xf>
    <xf numFmtId="0" fontId="24" fillId="3" borderId="5" xfId="5" applyFont="1" applyFill="1" applyBorder="1" applyAlignment="1" applyProtection="1">
      <alignment horizontal="center" vertical="center" wrapText="1"/>
    </xf>
    <xf numFmtId="0" fontId="24" fillId="3" borderId="6" xfId="5" applyFont="1" applyFill="1" applyBorder="1" applyAlignment="1" applyProtection="1">
      <alignment horizontal="center" vertical="center" wrapText="1"/>
    </xf>
    <xf numFmtId="0" fontId="24" fillId="3" borderId="4" xfId="5" applyFont="1" applyFill="1" applyBorder="1" applyAlignment="1" applyProtection="1">
      <alignment horizontal="center" vertical="center" wrapText="1"/>
    </xf>
    <xf numFmtId="49" fontId="24" fillId="3" borderId="1" xfId="0" applyNumberFormat="1" applyFont="1" applyFill="1" applyBorder="1" applyAlignment="1" applyProtection="1">
      <alignment horizontal="center" vertical="center" wrapText="1"/>
    </xf>
    <xf numFmtId="0" fontId="24" fillId="3" borderId="1" xfId="0" applyFont="1" applyFill="1" applyBorder="1" applyAlignment="1" applyProtection="1">
      <alignment horizontal="center" vertical="center" wrapText="1"/>
    </xf>
    <xf numFmtId="49" fontId="24" fillId="0" borderId="12" xfId="5" applyNumberFormat="1" applyFont="1" applyFill="1" applyBorder="1" applyAlignment="1">
      <alignment horizontal="center" vertical="center"/>
    </xf>
    <xf numFmtId="0" fontId="24" fillId="0" borderId="1" xfId="0" applyFont="1" applyFill="1" applyBorder="1" applyAlignment="1" applyProtection="1">
      <alignment horizontal="left" vertical="center" wrapText="1"/>
    </xf>
    <xf numFmtId="2" fontId="24" fillId="3" borderId="1" xfId="0" applyNumberFormat="1" applyFont="1" applyFill="1" applyBorder="1" applyAlignment="1" applyProtection="1">
      <alignment horizontal="center" vertical="center" wrapText="1"/>
    </xf>
    <xf numFmtId="164" fontId="24" fillId="0" borderId="1" xfId="5" applyNumberFormat="1" applyFont="1" applyFill="1" applyBorder="1" applyAlignment="1" applyProtection="1">
      <alignment horizontal="center" vertical="center" wrapText="1"/>
    </xf>
    <xf numFmtId="2" fontId="24" fillId="0" borderId="1" xfId="5" applyNumberFormat="1" applyFont="1" applyFill="1" applyBorder="1" applyAlignment="1" applyProtection="1">
      <alignment horizontal="center" vertical="center" wrapText="1"/>
    </xf>
    <xf numFmtId="2" fontId="24" fillId="0" borderId="7" xfId="5" applyNumberFormat="1" applyFont="1" applyFill="1" applyBorder="1" applyAlignment="1" applyProtection="1">
      <alignment horizontal="center" vertical="center" wrapText="1"/>
    </xf>
    <xf numFmtId="2" fontId="24" fillId="0" borderId="2" xfId="5" applyNumberFormat="1" applyFont="1" applyFill="1" applyBorder="1" applyAlignment="1" applyProtection="1">
      <alignment horizontal="center" vertical="center" wrapText="1"/>
    </xf>
    <xf numFmtId="0" fontId="36" fillId="6" borderId="1" xfId="8" applyFont="1" applyFill="1" applyBorder="1" applyAlignment="1" applyProtection="1">
      <alignment horizontal="left" vertical="center" wrapText="1"/>
    </xf>
    <xf numFmtId="0" fontId="36" fillId="16" borderId="20" xfId="0" applyFont="1" applyFill="1" applyBorder="1" applyAlignment="1">
      <alignment horizontal="left" vertical="center" wrapText="1"/>
    </xf>
    <xf numFmtId="0" fontId="36" fillId="16" borderId="8" xfId="0" applyFont="1" applyFill="1" applyBorder="1" applyAlignment="1">
      <alignment horizontal="left" vertical="center" wrapText="1"/>
    </xf>
    <xf numFmtId="0" fontId="36" fillId="3" borderId="7" xfId="5" applyFont="1" applyFill="1" applyBorder="1" applyAlignment="1" applyProtection="1">
      <alignment horizontal="center" vertical="center" wrapText="1"/>
    </xf>
    <xf numFmtId="0" fontId="36" fillId="3" borderId="2" xfId="5" applyFont="1" applyFill="1" applyBorder="1" applyAlignment="1" applyProtection="1">
      <alignment horizontal="center" vertical="center" wrapText="1"/>
    </xf>
    <xf numFmtId="49" fontId="24" fillId="3" borderId="1" xfId="13" applyNumberFormat="1" applyFont="1" applyFill="1" applyBorder="1" applyAlignment="1" applyProtection="1">
      <alignment horizontal="center" vertical="center" wrapText="1"/>
    </xf>
    <xf numFmtId="2" fontId="24" fillId="0" borderId="1" xfId="0" applyNumberFormat="1" applyFont="1" applyFill="1" applyBorder="1" applyAlignment="1" applyProtection="1">
      <alignment horizontal="center" vertical="center" wrapText="1"/>
    </xf>
    <xf numFmtId="164" fontId="24" fillId="3" borderId="1" xfId="0" applyNumberFormat="1" applyFont="1" applyFill="1" applyBorder="1" applyAlignment="1" applyProtection="1">
      <alignment horizontal="center" vertical="center" wrapText="1"/>
    </xf>
    <xf numFmtId="2" fontId="24" fillId="3" borderId="7" xfId="0" applyNumberFormat="1" applyFont="1" applyFill="1" applyBorder="1" applyAlignment="1" applyProtection="1">
      <alignment horizontal="center" vertical="center" wrapText="1"/>
    </xf>
    <xf numFmtId="2" fontId="24" fillId="3" borderId="2" xfId="0" applyNumberFormat="1" applyFont="1" applyFill="1" applyBorder="1" applyAlignment="1" applyProtection="1">
      <alignment horizontal="center" vertical="center" wrapText="1"/>
    </xf>
    <xf numFmtId="49" fontId="37" fillId="3" borderId="1" xfId="0" applyNumberFormat="1" applyFont="1" applyFill="1" applyBorder="1" applyAlignment="1" applyProtection="1">
      <alignment horizontal="center" vertical="center" wrapText="1"/>
    </xf>
    <xf numFmtId="0" fontId="37" fillId="3" borderId="1" xfId="0" applyFont="1" applyFill="1" applyBorder="1" applyAlignment="1" applyProtection="1">
      <alignment horizontal="center" vertical="center" wrapText="1"/>
    </xf>
    <xf numFmtId="49" fontId="24" fillId="0" borderId="18" xfId="5" applyNumberFormat="1" applyFont="1" applyFill="1" applyBorder="1" applyAlignment="1">
      <alignment horizontal="left" vertical="center"/>
    </xf>
    <xf numFmtId="49" fontId="24" fillId="0" borderId="19" xfId="5" applyNumberFormat="1" applyFont="1" applyFill="1" applyBorder="1" applyAlignment="1">
      <alignment horizontal="left" vertical="center"/>
    </xf>
    <xf numFmtId="164" fontId="24" fillId="3" borderId="7" xfId="0" applyNumberFormat="1" applyFont="1" applyFill="1" applyBorder="1" applyAlignment="1" applyProtection="1">
      <alignment horizontal="center" vertical="center" wrapText="1"/>
    </xf>
    <xf numFmtId="164" fontId="24" fillId="3" borderId="2" xfId="0" applyNumberFormat="1" applyFont="1" applyFill="1" applyBorder="1" applyAlignment="1" applyProtection="1">
      <alignment horizontal="center" vertical="center" wrapText="1"/>
    </xf>
    <xf numFmtId="49" fontId="37" fillId="10" borderId="1" xfId="0" applyNumberFormat="1" applyFont="1" applyFill="1" applyBorder="1" applyAlignment="1" applyProtection="1">
      <alignment horizontal="center" vertical="center" wrapText="1"/>
    </xf>
    <xf numFmtId="0" fontId="37" fillId="10" borderId="1" xfId="0" applyFont="1" applyFill="1" applyBorder="1" applyAlignment="1" applyProtection="1">
      <alignment horizontal="center" vertical="center" wrapText="1"/>
    </xf>
    <xf numFmtId="0" fontId="36" fillId="10" borderId="1" xfId="8" applyFont="1" applyFill="1" applyBorder="1" applyAlignment="1" applyProtection="1">
      <alignment horizontal="left" vertical="center" wrapText="1"/>
    </xf>
    <xf numFmtId="0" fontId="24" fillId="10" borderId="1" xfId="0" applyFont="1" applyFill="1" applyBorder="1" applyAlignment="1" applyProtection="1">
      <alignment horizontal="left" vertical="center" wrapText="1"/>
    </xf>
    <xf numFmtId="49" fontId="24" fillId="10" borderId="1" xfId="0" applyNumberFormat="1" applyFont="1" applyFill="1" applyBorder="1" applyAlignment="1" applyProtection="1">
      <alignment horizontal="center" vertical="center" wrapText="1"/>
    </xf>
    <xf numFmtId="0" fontId="24" fillId="10" borderId="1" xfId="0" applyFont="1" applyFill="1" applyBorder="1" applyAlignment="1" applyProtection="1">
      <alignment horizontal="center" vertical="center" wrapText="1"/>
    </xf>
    <xf numFmtId="2" fontId="24" fillId="10" borderId="1" xfId="0" applyNumberFormat="1" applyFont="1" applyFill="1" applyBorder="1" applyAlignment="1" applyProtection="1">
      <alignment horizontal="center" vertical="center" wrapText="1"/>
    </xf>
    <xf numFmtId="164" fontId="24" fillId="10" borderId="1" xfId="0" applyNumberFormat="1" applyFont="1" applyFill="1" applyBorder="1" applyAlignment="1" applyProtection="1">
      <alignment horizontal="center" vertical="center" wrapText="1"/>
    </xf>
    <xf numFmtId="2" fontId="24" fillId="10" borderId="7" xfId="0" applyNumberFormat="1" applyFont="1" applyFill="1" applyBorder="1" applyAlignment="1" applyProtection="1">
      <alignment horizontal="center" vertical="center" wrapText="1"/>
    </xf>
    <xf numFmtId="2" fontId="24" fillId="10" borderId="2" xfId="0" applyNumberFormat="1" applyFont="1" applyFill="1" applyBorder="1" applyAlignment="1" applyProtection="1">
      <alignment horizontal="center" vertical="center" wrapText="1"/>
    </xf>
    <xf numFmtId="164" fontId="24" fillId="10" borderId="7" xfId="5" applyNumberFormat="1" applyFont="1" applyFill="1" applyBorder="1" applyAlignment="1" applyProtection="1">
      <alignment horizontal="center" vertical="center" wrapText="1"/>
    </xf>
    <xf numFmtId="164" fontId="24" fillId="10" borderId="2" xfId="5" applyNumberFormat="1" applyFont="1" applyFill="1" applyBorder="1" applyAlignment="1" applyProtection="1">
      <alignment horizontal="center" vertical="center" wrapText="1"/>
    </xf>
    <xf numFmtId="164" fontId="24" fillId="10" borderId="7" xfId="0" applyNumberFormat="1" applyFont="1" applyFill="1" applyBorder="1" applyAlignment="1" applyProtection="1">
      <alignment horizontal="center" vertical="center" wrapText="1"/>
    </xf>
    <xf numFmtId="164" fontId="24" fillId="10" borderId="2" xfId="0" applyNumberFormat="1" applyFont="1" applyFill="1" applyBorder="1" applyAlignment="1" applyProtection="1">
      <alignment horizontal="center" vertical="center" wrapText="1"/>
    </xf>
    <xf numFmtId="2" fontId="24" fillId="10" borderId="1" xfId="5" applyNumberFormat="1" applyFont="1" applyFill="1" applyBorder="1" applyAlignment="1" applyProtection="1">
      <alignment horizontal="center" vertical="center" wrapText="1"/>
    </xf>
    <xf numFmtId="49" fontId="24" fillId="0" borderId="1" xfId="13" applyNumberFormat="1" applyFont="1" applyFill="1" applyBorder="1" applyAlignment="1" applyProtection="1">
      <alignment horizontal="center" vertical="center" wrapText="1"/>
    </xf>
    <xf numFmtId="0" fontId="24" fillId="0" borderId="1" xfId="0" applyFont="1" applyFill="1" applyBorder="1" applyAlignment="1">
      <alignment horizontal="left" vertical="center" wrapText="1"/>
    </xf>
    <xf numFmtId="49" fontId="24" fillId="0" borderId="1" xfId="0" applyNumberFormat="1" applyFont="1" applyFill="1" applyBorder="1" applyAlignment="1" applyProtection="1">
      <alignment horizontal="center" vertical="center" wrapText="1"/>
    </xf>
    <xf numFmtId="0" fontId="24" fillId="0" borderId="1" xfId="0" applyFont="1" applyFill="1" applyBorder="1" applyAlignment="1" applyProtection="1">
      <alignment horizontal="center" vertical="center" wrapText="1"/>
    </xf>
    <xf numFmtId="164" fontId="24" fillId="0" borderId="1" xfId="0" applyNumberFormat="1" applyFont="1" applyFill="1" applyBorder="1" applyAlignment="1" applyProtection="1">
      <alignment horizontal="center" vertical="center" wrapText="1"/>
    </xf>
    <xf numFmtId="2" fontId="24" fillId="0" borderId="7" xfId="0" applyNumberFormat="1" applyFont="1" applyFill="1" applyBorder="1" applyAlignment="1" applyProtection="1">
      <alignment horizontal="center" vertical="center" wrapText="1"/>
    </xf>
    <xf numFmtId="2" fontId="24" fillId="0" borderId="2" xfId="0" applyNumberFormat="1" applyFont="1" applyFill="1" applyBorder="1" applyAlignment="1" applyProtection="1">
      <alignment horizontal="center" vertical="center" wrapText="1"/>
    </xf>
    <xf numFmtId="164" fontId="2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16" borderId="7" xfId="0" applyFont="1" applyFill="1" applyBorder="1" applyAlignment="1">
      <alignment horizontal="center" vertical="center" wrapText="1"/>
    </xf>
    <xf numFmtId="0" fontId="36" fillId="16" borderId="2" xfId="0" applyFont="1" applyFill="1" applyBorder="1" applyAlignment="1">
      <alignment horizontal="center" vertical="center" wrapText="1"/>
    </xf>
    <xf numFmtId="0" fontId="36" fillId="16" borderId="21" xfId="0" applyFont="1" applyFill="1" applyBorder="1" applyAlignment="1">
      <alignment horizontal="left" vertical="center" wrapText="1"/>
    </xf>
    <xf numFmtId="0" fontId="36" fillId="16" borderId="11" xfId="0" applyFont="1" applyFill="1" applyBorder="1" applyAlignment="1">
      <alignment horizontal="left" vertical="center" wrapText="1"/>
    </xf>
    <xf numFmtId="0" fontId="36" fillId="16" borderId="3" xfId="0" applyFont="1" applyFill="1" applyBorder="1" applyAlignment="1">
      <alignment horizontal="left" vertical="center" wrapText="1"/>
    </xf>
    <xf numFmtId="0" fontId="36" fillId="16" borderId="9" xfId="0" applyFont="1" applyFill="1" applyBorder="1" applyAlignment="1">
      <alignment horizontal="left" vertical="center" wrapText="1"/>
    </xf>
    <xf numFmtId="0" fontId="36" fillId="6" borderId="7" xfId="8" applyNumberFormat="1" applyFont="1" applyFill="1" applyBorder="1" applyAlignment="1" applyProtection="1">
      <alignment horizontal="center" vertical="center" wrapText="1"/>
    </xf>
    <xf numFmtId="0" fontId="36" fillId="6" borderId="2" xfId="8" applyNumberFormat="1" applyFont="1" applyFill="1" applyBorder="1" applyAlignment="1" applyProtection="1">
      <alignment horizontal="center" vertical="center" wrapText="1"/>
    </xf>
    <xf numFmtId="0" fontId="36" fillId="16" borderId="20" xfId="0" applyFont="1" applyFill="1" applyBorder="1" applyAlignment="1">
      <alignment horizontal="left" vertical="top" wrapText="1"/>
    </xf>
    <xf numFmtId="0" fontId="36" fillId="16" borderId="21" xfId="0" applyFont="1" applyFill="1" applyBorder="1" applyAlignment="1">
      <alignment horizontal="left" vertical="top" wrapText="1"/>
    </xf>
    <xf numFmtId="0" fontId="36" fillId="16" borderId="11" xfId="0" applyFont="1" applyFill="1" applyBorder="1" applyAlignment="1">
      <alignment horizontal="left" vertical="top" wrapText="1"/>
    </xf>
    <xf numFmtId="0" fontId="36" fillId="16" borderId="8" xfId="0" applyFont="1" applyFill="1" applyBorder="1" applyAlignment="1">
      <alignment horizontal="left" vertical="top" wrapText="1"/>
    </xf>
    <xf numFmtId="0" fontId="36" fillId="16" borderId="3" xfId="0" applyFont="1" applyFill="1" applyBorder="1" applyAlignment="1">
      <alignment horizontal="left" vertical="top" wrapText="1"/>
    </xf>
    <xf numFmtId="0" fontId="36" fillId="16" borderId="9" xfId="0" applyFont="1" applyFill="1" applyBorder="1" applyAlignment="1">
      <alignment horizontal="left" vertical="top" wrapText="1"/>
    </xf>
    <xf numFmtId="49" fontId="37" fillId="0" borderId="1" xfId="0" applyNumberFormat="1" applyFont="1" applyFill="1" applyBorder="1" applyAlignment="1" applyProtection="1">
      <alignment horizontal="center" vertical="center" wrapText="1"/>
    </xf>
    <xf numFmtId="0" fontId="37" fillId="0" borderId="1" xfId="0" applyFont="1" applyFill="1" applyBorder="1" applyAlignment="1" applyProtection="1">
      <alignment horizontal="center" vertical="center" wrapText="1"/>
    </xf>
    <xf numFmtId="49" fontId="36" fillId="5" borderId="7" xfId="13" applyNumberFormat="1" applyFont="1" applyFill="1" applyBorder="1" applyAlignment="1" applyProtection="1">
      <alignment horizontal="center" vertical="center" wrapText="1"/>
    </xf>
    <xf numFmtId="49" fontId="36" fillId="5" borderId="2" xfId="13" applyNumberFormat="1" applyFont="1" applyFill="1" applyBorder="1" applyAlignment="1" applyProtection="1">
      <alignment horizontal="center" vertical="center" wrapText="1"/>
    </xf>
    <xf numFmtId="164" fontId="24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5" borderId="1" xfId="8" applyFont="1" applyFill="1" applyBorder="1" applyAlignment="1" applyProtection="1">
      <alignment horizontal="left" vertical="center" wrapText="1"/>
    </xf>
    <xf numFmtId="0" fontId="24" fillId="3" borderId="1" xfId="0" applyFont="1" applyFill="1" applyBorder="1" applyAlignment="1">
      <alignment horizontal="left" vertical="center" wrapText="1"/>
    </xf>
    <xf numFmtId="49" fontId="54" fillId="3" borderId="1" xfId="13" applyNumberFormat="1" applyFont="1" applyFill="1" applyBorder="1" applyAlignment="1" applyProtection="1">
      <alignment horizontal="center" vertical="center" wrapText="1"/>
    </xf>
    <xf numFmtId="0" fontId="54" fillId="3" borderId="1" xfId="0" applyFont="1" applyFill="1" applyBorder="1" applyAlignment="1">
      <alignment horizontal="left" vertical="center" wrapText="1"/>
    </xf>
    <xf numFmtId="49" fontId="54" fillId="3" borderId="1" xfId="0" applyNumberFormat="1" applyFont="1" applyFill="1" applyBorder="1" applyAlignment="1" applyProtection="1">
      <alignment horizontal="center" vertical="center" wrapText="1"/>
    </xf>
    <xf numFmtId="0" fontId="54" fillId="3" borderId="1" xfId="0" applyFont="1" applyFill="1" applyBorder="1" applyAlignment="1" applyProtection="1">
      <alignment horizontal="center" vertical="center" wrapText="1"/>
    </xf>
    <xf numFmtId="2" fontId="54" fillId="3" borderId="1" xfId="0" applyNumberFormat="1" applyFont="1" applyFill="1" applyBorder="1" applyAlignment="1" applyProtection="1">
      <alignment horizontal="center" vertical="center" wrapText="1"/>
    </xf>
    <xf numFmtId="164" fontId="54" fillId="3" borderId="1" xfId="0" applyNumberFormat="1" applyFont="1" applyFill="1" applyBorder="1" applyAlignment="1" applyProtection="1">
      <alignment horizontal="center" vertical="center" wrapText="1"/>
    </xf>
    <xf numFmtId="164" fontId="54" fillId="3" borderId="1" xfId="0" applyNumberFormat="1" applyFont="1" applyFill="1" applyBorder="1" applyAlignment="1" applyProtection="1">
      <alignment horizontal="center" vertical="center" wrapText="1"/>
      <protection locked="0"/>
    </xf>
    <xf numFmtId="2" fontId="54" fillId="0" borderId="1" xfId="0" applyNumberFormat="1" applyFont="1" applyFill="1" applyBorder="1" applyAlignment="1" applyProtection="1">
      <alignment horizontal="center" vertical="center" wrapText="1"/>
    </xf>
    <xf numFmtId="165" fontId="24" fillId="3" borderId="1" xfId="0" applyNumberFormat="1" applyFont="1" applyFill="1" applyBorder="1" applyAlignment="1" applyProtection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2" fontId="24" fillId="3" borderId="7" xfId="0" applyNumberFormat="1" applyFont="1" applyFill="1" applyBorder="1" applyAlignment="1">
      <alignment horizontal="center" vertical="center" wrapText="1"/>
    </xf>
    <xf numFmtId="2" fontId="24" fillId="3" borderId="2" xfId="0" applyNumberFormat="1" applyFont="1" applyFill="1" applyBorder="1" applyAlignment="1">
      <alignment horizontal="center" vertical="center" wrapText="1"/>
    </xf>
    <xf numFmtId="2" fontId="24" fillId="3" borderId="1" xfId="0" applyNumberFormat="1" applyFont="1" applyFill="1" applyBorder="1" applyAlignment="1">
      <alignment horizontal="center" vertical="center" wrapText="1"/>
    </xf>
    <xf numFmtId="1" fontId="24" fillId="3" borderId="1" xfId="0" applyNumberFormat="1" applyFont="1" applyFill="1" applyBorder="1" applyAlignment="1" applyProtection="1">
      <alignment horizontal="center" vertical="center" wrapText="1"/>
    </xf>
    <xf numFmtId="0" fontId="30" fillId="6" borderId="1" xfId="8" applyFont="1" applyFill="1" applyBorder="1" applyAlignment="1" applyProtection="1">
      <alignment horizontal="left" vertical="center" wrapText="1"/>
    </xf>
    <xf numFmtId="0" fontId="26" fillId="3" borderId="0" xfId="13" applyFont="1" applyFill="1" applyBorder="1" applyAlignment="1" applyProtection="1">
      <alignment horizontal="center" vertical="center" wrapText="1"/>
    </xf>
    <xf numFmtId="0" fontId="26" fillId="3" borderId="0" xfId="13" applyFont="1" applyFill="1" applyBorder="1" applyAlignment="1" applyProtection="1">
      <alignment horizontal="center" vertical="center"/>
    </xf>
    <xf numFmtId="0" fontId="27" fillId="3" borderId="0" xfId="13" applyFont="1" applyFill="1" applyBorder="1" applyAlignment="1" applyProtection="1">
      <alignment horizontal="center" vertical="center" wrapText="1"/>
    </xf>
    <xf numFmtId="0" fontId="30" fillId="3" borderId="0" xfId="0" applyNumberFormat="1" applyFont="1" applyFill="1" applyBorder="1" applyAlignment="1" applyProtection="1">
      <alignment horizontal="left" vertical="center"/>
    </xf>
    <xf numFmtId="0" fontId="32" fillId="3" borderId="0" xfId="0" applyNumberFormat="1" applyFont="1" applyFill="1" applyBorder="1" applyAlignment="1" applyProtection="1">
      <alignment horizontal="left" vertical="center"/>
    </xf>
    <xf numFmtId="0" fontId="24" fillId="3" borderId="7" xfId="13" applyFont="1" applyFill="1" applyBorder="1" applyAlignment="1" applyProtection="1">
      <alignment horizontal="left" vertical="center" wrapText="1"/>
    </xf>
    <xf numFmtId="0" fontId="24" fillId="3" borderId="2" xfId="13" applyFont="1" applyFill="1" applyBorder="1" applyAlignment="1" applyProtection="1">
      <alignment horizontal="left" vertical="center" wrapText="1"/>
    </xf>
    <xf numFmtId="0" fontId="26" fillId="0" borderId="1" xfId="0" applyFont="1" applyFill="1" applyBorder="1" applyAlignment="1" applyProtection="1">
      <alignment horizontal="left" vertical="center" wrapText="1"/>
    </xf>
    <xf numFmtId="49" fontId="26" fillId="3" borderId="1" xfId="13" applyNumberFormat="1" applyFont="1" applyFill="1" applyBorder="1" applyAlignment="1" applyProtection="1">
      <alignment horizontal="center" vertical="center" wrapText="1"/>
    </xf>
    <xf numFmtId="49" fontId="36" fillId="3" borderId="1" xfId="13" applyNumberFormat="1" applyFont="1" applyFill="1" applyBorder="1" applyAlignment="1" applyProtection="1">
      <alignment horizontal="center" vertical="center" wrapText="1"/>
    </xf>
    <xf numFmtId="0" fontId="36" fillId="3" borderId="7" xfId="13" applyFont="1" applyFill="1" applyBorder="1" applyAlignment="1" applyProtection="1">
      <alignment horizontal="left" vertical="center" wrapText="1"/>
    </xf>
    <xf numFmtId="0" fontId="36" fillId="3" borderId="10" xfId="13" applyFont="1" applyFill="1" applyBorder="1" applyAlignment="1" applyProtection="1">
      <alignment horizontal="left" vertical="center" wrapText="1"/>
    </xf>
    <xf numFmtId="0" fontId="36" fillId="3" borderId="2" xfId="13" applyFont="1" applyFill="1" applyBorder="1" applyAlignment="1" applyProtection="1">
      <alignment horizontal="left" vertical="center" wrapText="1"/>
    </xf>
    <xf numFmtId="0" fontId="36" fillId="3" borderId="10" xfId="13" applyFont="1" applyFill="1" applyBorder="1" applyAlignment="1" applyProtection="1">
      <alignment horizontal="center" vertical="center" wrapText="1"/>
    </xf>
    <xf numFmtId="0" fontId="36" fillId="3" borderId="1" xfId="13" applyFont="1" applyFill="1" applyBorder="1" applyAlignment="1" applyProtection="1">
      <alignment horizontal="center" vertical="center" wrapText="1"/>
    </xf>
    <xf numFmtId="0" fontId="36" fillId="3" borderId="1" xfId="0" applyFont="1" applyFill="1" applyBorder="1" applyAlignment="1" applyProtection="1">
      <alignment horizontal="center" vertical="center" wrapText="1"/>
    </xf>
    <xf numFmtId="0" fontId="36" fillId="3" borderId="4" xfId="13" applyFont="1" applyFill="1" applyBorder="1" applyAlignment="1" applyProtection="1">
      <alignment horizontal="center" vertical="center" wrapText="1"/>
    </xf>
    <xf numFmtId="0" fontId="36" fillId="3" borderId="5" xfId="13" applyFont="1" applyFill="1" applyBorder="1" applyAlignment="1" applyProtection="1">
      <alignment horizontal="center" vertical="center" wrapText="1"/>
    </xf>
    <xf numFmtId="0" fontId="36" fillId="3" borderId="6" xfId="13" applyFont="1" applyFill="1" applyBorder="1" applyAlignment="1" applyProtection="1">
      <alignment horizontal="center" vertical="center" wrapText="1"/>
    </xf>
    <xf numFmtId="0" fontId="36" fillId="3" borderId="20" xfId="11" applyNumberFormat="1" applyFont="1" applyFill="1" applyBorder="1" applyAlignment="1" applyProtection="1">
      <alignment horizontal="center" vertical="center" wrapText="1"/>
    </xf>
    <xf numFmtId="0" fontId="36" fillId="3" borderId="21" xfId="11" applyNumberFormat="1" applyFont="1" applyFill="1" applyBorder="1" applyAlignment="1" applyProtection="1">
      <alignment horizontal="center" vertical="center" wrapText="1"/>
    </xf>
    <xf numFmtId="0" fontId="36" fillId="3" borderId="11" xfId="11" applyNumberFormat="1" applyFont="1" applyFill="1" applyBorder="1" applyAlignment="1" applyProtection="1">
      <alignment horizontal="center" vertical="center" wrapText="1"/>
    </xf>
    <xf numFmtId="0" fontId="36" fillId="3" borderId="24" xfId="11" applyNumberFormat="1" applyFont="1" applyFill="1" applyBorder="1" applyAlignment="1" applyProtection="1">
      <alignment horizontal="center" vertical="center" wrapText="1"/>
    </xf>
    <xf numFmtId="0" fontId="36" fillId="3" borderId="0" xfId="11" applyNumberFormat="1" applyFont="1" applyFill="1" applyBorder="1" applyAlignment="1" applyProtection="1">
      <alignment horizontal="center" vertical="center" wrapText="1"/>
    </xf>
    <xf numFmtId="0" fontId="36" fillId="3" borderId="31" xfId="11" applyNumberFormat="1" applyFont="1" applyFill="1" applyBorder="1" applyAlignment="1" applyProtection="1">
      <alignment horizontal="center" vertical="center" wrapText="1"/>
    </xf>
    <xf numFmtId="49" fontId="24" fillId="3" borderId="7" xfId="0" applyNumberFormat="1" applyFont="1" applyFill="1" applyBorder="1" applyAlignment="1" applyProtection="1">
      <alignment horizontal="center" vertical="center" wrapText="1"/>
    </xf>
    <xf numFmtId="49" fontId="24" fillId="3" borderId="2" xfId="0" applyNumberFormat="1" applyFont="1" applyFill="1" applyBorder="1" applyAlignment="1" applyProtection="1">
      <alignment horizontal="center" vertical="center" wrapText="1"/>
    </xf>
    <xf numFmtId="164" fontId="57" fillId="3" borderId="1" xfId="0" applyNumberFormat="1" applyFont="1" applyFill="1" applyBorder="1" applyAlignment="1" applyProtection="1">
      <alignment horizontal="center" vertical="center" wrapText="1"/>
    </xf>
    <xf numFmtId="2" fontId="57" fillId="3" borderId="1" xfId="0" applyNumberFormat="1" applyFont="1" applyFill="1" applyBorder="1" applyAlignment="1">
      <alignment horizontal="center" vertical="center" wrapText="1"/>
    </xf>
    <xf numFmtId="0" fontId="57" fillId="3" borderId="1" xfId="0" applyFont="1" applyFill="1" applyBorder="1" applyAlignment="1">
      <alignment horizontal="center" vertical="center" wrapText="1"/>
    </xf>
    <xf numFmtId="49" fontId="57" fillId="3" borderId="1" xfId="0" applyNumberFormat="1" applyFont="1" applyFill="1" applyBorder="1" applyAlignment="1" applyProtection="1">
      <alignment horizontal="center" vertical="center" wrapText="1"/>
    </xf>
    <xf numFmtId="0" fontId="57" fillId="3" borderId="1" xfId="0" applyFont="1" applyFill="1" applyBorder="1" applyAlignment="1" applyProtection="1">
      <alignment horizontal="center" vertical="center" wrapText="1"/>
    </xf>
    <xf numFmtId="164" fontId="64" fillId="3" borderId="1" xfId="0" applyNumberFormat="1" applyFont="1" applyFill="1" applyBorder="1" applyAlignment="1" applyProtection="1">
      <alignment horizontal="center" vertical="center" wrapText="1"/>
    </xf>
    <xf numFmtId="2" fontId="57" fillId="3" borderId="1" xfId="0" applyNumberFormat="1" applyFont="1" applyFill="1" applyBorder="1" applyAlignment="1" applyProtection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24" fillId="0" borderId="7" xfId="0" applyFont="1" applyFill="1" applyBorder="1" applyAlignment="1" applyProtection="1">
      <alignment horizontal="left" vertical="center" wrapText="1"/>
    </xf>
    <xf numFmtId="0" fontId="24" fillId="0" borderId="2" xfId="0" applyFont="1" applyFill="1" applyBorder="1" applyAlignment="1" applyProtection="1">
      <alignment horizontal="left" vertical="center" wrapText="1"/>
    </xf>
    <xf numFmtId="49" fontId="24" fillId="3" borderId="7" xfId="13" applyNumberFormat="1" applyFont="1" applyFill="1" applyBorder="1" applyAlignment="1" applyProtection="1">
      <alignment horizontal="center" vertical="center" wrapText="1"/>
    </xf>
    <xf numFmtId="49" fontId="24" fillId="3" borderId="2" xfId="13" applyNumberFormat="1" applyFont="1" applyFill="1" applyBorder="1" applyAlignment="1" applyProtection="1">
      <alignment horizontal="center" vertical="center" wrapText="1"/>
    </xf>
    <xf numFmtId="49" fontId="57" fillId="3" borderId="1" xfId="13" applyNumberFormat="1" applyFont="1" applyFill="1" applyBorder="1" applyAlignment="1" applyProtection="1">
      <alignment horizontal="center" vertical="center" wrapText="1"/>
    </xf>
    <xf numFmtId="0" fontId="57" fillId="0" borderId="1" xfId="0" applyFont="1" applyFill="1" applyBorder="1" applyAlignment="1" applyProtection="1">
      <alignment horizontal="left" vertical="center" wrapText="1"/>
    </xf>
    <xf numFmtId="2" fontId="57" fillId="3" borderId="7" xfId="0" applyNumberFormat="1" applyFont="1" applyFill="1" applyBorder="1" applyAlignment="1">
      <alignment horizontal="center" vertical="center" wrapText="1"/>
    </xf>
    <xf numFmtId="2" fontId="57" fillId="3" borderId="2" xfId="0" applyNumberFormat="1" applyFont="1" applyFill="1" applyBorder="1" applyAlignment="1">
      <alignment horizontal="center" vertical="center" wrapText="1"/>
    </xf>
    <xf numFmtId="10" fontId="24" fillId="4" borderId="7" xfId="5" applyNumberFormat="1" applyFont="1" applyFill="1" applyBorder="1" applyAlignment="1" applyProtection="1">
      <alignment horizontal="center" vertical="center" wrapText="1"/>
    </xf>
    <xf numFmtId="10" fontId="24" fillId="4" borderId="2" xfId="5" applyNumberFormat="1" applyFont="1" applyFill="1" applyBorder="1" applyAlignment="1" applyProtection="1">
      <alignment horizontal="center" vertical="center" wrapText="1"/>
    </xf>
    <xf numFmtId="49" fontId="24" fillId="4" borderId="12" xfId="5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 applyProtection="1">
      <alignment horizontal="left" vertical="center" wrapText="1"/>
    </xf>
    <xf numFmtId="49" fontId="24" fillId="4" borderId="1" xfId="0" applyNumberFormat="1" applyFont="1" applyFill="1" applyBorder="1" applyAlignment="1" applyProtection="1">
      <alignment horizontal="center" vertical="center" wrapText="1"/>
    </xf>
    <xf numFmtId="0" fontId="24" fillId="4" borderId="1" xfId="0" applyFont="1" applyFill="1" applyBorder="1" applyAlignment="1" applyProtection="1">
      <alignment horizontal="center" vertical="center" wrapText="1"/>
    </xf>
    <xf numFmtId="2" fontId="24" fillId="4" borderId="1" xfId="0" applyNumberFormat="1" applyFont="1" applyFill="1" applyBorder="1" applyAlignment="1" applyProtection="1">
      <alignment horizontal="center" vertical="center" wrapText="1"/>
    </xf>
    <xf numFmtId="164" fontId="24" fillId="4" borderId="1" xfId="5" applyNumberFormat="1" applyFont="1" applyFill="1" applyBorder="1" applyAlignment="1" applyProtection="1">
      <alignment horizontal="center" vertical="center" wrapText="1"/>
    </xf>
    <xf numFmtId="164" fontId="24" fillId="4" borderId="7" xfId="5" applyNumberFormat="1" applyFont="1" applyFill="1" applyBorder="1" applyAlignment="1" applyProtection="1">
      <alignment horizontal="center" vertical="center" wrapText="1"/>
    </xf>
    <xf numFmtId="164" fontId="24" fillId="4" borderId="2" xfId="5" applyNumberFormat="1" applyFont="1" applyFill="1" applyBorder="1" applyAlignment="1" applyProtection="1">
      <alignment horizontal="center" vertical="center" wrapText="1"/>
    </xf>
    <xf numFmtId="2" fontId="24" fillId="4" borderId="7" xfId="5" applyNumberFormat="1" applyFont="1" applyFill="1" applyBorder="1" applyAlignment="1" applyProtection="1">
      <alignment horizontal="center" vertical="center" wrapText="1"/>
    </xf>
    <xf numFmtId="2" fontId="24" fillId="4" borderId="2" xfId="5" applyNumberFormat="1" applyFont="1" applyFill="1" applyBorder="1" applyAlignment="1" applyProtection="1">
      <alignment horizontal="center" vertical="center" wrapText="1"/>
    </xf>
    <xf numFmtId="49" fontId="24" fillId="4" borderId="13" xfId="0" applyNumberFormat="1" applyFont="1" applyFill="1" applyBorder="1" applyAlignment="1" applyProtection="1">
      <alignment horizontal="center" vertical="center" wrapText="1"/>
    </xf>
    <xf numFmtId="0" fontId="24" fillId="4" borderId="13" xfId="0" applyFont="1" applyFill="1" applyBorder="1" applyAlignment="1" applyProtection="1">
      <alignment horizontal="center" vertical="center" wrapText="1"/>
    </xf>
    <xf numFmtId="164" fontId="24" fillId="4" borderId="7" xfId="0" applyNumberFormat="1" applyFont="1" applyFill="1" applyBorder="1" applyAlignment="1" applyProtection="1">
      <alignment horizontal="center" vertical="center" wrapText="1"/>
    </xf>
    <xf numFmtId="164" fontId="24" fillId="4" borderId="2" xfId="0" applyNumberFormat="1" applyFont="1" applyFill="1" applyBorder="1" applyAlignment="1" applyProtection="1">
      <alignment horizontal="center" vertical="center" wrapText="1"/>
    </xf>
    <xf numFmtId="2" fontId="24" fillId="4" borderId="1" xfId="0" applyNumberFormat="1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2" fontId="24" fillId="4" borderId="1" xfId="5" applyNumberFormat="1" applyFont="1" applyFill="1" applyBorder="1" applyAlignment="1" applyProtection="1">
      <alignment horizontal="center" vertical="center" wrapText="1"/>
    </xf>
    <xf numFmtId="2" fontId="24" fillId="4" borderId="7" xfId="0" applyNumberFormat="1" applyFont="1" applyFill="1" applyBorder="1" applyAlignment="1" applyProtection="1">
      <alignment horizontal="center" vertical="center" wrapText="1"/>
    </xf>
    <xf numFmtId="2" fontId="24" fillId="4" borderId="2" xfId="0" applyNumberFormat="1" applyFont="1" applyFill="1" applyBorder="1" applyAlignment="1" applyProtection="1">
      <alignment horizontal="center" vertical="center" wrapText="1"/>
    </xf>
    <xf numFmtId="0" fontId="32" fillId="4" borderId="0" xfId="0" applyNumberFormat="1" applyFont="1" applyFill="1" applyBorder="1" applyAlignment="1" applyProtection="1">
      <alignment horizontal="left" vertical="center"/>
    </xf>
    <xf numFmtId="0" fontId="30" fillId="4" borderId="0" xfId="0" applyNumberFormat="1" applyFont="1" applyFill="1" applyBorder="1" applyAlignment="1" applyProtection="1">
      <alignment horizontal="left" vertical="center"/>
    </xf>
    <xf numFmtId="0" fontId="36" fillId="4" borderId="25" xfId="13" applyFont="1" applyFill="1" applyBorder="1" applyAlignment="1" applyProtection="1">
      <alignment horizontal="center" vertical="center" wrapText="1"/>
    </xf>
    <xf numFmtId="0" fontId="36" fillId="4" borderId="13" xfId="13" applyFont="1" applyFill="1" applyBorder="1" applyAlignment="1" applyProtection="1">
      <alignment horizontal="center" vertical="center" wrapText="1"/>
    </xf>
    <xf numFmtId="0" fontId="36" fillId="4" borderId="1" xfId="13" applyFont="1" applyFill="1" applyBorder="1" applyAlignment="1" applyProtection="1">
      <alignment horizontal="center" vertical="center" wrapText="1"/>
    </xf>
    <xf numFmtId="0" fontId="36" fillId="4" borderId="1" xfId="0" applyFont="1" applyFill="1" applyBorder="1" applyAlignment="1" applyProtection="1">
      <alignment horizontal="center" vertical="center" wrapText="1"/>
    </xf>
    <xf numFmtId="49" fontId="36" fillId="4" borderId="1" xfId="13" applyNumberFormat="1" applyFont="1" applyFill="1" applyBorder="1" applyAlignment="1" applyProtection="1">
      <alignment horizontal="center" vertical="center" wrapText="1"/>
    </xf>
    <xf numFmtId="0" fontId="36" fillId="4" borderId="4" xfId="13" applyFont="1" applyFill="1" applyBorder="1" applyAlignment="1" applyProtection="1">
      <alignment horizontal="center" vertical="center" wrapText="1"/>
    </xf>
    <xf numFmtId="0" fontId="36" fillId="4" borderId="5" xfId="13" applyFont="1" applyFill="1" applyBorder="1" applyAlignment="1" applyProtection="1">
      <alignment horizontal="center" vertical="center" wrapText="1"/>
    </xf>
    <xf numFmtId="0" fontId="36" fillId="4" borderId="6" xfId="13" applyFont="1" applyFill="1" applyBorder="1" applyAlignment="1" applyProtection="1">
      <alignment horizontal="center" vertical="center" wrapText="1"/>
    </xf>
    <xf numFmtId="0" fontId="26" fillId="4" borderId="0" xfId="13" applyFont="1" applyFill="1" applyBorder="1" applyAlignment="1" applyProtection="1">
      <alignment horizontal="center" vertical="center" wrapText="1"/>
    </xf>
    <xf numFmtId="0" fontId="26" fillId="4" borderId="0" xfId="13" applyFont="1" applyFill="1" applyBorder="1" applyAlignment="1" applyProtection="1">
      <alignment horizontal="center" vertical="center"/>
    </xf>
    <xf numFmtId="0" fontId="27" fillId="4" borderId="0" xfId="13" applyFont="1" applyFill="1" applyBorder="1" applyAlignment="1" applyProtection="1">
      <alignment horizontal="center" vertical="center" wrapText="1"/>
    </xf>
    <xf numFmtId="2" fontId="26" fillId="4" borderId="1" xfId="0" applyNumberFormat="1" applyFont="1" applyFill="1" applyBorder="1" applyAlignment="1" applyProtection="1">
      <alignment horizontal="center" vertical="center" wrapText="1"/>
    </xf>
    <xf numFmtId="49" fontId="36" fillId="4" borderId="28" xfId="13" applyNumberFormat="1" applyFont="1" applyFill="1" applyBorder="1" applyAlignment="1" applyProtection="1">
      <alignment horizontal="center" vertical="center" wrapText="1"/>
    </xf>
    <xf numFmtId="49" fontId="36" fillId="4" borderId="12" xfId="13" applyNumberFormat="1" applyFont="1" applyFill="1" applyBorder="1" applyAlignment="1" applyProtection="1">
      <alignment horizontal="center" vertical="center" wrapText="1"/>
    </xf>
    <xf numFmtId="0" fontId="36" fillId="4" borderId="26" xfId="13" applyFont="1" applyFill="1" applyBorder="1" applyAlignment="1" applyProtection="1">
      <alignment horizontal="left" vertical="center" wrapText="1"/>
    </xf>
    <xf numFmtId="0" fontId="36" fillId="4" borderId="10" xfId="13" applyFont="1" applyFill="1" applyBorder="1" applyAlignment="1" applyProtection="1">
      <alignment horizontal="left" vertical="center" wrapText="1"/>
    </xf>
    <xf numFmtId="0" fontId="36" fillId="4" borderId="2" xfId="13" applyFont="1" applyFill="1" applyBorder="1" applyAlignment="1" applyProtection="1">
      <alignment horizontal="left" vertical="center" wrapText="1"/>
    </xf>
    <xf numFmtId="0" fontId="36" fillId="4" borderId="26" xfId="13" applyFont="1" applyFill="1" applyBorder="1" applyAlignment="1" applyProtection="1">
      <alignment horizontal="center" vertical="center" wrapText="1"/>
    </xf>
    <xf numFmtId="0" fontId="36" fillId="4" borderId="10" xfId="13" applyFont="1" applyFill="1" applyBorder="1" applyAlignment="1" applyProtection="1">
      <alignment horizontal="center" vertical="center" wrapText="1"/>
    </xf>
    <xf numFmtId="0" fontId="36" fillId="4" borderId="2" xfId="13" applyFont="1" applyFill="1" applyBorder="1" applyAlignment="1" applyProtection="1">
      <alignment horizontal="center" vertical="center" wrapText="1"/>
    </xf>
    <xf numFmtId="0" fontId="36" fillId="4" borderId="27" xfId="13" applyFont="1" applyFill="1" applyBorder="1" applyAlignment="1" applyProtection="1">
      <alignment horizontal="center" vertical="center" wrapText="1"/>
    </xf>
    <xf numFmtId="0" fontId="36" fillId="0" borderId="26" xfId="13" applyFont="1" applyFill="1" applyBorder="1" applyAlignment="1" applyProtection="1">
      <alignment horizontal="center" vertical="center" wrapText="1"/>
    </xf>
    <xf numFmtId="0" fontId="36" fillId="0" borderId="10" xfId="13" applyFont="1" applyFill="1" applyBorder="1" applyAlignment="1" applyProtection="1">
      <alignment horizontal="center" vertical="center" wrapText="1"/>
    </xf>
    <xf numFmtId="0" fontId="36" fillId="0" borderId="2" xfId="13" applyFont="1" applyFill="1" applyBorder="1" applyAlignment="1" applyProtection="1">
      <alignment horizontal="center" vertical="center" wrapText="1"/>
    </xf>
    <xf numFmtId="0" fontId="36" fillId="4" borderId="22" xfId="11" applyNumberFormat="1" applyFont="1" applyFill="1" applyBorder="1" applyAlignment="1" applyProtection="1">
      <alignment horizontal="center" vertical="center" wrapText="1"/>
    </xf>
    <xf numFmtId="0" fontId="36" fillId="4" borderId="23" xfId="11" applyNumberFormat="1" applyFont="1" applyFill="1" applyBorder="1" applyAlignment="1" applyProtection="1">
      <alignment horizontal="center" vertical="center" wrapText="1"/>
    </xf>
    <xf numFmtId="0" fontId="36" fillId="4" borderId="35" xfId="11" applyNumberFormat="1" applyFont="1" applyFill="1" applyBorder="1" applyAlignment="1" applyProtection="1">
      <alignment horizontal="center" vertical="center" wrapText="1"/>
    </xf>
    <xf numFmtId="0" fontId="36" fillId="4" borderId="24" xfId="11" applyNumberFormat="1" applyFont="1" applyFill="1" applyBorder="1" applyAlignment="1" applyProtection="1">
      <alignment horizontal="center" vertical="center" wrapText="1"/>
    </xf>
    <xf numFmtId="0" fontId="36" fillId="4" borderId="0" xfId="11" applyNumberFormat="1" applyFont="1" applyFill="1" applyBorder="1" applyAlignment="1" applyProtection="1">
      <alignment horizontal="center" vertical="center" wrapText="1"/>
    </xf>
    <xf numFmtId="0" fontId="36" fillId="4" borderId="31" xfId="11" applyNumberFormat="1" applyFont="1" applyFill="1" applyBorder="1" applyAlignment="1" applyProtection="1">
      <alignment horizontal="center" vertical="center" wrapText="1"/>
    </xf>
    <xf numFmtId="0" fontId="30" fillId="4" borderId="1" xfId="8" applyFont="1" applyFill="1" applyBorder="1" applyAlignment="1" applyProtection="1">
      <alignment horizontal="left" vertical="center" wrapText="1"/>
    </xf>
    <xf numFmtId="0" fontId="30" fillId="4" borderId="13" xfId="8" applyFont="1" applyFill="1" applyBorder="1" applyAlignment="1" applyProtection="1">
      <alignment horizontal="left" vertical="center" wrapText="1"/>
    </xf>
    <xf numFmtId="49" fontId="24" fillId="4" borderId="12" xfId="13" applyNumberFormat="1" applyFont="1" applyFill="1" applyBorder="1" applyAlignment="1" applyProtection="1">
      <alignment horizontal="center" vertical="center" wrapText="1"/>
    </xf>
    <xf numFmtId="164" fontId="24" fillId="4" borderId="1" xfId="0" applyNumberFormat="1" applyFont="1" applyFill="1" applyBorder="1" applyAlignment="1" applyProtection="1">
      <alignment horizontal="center" vertical="center" wrapText="1"/>
    </xf>
    <xf numFmtId="49" fontId="26" fillId="4" borderId="12" xfId="13" applyNumberFormat="1" applyFont="1" applyFill="1" applyBorder="1" applyAlignment="1" applyProtection="1">
      <alignment horizontal="center" vertical="center" wrapText="1"/>
    </xf>
    <xf numFmtId="0" fontId="26" fillId="4" borderId="1" xfId="0" applyFont="1" applyFill="1" applyBorder="1" applyAlignment="1" applyProtection="1">
      <alignment horizontal="left" vertical="center" wrapText="1"/>
    </xf>
    <xf numFmtId="0" fontId="24" fillId="4" borderId="7" xfId="13" applyFont="1" applyFill="1" applyBorder="1" applyAlignment="1" applyProtection="1">
      <alignment horizontal="left" vertical="center" wrapText="1"/>
    </xf>
    <xf numFmtId="0" fontId="24" fillId="4" borderId="2" xfId="13" applyFont="1" applyFill="1" applyBorder="1" applyAlignment="1" applyProtection="1">
      <alignment horizontal="left" vertical="center" wrapText="1"/>
    </xf>
    <xf numFmtId="49" fontId="26" fillId="4" borderId="1" xfId="13" applyNumberFormat="1" applyFont="1" applyFill="1" applyBorder="1" applyAlignment="1" applyProtection="1">
      <alignment horizontal="center" vertical="center" wrapText="1"/>
    </xf>
    <xf numFmtId="164" fontId="24" fillId="4" borderId="1" xfId="0" applyNumberFormat="1" applyFont="1" applyFill="1" applyBorder="1" applyAlignment="1" applyProtection="1">
      <alignment horizontal="center" vertical="center" wrapText="1"/>
      <protection locked="0"/>
    </xf>
    <xf numFmtId="166" fontId="24" fillId="4" borderId="7" xfId="0" applyNumberFormat="1" applyFont="1" applyFill="1" applyBorder="1" applyAlignment="1" applyProtection="1">
      <alignment horizontal="center" vertical="center" wrapText="1"/>
    </xf>
    <xf numFmtId="166" fontId="24" fillId="4" borderId="2" xfId="0" applyNumberFormat="1" applyFont="1" applyFill="1" applyBorder="1" applyAlignment="1" applyProtection="1">
      <alignment horizontal="center" vertical="center" wrapText="1"/>
    </xf>
    <xf numFmtId="49" fontId="24" fillId="4" borderId="17" xfId="0" applyNumberFormat="1" applyFont="1" applyFill="1" applyBorder="1" applyAlignment="1" applyProtection="1">
      <alignment horizontal="center" vertical="center" wrapText="1"/>
    </xf>
    <xf numFmtId="49" fontId="24" fillId="4" borderId="16" xfId="0" applyNumberFormat="1" applyFont="1" applyFill="1" applyBorder="1" applyAlignment="1" applyProtection="1">
      <alignment horizontal="center" vertical="center" wrapText="1"/>
    </xf>
    <xf numFmtId="0" fontId="36" fillId="4" borderId="1" xfId="8" applyFont="1" applyFill="1" applyBorder="1" applyAlignment="1" applyProtection="1">
      <alignment horizontal="left" vertical="center" wrapText="1"/>
    </xf>
    <xf numFmtId="0" fontId="36" fillId="4" borderId="13" xfId="8" applyFont="1" applyFill="1" applyBorder="1" applyAlignment="1" applyProtection="1">
      <alignment horizontal="left" vertical="center" wrapText="1"/>
    </xf>
    <xf numFmtId="49" fontId="24" fillId="4" borderId="18" xfId="13" applyNumberFormat="1" applyFont="1" applyFill="1" applyBorder="1" applyAlignment="1" applyProtection="1">
      <alignment horizontal="center" vertical="center" wrapText="1"/>
    </xf>
    <xf numFmtId="49" fontId="24" fillId="4" borderId="19" xfId="13" applyNumberFormat="1" applyFont="1" applyFill="1" applyBorder="1" applyAlignment="1" applyProtection="1">
      <alignment horizontal="center" vertical="center" wrapText="1"/>
    </xf>
    <xf numFmtId="0" fontId="24" fillId="4" borderId="7" xfId="0" applyFont="1" applyFill="1" applyBorder="1" applyAlignment="1" applyProtection="1">
      <alignment horizontal="left" vertical="center" wrapText="1"/>
    </xf>
    <xf numFmtId="0" fontId="24" fillId="4" borderId="2" xfId="0" applyFont="1" applyFill="1" applyBorder="1" applyAlignment="1" applyProtection="1">
      <alignment horizontal="left" vertical="center" wrapText="1"/>
    </xf>
    <xf numFmtId="49" fontId="24" fillId="4" borderId="7" xfId="0" applyNumberFormat="1" applyFont="1" applyFill="1" applyBorder="1" applyAlignment="1" applyProtection="1">
      <alignment horizontal="center" vertical="center" wrapText="1"/>
    </xf>
    <xf numFmtId="49" fontId="24" fillId="4" borderId="2" xfId="0" applyNumberFormat="1" applyFont="1" applyFill="1" applyBorder="1" applyAlignment="1" applyProtection="1">
      <alignment horizontal="center" vertical="center" wrapText="1"/>
    </xf>
    <xf numFmtId="0" fontId="24" fillId="4" borderId="1" xfId="0" applyFont="1" applyFill="1" applyBorder="1" applyAlignment="1">
      <alignment horizontal="left" vertical="center" wrapText="1"/>
    </xf>
    <xf numFmtId="166" fontId="24" fillId="4" borderId="1" xfId="0" applyNumberFormat="1" applyFont="1" applyFill="1" applyBorder="1" applyAlignment="1" applyProtection="1">
      <alignment horizontal="center" vertical="center" wrapText="1"/>
    </xf>
    <xf numFmtId="49" fontId="36" fillId="4" borderId="18" xfId="13" applyNumberFormat="1" applyFont="1" applyFill="1" applyBorder="1" applyAlignment="1" applyProtection="1">
      <alignment horizontal="center" vertical="center" wrapText="1"/>
    </xf>
    <xf numFmtId="49" fontId="36" fillId="4" borderId="19" xfId="13" applyNumberFormat="1" applyFont="1" applyFill="1" applyBorder="1" applyAlignment="1" applyProtection="1">
      <alignment horizontal="center" vertical="center" wrapText="1"/>
    </xf>
    <xf numFmtId="0" fontId="36" fillId="4" borderId="20" xfId="0" applyFont="1" applyFill="1" applyBorder="1" applyAlignment="1">
      <alignment horizontal="left" vertical="center" wrapText="1"/>
    </xf>
    <xf numFmtId="0" fontId="36" fillId="4" borderId="21" xfId="0" applyFont="1" applyFill="1" applyBorder="1" applyAlignment="1">
      <alignment horizontal="left" vertical="center" wrapText="1"/>
    </xf>
    <xf numFmtId="0" fontId="36" fillId="4" borderId="33" xfId="0" applyFont="1" applyFill="1" applyBorder="1" applyAlignment="1">
      <alignment horizontal="left" vertical="center" wrapText="1"/>
    </xf>
    <xf numFmtId="0" fontId="36" fillId="4" borderId="8" xfId="0" applyFont="1" applyFill="1" applyBorder="1" applyAlignment="1">
      <alignment horizontal="left" vertical="center" wrapText="1"/>
    </xf>
    <xf numFmtId="0" fontId="36" fillId="4" borderId="3" xfId="0" applyFont="1" applyFill="1" applyBorder="1" applyAlignment="1">
      <alignment horizontal="left" vertical="center" wrapText="1"/>
    </xf>
    <xf numFmtId="0" fontId="36" fillId="4" borderId="34" xfId="0" applyFont="1" applyFill="1" applyBorder="1" applyAlignment="1">
      <alignment horizontal="left" vertical="center" wrapText="1"/>
    </xf>
    <xf numFmtId="49" fontId="37" fillId="4" borderId="13" xfId="0" applyNumberFormat="1" applyFont="1" applyFill="1" applyBorder="1" applyAlignment="1" applyProtection="1">
      <alignment horizontal="center" vertical="center" wrapText="1"/>
    </xf>
    <xf numFmtId="0" fontId="37" fillId="4" borderId="13" xfId="0" applyFont="1" applyFill="1" applyBorder="1" applyAlignment="1" applyProtection="1">
      <alignment horizontal="center" vertical="center" wrapText="1"/>
    </xf>
    <xf numFmtId="0" fontId="36" fillId="4" borderId="18" xfId="8" applyNumberFormat="1" applyFont="1" applyFill="1" applyBorder="1" applyAlignment="1" applyProtection="1">
      <alignment horizontal="center" vertical="center" wrapText="1"/>
    </xf>
    <xf numFmtId="0" fontId="36" fillId="4" borderId="19" xfId="8" applyNumberFormat="1" applyFont="1" applyFill="1" applyBorder="1" applyAlignment="1" applyProtection="1">
      <alignment horizontal="center" vertical="center" wrapText="1"/>
    </xf>
    <xf numFmtId="0" fontId="36" fillId="4" borderId="20" xfId="0" applyFont="1" applyFill="1" applyBorder="1" applyAlignment="1">
      <alignment horizontal="left" vertical="top" wrapText="1"/>
    </xf>
    <xf numFmtId="0" fontId="36" fillId="4" borderId="21" xfId="0" applyFont="1" applyFill="1" applyBorder="1" applyAlignment="1">
      <alignment horizontal="left" vertical="top" wrapText="1"/>
    </xf>
    <xf numFmtId="0" fontId="36" fillId="4" borderId="33" xfId="0" applyFont="1" applyFill="1" applyBorder="1" applyAlignment="1">
      <alignment horizontal="left" vertical="top" wrapText="1"/>
    </xf>
    <xf numFmtId="0" fontId="36" fillId="4" borderId="8" xfId="0" applyFont="1" applyFill="1" applyBorder="1" applyAlignment="1">
      <alignment horizontal="left" vertical="top" wrapText="1"/>
    </xf>
    <xf numFmtId="0" fontId="36" fillId="4" borderId="3" xfId="0" applyFont="1" applyFill="1" applyBorder="1" applyAlignment="1">
      <alignment horizontal="left" vertical="top" wrapText="1"/>
    </xf>
    <xf numFmtId="0" fontId="36" fillId="4" borderId="34" xfId="0" applyFont="1" applyFill="1" applyBorder="1" applyAlignment="1">
      <alignment horizontal="left" vertical="top" wrapText="1"/>
    </xf>
    <xf numFmtId="0" fontId="36" fillId="4" borderId="18" xfId="0" applyFont="1" applyFill="1" applyBorder="1" applyAlignment="1">
      <alignment horizontal="center" vertical="center" wrapText="1"/>
    </xf>
    <xf numFmtId="0" fontId="36" fillId="4" borderId="19" xfId="0" applyFont="1" applyFill="1" applyBorder="1" applyAlignment="1">
      <alignment horizontal="center" vertical="center" wrapText="1"/>
    </xf>
    <xf numFmtId="2" fontId="24" fillId="4" borderId="15" xfId="5" applyNumberFormat="1" applyFont="1" applyFill="1" applyBorder="1" applyAlignment="1" applyProtection="1">
      <alignment horizontal="center" vertical="center" wrapText="1"/>
    </xf>
    <xf numFmtId="0" fontId="36" fillId="4" borderId="2" xfId="8" applyFont="1" applyFill="1" applyBorder="1" applyAlignment="1" applyProtection="1">
      <alignment horizontal="left" vertical="center" wrapText="1"/>
    </xf>
    <xf numFmtId="49" fontId="24" fillId="4" borderId="32" xfId="5" applyNumberFormat="1" applyFont="1" applyFill="1" applyBorder="1" applyAlignment="1">
      <alignment horizontal="center" vertical="center"/>
    </xf>
    <xf numFmtId="0" fontId="24" fillId="4" borderId="14" xfId="0" applyFont="1" applyFill="1" applyBorder="1" applyAlignment="1" applyProtection="1">
      <alignment horizontal="left" vertical="center" wrapText="1"/>
    </xf>
    <xf numFmtId="0" fontId="24" fillId="4" borderId="14" xfId="0" applyFont="1" applyFill="1" applyBorder="1" applyAlignment="1" applyProtection="1">
      <alignment horizontal="center" vertical="center" wrapText="1"/>
    </xf>
    <xf numFmtId="2" fontId="24" fillId="4" borderId="14" xfId="0" applyNumberFormat="1" applyFont="1" applyFill="1" applyBorder="1" applyAlignment="1" applyProtection="1">
      <alignment horizontal="center" vertical="center" wrapText="1"/>
    </xf>
    <xf numFmtId="164" fontId="24" fillId="4" borderId="14" xfId="5" applyNumberFormat="1" applyFont="1" applyFill="1" applyBorder="1" applyAlignment="1" applyProtection="1">
      <alignment horizontal="center" vertical="center" wrapText="1"/>
    </xf>
    <xf numFmtId="0" fontId="24" fillId="4" borderId="14" xfId="0" applyFont="1" applyFill="1" applyBorder="1" applyAlignment="1">
      <alignment horizontal="center" vertical="center" wrapText="1"/>
    </xf>
    <xf numFmtId="2" fontId="24" fillId="0" borderId="15" xfId="5" applyNumberFormat="1" applyFont="1" applyFill="1" applyBorder="1" applyAlignment="1" applyProtection="1">
      <alignment horizontal="center" vertical="center" wrapText="1"/>
    </xf>
    <xf numFmtId="49" fontId="37" fillId="4" borderId="1" xfId="0" applyNumberFormat="1" applyFont="1" applyFill="1" applyBorder="1" applyAlignment="1" applyProtection="1">
      <alignment horizontal="center" vertical="center" wrapText="1"/>
    </xf>
    <xf numFmtId="0" fontId="37" fillId="4" borderId="1" xfId="0" applyFont="1" applyFill="1" applyBorder="1" applyAlignment="1" applyProtection="1">
      <alignment horizontal="center" vertical="center" wrapText="1"/>
    </xf>
    <xf numFmtId="49" fontId="24" fillId="4" borderId="18" xfId="5" applyNumberFormat="1" applyFont="1" applyFill="1" applyBorder="1" applyAlignment="1">
      <alignment horizontal="left" vertical="center"/>
    </xf>
    <xf numFmtId="49" fontId="24" fillId="4" borderId="19" xfId="5" applyNumberFormat="1" applyFont="1" applyFill="1" applyBorder="1" applyAlignment="1">
      <alignment horizontal="left" vertical="center"/>
    </xf>
    <xf numFmtId="49" fontId="24" fillId="4" borderId="1" xfId="13" applyNumberFormat="1" applyFont="1" applyFill="1" applyBorder="1" applyAlignment="1" applyProtection="1">
      <alignment horizontal="center" vertical="center" wrapText="1"/>
    </xf>
    <xf numFmtId="0" fontId="36" fillId="0" borderId="4" xfId="5" applyFont="1" applyFill="1" applyBorder="1" applyAlignment="1" applyProtection="1">
      <alignment horizontal="left" vertical="center" wrapText="1"/>
    </xf>
    <xf numFmtId="0" fontId="36" fillId="0" borderId="5" xfId="5" applyFont="1" applyFill="1" applyBorder="1" applyAlignment="1" applyProtection="1">
      <alignment horizontal="left" vertical="center" wrapText="1"/>
    </xf>
    <xf numFmtId="0" fontId="36" fillId="0" borderId="6" xfId="5" applyFont="1" applyFill="1" applyBorder="1" applyAlignment="1" applyProtection="1">
      <alignment horizontal="left" vertical="center" wrapText="1"/>
    </xf>
    <xf numFmtId="0" fontId="36" fillId="0" borderId="4" xfId="5" applyFont="1" applyFill="1" applyBorder="1" applyAlignment="1" applyProtection="1">
      <alignment horizontal="center" vertical="center" wrapText="1"/>
    </xf>
    <xf numFmtId="0" fontId="36" fillId="0" borderId="5" xfId="5" applyFont="1" applyFill="1" applyBorder="1" applyAlignment="1" applyProtection="1">
      <alignment horizontal="center" vertical="center" wrapText="1"/>
    </xf>
    <xf numFmtId="0" fontId="36" fillId="4" borderId="4" xfId="5" applyFont="1" applyFill="1" applyBorder="1" applyAlignment="1" applyProtection="1">
      <alignment horizontal="center" vertical="center" wrapText="1"/>
    </xf>
    <xf numFmtId="0" fontId="36" fillId="4" borderId="5" xfId="5" applyFont="1" applyFill="1" applyBorder="1" applyAlignment="1" applyProtection="1">
      <alignment horizontal="center" vertical="center" wrapText="1"/>
    </xf>
    <xf numFmtId="0" fontId="36" fillId="4" borderId="6" xfId="5" applyFont="1" applyFill="1" applyBorder="1" applyAlignment="1" applyProtection="1">
      <alignment horizontal="center" vertical="center" wrapText="1"/>
    </xf>
    <xf numFmtId="0" fontId="36" fillId="4" borderId="1" xfId="5" applyFont="1" applyFill="1" applyBorder="1" applyAlignment="1" applyProtection="1">
      <alignment horizontal="center" vertical="center" wrapText="1"/>
    </xf>
    <xf numFmtId="0" fontId="36" fillId="4" borderId="20" xfId="5" applyFont="1" applyFill="1" applyBorder="1" applyAlignment="1" applyProtection="1">
      <alignment horizontal="center" vertical="center" wrapText="1"/>
    </xf>
    <xf numFmtId="0" fontId="36" fillId="4" borderId="21" xfId="5" applyFont="1" applyFill="1" applyBorder="1" applyAlignment="1" applyProtection="1">
      <alignment horizontal="center" vertical="center" wrapText="1"/>
    </xf>
    <xf numFmtId="0" fontId="36" fillId="4" borderId="11" xfId="5" applyFont="1" applyFill="1" applyBorder="1" applyAlignment="1" applyProtection="1">
      <alignment horizontal="center" vertical="center" wrapText="1"/>
    </xf>
    <xf numFmtId="0" fontId="36" fillId="4" borderId="8" xfId="5" applyFont="1" applyFill="1" applyBorder="1" applyAlignment="1" applyProtection="1">
      <alignment horizontal="center" vertical="center" wrapText="1"/>
    </xf>
    <xf numFmtId="0" fontId="36" fillId="4" borderId="3" xfId="5" applyFont="1" applyFill="1" applyBorder="1" applyAlignment="1" applyProtection="1">
      <alignment horizontal="center" vertical="center" wrapText="1"/>
    </xf>
    <xf numFmtId="0" fontId="36" fillId="4" borderId="9" xfId="5" applyFont="1" applyFill="1" applyBorder="1" applyAlignment="1" applyProtection="1">
      <alignment horizontal="center" vertical="center" wrapText="1"/>
    </xf>
    <xf numFmtId="0" fontId="36" fillId="4" borderId="7" xfId="5" applyFont="1" applyFill="1" applyBorder="1" applyAlignment="1" applyProtection="1">
      <alignment horizontal="center" vertical="center" wrapText="1"/>
    </xf>
    <xf numFmtId="0" fontId="36" fillId="4" borderId="2" xfId="5" applyFont="1" applyFill="1" applyBorder="1" applyAlignment="1" applyProtection="1">
      <alignment horizontal="center" vertical="center" wrapText="1"/>
    </xf>
    <xf numFmtId="0" fontId="36" fillId="0" borderId="7" xfId="13" applyFont="1" applyFill="1" applyBorder="1" applyAlignment="1" applyProtection="1">
      <alignment horizontal="center" vertical="center" wrapText="1"/>
    </xf>
    <xf numFmtId="0" fontId="24" fillId="0" borderId="1" xfId="5" applyFont="1" applyFill="1" applyBorder="1" applyAlignment="1" applyProtection="1">
      <alignment horizontal="left" vertical="center"/>
    </xf>
    <xf numFmtId="0" fontId="24" fillId="0" borderId="4" xfId="5" applyFont="1" applyFill="1" applyBorder="1" applyAlignment="1" applyProtection="1">
      <alignment horizontal="left" vertical="center"/>
    </xf>
    <xf numFmtId="0" fontId="24" fillId="0" borderId="5" xfId="5" applyFont="1" applyFill="1" applyBorder="1" applyAlignment="1" applyProtection="1">
      <alignment horizontal="left" vertical="center"/>
    </xf>
    <xf numFmtId="0" fontId="24" fillId="0" borderId="6" xfId="5" applyFont="1" applyFill="1" applyBorder="1" applyAlignment="1" applyProtection="1">
      <alignment horizontal="left" vertical="center"/>
    </xf>
    <xf numFmtId="0" fontId="24" fillId="0" borderId="4" xfId="5" applyFont="1" applyFill="1" applyBorder="1" applyAlignment="1" applyProtection="1">
      <alignment horizontal="center" vertical="center"/>
    </xf>
    <xf numFmtId="0" fontId="24" fillId="0" borderId="5" xfId="5" applyFont="1" applyFill="1" applyBorder="1" applyAlignment="1" applyProtection="1">
      <alignment horizontal="center" vertical="center"/>
    </xf>
    <xf numFmtId="0" fontId="24" fillId="0" borderId="6" xfId="5" applyFont="1" applyFill="1" applyBorder="1" applyAlignment="1" applyProtection="1">
      <alignment horizontal="center" vertical="center"/>
    </xf>
    <xf numFmtId="0" fontId="36" fillId="0" borderId="4" xfId="5" applyFont="1" applyFill="1" applyBorder="1" applyAlignment="1" applyProtection="1">
      <alignment horizontal="right" vertical="center" wrapText="1"/>
    </xf>
    <xf numFmtId="0" fontId="36" fillId="0" borderId="5" xfId="5" applyFont="1" applyFill="1" applyBorder="1" applyAlignment="1" applyProtection="1">
      <alignment horizontal="right" vertical="center" wrapText="1"/>
    </xf>
    <xf numFmtId="0" fontId="36" fillId="0" borderId="6" xfId="5" applyFont="1" applyFill="1" applyBorder="1" applyAlignment="1" applyProtection="1">
      <alignment horizontal="right" vertical="center" wrapText="1"/>
    </xf>
    <xf numFmtId="49" fontId="36" fillId="0" borderId="4" xfId="5" applyNumberFormat="1" applyFont="1" applyFill="1" applyBorder="1" applyAlignment="1" applyProtection="1">
      <alignment horizontal="center" vertical="center" wrapText="1"/>
    </xf>
    <xf numFmtId="49" fontId="36" fillId="0" borderId="5" xfId="5" applyNumberFormat="1" applyFont="1" applyFill="1" applyBorder="1" applyAlignment="1" applyProtection="1">
      <alignment horizontal="center" vertical="center" wrapText="1"/>
    </xf>
    <xf numFmtId="49" fontId="36" fillId="0" borderId="6" xfId="5" applyNumberFormat="1" applyFont="1" applyFill="1" applyBorder="1" applyAlignment="1" applyProtection="1">
      <alignment horizontal="center" vertical="center" wrapText="1"/>
    </xf>
    <xf numFmtId="0" fontId="36" fillId="0" borderId="1" xfId="5" applyFont="1" applyFill="1" applyBorder="1" applyAlignment="1" applyProtection="1">
      <alignment horizontal="center" vertical="center" wrapText="1"/>
    </xf>
    <xf numFmtId="0" fontId="36" fillId="0" borderId="6" xfId="5" applyFont="1" applyFill="1" applyBorder="1" applyAlignment="1" applyProtection="1">
      <alignment horizontal="center" vertical="center" wrapText="1"/>
    </xf>
    <xf numFmtId="49" fontId="24" fillId="0" borderId="4" xfId="5" applyNumberFormat="1" applyFont="1" applyFill="1" applyBorder="1" applyAlignment="1" applyProtection="1">
      <alignment horizontal="left" vertical="center" wrapText="1"/>
    </xf>
    <xf numFmtId="49" fontId="24" fillId="0" borderId="5" xfId="5" applyNumberFormat="1" applyFont="1" applyFill="1" applyBorder="1" applyAlignment="1" applyProtection="1">
      <alignment horizontal="left" vertical="center" wrapText="1"/>
    </xf>
    <xf numFmtId="49" fontId="24" fillId="0" borderId="6" xfId="5" applyNumberFormat="1" applyFont="1" applyFill="1" applyBorder="1" applyAlignment="1" applyProtection="1">
      <alignment horizontal="left" vertical="center" wrapText="1"/>
    </xf>
    <xf numFmtId="0" fontId="36" fillId="0" borderId="20" xfId="5" applyFont="1" applyFill="1" applyBorder="1" applyAlignment="1" applyProtection="1">
      <alignment horizontal="center" vertical="center" wrapText="1"/>
    </xf>
    <xf numFmtId="0" fontId="36" fillId="0" borderId="21" xfId="5" applyFont="1" applyFill="1" applyBorder="1" applyAlignment="1" applyProtection="1">
      <alignment horizontal="center" vertical="center" wrapText="1"/>
    </xf>
    <xf numFmtId="0" fontId="36" fillId="0" borderId="11" xfId="5" applyFont="1" applyFill="1" applyBorder="1" applyAlignment="1" applyProtection="1">
      <alignment horizontal="center" vertical="center" wrapText="1"/>
    </xf>
    <xf numFmtId="0" fontId="36" fillId="0" borderId="8" xfId="5" applyFont="1" applyFill="1" applyBorder="1" applyAlignment="1" applyProtection="1">
      <alignment horizontal="center" vertical="center" wrapText="1"/>
    </xf>
    <xf numFmtId="0" fontId="36" fillId="0" borderId="3" xfId="5" applyFont="1" applyFill="1" applyBorder="1" applyAlignment="1" applyProtection="1">
      <alignment horizontal="center" vertical="center" wrapText="1"/>
    </xf>
    <xf numFmtId="0" fontId="36" fillId="0" borderId="9" xfId="5" applyFont="1" applyFill="1" applyBorder="1" applyAlignment="1" applyProtection="1">
      <alignment horizontal="center" vertical="center" wrapText="1"/>
    </xf>
    <xf numFmtId="0" fontId="24" fillId="0" borderId="5" xfId="0" applyFont="1" applyFill="1" applyBorder="1" applyAlignment="1">
      <alignment horizontal="left" vertical="center" wrapText="1"/>
    </xf>
    <xf numFmtId="0" fontId="24" fillId="0" borderId="6" xfId="0" applyFont="1" applyFill="1" applyBorder="1" applyAlignment="1">
      <alignment horizontal="left" vertical="center" wrapText="1"/>
    </xf>
    <xf numFmtId="0" fontId="36" fillId="4" borderId="7" xfId="13" applyFont="1" applyFill="1" applyBorder="1" applyAlignment="1" applyProtection="1">
      <alignment horizontal="center" vertical="center" wrapText="1"/>
    </xf>
    <xf numFmtId="0" fontId="24" fillId="4" borderId="5" xfId="5" applyFont="1" applyFill="1" applyBorder="1" applyAlignment="1" applyProtection="1">
      <alignment horizontal="center" vertical="center" wrapText="1"/>
    </xf>
    <xf numFmtId="0" fontId="24" fillId="4" borderId="6" xfId="5" applyFont="1" applyFill="1" applyBorder="1" applyAlignment="1" applyProtection="1">
      <alignment horizontal="center" vertical="center" wrapText="1"/>
    </xf>
    <xf numFmtId="0" fontId="24" fillId="4" borderId="4" xfId="5" applyFont="1" applyFill="1" applyBorder="1" applyAlignment="1" applyProtection="1">
      <alignment horizontal="center" vertical="center" wrapText="1"/>
    </xf>
    <xf numFmtId="0" fontId="24" fillId="0" borderId="5" xfId="5" applyFont="1" applyFill="1" applyBorder="1" applyAlignment="1" applyProtection="1">
      <alignment horizontal="center" vertical="center" wrapText="1"/>
    </xf>
    <xf numFmtId="0" fontId="24" fillId="0" borderId="6" xfId="5" applyFont="1" applyFill="1" applyBorder="1" applyAlignment="1" applyProtection="1">
      <alignment horizontal="center" vertical="center" wrapText="1"/>
    </xf>
    <xf numFmtId="0" fontId="24" fillId="0" borderId="4" xfId="5" applyFont="1" applyFill="1" applyBorder="1" applyAlignment="1" applyProtection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35" fillId="0" borderId="4" xfId="5" applyFont="1" applyFill="1" applyBorder="1" applyAlignment="1" applyProtection="1">
      <alignment horizontal="left" vertical="center" wrapText="1"/>
    </xf>
    <xf numFmtId="0" fontId="18" fillId="3" borderId="1" xfId="5" applyFont="1" applyFill="1" applyBorder="1" applyAlignment="1" applyProtection="1">
      <alignment horizontal="center" vertical="center" wrapText="1"/>
      <protection locked="0"/>
    </xf>
    <xf numFmtId="0" fontId="18" fillId="3" borderId="5" xfId="5" applyFont="1" applyFill="1" applyBorder="1" applyAlignment="1" applyProtection="1">
      <alignment horizontal="center" vertical="center" wrapText="1"/>
      <protection locked="0"/>
    </xf>
    <xf numFmtId="0" fontId="18" fillId="3" borderId="6" xfId="5" applyFont="1" applyFill="1" applyBorder="1" applyAlignment="1" applyProtection="1">
      <alignment horizontal="center" vertical="center" wrapText="1"/>
      <protection locked="0"/>
    </xf>
    <xf numFmtId="0" fontId="18" fillId="3" borderId="4" xfId="5" applyFont="1" applyFill="1" applyBorder="1" applyAlignment="1" applyProtection="1">
      <alignment horizontal="center" vertical="center" wrapText="1"/>
      <protection locked="0"/>
    </xf>
    <xf numFmtId="0" fontId="18" fillId="3" borderId="7" xfId="13" applyFont="1" applyFill="1" applyBorder="1" applyAlignment="1" applyProtection="1">
      <alignment horizontal="center" vertical="center" wrapText="1"/>
      <protection locked="0"/>
    </xf>
    <xf numFmtId="0" fontId="18" fillId="3" borderId="2" xfId="13" applyFont="1" applyFill="1" applyBorder="1" applyAlignment="1" applyProtection="1">
      <alignment horizontal="center" vertical="center" wrapText="1"/>
      <protection locked="0"/>
    </xf>
    <xf numFmtId="0" fontId="12" fillId="3" borderId="1" xfId="5" applyFont="1" applyFill="1" applyBorder="1" applyAlignment="1" applyProtection="1">
      <alignment horizontal="left" vertical="center"/>
      <protection locked="0"/>
    </xf>
    <xf numFmtId="0" fontId="12" fillId="3" borderId="4" xfId="5" applyFont="1" applyFill="1" applyBorder="1" applyAlignment="1" applyProtection="1">
      <alignment horizontal="left" vertical="center"/>
      <protection locked="0"/>
    </xf>
    <xf numFmtId="0" fontId="12" fillId="3" borderId="5" xfId="5" applyFont="1" applyFill="1" applyBorder="1" applyAlignment="1" applyProtection="1">
      <alignment horizontal="left" vertical="center"/>
      <protection locked="0"/>
    </xf>
    <xf numFmtId="0" fontId="12" fillId="3" borderId="6" xfId="5" applyFont="1" applyFill="1" applyBorder="1" applyAlignment="1" applyProtection="1">
      <alignment horizontal="left" vertical="center"/>
      <protection locked="0"/>
    </xf>
    <xf numFmtId="0" fontId="12" fillId="3" borderId="4" xfId="5" applyFont="1" applyFill="1" applyBorder="1" applyAlignment="1" applyProtection="1">
      <alignment horizontal="center" vertical="center"/>
      <protection locked="0"/>
    </xf>
    <xf numFmtId="0" fontId="12" fillId="3" borderId="5" xfId="5" applyFont="1" applyFill="1" applyBorder="1" applyAlignment="1" applyProtection="1">
      <alignment horizontal="center" vertical="center"/>
      <protection locked="0"/>
    </xf>
    <xf numFmtId="0" fontId="12" fillId="3" borderId="6" xfId="5" applyFont="1" applyFill="1" applyBorder="1" applyAlignment="1" applyProtection="1">
      <alignment horizontal="center" vertical="center"/>
      <protection locked="0"/>
    </xf>
    <xf numFmtId="0" fontId="18" fillId="3" borderId="4" xfId="5" applyFont="1" applyFill="1" applyBorder="1" applyAlignment="1" applyProtection="1">
      <alignment horizontal="right" vertical="center" wrapText="1"/>
      <protection locked="0"/>
    </xf>
    <xf numFmtId="0" fontId="18" fillId="3" borderId="5" xfId="5" applyFont="1" applyFill="1" applyBorder="1" applyAlignment="1" applyProtection="1">
      <alignment horizontal="right" vertical="center" wrapText="1"/>
      <protection locked="0"/>
    </xf>
    <xf numFmtId="0" fontId="18" fillId="3" borderId="6" xfId="5" applyFont="1" applyFill="1" applyBorder="1" applyAlignment="1" applyProtection="1">
      <alignment horizontal="right" vertical="center" wrapText="1"/>
      <protection locked="0"/>
    </xf>
    <xf numFmtId="49" fontId="12" fillId="3" borderId="4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5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6" xfId="5" applyNumberFormat="1" applyFont="1" applyFill="1" applyBorder="1" applyAlignment="1" applyProtection="1">
      <alignment horizontal="left" vertical="center" wrapText="1"/>
      <protection locked="0"/>
    </xf>
    <xf numFmtId="49" fontId="18" fillId="3" borderId="4" xfId="5" applyNumberFormat="1" applyFont="1" applyFill="1" applyBorder="1" applyAlignment="1" applyProtection="1">
      <alignment horizontal="center" vertical="center" wrapText="1"/>
    </xf>
    <xf numFmtId="49" fontId="18" fillId="3" borderId="5" xfId="5" applyNumberFormat="1" applyFont="1" applyFill="1" applyBorder="1" applyAlignment="1" applyProtection="1">
      <alignment horizontal="center" vertical="center" wrapText="1"/>
    </xf>
    <xf numFmtId="49" fontId="18" fillId="3" borderId="6" xfId="5" applyNumberFormat="1" applyFont="1" applyFill="1" applyBorder="1" applyAlignment="1" applyProtection="1">
      <alignment horizontal="center" vertical="center" wrapText="1"/>
    </xf>
    <xf numFmtId="0" fontId="18" fillId="3" borderId="4" xfId="5" applyFont="1" applyFill="1" applyBorder="1" applyAlignment="1" applyProtection="1">
      <alignment horizontal="left" vertical="center" wrapText="1"/>
      <protection locked="0"/>
    </xf>
    <xf numFmtId="0" fontId="18" fillId="3" borderId="5" xfId="5" applyFont="1" applyFill="1" applyBorder="1" applyAlignment="1" applyProtection="1">
      <alignment horizontal="left" vertical="center" wrapText="1"/>
      <protection locked="0"/>
    </xf>
    <xf numFmtId="0" fontId="18" fillId="3" borderId="6" xfId="5" applyFont="1" applyFill="1" applyBorder="1" applyAlignment="1" applyProtection="1">
      <alignment horizontal="left" vertical="center" wrapText="1"/>
      <protection locked="0"/>
    </xf>
    <xf numFmtId="0" fontId="12" fillId="3" borderId="5" xfId="5" applyFont="1" applyFill="1" applyBorder="1" applyAlignment="1" applyProtection="1">
      <alignment horizontal="center" vertical="center" wrapText="1"/>
      <protection locked="0"/>
    </xf>
    <xf numFmtId="0" fontId="12" fillId="3" borderId="6" xfId="5" applyFont="1" applyFill="1" applyBorder="1" applyAlignment="1" applyProtection="1">
      <alignment horizontal="center" vertical="center" wrapText="1"/>
      <protection locked="0"/>
    </xf>
    <xf numFmtId="0" fontId="12" fillId="3" borderId="4" xfId="5" applyFont="1" applyFill="1" applyBorder="1" applyAlignment="1" applyProtection="1">
      <alignment horizontal="center" vertical="center" wrapText="1"/>
      <protection locked="0"/>
    </xf>
    <xf numFmtId="0" fontId="64" fillId="3" borderId="5" xfId="0" applyFont="1" applyFill="1" applyBorder="1" applyAlignment="1" applyProtection="1">
      <alignment horizontal="left" vertical="center" wrapText="1"/>
      <protection locked="0"/>
    </xf>
    <xf numFmtId="0" fontId="64" fillId="3" borderId="6" xfId="0" applyFont="1" applyFill="1" applyBorder="1" applyAlignment="1" applyProtection="1">
      <alignment horizontal="left" vertical="center" wrapText="1"/>
      <protection locked="0"/>
    </xf>
    <xf numFmtId="0" fontId="12" fillId="3" borderId="5" xfId="0" applyFont="1" applyFill="1" applyBorder="1" applyAlignment="1" applyProtection="1">
      <alignment horizontal="left" vertical="center" wrapText="1"/>
      <protection locked="0"/>
    </xf>
    <xf numFmtId="0" fontId="12" fillId="3" borderId="6" xfId="0" applyFont="1" applyFill="1" applyBorder="1" applyAlignment="1" applyProtection="1">
      <alignment horizontal="left" vertical="center" wrapText="1"/>
      <protection locked="0"/>
    </xf>
    <xf numFmtId="0" fontId="18" fillId="3" borderId="20" xfId="0" applyFont="1" applyFill="1" applyBorder="1" applyAlignment="1">
      <alignment horizontal="left" vertical="center" wrapText="1"/>
    </xf>
    <xf numFmtId="0" fontId="18" fillId="3" borderId="8" xfId="0" applyFont="1" applyFill="1" applyBorder="1" applyAlignment="1">
      <alignment horizontal="left" vertical="center" wrapText="1"/>
    </xf>
    <xf numFmtId="49" fontId="12" fillId="3" borderId="18" xfId="13" applyNumberFormat="1" applyFont="1" applyFill="1" applyBorder="1" applyAlignment="1" applyProtection="1">
      <alignment horizontal="center" vertical="center" wrapText="1"/>
    </xf>
    <xf numFmtId="0" fontId="64" fillId="3" borderId="19" xfId="0" applyFont="1" applyFill="1" applyBorder="1" applyAlignment="1">
      <alignment horizontal="center" vertical="center" wrapText="1"/>
    </xf>
    <xf numFmtId="0" fontId="67" fillId="3" borderId="7" xfId="0" applyFont="1" applyFill="1" applyBorder="1" applyAlignment="1">
      <alignment horizontal="left" vertical="center" wrapText="1"/>
    </xf>
    <xf numFmtId="0" fontId="64" fillId="3" borderId="2" xfId="0" applyFont="1" applyFill="1" applyBorder="1" applyAlignment="1">
      <alignment horizontal="left" vertical="center" wrapText="1"/>
    </xf>
    <xf numFmtId="0" fontId="12" fillId="3" borderId="7" xfId="0" applyFont="1" applyFill="1" applyBorder="1" applyAlignment="1" applyProtection="1">
      <alignment horizontal="center" vertical="center" wrapText="1"/>
    </xf>
    <xf numFmtId="0" fontId="64" fillId="3" borderId="2" xfId="0" applyFont="1" applyFill="1" applyBorder="1" applyAlignment="1">
      <alignment horizontal="center" vertical="center" wrapText="1"/>
    </xf>
    <xf numFmtId="164" fontId="64" fillId="3" borderId="2" xfId="0" applyNumberFormat="1" applyFont="1" applyFill="1" applyBorder="1" applyAlignment="1">
      <alignment horizontal="center" vertical="center" wrapText="1"/>
    </xf>
    <xf numFmtId="164" fontId="12" fillId="3" borderId="7" xfId="0" applyNumberFormat="1" applyFont="1" applyFill="1" applyBorder="1" applyAlignment="1" applyProtection="1">
      <alignment horizontal="center" vertical="center" wrapText="1"/>
      <protection locked="0"/>
    </xf>
    <xf numFmtId="164" fontId="64" fillId="3" borderId="2" xfId="0" applyNumberFormat="1" applyFont="1" applyFill="1" applyBorder="1" applyAlignment="1" applyProtection="1">
      <alignment horizontal="center" vertical="center" wrapText="1"/>
      <protection locked="0"/>
    </xf>
    <xf numFmtId="0" fontId="64" fillId="3" borderId="10" xfId="0" applyFont="1" applyFill="1" applyBorder="1" applyAlignment="1">
      <alignment horizontal="left" vertical="center" wrapText="1"/>
    </xf>
    <xf numFmtId="0" fontId="13" fillId="5" borderId="13" xfId="8" applyFont="1" applyFill="1" applyBorder="1" applyAlignment="1" applyProtection="1">
      <alignment horizontal="left" vertical="center" wrapText="1"/>
    </xf>
    <xf numFmtId="0" fontId="64" fillId="3" borderId="10" xfId="0" applyFont="1" applyFill="1" applyBorder="1" applyAlignment="1">
      <alignment horizontal="left" vertical="center"/>
    </xf>
    <xf numFmtId="0" fontId="67" fillId="3" borderId="10" xfId="0" applyFont="1" applyFill="1" applyBorder="1" applyAlignment="1">
      <alignment horizontal="left" vertical="center" wrapText="1"/>
    </xf>
    <xf numFmtId="0" fontId="64" fillId="3" borderId="2" xfId="0" applyFont="1" applyFill="1" applyBorder="1" applyAlignment="1">
      <alignment horizontal="left" vertical="center"/>
    </xf>
    <xf numFmtId="49" fontId="5" fillId="3" borderId="18" xfId="13" applyNumberFormat="1" applyFont="1" applyFill="1" applyBorder="1" applyAlignment="1" applyProtection="1">
      <alignment horizontal="center" vertical="center" wrapText="1"/>
    </xf>
    <xf numFmtId="0" fontId="66" fillId="3" borderId="19" xfId="0" applyFont="1" applyFill="1" applyBorder="1" applyAlignment="1">
      <alignment horizontal="center" vertical="center" wrapText="1"/>
    </xf>
    <xf numFmtId="0" fontId="65" fillId="3" borderId="7" xfId="0" applyFont="1" applyFill="1" applyBorder="1" applyAlignment="1">
      <alignment horizontal="left" vertical="center" wrapText="1"/>
    </xf>
    <xf numFmtId="0" fontId="66" fillId="3" borderId="2" xfId="0" applyFont="1" applyFill="1" applyBorder="1" applyAlignment="1">
      <alignment horizontal="left" vertical="center" wrapText="1"/>
    </xf>
    <xf numFmtId="0" fontId="66" fillId="3" borderId="10" xfId="0" applyFont="1" applyFill="1" applyBorder="1" applyAlignment="1">
      <alignment horizontal="left" vertical="center" wrapText="1"/>
    </xf>
    <xf numFmtId="0" fontId="66" fillId="3" borderId="10" xfId="0" applyFont="1" applyFill="1" applyBorder="1" applyAlignment="1">
      <alignment horizontal="left" vertical="center"/>
    </xf>
    <xf numFmtId="49" fontId="66" fillId="3" borderId="19" xfId="0" applyNumberFormat="1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left" vertical="center"/>
    </xf>
    <xf numFmtId="49" fontId="66" fillId="3" borderId="18" xfId="0" applyNumberFormat="1" applyFont="1" applyFill="1" applyBorder="1" applyAlignment="1">
      <alignment horizontal="center" vertical="center" wrapText="1"/>
    </xf>
    <xf numFmtId="0" fontId="5" fillId="3" borderId="7" xfId="0" applyFont="1" applyFill="1" applyBorder="1" applyAlignment="1" applyProtection="1">
      <alignment horizontal="left" vertical="center" wrapText="1"/>
    </xf>
    <xf numFmtId="0" fontId="65" fillId="3" borderId="7" xfId="0" applyFont="1" applyFill="1" applyBorder="1" applyAlignment="1">
      <alignment vertical="center" wrapText="1"/>
    </xf>
    <xf numFmtId="0" fontId="65" fillId="3" borderId="2" xfId="0" applyFont="1" applyFill="1" applyBorder="1" applyAlignment="1">
      <alignment vertical="center" wrapText="1"/>
    </xf>
    <xf numFmtId="0" fontId="12" fillId="3" borderId="2" xfId="0" applyFont="1" applyFill="1" applyBorder="1" applyAlignment="1" applyProtection="1">
      <alignment horizontal="center" vertical="center" wrapText="1"/>
    </xf>
    <xf numFmtId="164" fontId="12" fillId="3" borderId="2" xfId="0" applyNumberFormat="1" applyFont="1" applyFill="1" applyBorder="1" applyAlignment="1" applyProtection="1">
      <alignment horizontal="center" vertical="center" wrapText="1"/>
      <protection locked="0"/>
    </xf>
    <xf numFmtId="0" fontId="66" fillId="3" borderId="2" xfId="0" applyFont="1" applyFill="1" applyBorder="1" applyAlignment="1">
      <alignment vertical="center" wrapText="1"/>
    </xf>
    <xf numFmtId="0" fontId="64" fillId="3" borderId="7" xfId="0" applyFont="1" applyFill="1" applyBorder="1" applyAlignment="1">
      <alignment horizontal="center" vertical="center" wrapText="1"/>
    </xf>
    <xf numFmtId="164" fontId="64" fillId="3" borderId="7" xfId="0" applyNumberFormat="1" applyFont="1" applyFill="1" applyBorder="1" applyAlignment="1">
      <alignment horizontal="center" vertical="center" wrapText="1"/>
    </xf>
    <xf numFmtId="164" fontId="64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19" xfId="13" applyNumberFormat="1" applyFont="1" applyFill="1" applyBorder="1" applyAlignment="1" applyProtection="1">
      <alignment horizontal="center" vertical="center" wrapText="1"/>
    </xf>
    <xf numFmtId="0" fontId="5" fillId="3" borderId="2" xfId="0" applyFont="1" applyFill="1" applyBorder="1" applyAlignment="1" applyProtection="1">
      <alignment horizontal="left" vertical="center" wrapText="1"/>
    </xf>
    <xf numFmtId="164" fontId="18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12" fillId="3" borderId="17" xfId="0" applyFont="1" applyFill="1" applyBorder="1" applyAlignment="1" applyProtection="1">
      <alignment horizontal="center" vertical="center" wrapText="1"/>
      <protection locked="0"/>
    </xf>
    <xf numFmtId="0" fontId="0" fillId="3" borderId="16" xfId="0" applyFill="1" applyBorder="1" applyAlignment="1">
      <alignment horizontal="center" vertical="center" wrapText="1"/>
    </xf>
    <xf numFmtId="49" fontId="24" fillId="3" borderId="17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12" xfId="13" applyNumberFormat="1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/>
    </xf>
    <xf numFmtId="166" fontId="12" fillId="3" borderId="1" xfId="0" applyNumberFormat="1" applyFont="1" applyFill="1" applyBorder="1" applyAlignment="1" applyProtection="1">
      <alignment horizontal="center" vertical="center" wrapText="1"/>
    </xf>
    <xf numFmtId="0" fontId="13" fillId="14" borderId="1" xfId="8" applyFont="1" applyFill="1" applyBorder="1" applyAlignment="1" applyProtection="1">
      <alignment horizontal="left" vertical="center" wrapText="1"/>
    </xf>
    <xf numFmtId="0" fontId="13" fillId="14" borderId="13" xfId="8" applyFont="1" applyFill="1" applyBorder="1" applyAlignment="1" applyProtection="1">
      <alignment horizontal="left" vertical="center" wrapText="1"/>
    </xf>
    <xf numFmtId="2" fontId="12" fillId="0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2" fontId="12" fillId="3" borderId="1" xfId="0" applyNumberFormat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 applyProtection="1">
      <alignment horizontal="left" vertical="center" wrapText="1"/>
    </xf>
    <xf numFmtId="166" fontId="12" fillId="3" borderId="7" xfId="0" applyNumberFormat="1" applyFont="1" applyFill="1" applyBorder="1" applyAlignment="1" applyProtection="1">
      <alignment horizontal="center" vertical="center" wrapText="1"/>
    </xf>
    <xf numFmtId="166" fontId="12" fillId="3" borderId="2" xfId="0" applyNumberFormat="1" applyFont="1" applyFill="1" applyBorder="1" applyAlignment="1" applyProtection="1">
      <alignment horizontal="center" vertical="center" wrapText="1"/>
    </xf>
    <xf numFmtId="164" fontId="12" fillId="3" borderId="17" xfId="0" applyNumberFormat="1" applyFont="1" applyFill="1" applyBorder="1" applyAlignment="1" applyProtection="1">
      <alignment horizontal="center" vertical="center" wrapText="1"/>
      <protection locked="0"/>
    </xf>
    <xf numFmtId="0" fontId="0" fillId="3" borderId="16" xfId="0" applyFont="1" applyFill="1" applyBorder="1" applyAlignment="1">
      <alignment horizontal="center" vertical="center" wrapText="1"/>
    </xf>
    <xf numFmtId="164" fontId="13" fillId="14" borderId="1" xfId="8" applyNumberFormat="1" applyFont="1" applyFill="1" applyBorder="1" applyAlignment="1" applyProtection="1">
      <alignment horizontal="left" vertical="center" wrapText="1"/>
    </xf>
    <xf numFmtId="164" fontId="13" fillId="14" borderId="13" xfId="8" applyNumberFormat="1" applyFont="1" applyFill="1" applyBorder="1" applyAlignment="1" applyProtection="1">
      <alignment horizontal="left" vertical="center" wrapText="1"/>
    </xf>
    <xf numFmtId="2" fontId="12" fillId="3" borderId="7" xfId="0" applyNumberFormat="1" applyFont="1" applyFill="1" applyBorder="1" applyAlignment="1">
      <alignment horizontal="center" vertical="center" wrapText="1"/>
    </xf>
    <xf numFmtId="2" fontId="12" fillId="3" borderId="2" xfId="0" applyNumberFormat="1" applyFont="1" applyFill="1" applyBorder="1" applyAlignment="1">
      <alignment horizontal="center" vertical="center" wrapText="1"/>
    </xf>
    <xf numFmtId="164" fontId="5" fillId="3" borderId="1" xfId="0" applyNumberFormat="1" applyFont="1" applyFill="1" applyBorder="1" applyAlignment="1" applyProtection="1">
      <alignment horizontal="left" vertical="center" wrapText="1"/>
    </xf>
    <xf numFmtId="164" fontId="12" fillId="3" borderId="1" xfId="0" applyNumberFormat="1" applyFont="1" applyFill="1" applyBorder="1" applyAlignment="1">
      <alignment horizontal="center" vertical="center" wrapText="1"/>
    </xf>
    <xf numFmtId="0" fontId="18" fillId="3" borderId="27" xfId="13" applyFont="1" applyFill="1" applyBorder="1" applyAlignment="1" applyProtection="1">
      <alignment horizontal="center" vertical="center" wrapText="1"/>
    </xf>
    <xf numFmtId="0" fontId="18" fillId="3" borderId="26" xfId="13" applyFont="1" applyFill="1" applyBorder="1" applyAlignment="1" applyProtection="1">
      <alignment horizontal="center" vertical="center" wrapText="1"/>
    </xf>
    <xf numFmtId="49" fontId="18" fillId="3" borderId="28" xfId="13" applyNumberFormat="1" applyFont="1" applyFill="1" applyBorder="1" applyAlignment="1" applyProtection="1">
      <alignment horizontal="center" vertical="center" wrapText="1"/>
    </xf>
    <xf numFmtId="49" fontId="18" fillId="3" borderId="12" xfId="13" applyNumberFormat="1" applyFont="1" applyFill="1" applyBorder="1" applyAlignment="1" applyProtection="1">
      <alignment horizontal="center" vertical="center" wrapText="1"/>
    </xf>
    <xf numFmtId="0" fontId="18" fillId="3" borderId="22" xfId="11" applyNumberFormat="1" applyFont="1" applyFill="1" applyBorder="1" applyAlignment="1" applyProtection="1">
      <alignment horizontal="center" vertical="center" wrapText="1"/>
    </xf>
    <xf numFmtId="0" fontId="18" fillId="3" borderId="23" xfId="11" applyNumberFormat="1" applyFont="1" applyFill="1" applyBorder="1" applyAlignment="1" applyProtection="1">
      <alignment horizontal="center" vertical="center" wrapText="1"/>
    </xf>
    <xf numFmtId="0" fontId="18" fillId="3" borderId="25" xfId="13" applyFont="1" applyFill="1" applyBorder="1" applyAlignment="1" applyProtection="1">
      <alignment horizontal="center" vertical="center" wrapText="1"/>
    </xf>
    <xf numFmtId="0" fontId="18" fillId="3" borderId="13" xfId="13" applyFont="1" applyFill="1" applyBorder="1" applyAlignment="1" applyProtection="1">
      <alignment horizontal="center" vertical="center" wrapText="1"/>
    </xf>
    <xf numFmtId="0" fontId="18" fillId="3" borderId="26" xfId="13" applyFont="1" applyFill="1" applyBorder="1" applyAlignment="1" applyProtection="1">
      <alignment horizontal="left" vertical="center" wrapText="1"/>
    </xf>
    <xf numFmtId="0" fontId="18" fillId="3" borderId="10" xfId="13" applyFont="1" applyFill="1" applyBorder="1" applyAlignment="1" applyProtection="1">
      <alignment horizontal="left" vertical="center" wrapText="1"/>
    </xf>
    <xf numFmtId="0" fontId="18" fillId="3" borderId="2" xfId="13" applyFont="1" applyFill="1" applyBorder="1" applyAlignment="1" applyProtection="1">
      <alignment horizontal="left" vertical="center" wrapText="1"/>
    </xf>
    <xf numFmtId="0" fontId="12" fillId="3" borderId="16" xfId="0" applyFont="1" applyFill="1" applyBorder="1" applyAlignment="1" applyProtection="1">
      <alignment horizontal="center" vertical="center" wrapText="1"/>
      <protection locked="0"/>
    </xf>
    <xf numFmtId="0" fontId="0" fillId="3" borderId="16" xfId="0" applyFill="1" applyBorder="1" applyAlignment="1" applyProtection="1">
      <alignment horizontal="center" vertical="center" wrapText="1"/>
      <protection locked="0"/>
    </xf>
    <xf numFmtId="164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12" fillId="4" borderId="12" xfId="13" applyNumberFormat="1" applyFont="1" applyFill="1" applyBorder="1" applyAlignment="1" applyProtection="1">
      <alignment horizontal="center" vertical="center" wrapText="1"/>
    </xf>
    <xf numFmtId="49" fontId="12" fillId="3" borderId="12" xfId="13" applyNumberFormat="1" applyFont="1" applyFill="1" applyBorder="1" applyAlignment="1" applyProtection="1">
      <alignment horizontal="center" vertical="center" wrapText="1"/>
    </xf>
    <xf numFmtId="0" fontId="5" fillId="3" borderId="7" xfId="0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64" fontId="64" fillId="0" borderId="7" xfId="0" applyNumberFormat="1" applyFont="1" applyFill="1" applyBorder="1" applyAlignment="1" applyProtection="1">
      <alignment horizontal="center" vertical="center" wrapText="1"/>
      <protection locked="0"/>
    </xf>
    <xf numFmtId="164" fontId="64" fillId="0" borderId="2" xfId="0" applyNumberFormat="1" applyFont="1" applyFill="1" applyBorder="1" applyAlignment="1" applyProtection="1">
      <alignment horizontal="center" vertical="center" wrapText="1"/>
      <protection locked="0"/>
    </xf>
    <xf numFmtId="164" fontId="64" fillId="0" borderId="7" xfId="0" applyNumberFormat="1" applyFont="1" applyFill="1" applyBorder="1" applyAlignment="1">
      <alignment horizontal="center" vertical="center" wrapText="1"/>
    </xf>
    <xf numFmtId="164" fontId="64" fillId="0" borderId="2" xfId="0" applyNumberFormat="1" applyFont="1" applyFill="1" applyBorder="1" applyAlignment="1">
      <alignment horizontal="center" vertical="center" wrapText="1"/>
    </xf>
    <xf numFmtId="164" fontId="12" fillId="0" borderId="7" xfId="0" applyNumberFormat="1" applyFont="1" applyFill="1" applyBorder="1" applyAlignment="1" applyProtection="1">
      <alignment horizontal="center" vertical="center" wrapText="1"/>
    </xf>
    <xf numFmtId="164" fontId="12" fillId="0" borderId="7" xfId="0" applyNumberFormat="1" applyFont="1" applyFill="1" applyBorder="1" applyAlignment="1" applyProtection="1">
      <alignment horizontal="center" vertical="center" wrapText="1"/>
      <protection locked="0"/>
    </xf>
    <xf numFmtId="164" fontId="12" fillId="4" borderId="7" xfId="0" applyNumberFormat="1" applyFont="1" applyFill="1" applyBorder="1" applyAlignment="1" applyProtection="1">
      <alignment horizontal="center" vertical="center" wrapText="1"/>
      <protection locked="0"/>
    </xf>
    <xf numFmtId="164" fontId="64" fillId="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left" vertical="center" wrapText="1"/>
    </xf>
    <xf numFmtId="0" fontId="36" fillId="3" borderId="22" xfId="11" applyNumberFormat="1" applyFont="1" applyFill="1" applyBorder="1" applyAlignment="1" applyProtection="1">
      <alignment horizontal="center" vertical="center" wrapText="1"/>
    </xf>
    <xf numFmtId="0" fontId="36" fillId="3" borderId="23" xfId="11" applyNumberFormat="1" applyFont="1" applyFill="1" applyBorder="1" applyAlignment="1" applyProtection="1">
      <alignment horizontal="center" vertical="center" wrapText="1"/>
    </xf>
    <xf numFmtId="0" fontId="36" fillId="3" borderId="35" xfId="11" applyNumberFormat="1" applyFont="1" applyFill="1" applyBorder="1" applyAlignment="1" applyProtection="1">
      <alignment horizontal="center" vertical="center" wrapText="1"/>
    </xf>
    <xf numFmtId="0" fontId="36" fillId="3" borderId="25" xfId="13" applyFont="1" applyFill="1" applyBorder="1" applyAlignment="1" applyProtection="1">
      <alignment horizontal="center" vertical="center" wrapText="1"/>
    </xf>
    <xf numFmtId="0" fontId="36" fillId="3" borderId="13" xfId="13" applyFont="1" applyFill="1" applyBorder="1" applyAlignment="1" applyProtection="1">
      <alignment horizontal="center" vertical="center" wrapText="1"/>
    </xf>
    <xf numFmtId="0" fontId="36" fillId="3" borderId="26" xfId="13" applyFont="1" applyFill="1" applyBorder="1" applyAlignment="1" applyProtection="1">
      <alignment horizontal="center" vertical="center" wrapText="1"/>
    </xf>
    <xf numFmtId="49" fontId="26" fillId="3" borderId="12" xfId="13" applyNumberFormat="1" applyFont="1" applyFill="1" applyBorder="1" applyAlignment="1" applyProtection="1">
      <alignment horizontal="center" vertical="center" wrapText="1"/>
    </xf>
    <xf numFmtId="49" fontId="24" fillId="3" borderId="13" xfId="0" applyNumberFormat="1" applyFont="1" applyFill="1" applyBorder="1" applyAlignment="1" applyProtection="1">
      <alignment horizontal="center" vertical="center" wrapText="1"/>
    </xf>
    <xf numFmtId="0" fontId="24" fillId="3" borderId="13" xfId="0" applyFont="1" applyFill="1" applyBorder="1" applyAlignment="1" applyProtection="1">
      <alignment horizontal="center" vertical="center" wrapText="1"/>
    </xf>
    <xf numFmtId="0" fontId="36" fillId="3" borderId="27" xfId="13" applyFont="1" applyFill="1" applyBorder="1" applyAlignment="1" applyProtection="1">
      <alignment horizontal="center" vertical="center" wrapText="1"/>
    </xf>
    <xf numFmtId="0" fontId="30" fillId="6" borderId="13" xfId="8" applyFont="1" applyFill="1" applyBorder="1" applyAlignment="1" applyProtection="1">
      <alignment horizontal="left" vertical="center" wrapText="1"/>
    </xf>
    <xf numFmtId="49" fontId="36" fillId="3" borderId="28" xfId="13" applyNumberFormat="1" applyFont="1" applyFill="1" applyBorder="1" applyAlignment="1" applyProtection="1">
      <alignment horizontal="center" vertical="center" wrapText="1"/>
    </xf>
    <xf numFmtId="49" fontId="36" fillId="3" borderId="12" xfId="13" applyNumberFormat="1" applyFont="1" applyFill="1" applyBorder="1" applyAlignment="1" applyProtection="1">
      <alignment horizontal="center" vertical="center" wrapText="1"/>
    </xf>
    <xf numFmtId="0" fontId="36" fillId="3" borderId="26" xfId="13" applyFont="1" applyFill="1" applyBorder="1" applyAlignment="1" applyProtection="1">
      <alignment horizontal="left" vertical="center" wrapText="1"/>
    </xf>
    <xf numFmtId="49" fontId="24" fillId="3" borderId="12" xfId="13" applyNumberFormat="1" applyFont="1" applyFill="1" applyBorder="1" applyAlignment="1" applyProtection="1">
      <alignment horizontal="center" vertical="center" wrapText="1"/>
    </xf>
    <xf numFmtId="0" fontId="36" fillId="6" borderId="13" xfId="8" applyFont="1" applyFill="1" applyBorder="1" applyAlignment="1" applyProtection="1">
      <alignment horizontal="left" vertical="center" wrapText="1"/>
    </xf>
    <xf numFmtId="0" fontId="36" fillId="5" borderId="13" xfId="8" applyFont="1" applyFill="1" applyBorder="1" applyAlignment="1" applyProtection="1">
      <alignment horizontal="left" vertical="center" wrapText="1"/>
    </xf>
    <xf numFmtId="49" fontId="24" fillId="3" borderId="17" xfId="0" applyNumberFormat="1" applyFont="1" applyFill="1" applyBorder="1" applyAlignment="1" applyProtection="1">
      <alignment horizontal="center" vertical="center" wrapText="1"/>
    </xf>
    <xf numFmtId="49" fontId="24" fillId="3" borderId="16" xfId="0" applyNumberFormat="1" applyFont="1" applyFill="1" applyBorder="1" applyAlignment="1" applyProtection="1">
      <alignment horizontal="center" vertical="center" wrapText="1"/>
    </xf>
    <xf numFmtId="49" fontId="24" fillId="3" borderId="18" xfId="13" applyNumberFormat="1" applyFont="1" applyFill="1" applyBorder="1" applyAlignment="1" applyProtection="1">
      <alignment horizontal="center" vertical="center" wrapText="1"/>
    </xf>
    <xf numFmtId="49" fontId="24" fillId="3" borderId="19" xfId="13" applyNumberFormat="1" applyFont="1" applyFill="1" applyBorder="1" applyAlignment="1" applyProtection="1">
      <alignment horizontal="center" vertical="center" wrapText="1"/>
    </xf>
    <xf numFmtId="49" fontId="24" fillId="0" borderId="12" xfId="13" applyNumberFormat="1" applyFont="1" applyFill="1" applyBorder="1" applyAlignment="1" applyProtection="1">
      <alignment horizontal="center" vertical="center" wrapText="1"/>
    </xf>
    <xf numFmtId="49" fontId="36" fillId="5" borderId="18" xfId="13" applyNumberFormat="1" applyFont="1" applyFill="1" applyBorder="1" applyAlignment="1" applyProtection="1">
      <alignment horizontal="center" vertical="center" wrapText="1"/>
    </xf>
    <xf numFmtId="49" fontId="36" fillId="5" borderId="19" xfId="13" applyNumberFormat="1" applyFont="1" applyFill="1" applyBorder="1" applyAlignment="1" applyProtection="1">
      <alignment horizontal="center" vertical="center" wrapText="1"/>
    </xf>
    <xf numFmtId="0" fontId="36" fillId="16" borderId="33" xfId="0" applyFont="1" applyFill="1" applyBorder="1" applyAlignment="1">
      <alignment horizontal="left" vertical="center" wrapText="1"/>
    </xf>
    <xf numFmtId="0" fontId="36" fillId="16" borderId="34" xfId="0" applyFont="1" applyFill="1" applyBorder="1" applyAlignment="1">
      <alignment horizontal="left" vertical="center" wrapText="1"/>
    </xf>
    <xf numFmtId="49" fontId="37" fillId="0" borderId="13" xfId="0" applyNumberFormat="1" applyFont="1" applyFill="1" applyBorder="1" applyAlignment="1" applyProtection="1">
      <alignment horizontal="center" vertical="center" wrapText="1"/>
    </xf>
    <xf numFmtId="0" fontId="37" fillId="0" borderId="13" xfId="0" applyFont="1" applyFill="1" applyBorder="1" applyAlignment="1" applyProtection="1">
      <alignment horizontal="center" vertical="center" wrapText="1"/>
    </xf>
    <xf numFmtId="0" fontId="36" fillId="6" borderId="18" xfId="8" applyNumberFormat="1" applyFont="1" applyFill="1" applyBorder="1" applyAlignment="1" applyProtection="1">
      <alignment horizontal="center" vertical="center" wrapText="1"/>
    </xf>
    <xf numFmtId="0" fontId="36" fillId="6" borderId="19" xfId="8" applyNumberFormat="1" applyFont="1" applyFill="1" applyBorder="1" applyAlignment="1" applyProtection="1">
      <alignment horizontal="center" vertical="center" wrapText="1"/>
    </xf>
    <xf numFmtId="0" fontId="36" fillId="16" borderId="33" xfId="0" applyFont="1" applyFill="1" applyBorder="1" applyAlignment="1">
      <alignment horizontal="left" vertical="top" wrapText="1"/>
    </xf>
    <xf numFmtId="0" fontId="36" fillId="16" borderId="34" xfId="0" applyFont="1" applyFill="1" applyBorder="1" applyAlignment="1">
      <alignment horizontal="left" vertical="top" wrapText="1"/>
    </xf>
    <xf numFmtId="0" fontId="36" fillId="16" borderId="18" xfId="0" applyFont="1" applyFill="1" applyBorder="1" applyAlignment="1">
      <alignment horizontal="center" vertical="center" wrapText="1"/>
    </xf>
    <xf numFmtId="0" fontId="36" fillId="16" borderId="19" xfId="0" applyFont="1" applyFill="1" applyBorder="1" applyAlignment="1">
      <alignment horizontal="center" vertical="center" wrapText="1"/>
    </xf>
    <xf numFmtId="49" fontId="24" fillId="0" borderId="13" xfId="0" applyNumberFormat="1" applyFont="1" applyFill="1" applyBorder="1" applyAlignment="1" applyProtection="1">
      <alignment horizontal="center" vertical="center" wrapText="1"/>
    </xf>
    <xf numFmtId="0" fontId="24" fillId="0" borderId="13" xfId="0" applyFont="1" applyFill="1" applyBorder="1" applyAlignment="1" applyProtection="1">
      <alignment horizontal="center" vertical="center" wrapText="1"/>
    </xf>
    <xf numFmtId="164" fontId="24" fillId="0" borderId="7" xfId="0" applyNumberFormat="1" applyFont="1" applyFill="1" applyBorder="1" applyAlignment="1" applyProtection="1">
      <alignment horizontal="center" vertical="center" wrapText="1"/>
    </xf>
    <xf numFmtId="164" fontId="24" fillId="0" borderId="2" xfId="0" applyNumberFormat="1" applyFont="1" applyFill="1" applyBorder="1" applyAlignment="1" applyProtection="1">
      <alignment horizontal="center" vertical="center" wrapText="1"/>
    </xf>
    <xf numFmtId="0" fontId="36" fillId="13" borderId="1" xfId="8" applyFont="1" applyFill="1" applyBorder="1" applyAlignment="1" applyProtection="1">
      <alignment horizontal="left" vertical="center" wrapText="1"/>
    </xf>
    <xf numFmtId="0" fontId="36" fillId="13" borderId="13" xfId="8" applyFont="1" applyFill="1" applyBorder="1" applyAlignment="1" applyProtection="1">
      <alignment horizontal="left" vertical="center" wrapText="1"/>
    </xf>
    <xf numFmtId="164" fontId="24" fillId="0" borderId="7" xfId="5" applyNumberFormat="1" applyFont="1" applyFill="1" applyBorder="1" applyAlignment="1" applyProtection="1">
      <alignment horizontal="center" vertical="center" wrapText="1"/>
    </xf>
    <xf numFmtId="164" fontId="24" fillId="0" borderId="2" xfId="5" applyNumberFormat="1" applyFont="1" applyFill="1" applyBorder="1" applyAlignment="1" applyProtection="1">
      <alignment horizontal="center" vertical="center" wrapText="1"/>
    </xf>
    <xf numFmtId="10" fontId="24" fillId="0" borderId="7" xfId="5" applyNumberFormat="1" applyFont="1" applyFill="1" applyBorder="1" applyAlignment="1" applyProtection="1">
      <alignment horizontal="center" vertical="center" wrapText="1"/>
    </xf>
    <xf numFmtId="10" fontId="24" fillId="0" borderId="2" xfId="5" applyNumberFormat="1" applyFont="1" applyFill="1" applyBorder="1" applyAlignment="1" applyProtection="1">
      <alignment horizontal="center" vertical="center" wrapText="1"/>
    </xf>
    <xf numFmtId="2" fontId="24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37" fillId="3" borderId="13" xfId="0" applyNumberFormat="1" applyFont="1" applyFill="1" applyBorder="1" applyAlignment="1" applyProtection="1">
      <alignment horizontal="center" vertical="center" wrapText="1"/>
    </xf>
    <xf numFmtId="0" fontId="37" fillId="3" borderId="13" xfId="0" applyFont="1" applyFill="1" applyBorder="1" applyAlignment="1" applyProtection="1">
      <alignment horizontal="center" vertical="center" wrapText="1"/>
    </xf>
    <xf numFmtId="49" fontId="24" fillId="0" borderId="32" xfId="5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 applyProtection="1">
      <alignment horizontal="left" vertical="center" wrapText="1"/>
    </xf>
    <xf numFmtId="0" fontId="24" fillId="3" borderId="14" xfId="0" applyFont="1" applyFill="1" applyBorder="1" applyAlignment="1" applyProtection="1">
      <alignment horizontal="center" vertical="center" wrapText="1"/>
    </xf>
    <xf numFmtId="2" fontId="24" fillId="3" borderId="14" xfId="0" applyNumberFormat="1" applyFont="1" applyFill="1" applyBorder="1" applyAlignment="1" applyProtection="1">
      <alignment horizontal="center" vertical="center" wrapText="1"/>
    </xf>
    <xf numFmtId="164" fontId="24" fillId="0" borderId="14" xfId="5" applyNumberFormat="1" applyFont="1" applyFill="1" applyBorder="1" applyAlignment="1" applyProtection="1">
      <alignment horizontal="center" vertical="center" wrapText="1"/>
    </xf>
    <xf numFmtId="164" fontId="24" fillId="3" borderId="15" xfId="0" applyNumberFormat="1" applyFont="1" applyFill="1" applyBorder="1" applyAlignment="1" applyProtection="1">
      <alignment horizontal="center" vertical="center" wrapText="1"/>
    </xf>
    <xf numFmtId="0" fontId="24" fillId="3" borderId="14" xfId="0" applyFont="1" applyFill="1" applyBorder="1" applyAlignment="1">
      <alignment horizontal="center" vertical="center" wrapText="1"/>
    </xf>
    <xf numFmtId="0" fontId="37" fillId="3" borderId="36" xfId="0" applyFont="1" applyFill="1" applyBorder="1" applyAlignment="1" applyProtection="1">
      <alignment horizontal="center" vertical="center" wrapText="1"/>
    </xf>
  </cellXfs>
  <cellStyles count="15">
    <cellStyle name="AFE" xfId="1" xr:uid="{00000000-0005-0000-0000-000000000000}"/>
    <cellStyle name="AFE 2" xfId="2" xr:uid="{00000000-0005-0000-0000-000001000000}"/>
    <cellStyle name="Excel Built-in Normal" xfId="3" xr:uid="{00000000-0005-0000-0000-000002000000}"/>
    <cellStyle name="Excel Built-in Normal 2" xfId="4" xr:uid="{00000000-0005-0000-0000-000003000000}"/>
    <cellStyle name="Обычный" xfId="0" builtinId="0"/>
    <cellStyle name="Обычный 2" xfId="5" xr:uid="{00000000-0005-0000-0000-000005000000}"/>
    <cellStyle name="Обычный 2 2" xfId="6" xr:uid="{00000000-0005-0000-0000-000006000000}"/>
    <cellStyle name="Обычный 3" xfId="7" xr:uid="{00000000-0005-0000-0000-000007000000}"/>
    <cellStyle name="Обычный 4" xfId="8" xr:uid="{00000000-0005-0000-0000-000008000000}"/>
    <cellStyle name="Обычный 5" xfId="9" xr:uid="{00000000-0005-0000-0000-000009000000}"/>
    <cellStyle name="Обычный 5 2" xfId="10" xr:uid="{00000000-0005-0000-0000-00000A000000}"/>
    <cellStyle name="Обычный_Palkino juny" xfId="11" xr:uid="{00000000-0005-0000-0000-00000B000000}"/>
    <cellStyle name="Обычный_Лист4" xfId="12" xr:uid="{00000000-0005-0000-0000-00000C000000}"/>
    <cellStyle name="Обычный_Новые участкиГР" xfId="13" xr:uid="{00000000-0005-0000-0000-00000D000000}"/>
    <cellStyle name="Проба" xfId="14" xr:uid="{00000000-0005-0000-0000-00000E000000}"/>
  </cellStyles>
  <dxfs count="6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chpto/&#1052;&#1086;&#1080;%20&#1076;&#1086;&#1082;&#1091;&#1084;&#1077;&#1085;&#1090;&#1099;/Downloads/&#1057;&#1052;&#1043;%2030%2006%202015%20&#1047;&#1040;&#1054;%20&#1040;&#1052;&#1050;-&#1042;&#1048;&#1043;&#1040;&#105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7;%20&#1088;&#1072;&#1073;.&#1089;&#1090;&#1086;&#1083;&#1072;/&#1086;&#1090;&#1095;&#1077;&#1090;/&#1089;&#1074;&#1086;&#1076;&#1082;&#1072;%20&#1072;&#1074;&#1075;&#1091;&#1089;&#1090;/&#1057;&#1074;&#1086;&#1076;&#1082;&#1072;%20&#1086;&#1090;%2031.08.2015/&#1057;&#1074;&#1086;&#1076;&#1082;&#1072;%20&#1086;&#1090;%2031.08.2015/&#1057;&#1052;&#1043;%2031%2008%2015%20&#1047;&#1040;&#1054;%20&#1040;&#1052;&#1050;-&#1042;&#1048;&#1043;&#1040;&#1057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5;&#1088;&#1086;&#1077;&#1082;&#1090;&#1085;&#1099;&#1081;%20&#1086;&#1092;&#1080;&#1089;%20&#1043;&#1040;&#1047;\&#1057;&#1083;&#1091;&#1078;&#1077;&#1073;&#1085;&#1099;&#1077;\&#1054;&#1090;&#1095;&#1077;&#1090;&#1085;&#1086;&#1089;&#1090;&#1100;\&#1045;&#1078;&#1077;&#1089;&#1091;&#1090;&#1086;&#1095;&#1085;&#1072;&#1103;\&#1053;&#1077;&#1076;&#1077;&#1083;&#1100;&#1085;&#1086;%20(&#1089;&#1091;&#1090;&#1086;&#1095;&#1085;&#1099;&#1081;)-&#1084;&#1077;&#1089;&#1103;&#1095;&#1085;&#1099;&#1081;%20&#1087;&#1083;&#1072;&#1085;-&#1075;&#1088;&#1072;&#1092;&#1080;&#1082;\2015_11\&#1057;&#1052;&#1043;%2029.%2011.%2015%20&#1047;&#1040;&#1054;%20&#1040;&#1052;&#1050;-&#1042;&#1048;&#1043;&#1040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вила составления МСГ"/>
      <sheetName val="Правила заполнения МСГ"/>
      <sheetName val="февраль"/>
      <sheetName val="март"/>
      <sheetName val="апрель"/>
      <sheetName val="май"/>
      <sheetName val="июнь"/>
    </sheetNames>
    <sheetDataSet>
      <sheetData sheetId="0" refreshError="1"/>
      <sheetData sheetId="1" refreshError="1"/>
      <sheetData sheetId="2" refreshError="1"/>
      <sheetData sheetId="3">
        <row r="14">
          <cell r="L14">
            <v>99.996207777462388</v>
          </cell>
        </row>
        <row r="16">
          <cell r="L16">
            <v>100</v>
          </cell>
        </row>
        <row r="25">
          <cell r="L25">
            <v>35.22999999999999</v>
          </cell>
        </row>
        <row r="29">
          <cell r="L29">
            <v>0</v>
          </cell>
        </row>
        <row r="31">
          <cell r="L31">
            <v>2</v>
          </cell>
        </row>
        <row r="35">
          <cell r="L35">
            <v>7.58</v>
          </cell>
        </row>
        <row r="37">
          <cell r="L37">
            <v>9.3019999999999996</v>
          </cell>
        </row>
        <row r="39">
          <cell r="L39">
            <v>5.6696000000000009</v>
          </cell>
        </row>
        <row r="41">
          <cell r="L41">
            <v>10.527199999999997</v>
          </cell>
        </row>
        <row r="64">
          <cell r="B64" t="str">
            <v>Монтаж утяжилителей УБО - 530М</v>
          </cell>
        </row>
        <row r="70">
          <cell r="L70">
            <v>0</v>
          </cell>
        </row>
        <row r="72">
          <cell r="L72">
            <v>0</v>
          </cell>
        </row>
        <row r="74">
          <cell r="L74">
            <v>0</v>
          </cell>
        </row>
        <row r="76">
          <cell r="L76">
            <v>0</v>
          </cell>
        </row>
        <row r="81">
          <cell r="L81">
            <v>0</v>
          </cell>
        </row>
        <row r="83">
          <cell r="L83">
            <v>0</v>
          </cell>
        </row>
        <row r="85">
          <cell r="L85">
            <v>0</v>
          </cell>
        </row>
        <row r="87">
          <cell r="L87">
            <v>0</v>
          </cell>
        </row>
        <row r="92">
          <cell r="L92">
            <v>0</v>
          </cell>
        </row>
        <row r="94">
          <cell r="L94">
            <v>0</v>
          </cell>
        </row>
        <row r="96">
          <cell r="L96">
            <v>0</v>
          </cell>
        </row>
        <row r="98">
          <cell r="L98">
            <v>0</v>
          </cell>
        </row>
        <row r="105">
          <cell r="L105">
            <v>0</v>
          </cell>
        </row>
        <row r="107">
          <cell r="L107">
            <v>0</v>
          </cell>
        </row>
        <row r="109">
          <cell r="L109">
            <v>0</v>
          </cell>
        </row>
        <row r="111">
          <cell r="L111">
            <v>0</v>
          </cell>
        </row>
        <row r="113">
          <cell r="L113">
            <v>0</v>
          </cell>
        </row>
        <row r="118">
          <cell r="L118">
            <v>0</v>
          </cell>
        </row>
        <row r="120">
          <cell r="L120">
            <v>0</v>
          </cell>
        </row>
        <row r="122">
          <cell r="L122">
            <v>0</v>
          </cell>
        </row>
        <row r="124">
          <cell r="L124">
            <v>0</v>
          </cell>
        </row>
        <row r="126">
          <cell r="L126">
            <v>0</v>
          </cell>
        </row>
        <row r="131">
          <cell r="L131">
            <v>0</v>
          </cell>
        </row>
        <row r="133">
          <cell r="L133">
            <v>0</v>
          </cell>
        </row>
        <row r="135">
          <cell r="L135">
            <v>0</v>
          </cell>
        </row>
        <row r="137">
          <cell r="L137">
            <v>0</v>
          </cell>
        </row>
        <row r="139">
          <cell r="L139">
            <v>0</v>
          </cell>
        </row>
        <row r="142">
          <cell r="L142">
            <v>0</v>
          </cell>
        </row>
        <row r="144">
          <cell r="L144">
            <v>0</v>
          </cell>
        </row>
        <row r="150">
          <cell r="L150">
            <v>0</v>
          </cell>
        </row>
        <row r="152">
          <cell r="L152">
            <v>0</v>
          </cell>
        </row>
        <row r="154">
          <cell r="L154">
            <v>0</v>
          </cell>
        </row>
        <row r="156">
          <cell r="L156">
            <v>0</v>
          </cell>
        </row>
        <row r="158">
          <cell r="L158">
            <v>0</v>
          </cell>
        </row>
        <row r="160">
          <cell r="L160">
            <v>0</v>
          </cell>
        </row>
        <row r="162">
          <cell r="L162">
            <v>0</v>
          </cell>
        </row>
        <row r="164">
          <cell r="L164">
            <v>0</v>
          </cell>
        </row>
        <row r="166">
          <cell r="L166">
            <v>0</v>
          </cell>
        </row>
        <row r="171">
          <cell r="L171">
            <v>0</v>
          </cell>
        </row>
        <row r="173">
          <cell r="L173">
            <v>0</v>
          </cell>
        </row>
        <row r="175">
          <cell r="L175">
            <v>0</v>
          </cell>
        </row>
        <row r="177">
          <cell r="L177">
            <v>0</v>
          </cell>
        </row>
        <row r="179">
          <cell r="L179">
            <v>0</v>
          </cell>
        </row>
        <row r="181">
          <cell r="L181">
            <v>0</v>
          </cell>
        </row>
        <row r="183">
          <cell r="L183">
            <v>0</v>
          </cell>
        </row>
        <row r="185">
          <cell r="L185">
            <v>0</v>
          </cell>
        </row>
        <row r="187">
          <cell r="L187">
            <v>0</v>
          </cell>
        </row>
        <row r="189">
          <cell r="L189">
            <v>0</v>
          </cell>
        </row>
        <row r="191">
          <cell r="L191">
            <v>0</v>
          </cell>
        </row>
        <row r="193">
          <cell r="L193">
            <v>0</v>
          </cell>
        </row>
        <row r="195">
          <cell r="L195">
            <v>0</v>
          </cell>
        </row>
        <row r="198">
          <cell r="L198">
            <v>0</v>
          </cell>
        </row>
        <row r="200">
          <cell r="L200">
            <v>0</v>
          </cell>
        </row>
      </sheetData>
      <sheetData sheetId="4">
        <row r="23">
          <cell r="L23">
            <v>14.409999999999995</v>
          </cell>
        </row>
        <row r="25">
          <cell r="L25">
            <v>35.22999999999999</v>
          </cell>
        </row>
        <row r="27">
          <cell r="L27">
            <v>16</v>
          </cell>
        </row>
        <row r="43">
          <cell r="L43">
            <v>495</v>
          </cell>
        </row>
        <row r="68">
          <cell r="L68">
            <v>0</v>
          </cell>
        </row>
        <row r="79">
          <cell r="L79">
            <v>0</v>
          </cell>
        </row>
        <row r="90">
          <cell r="L90">
            <v>0</v>
          </cell>
        </row>
        <row r="103">
          <cell r="L103">
            <v>0</v>
          </cell>
        </row>
        <row r="116">
          <cell r="L116">
            <v>0</v>
          </cell>
        </row>
        <row r="129">
          <cell r="L129">
            <v>0</v>
          </cell>
        </row>
        <row r="169">
          <cell r="L169">
            <v>0</v>
          </cell>
        </row>
      </sheetData>
      <sheetData sheetId="5">
        <row r="19">
          <cell r="L19">
            <v>60.606699999999996</v>
          </cell>
        </row>
        <row r="21">
          <cell r="L21">
            <v>8917</v>
          </cell>
        </row>
        <row r="46">
          <cell r="L46">
            <v>24.111000000000004</v>
          </cell>
        </row>
        <row r="48">
          <cell r="L48">
            <v>16.864000000000004</v>
          </cell>
        </row>
        <row r="50">
          <cell r="L50">
            <v>1052</v>
          </cell>
        </row>
        <row r="52">
          <cell r="L52">
            <v>1085</v>
          </cell>
        </row>
        <row r="54">
          <cell r="L54">
            <v>6.9799999999999995</v>
          </cell>
        </row>
        <row r="56">
          <cell r="L56">
            <v>5.09</v>
          </cell>
        </row>
        <row r="58">
          <cell r="L58">
            <v>2.37</v>
          </cell>
        </row>
        <row r="60">
          <cell r="L60">
            <v>4.8400000000000007</v>
          </cell>
        </row>
        <row r="62">
          <cell r="L62">
            <v>527</v>
          </cell>
        </row>
        <row r="64">
          <cell r="L64">
            <v>110</v>
          </cell>
        </row>
        <row r="147">
          <cell r="L147">
            <v>15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вила составления МСГ"/>
      <sheetName val="Правила заполнения МСГ"/>
      <sheetName val="февраль"/>
      <sheetName val="март"/>
      <sheetName val="апрель"/>
      <sheetName val="май"/>
      <sheetName val="июнь"/>
      <sheetName val="июль"/>
      <sheetName val="август"/>
      <sheetName val="Лист2"/>
      <sheetName val="Лист3"/>
    </sheetNames>
    <sheetDataSet>
      <sheetData sheetId="0" refreshError="1"/>
      <sheetData sheetId="1" refreshError="1"/>
      <sheetData sheetId="2" refreshError="1"/>
      <sheetData sheetId="3">
        <row r="14">
          <cell r="L14">
            <v>99.996207777462388</v>
          </cell>
        </row>
        <row r="16">
          <cell r="L16">
            <v>100</v>
          </cell>
        </row>
        <row r="74">
          <cell r="L74">
            <v>0</v>
          </cell>
        </row>
        <row r="76">
          <cell r="L76">
            <v>0</v>
          </cell>
        </row>
        <row r="92">
          <cell r="L92">
            <v>0</v>
          </cell>
        </row>
        <row r="96">
          <cell r="L96">
            <v>0</v>
          </cell>
        </row>
        <row r="98">
          <cell r="L98">
            <v>0</v>
          </cell>
        </row>
        <row r="105">
          <cell r="L105">
            <v>0</v>
          </cell>
        </row>
        <row r="107">
          <cell r="L107">
            <v>0</v>
          </cell>
        </row>
        <row r="109">
          <cell r="L109">
            <v>0</v>
          </cell>
        </row>
        <row r="111">
          <cell r="L111">
            <v>0</v>
          </cell>
        </row>
        <row r="113">
          <cell r="L113">
            <v>0</v>
          </cell>
        </row>
        <row r="118">
          <cell r="L118">
            <v>0</v>
          </cell>
        </row>
        <row r="120">
          <cell r="L120">
            <v>0</v>
          </cell>
        </row>
        <row r="122">
          <cell r="L122">
            <v>0</v>
          </cell>
        </row>
        <row r="124">
          <cell r="L124">
            <v>0</v>
          </cell>
        </row>
        <row r="126">
          <cell r="L126">
            <v>0</v>
          </cell>
        </row>
        <row r="131">
          <cell r="L131">
            <v>0</v>
          </cell>
        </row>
        <row r="133">
          <cell r="L133">
            <v>0</v>
          </cell>
        </row>
        <row r="135">
          <cell r="L135">
            <v>0</v>
          </cell>
        </row>
        <row r="137">
          <cell r="L137">
            <v>0</v>
          </cell>
        </row>
        <row r="139">
          <cell r="L139">
            <v>0</v>
          </cell>
        </row>
        <row r="142">
          <cell r="L142">
            <v>0</v>
          </cell>
        </row>
        <row r="144">
          <cell r="L144">
            <v>0</v>
          </cell>
        </row>
        <row r="150">
          <cell r="L150">
            <v>0</v>
          </cell>
        </row>
        <row r="152">
          <cell r="L152">
            <v>0</v>
          </cell>
        </row>
        <row r="154">
          <cell r="L154">
            <v>0</v>
          </cell>
        </row>
        <row r="156">
          <cell r="L156">
            <v>0</v>
          </cell>
        </row>
        <row r="158">
          <cell r="L158">
            <v>0</v>
          </cell>
        </row>
        <row r="160">
          <cell r="L160">
            <v>0</v>
          </cell>
        </row>
        <row r="162">
          <cell r="L162">
            <v>0</v>
          </cell>
        </row>
        <row r="164">
          <cell r="L164">
            <v>0</v>
          </cell>
        </row>
        <row r="166">
          <cell r="L166">
            <v>0</v>
          </cell>
        </row>
        <row r="171">
          <cell r="L171">
            <v>0</v>
          </cell>
        </row>
        <row r="173">
          <cell r="L173">
            <v>0</v>
          </cell>
        </row>
        <row r="175">
          <cell r="L175">
            <v>0</v>
          </cell>
        </row>
        <row r="177">
          <cell r="L177">
            <v>0</v>
          </cell>
        </row>
        <row r="179">
          <cell r="L179">
            <v>0</v>
          </cell>
        </row>
        <row r="181">
          <cell r="L181">
            <v>0</v>
          </cell>
        </row>
        <row r="183">
          <cell r="L183">
            <v>0</v>
          </cell>
        </row>
        <row r="185">
          <cell r="L185">
            <v>0</v>
          </cell>
        </row>
        <row r="187">
          <cell r="L187">
            <v>0</v>
          </cell>
        </row>
        <row r="189">
          <cell r="L189">
            <v>0</v>
          </cell>
        </row>
        <row r="191">
          <cell r="L191">
            <v>0</v>
          </cell>
        </row>
        <row r="193">
          <cell r="L193">
            <v>0</v>
          </cell>
        </row>
        <row r="195">
          <cell r="L195">
            <v>0</v>
          </cell>
        </row>
        <row r="198">
          <cell r="L198">
            <v>0</v>
          </cell>
        </row>
        <row r="200">
          <cell r="L200">
            <v>0</v>
          </cell>
        </row>
      </sheetData>
      <sheetData sheetId="4">
        <row r="68">
          <cell r="L68">
            <v>0</v>
          </cell>
        </row>
        <row r="70">
          <cell r="L70">
            <v>0</v>
          </cell>
        </row>
        <row r="72">
          <cell r="L72">
            <v>0</v>
          </cell>
        </row>
        <row r="103">
          <cell r="L103">
            <v>0</v>
          </cell>
        </row>
        <row r="116">
          <cell r="L116">
            <v>0</v>
          </cell>
        </row>
        <row r="129">
          <cell r="L129">
            <v>0</v>
          </cell>
        </row>
        <row r="169">
          <cell r="L169">
            <v>0</v>
          </cell>
        </row>
      </sheetData>
      <sheetData sheetId="5">
        <row r="147">
          <cell r="L147">
            <v>15</v>
          </cell>
        </row>
      </sheetData>
      <sheetData sheetId="6" refreshError="1"/>
      <sheetData sheetId="7">
        <row r="25">
          <cell r="L25">
            <v>1.472</v>
          </cell>
        </row>
        <row r="74">
          <cell r="L74">
            <v>0</v>
          </cell>
        </row>
        <row r="78">
          <cell r="L78">
            <v>0</v>
          </cell>
        </row>
        <row r="80">
          <cell r="L80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вила составления МСГ"/>
      <sheetName val="Правила заполнения МСГ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Лист2"/>
      <sheetName val="Лист3"/>
      <sheetName val="Лист1"/>
      <sheetName val="ОКТЯБРЬ"/>
      <sheetName val="Ноябрь"/>
      <sheetName val="Лист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5">
          <cell r="L25">
            <v>32.85</v>
          </cell>
        </row>
        <row r="27">
          <cell r="L27">
            <v>6.5500000000000007</v>
          </cell>
        </row>
        <row r="29">
          <cell r="L29">
            <v>31.71</v>
          </cell>
        </row>
        <row r="31">
          <cell r="L31">
            <v>5.86</v>
          </cell>
        </row>
        <row r="39">
          <cell r="L39">
            <v>28.359999999999996</v>
          </cell>
        </row>
        <row r="43">
          <cell r="L43">
            <v>1063</v>
          </cell>
        </row>
        <row r="47">
          <cell r="L47">
            <v>849</v>
          </cell>
        </row>
        <row r="50">
          <cell r="L50">
            <v>29.009999999999998</v>
          </cell>
        </row>
        <row r="52">
          <cell r="L52">
            <v>1352</v>
          </cell>
        </row>
        <row r="54">
          <cell r="L54">
            <v>14.409999999999998</v>
          </cell>
        </row>
        <row r="56">
          <cell r="L56">
            <v>1213</v>
          </cell>
        </row>
        <row r="58">
          <cell r="L58">
            <v>1774</v>
          </cell>
        </row>
        <row r="60">
          <cell r="L60">
            <v>12.369</v>
          </cell>
        </row>
        <row r="62">
          <cell r="L62">
            <v>11.77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3"/>
  <dimension ref="B2:X15"/>
  <sheetViews>
    <sheetView topLeftCell="A7" workbookViewId="0">
      <selection activeCell="C11" sqref="C11:N11"/>
    </sheetView>
  </sheetViews>
  <sheetFormatPr defaultRowHeight="12.75"/>
  <cols>
    <col min="1" max="1" width="4.28515625" style="100" customWidth="1"/>
    <col min="2" max="2" width="3.5703125" style="100" customWidth="1"/>
    <col min="3" max="3" width="14.28515625" style="100" customWidth="1"/>
    <col min="4" max="4" width="14" style="100" customWidth="1"/>
    <col min="5" max="5" width="14.28515625" style="100" customWidth="1"/>
    <col min="6" max="6" width="12.7109375" style="100" customWidth="1"/>
    <col min="7" max="7" width="12.5703125" style="100" customWidth="1"/>
    <col min="8" max="8" width="10.5703125" style="100" customWidth="1"/>
    <col min="9" max="9" width="9.140625" style="100"/>
    <col min="10" max="10" width="16" style="100" customWidth="1"/>
    <col min="11" max="13" width="9.140625" style="100"/>
    <col min="14" max="14" width="9.7109375" style="100" customWidth="1"/>
    <col min="15" max="16384" width="9.140625" style="100"/>
  </cols>
  <sheetData>
    <row r="2" spans="2:24" ht="24.75" customHeight="1">
      <c r="B2" s="956" t="s">
        <v>228</v>
      </c>
      <c r="C2" s="956"/>
      <c r="D2" s="956"/>
      <c r="E2" s="956"/>
      <c r="F2" s="956"/>
      <c r="G2" s="956"/>
      <c r="H2" s="956"/>
      <c r="I2" s="956"/>
      <c r="J2" s="956"/>
      <c r="K2" s="956"/>
      <c r="L2" s="956"/>
      <c r="M2" s="956"/>
      <c r="N2" s="956"/>
    </row>
    <row r="3" spans="2:24" ht="21.75" customHeight="1">
      <c r="B3" s="101">
        <v>1</v>
      </c>
      <c r="C3" s="957" t="s">
        <v>229</v>
      </c>
      <c r="D3" s="957"/>
      <c r="E3" s="957"/>
      <c r="F3" s="957"/>
      <c r="G3" s="957"/>
      <c r="H3" s="957"/>
      <c r="I3" s="957"/>
      <c r="J3" s="957"/>
      <c r="K3" s="957"/>
      <c r="L3" s="957"/>
      <c r="M3" s="957"/>
      <c r="N3" s="957"/>
    </row>
    <row r="4" spans="2:24" ht="53.25" customHeight="1">
      <c r="B4" s="101">
        <v>2</v>
      </c>
      <c r="C4" s="958" t="s">
        <v>230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</row>
    <row r="5" spans="2:24" ht="31.5" customHeight="1">
      <c r="B5" s="101">
        <v>3</v>
      </c>
      <c r="C5" s="958" t="s">
        <v>231</v>
      </c>
      <c r="D5" s="958"/>
      <c r="E5" s="958"/>
      <c r="F5" s="958"/>
      <c r="G5" s="958"/>
      <c r="H5" s="958"/>
      <c r="I5" s="958"/>
      <c r="J5" s="958"/>
      <c r="K5" s="958"/>
      <c r="L5" s="958"/>
      <c r="M5" s="958"/>
      <c r="N5" s="958"/>
      <c r="R5" s="102"/>
      <c r="S5" s="102"/>
      <c r="T5" s="102"/>
      <c r="U5" s="102"/>
      <c r="V5" s="102"/>
      <c r="W5" s="102"/>
      <c r="X5" s="102"/>
    </row>
    <row r="6" spans="2:24" ht="21" customHeight="1">
      <c r="B6" s="101">
        <v>4</v>
      </c>
      <c r="C6" s="958" t="s">
        <v>232</v>
      </c>
      <c r="D6" s="958"/>
      <c r="E6" s="958"/>
      <c r="F6" s="958"/>
      <c r="G6" s="958"/>
      <c r="H6" s="958"/>
      <c r="I6" s="958"/>
      <c r="J6" s="958"/>
      <c r="K6" s="958"/>
      <c r="L6" s="958"/>
      <c r="M6" s="958"/>
      <c r="N6" s="958"/>
      <c r="R6" s="102"/>
      <c r="S6" s="102"/>
      <c r="T6" s="102"/>
      <c r="U6" s="102"/>
      <c r="V6" s="102"/>
      <c r="W6" s="102"/>
      <c r="X6" s="102"/>
    </row>
    <row r="7" spans="2:24" ht="33.75" customHeight="1">
      <c r="B7" s="101">
        <v>5</v>
      </c>
      <c r="C7" s="953" t="s">
        <v>233</v>
      </c>
      <c r="D7" s="954"/>
      <c r="E7" s="954"/>
      <c r="F7" s="954"/>
      <c r="G7" s="954"/>
      <c r="H7" s="954"/>
      <c r="I7" s="954"/>
      <c r="J7" s="954"/>
      <c r="K7" s="954"/>
      <c r="L7" s="954"/>
      <c r="M7" s="954"/>
      <c r="N7" s="955"/>
    </row>
    <row r="8" spans="2:24" ht="26.25" customHeight="1">
      <c r="B8" s="101">
        <v>6</v>
      </c>
      <c r="C8" s="953" t="s">
        <v>234</v>
      </c>
      <c r="D8" s="954"/>
      <c r="E8" s="954"/>
      <c r="F8" s="954"/>
      <c r="G8" s="954"/>
      <c r="H8" s="954"/>
      <c r="I8" s="954"/>
      <c r="J8" s="954"/>
      <c r="K8" s="954"/>
      <c r="L8" s="954"/>
      <c r="M8" s="954"/>
      <c r="N8" s="955"/>
    </row>
    <row r="9" spans="2:24" ht="27.75" customHeight="1">
      <c r="B9" s="101">
        <v>7</v>
      </c>
      <c r="C9" s="953" t="s">
        <v>235</v>
      </c>
      <c r="D9" s="954"/>
      <c r="E9" s="954"/>
      <c r="F9" s="954"/>
      <c r="G9" s="954"/>
      <c r="H9" s="954"/>
      <c r="I9" s="954"/>
      <c r="J9" s="954"/>
      <c r="K9" s="954"/>
      <c r="L9" s="954"/>
      <c r="M9" s="954"/>
      <c r="N9" s="955"/>
    </row>
    <row r="10" spans="2:24" ht="26.25" customHeight="1">
      <c r="B10" s="101">
        <v>8</v>
      </c>
      <c r="C10" s="953" t="s">
        <v>236</v>
      </c>
      <c r="D10" s="954"/>
      <c r="E10" s="954"/>
      <c r="F10" s="954"/>
      <c r="G10" s="954"/>
      <c r="H10" s="954"/>
      <c r="I10" s="954"/>
      <c r="J10" s="954"/>
      <c r="K10" s="954"/>
      <c r="L10" s="954"/>
      <c r="M10" s="954"/>
      <c r="N10" s="955"/>
    </row>
    <row r="11" spans="2:24" ht="38.25" customHeight="1">
      <c r="B11" s="101">
        <v>9</v>
      </c>
      <c r="C11" s="958" t="s">
        <v>237</v>
      </c>
      <c r="D11" s="958"/>
      <c r="E11" s="958"/>
      <c r="F11" s="958"/>
      <c r="G11" s="958"/>
      <c r="H11" s="958"/>
      <c r="I11" s="958"/>
      <c r="J11" s="958"/>
      <c r="K11" s="958"/>
      <c r="L11" s="958"/>
      <c r="M11" s="958"/>
      <c r="N11" s="958"/>
    </row>
    <row r="12" spans="2:24" ht="64.5" customHeight="1">
      <c r="B12" s="101">
        <v>10</v>
      </c>
      <c r="C12" s="958" t="s">
        <v>238</v>
      </c>
      <c r="D12" s="958"/>
      <c r="E12" s="958"/>
      <c r="F12" s="958"/>
      <c r="G12" s="958"/>
      <c r="H12" s="958"/>
      <c r="I12" s="958"/>
      <c r="J12" s="958"/>
      <c r="K12" s="958"/>
      <c r="L12" s="958"/>
      <c r="M12" s="958"/>
      <c r="N12" s="958"/>
    </row>
    <row r="13" spans="2:24" ht="39" customHeight="1">
      <c r="B13" s="101">
        <v>11</v>
      </c>
      <c r="C13" s="958" t="s">
        <v>239</v>
      </c>
      <c r="D13" s="958"/>
      <c r="E13" s="958"/>
      <c r="F13" s="958"/>
      <c r="G13" s="958"/>
      <c r="H13" s="958"/>
      <c r="I13" s="958"/>
      <c r="J13" s="958"/>
      <c r="K13" s="958"/>
      <c r="L13" s="958"/>
      <c r="M13" s="958"/>
      <c r="N13" s="958"/>
    </row>
    <row r="14" spans="2:24" ht="37.5" customHeight="1">
      <c r="B14" s="101">
        <v>12</v>
      </c>
      <c r="C14" s="958" t="s">
        <v>240</v>
      </c>
      <c r="D14" s="958"/>
      <c r="E14" s="958"/>
      <c r="F14" s="958"/>
      <c r="G14" s="958"/>
      <c r="H14" s="958"/>
      <c r="I14" s="958"/>
      <c r="J14" s="958"/>
      <c r="K14" s="958"/>
      <c r="L14" s="958"/>
      <c r="M14" s="958"/>
      <c r="N14" s="958"/>
    </row>
    <row r="15" spans="2:24">
      <c r="C15" s="959"/>
      <c r="D15" s="959"/>
      <c r="E15" s="959"/>
      <c r="F15" s="959"/>
      <c r="G15" s="959"/>
      <c r="H15" s="959"/>
      <c r="I15" s="959"/>
      <c r="J15" s="959"/>
      <c r="K15" s="959"/>
      <c r="L15" s="959"/>
      <c r="M15" s="959"/>
      <c r="N15" s="959"/>
    </row>
  </sheetData>
  <mergeCells count="14">
    <mergeCell ref="C14:N14"/>
    <mergeCell ref="C15:N15"/>
    <mergeCell ref="C8:N8"/>
    <mergeCell ref="C9:N9"/>
    <mergeCell ref="C10:N10"/>
    <mergeCell ref="C11:N11"/>
    <mergeCell ref="C12:N12"/>
    <mergeCell ref="C13:N13"/>
    <mergeCell ref="C7:N7"/>
    <mergeCell ref="B2:N2"/>
    <mergeCell ref="C3:N3"/>
    <mergeCell ref="C4:N4"/>
    <mergeCell ref="C5:N5"/>
    <mergeCell ref="C6:N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2"/>
  <dimension ref="B2:X17"/>
  <sheetViews>
    <sheetView topLeftCell="A7" workbookViewId="0">
      <selection activeCell="O24" sqref="O24"/>
    </sheetView>
  </sheetViews>
  <sheetFormatPr defaultRowHeight="12.75"/>
  <cols>
    <col min="1" max="1" width="4.28515625" style="100" customWidth="1"/>
    <col min="2" max="2" width="3.5703125" style="100" customWidth="1"/>
    <col min="3" max="3" width="14.28515625" style="100" customWidth="1"/>
    <col min="4" max="4" width="14" style="100" customWidth="1"/>
    <col min="5" max="5" width="14.28515625" style="100" customWidth="1"/>
    <col min="6" max="6" width="12.7109375" style="100" customWidth="1"/>
    <col min="7" max="7" width="12.5703125" style="100" customWidth="1"/>
    <col min="8" max="8" width="10.5703125" style="100" customWidth="1"/>
    <col min="9" max="9" width="9.140625" style="100"/>
    <col min="10" max="10" width="16" style="100" customWidth="1"/>
    <col min="11" max="13" width="9.140625" style="100"/>
    <col min="14" max="14" width="9.7109375" style="100" customWidth="1"/>
    <col min="15" max="16384" width="9.140625" style="100"/>
  </cols>
  <sheetData>
    <row r="2" spans="2:24" ht="24.75" customHeight="1">
      <c r="B2" s="956" t="s">
        <v>241</v>
      </c>
      <c r="C2" s="956"/>
      <c r="D2" s="956"/>
      <c r="E2" s="956"/>
      <c r="F2" s="956"/>
      <c r="G2" s="956"/>
      <c r="H2" s="956"/>
      <c r="I2" s="956"/>
      <c r="J2" s="956"/>
      <c r="K2" s="956"/>
      <c r="L2" s="956"/>
      <c r="M2" s="956"/>
      <c r="N2" s="956"/>
    </row>
    <row r="3" spans="2:24" ht="15">
      <c r="B3" s="101">
        <v>1</v>
      </c>
      <c r="C3" s="957" t="s">
        <v>242</v>
      </c>
      <c r="D3" s="957"/>
      <c r="E3" s="957"/>
      <c r="F3" s="957"/>
      <c r="G3" s="957"/>
      <c r="H3" s="957"/>
      <c r="I3" s="957"/>
      <c r="J3" s="957"/>
      <c r="K3" s="957"/>
      <c r="L3" s="957"/>
      <c r="M3" s="957"/>
      <c r="N3" s="957"/>
    </row>
    <row r="4" spans="2:24" ht="15">
      <c r="B4" s="101">
        <v>2</v>
      </c>
      <c r="C4" s="958" t="s">
        <v>243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</row>
    <row r="5" spans="2:24" ht="32.25" customHeight="1">
      <c r="B5" s="101">
        <v>3</v>
      </c>
      <c r="C5" s="958" t="s">
        <v>244</v>
      </c>
      <c r="D5" s="958"/>
      <c r="E5" s="958"/>
      <c r="F5" s="958"/>
      <c r="G5" s="958"/>
      <c r="H5" s="958"/>
      <c r="I5" s="958"/>
      <c r="J5" s="958"/>
      <c r="K5" s="958"/>
      <c r="L5" s="958"/>
      <c r="M5" s="958"/>
      <c r="N5" s="958"/>
      <c r="R5" s="102"/>
      <c r="S5" s="102"/>
      <c r="T5" s="102"/>
      <c r="U5" s="102"/>
      <c r="V5" s="102"/>
      <c r="W5" s="102"/>
      <c r="X5" s="102"/>
    </row>
    <row r="6" spans="2:24" ht="33.75" customHeight="1">
      <c r="B6" s="101">
        <v>4</v>
      </c>
      <c r="C6" s="958" t="s">
        <v>245</v>
      </c>
      <c r="D6" s="958"/>
      <c r="E6" s="958"/>
      <c r="F6" s="958"/>
      <c r="G6" s="958"/>
      <c r="H6" s="958"/>
      <c r="I6" s="958"/>
      <c r="J6" s="958"/>
      <c r="K6" s="958"/>
      <c r="L6" s="958"/>
      <c r="M6" s="958"/>
      <c r="N6" s="958"/>
    </row>
    <row r="7" spans="2:24" ht="33.75" customHeight="1">
      <c r="B7" s="101">
        <v>5</v>
      </c>
      <c r="C7" s="958" t="s">
        <v>246</v>
      </c>
      <c r="D7" s="958"/>
      <c r="E7" s="958"/>
      <c r="F7" s="958"/>
      <c r="G7" s="958"/>
      <c r="H7" s="958"/>
      <c r="I7" s="958"/>
      <c r="J7" s="958"/>
      <c r="K7" s="958"/>
      <c r="L7" s="958"/>
      <c r="M7" s="958"/>
      <c r="N7" s="958"/>
    </row>
    <row r="8" spans="2:24" ht="36" customHeight="1">
      <c r="B8" s="101">
        <v>6</v>
      </c>
      <c r="C8" s="958" t="s">
        <v>240</v>
      </c>
      <c r="D8" s="958"/>
      <c r="E8" s="958"/>
      <c r="F8" s="958"/>
      <c r="G8" s="958"/>
      <c r="H8" s="958"/>
      <c r="I8" s="958"/>
      <c r="J8" s="958"/>
      <c r="K8" s="958"/>
      <c r="L8" s="958"/>
      <c r="M8" s="958"/>
      <c r="N8" s="958"/>
    </row>
    <row r="9" spans="2:24" ht="22.5" customHeight="1">
      <c r="B9" s="101">
        <v>7</v>
      </c>
      <c r="C9" s="958" t="s">
        <v>247</v>
      </c>
      <c r="D9" s="958"/>
      <c r="E9" s="958"/>
      <c r="F9" s="958"/>
      <c r="G9" s="958"/>
      <c r="H9" s="958"/>
      <c r="I9" s="958"/>
      <c r="J9" s="958"/>
      <c r="K9" s="958"/>
      <c r="L9" s="958"/>
      <c r="M9" s="958"/>
      <c r="N9" s="958"/>
    </row>
    <row r="10" spans="2:24" ht="34.5" customHeight="1">
      <c r="B10" s="101">
        <v>8</v>
      </c>
      <c r="C10" s="958" t="s">
        <v>248</v>
      </c>
      <c r="D10" s="958"/>
      <c r="E10" s="958"/>
      <c r="F10" s="958"/>
      <c r="G10" s="958"/>
      <c r="H10" s="958"/>
      <c r="I10" s="958"/>
      <c r="J10" s="958"/>
      <c r="K10" s="958"/>
      <c r="L10" s="958"/>
      <c r="M10" s="958"/>
      <c r="N10" s="958"/>
    </row>
    <row r="11" spans="2:24" ht="47.25" customHeight="1">
      <c r="B11" s="101">
        <v>9</v>
      </c>
      <c r="C11" s="958" t="s">
        <v>249</v>
      </c>
      <c r="D11" s="958"/>
      <c r="E11" s="958"/>
      <c r="F11" s="958"/>
      <c r="G11" s="958"/>
      <c r="H11" s="958"/>
      <c r="I11" s="958"/>
      <c r="J11" s="958"/>
      <c r="K11" s="958"/>
      <c r="L11" s="958"/>
      <c r="M11" s="958"/>
      <c r="N11" s="958"/>
    </row>
    <row r="12" spans="2:24" ht="33" customHeight="1">
      <c r="B12" s="101">
        <v>10</v>
      </c>
      <c r="C12" s="958" t="s">
        <v>250</v>
      </c>
      <c r="D12" s="958"/>
      <c r="E12" s="958"/>
      <c r="F12" s="958"/>
      <c r="G12" s="958"/>
      <c r="H12" s="958"/>
      <c r="I12" s="958"/>
      <c r="J12" s="958"/>
      <c r="K12" s="958"/>
      <c r="L12" s="958"/>
      <c r="M12" s="958"/>
      <c r="N12" s="958"/>
    </row>
    <row r="13" spans="2:24" ht="36" customHeight="1">
      <c r="B13" s="101">
        <v>11</v>
      </c>
      <c r="C13" s="958" t="s">
        <v>251</v>
      </c>
      <c r="D13" s="958"/>
      <c r="E13" s="958"/>
      <c r="F13" s="958"/>
      <c r="G13" s="958"/>
      <c r="H13" s="958"/>
      <c r="I13" s="958"/>
      <c r="J13" s="958"/>
      <c r="K13" s="958"/>
      <c r="L13" s="958"/>
      <c r="M13" s="958"/>
      <c r="N13" s="958"/>
    </row>
    <row r="14" spans="2:24" ht="24.75" customHeight="1">
      <c r="B14" s="101">
        <v>12</v>
      </c>
      <c r="C14" s="958" t="s">
        <v>252</v>
      </c>
      <c r="D14" s="958"/>
      <c r="E14" s="958"/>
      <c r="F14" s="958"/>
      <c r="G14" s="958"/>
      <c r="H14" s="958"/>
      <c r="I14" s="958"/>
      <c r="J14" s="958"/>
      <c r="K14" s="958"/>
      <c r="L14" s="958"/>
      <c r="M14" s="958"/>
      <c r="N14" s="958"/>
    </row>
    <row r="15" spans="2:24" ht="20.25" customHeight="1">
      <c r="B15" s="101">
        <v>13</v>
      </c>
      <c r="C15" s="958" t="s">
        <v>253</v>
      </c>
      <c r="D15" s="958"/>
      <c r="E15" s="958"/>
      <c r="F15" s="958"/>
      <c r="G15" s="958"/>
      <c r="H15" s="958"/>
      <c r="I15" s="958"/>
      <c r="J15" s="958"/>
      <c r="K15" s="958"/>
      <c r="L15" s="958"/>
      <c r="M15" s="958"/>
      <c r="N15" s="958"/>
    </row>
    <row r="16" spans="2:24" ht="34.5" customHeight="1">
      <c r="B16" s="101">
        <v>14</v>
      </c>
      <c r="C16" s="958" t="s">
        <v>254</v>
      </c>
      <c r="D16" s="958"/>
      <c r="E16" s="958"/>
      <c r="F16" s="958"/>
      <c r="G16" s="958"/>
      <c r="H16" s="958"/>
      <c r="I16" s="958"/>
      <c r="J16" s="958"/>
      <c r="K16" s="958"/>
      <c r="L16" s="958"/>
      <c r="M16" s="958"/>
      <c r="N16" s="958"/>
    </row>
    <row r="17" spans="3:14"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</row>
  </sheetData>
  <sheetProtection password="9BCE" sheet="1" objects="1" scenarios="1"/>
  <mergeCells count="16">
    <mergeCell ref="C14:N14"/>
    <mergeCell ref="C15:N15"/>
    <mergeCell ref="C16:N16"/>
    <mergeCell ref="C17:N17"/>
    <mergeCell ref="C8:N8"/>
    <mergeCell ref="C9:N9"/>
    <mergeCell ref="C10:N10"/>
    <mergeCell ref="C11:N11"/>
    <mergeCell ref="C12:N12"/>
    <mergeCell ref="C13:N13"/>
    <mergeCell ref="C7:N7"/>
    <mergeCell ref="B2:N2"/>
    <mergeCell ref="C3:N3"/>
    <mergeCell ref="C4:N4"/>
    <mergeCell ref="C5:N5"/>
    <mergeCell ref="C6:N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">
    <pageSetUpPr fitToPage="1"/>
  </sheetPr>
  <dimension ref="A1:BA283"/>
  <sheetViews>
    <sheetView topLeftCell="G247" zoomScale="72" zoomScaleNormal="72" workbookViewId="0">
      <selection activeCell="BA225" sqref="BA225"/>
    </sheetView>
  </sheetViews>
  <sheetFormatPr defaultRowHeight="15"/>
  <cols>
    <col min="1" max="1" width="8.57031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8" width="10.140625" bestFit="1" customWidth="1"/>
    <col min="9" max="10" width="9.7109375" bestFit="1" customWidth="1"/>
    <col min="11" max="11" width="11.42578125" customWidth="1"/>
    <col min="12" max="12" width="14.5703125" customWidth="1"/>
    <col min="13" max="13" width="11.5703125" customWidth="1"/>
    <col min="14" max="14" width="11" customWidth="1"/>
    <col min="15" max="15" width="10.42578125" customWidth="1"/>
    <col min="16" max="16" width="12.28515625" customWidth="1"/>
    <col min="17" max="17" width="12.7109375" customWidth="1"/>
    <col min="19" max="46" width="6.7109375" customWidth="1"/>
    <col min="47" max="49" width="6.7109375" hidden="1" customWidth="1"/>
    <col min="50" max="50" width="22.85546875" customWidth="1"/>
    <col min="51" max="51" width="15.7109375" hidden="1" customWidth="1"/>
  </cols>
  <sheetData>
    <row r="1" spans="1:51" s="1" customForma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82"/>
      <c r="Y1" s="82"/>
      <c r="Z1" s="82"/>
      <c r="AA1" s="82"/>
      <c r="AB1" s="82"/>
      <c r="AC1" s="82"/>
      <c r="AD1" s="82"/>
      <c r="AE1" s="82" t="s">
        <v>31</v>
      </c>
      <c r="AF1" s="82"/>
      <c r="AG1" s="82"/>
      <c r="AH1" s="82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82"/>
      <c r="AU1" s="82"/>
      <c r="AV1" s="1048" t="s">
        <v>32</v>
      </c>
      <c r="AW1" s="1048"/>
      <c r="AX1" s="1048"/>
    </row>
    <row r="2" spans="1:51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5"/>
      <c r="AJ2" s="5"/>
      <c r="AK2" s="5"/>
      <c r="AL2" s="6"/>
      <c r="AM2" s="7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</row>
    <row r="3" spans="1:51" s="9" customFormat="1" ht="20.25">
      <c r="A3" s="1050"/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8"/>
    </row>
    <row r="4" spans="1:51" s="9" customFormat="1" ht="20.25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7"/>
      <c r="S4" s="57"/>
      <c r="T4" s="57"/>
      <c r="U4" s="57"/>
      <c r="V4" s="57"/>
      <c r="W4" s="57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8"/>
      <c r="AM4" s="58"/>
      <c r="AN4" s="58"/>
      <c r="AO4" s="58"/>
      <c r="AP4" s="58"/>
      <c r="AQ4" s="59"/>
      <c r="AR4" s="59"/>
      <c r="AS4" s="59"/>
      <c r="AT4" s="60"/>
      <c r="AU4" s="55"/>
      <c r="AV4" s="56"/>
      <c r="AW4" s="56"/>
      <c r="AX4" s="8"/>
    </row>
    <row r="5" spans="1:51" s="1" customFormat="1" ht="23.25">
      <c r="A5" s="1051"/>
      <c r="B5" s="1051"/>
      <c r="C5" s="1051"/>
      <c r="D5" s="1051"/>
      <c r="E5" s="61"/>
      <c r="F5" s="61"/>
      <c r="G5" s="1052"/>
      <c r="H5" s="1052"/>
      <c r="I5" s="1052"/>
      <c r="J5" s="1052"/>
      <c r="K5" s="62"/>
      <c r="L5" s="62"/>
      <c r="M5" s="62"/>
      <c r="N5" s="61"/>
      <c r="O5" s="63"/>
      <c r="P5" s="63"/>
      <c r="Q5" s="64"/>
      <c r="R5" s="64"/>
      <c r="S5" s="64"/>
      <c r="T5" s="64"/>
      <c r="U5" s="64"/>
      <c r="V5" s="64"/>
      <c r="W5" s="64"/>
      <c r="X5" s="62"/>
      <c r="Y5" s="62"/>
      <c r="Z5" s="62"/>
      <c r="AA5" s="62"/>
      <c r="AB5" s="62"/>
      <c r="AC5" s="61"/>
      <c r="AD5" s="61"/>
      <c r="AE5" s="82"/>
      <c r="AF5" s="82"/>
      <c r="AG5" s="82"/>
      <c r="AH5" s="82"/>
      <c r="AI5" s="82"/>
      <c r="AJ5" s="82"/>
      <c r="AK5" s="82"/>
      <c r="AL5" s="6"/>
      <c r="AM5" s="6"/>
      <c r="AN5" s="6"/>
      <c r="AO5" s="6"/>
      <c r="AP5" s="6"/>
      <c r="AQ5" s="65"/>
      <c r="AR5" s="66"/>
      <c r="AS5" s="66"/>
      <c r="AT5" s="67"/>
      <c r="AU5" s="1051"/>
      <c r="AV5" s="1051"/>
      <c r="AW5" s="1051"/>
      <c r="AX5" s="8"/>
    </row>
    <row r="6" spans="1:51" s="1" customFormat="1" ht="23.25">
      <c r="A6" s="1051"/>
      <c r="B6" s="1051"/>
      <c r="C6" s="1051"/>
      <c r="D6" s="1051"/>
      <c r="E6" s="68"/>
      <c r="F6" s="68"/>
      <c r="G6" s="64"/>
      <c r="H6" s="64"/>
      <c r="I6" s="64"/>
      <c r="J6" s="64"/>
      <c r="K6" s="69"/>
      <c r="L6" s="69"/>
      <c r="M6" s="63"/>
      <c r="N6" s="69"/>
      <c r="O6" s="63"/>
      <c r="P6" s="63"/>
      <c r="Q6" s="64"/>
      <c r="R6" s="64"/>
      <c r="S6" s="64"/>
      <c r="T6" s="64"/>
      <c r="U6" s="64"/>
      <c r="V6" s="64"/>
      <c r="W6" s="64"/>
      <c r="X6" s="61"/>
      <c r="Y6" s="61"/>
      <c r="Z6" s="61"/>
      <c r="AA6" s="61"/>
      <c r="AB6" s="61"/>
      <c r="AC6" s="70"/>
      <c r="AD6" s="68"/>
      <c r="AE6" s="82"/>
      <c r="AF6" s="82"/>
      <c r="AG6" s="82"/>
      <c r="AH6" s="82"/>
      <c r="AI6" s="82"/>
      <c r="AJ6" s="82"/>
      <c r="AK6" s="82"/>
      <c r="AL6" s="6"/>
      <c r="AM6" s="6"/>
      <c r="AN6" s="6"/>
      <c r="AO6" s="6"/>
      <c r="AP6" s="6"/>
      <c r="AQ6" s="65"/>
      <c r="AR6" s="66"/>
      <c r="AS6" s="66"/>
      <c r="AT6" s="67"/>
      <c r="AU6" s="1051"/>
      <c r="AV6" s="1051"/>
      <c r="AW6" s="1051"/>
      <c r="AX6" s="8"/>
    </row>
    <row r="7" spans="1:51" s="1" customFormat="1" ht="18">
      <c r="A7" s="1051"/>
      <c r="B7" s="1051"/>
      <c r="C7" s="1051"/>
      <c r="D7" s="1051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68"/>
      <c r="AE7" s="82"/>
      <c r="AF7" s="82"/>
      <c r="AG7" s="82"/>
      <c r="AH7" s="82"/>
      <c r="AI7" s="82"/>
      <c r="AJ7" s="82"/>
      <c r="AK7" s="82"/>
      <c r="AL7" s="6"/>
      <c r="AM7" s="6"/>
      <c r="AN7" s="6"/>
      <c r="AO7" s="6"/>
      <c r="AP7" s="6"/>
      <c r="AQ7" s="65"/>
      <c r="AR7" s="66"/>
      <c r="AS7" s="66"/>
      <c r="AT7" s="67"/>
      <c r="AU7" s="1051"/>
      <c r="AV7" s="1051"/>
      <c r="AW7" s="1051"/>
      <c r="AX7" s="8"/>
    </row>
    <row r="8" spans="1:51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5"/>
      <c r="AR8" s="13"/>
      <c r="AS8" s="13"/>
      <c r="AT8" s="11"/>
      <c r="AU8" s="11"/>
      <c r="AV8" s="11"/>
      <c r="AW8" s="11"/>
      <c r="AX8" s="8"/>
    </row>
    <row r="9" spans="1:51" s="1" customFormat="1" ht="15.75" customHeight="1">
      <c r="A9" s="1047" t="s">
        <v>9</v>
      </c>
      <c r="B9" s="1043" t="s">
        <v>10</v>
      </c>
      <c r="C9" s="1043" t="s">
        <v>11</v>
      </c>
      <c r="D9" s="1043" t="s">
        <v>12</v>
      </c>
      <c r="E9" s="1041" t="s">
        <v>13</v>
      </c>
      <c r="F9" s="1041"/>
      <c r="G9" s="1041"/>
      <c r="H9" s="1041"/>
      <c r="I9" s="1041"/>
      <c r="J9" s="1041"/>
      <c r="K9" s="1041" t="s">
        <v>14</v>
      </c>
      <c r="L9" s="1041"/>
      <c r="M9" s="1043" t="s">
        <v>15</v>
      </c>
      <c r="N9" s="1041" t="s">
        <v>16</v>
      </c>
      <c r="O9" s="1041" t="s">
        <v>17</v>
      </c>
      <c r="P9" s="1041"/>
      <c r="Q9" s="1041" t="s">
        <v>18</v>
      </c>
      <c r="R9" s="1041" t="s">
        <v>19</v>
      </c>
      <c r="S9" s="1053" t="s">
        <v>20</v>
      </c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1054"/>
      <c r="AF9" s="1054"/>
      <c r="AG9" s="1054"/>
      <c r="AH9" s="1054"/>
      <c r="AI9" s="1054"/>
      <c r="AJ9" s="1054"/>
      <c r="AK9" s="1054"/>
      <c r="AL9" s="1054"/>
      <c r="AM9" s="1054"/>
      <c r="AN9" s="1054"/>
      <c r="AO9" s="1054"/>
      <c r="AP9" s="1054"/>
      <c r="AQ9" s="1054"/>
      <c r="AR9" s="1054"/>
      <c r="AS9" s="1054"/>
      <c r="AT9" s="1054"/>
      <c r="AU9" s="1055"/>
      <c r="AV9" s="1047"/>
      <c r="AW9" s="1043"/>
      <c r="AX9" s="1041" t="s">
        <v>21</v>
      </c>
      <c r="AY9" s="1038" t="s">
        <v>209</v>
      </c>
    </row>
    <row r="10" spans="1:51" s="1" customFormat="1" ht="15.75" customHeight="1">
      <c r="A10" s="1047"/>
      <c r="B10" s="1044"/>
      <c r="C10" s="1044"/>
      <c r="D10" s="1044"/>
      <c r="E10" s="1041" t="s">
        <v>22</v>
      </c>
      <c r="F10" s="1041"/>
      <c r="G10" s="1042"/>
      <c r="H10" s="1041" t="s">
        <v>23</v>
      </c>
      <c r="I10" s="1041"/>
      <c r="J10" s="1041"/>
      <c r="K10" s="1041"/>
      <c r="L10" s="1041"/>
      <c r="M10" s="1044"/>
      <c r="N10" s="1041"/>
      <c r="O10" s="1041"/>
      <c r="P10" s="1041"/>
      <c r="Q10" s="1041"/>
      <c r="R10" s="1041"/>
      <c r="S10" s="1054"/>
      <c r="T10" s="1054"/>
      <c r="U10" s="1054"/>
      <c r="V10" s="1054"/>
      <c r="W10" s="1054"/>
      <c r="X10" s="1054"/>
      <c r="Y10" s="1054"/>
      <c r="Z10" s="1054"/>
      <c r="AA10" s="1054"/>
      <c r="AB10" s="1054"/>
      <c r="AC10" s="1054"/>
      <c r="AD10" s="1054"/>
      <c r="AE10" s="1054"/>
      <c r="AF10" s="1054"/>
      <c r="AG10" s="1054"/>
      <c r="AH10" s="1054"/>
      <c r="AI10" s="1054"/>
      <c r="AJ10" s="1054"/>
      <c r="AK10" s="1054"/>
      <c r="AL10" s="1054"/>
      <c r="AM10" s="1054"/>
      <c r="AN10" s="1054"/>
      <c r="AO10" s="1054"/>
      <c r="AP10" s="1054"/>
      <c r="AQ10" s="1054"/>
      <c r="AR10" s="1054"/>
      <c r="AS10" s="1054"/>
      <c r="AT10" s="1054"/>
      <c r="AU10" s="1055"/>
      <c r="AV10" s="1047"/>
      <c r="AW10" s="1044"/>
      <c r="AX10" s="1041"/>
      <c r="AY10" s="1039"/>
    </row>
    <row r="11" spans="1:51" s="1" customFormat="1" ht="33" customHeight="1">
      <c r="A11" s="1047"/>
      <c r="B11" s="1045"/>
      <c r="C11" s="1045"/>
      <c r="D11" s="1045"/>
      <c r="E11" s="79" t="s">
        <v>24</v>
      </c>
      <c r="F11" s="79" t="s">
        <v>25</v>
      </c>
      <c r="G11" s="79" t="s">
        <v>26</v>
      </c>
      <c r="H11" s="79" t="s">
        <v>24</v>
      </c>
      <c r="I11" s="79" t="s">
        <v>25</v>
      </c>
      <c r="J11" s="79" t="s">
        <v>26</v>
      </c>
      <c r="K11" s="79" t="s">
        <v>24</v>
      </c>
      <c r="L11" s="79" t="s">
        <v>26</v>
      </c>
      <c r="M11" s="1045"/>
      <c r="N11" s="1041"/>
      <c r="O11" s="79" t="s">
        <v>24</v>
      </c>
      <c r="P11" s="79" t="s">
        <v>26</v>
      </c>
      <c r="Q11" s="1041"/>
      <c r="R11" s="1041"/>
      <c r="S11" s="71">
        <v>1</v>
      </c>
      <c r="T11" s="71">
        <v>2</v>
      </c>
      <c r="U11" s="71">
        <v>3</v>
      </c>
      <c r="V11" s="71">
        <v>4</v>
      </c>
      <c r="W11" s="71">
        <v>5</v>
      </c>
      <c r="X11" s="71">
        <v>6</v>
      </c>
      <c r="Y11" s="71">
        <v>7</v>
      </c>
      <c r="Z11" s="71">
        <v>8</v>
      </c>
      <c r="AA11" s="71">
        <v>9</v>
      </c>
      <c r="AB11" s="71">
        <v>10</v>
      </c>
      <c r="AC11" s="71">
        <v>11</v>
      </c>
      <c r="AD11" s="71">
        <v>12</v>
      </c>
      <c r="AE11" s="71">
        <v>13</v>
      </c>
      <c r="AF11" s="71">
        <v>14</v>
      </c>
      <c r="AG11" s="71">
        <v>15</v>
      </c>
      <c r="AH11" s="71">
        <v>16</v>
      </c>
      <c r="AI11" s="71">
        <v>17</v>
      </c>
      <c r="AJ11" s="71">
        <v>18</v>
      </c>
      <c r="AK11" s="71">
        <v>19</v>
      </c>
      <c r="AL11" s="72">
        <v>20</v>
      </c>
      <c r="AM11" s="72">
        <v>21</v>
      </c>
      <c r="AN11" s="72">
        <v>22</v>
      </c>
      <c r="AO11" s="72">
        <v>23</v>
      </c>
      <c r="AP11" s="72">
        <v>24</v>
      </c>
      <c r="AQ11" s="72">
        <v>25</v>
      </c>
      <c r="AR11" s="72">
        <v>26</v>
      </c>
      <c r="AS11" s="72">
        <v>27</v>
      </c>
      <c r="AT11" s="71">
        <v>28</v>
      </c>
      <c r="AU11" s="1055">
        <v>29</v>
      </c>
      <c r="AV11" s="1047">
        <v>30</v>
      </c>
      <c r="AW11" s="1045">
        <v>31</v>
      </c>
      <c r="AX11" s="1041"/>
      <c r="AY11" s="1040"/>
    </row>
    <row r="12" spans="1:51" s="2" customFormat="1" ht="15.75">
      <c r="A12" s="73">
        <v>1</v>
      </c>
      <c r="B12" s="80">
        <v>2</v>
      </c>
      <c r="C12" s="80">
        <v>3</v>
      </c>
      <c r="D12" s="80">
        <v>4</v>
      </c>
      <c r="E12" s="1046">
        <v>5</v>
      </c>
      <c r="F12" s="1046"/>
      <c r="G12" s="1046"/>
      <c r="H12" s="1046">
        <v>6</v>
      </c>
      <c r="I12" s="1046"/>
      <c r="J12" s="1046"/>
      <c r="K12" s="1047" t="s">
        <v>27</v>
      </c>
      <c r="L12" s="1047"/>
      <c r="M12" s="81" t="s">
        <v>28</v>
      </c>
      <c r="N12" s="81" t="s">
        <v>29</v>
      </c>
      <c r="O12" s="1046">
        <v>10</v>
      </c>
      <c r="P12" s="1046"/>
      <c r="Q12" s="80">
        <v>11</v>
      </c>
      <c r="R12" s="71">
        <v>12</v>
      </c>
      <c r="S12" s="1046">
        <v>13</v>
      </c>
      <c r="T12" s="1046"/>
      <c r="U12" s="1046"/>
      <c r="V12" s="1046"/>
      <c r="W12" s="1046"/>
      <c r="X12" s="1046"/>
      <c r="Y12" s="1046"/>
      <c r="Z12" s="1046"/>
      <c r="AA12" s="1046"/>
      <c r="AB12" s="1046"/>
      <c r="AC12" s="1046"/>
      <c r="AD12" s="1046"/>
      <c r="AE12" s="1046"/>
      <c r="AF12" s="1046"/>
      <c r="AG12" s="1046"/>
      <c r="AH12" s="1046"/>
      <c r="AI12" s="1046"/>
      <c r="AJ12" s="1046"/>
      <c r="AK12" s="1046"/>
      <c r="AL12" s="1046"/>
      <c r="AM12" s="1046"/>
      <c r="AN12" s="1046"/>
      <c r="AO12" s="1046"/>
      <c r="AP12" s="1046"/>
      <c r="AQ12" s="1046"/>
      <c r="AR12" s="1046"/>
      <c r="AS12" s="1046"/>
      <c r="AT12" s="1046"/>
      <c r="AU12" s="80"/>
      <c r="AV12" s="73"/>
      <c r="AW12" s="80"/>
      <c r="AX12" s="80">
        <v>14</v>
      </c>
      <c r="AY12" s="74"/>
    </row>
    <row r="13" spans="1:51" ht="18">
      <c r="A13" s="48">
        <v>1</v>
      </c>
      <c r="B13" s="979" t="s">
        <v>74</v>
      </c>
      <c r="C13" s="979"/>
      <c r="D13" s="979"/>
      <c r="E13" s="979">
        <v>42045</v>
      </c>
      <c r="F13" s="979"/>
      <c r="G13" s="979"/>
      <c r="H13" s="979">
        <v>42310</v>
      </c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75"/>
    </row>
    <row r="14" spans="1:51" ht="15" customHeight="1">
      <c r="A14" s="980" t="s">
        <v>30</v>
      </c>
      <c r="B14" s="981" t="s">
        <v>169</v>
      </c>
      <c r="C14" s="960" t="s">
        <v>39</v>
      </c>
      <c r="D14" s="964">
        <v>100</v>
      </c>
      <c r="E14" s="969">
        <v>42045</v>
      </c>
      <c r="F14" s="969"/>
      <c r="G14" s="969">
        <v>42045</v>
      </c>
      <c r="H14" s="969">
        <v>42063</v>
      </c>
      <c r="I14" s="969"/>
      <c r="J14" s="969">
        <v>42054</v>
      </c>
      <c r="K14" s="965">
        <f>O14</f>
        <v>100</v>
      </c>
      <c r="L14" s="965">
        <f>P14</f>
        <v>99.996207777462388</v>
      </c>
      <c r="M14" s="966">
        <f>D14-L14</f>
        <v>3.7922225376121332E-3</v>
      </c>
      <c r="N14" s="966">
        <f>L14/D14*100</f>
        <v>99.996207777462388</v>
      </c>
      <c r="O14" s="964">
        <f>SUM(S14:AW14)</f>
        <v>100</v>
      </c>
      <c r="P14" s="966">
        <f>SUM(S15:AW15)</f>
        <v>99.996207777462388</v>
      </c>
      <c r="Q14" s="966">
        <f>P14/O14*100</f>
        <v>99.996207777462388</v>
      </c>
      <c r="R14" s="49"/>
      <c r="S14" s="50"/>
      <c r="T14" s="50"/>
      <c r="U14" s="50"/>
      <c r="V14" s="50"/>
      <c r="W14" s="50"/>
      <c r="X14" s="50"/>
      <c r="Y14" s="50"/>
      <c r="Z14" s="50"/>
      <c r="AA14" s="50"/>
      <c r="AB14" s="50">
        <v>25</v>
      </c>
      <c r="AC14" s="50"/>
      <c r="AD14" s="50"/>
      <c r="AE14" s="50"/>
      <c r="AF14" s="50"/>
      <c r="AG14" s="50"/>
      <c r="AH14" s="50">
        <v>25</v>
      </c>
      <c r="AI14" s="50"/>
      <c r="AJ14" s="50"/>
      <c r="AK14" s="50">
        <v>50</v>
      </c>
      <c r="AL14" s="50"/>
      <c r="AM14" s="50"/>
      <c r="AN14" s="50"/>
      <c r="AO14" s="50"/>
      <c r="AP14" s="50"/>
      <c r="AQ14" s="50"/>
      <c r="AR14" s="50"/>
      <c r="AS14" s="50"/>
      <c r="AT14" s="50"/>
      <c r="AU14" s="1022"/>
      <c r="AV14" s="980"/>
      <c r="AW14" s="981"/>
      <c r="AX14" s="960"/>
      <c r="AY14" s="1035"/>
    </row>
    <row r="15" spans="1:51">
      <c r="A15" s="980"/>
      <c r="B15" s="981"/>
      <c r="C15" s="961"/>
      <c r="D15" s="964"/>
      <c r="E15" s="969"/>
      <c r="F15" s="969"/>
      <c r="G15" s="969"/>
      <c r="H15" s="969"/>
      <c r="I15" s="969"/>
      <c r="J15" s="969"/>
      <c r="K15" s="965"/>
      <c r="L15" s="965"/>
      <c r="M15" s="967"/>
      <c r="N15" s="967"/>
      <c r="O15" s="964"/>
      <c r="P15" s="967"/>
      <c r="Q15" s="967"/>
      <c r="R15" s="51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>
        <f>7.5/D35*100</f>
        <v>42.577348850411582</v>
      </c>
      <c r="AF15" s="52"/>
      <c r="AG15" s="52"/>
      <c r="AH15" s="52">
        <f>7/D35*100</f>
        <v>39.738858927050813</v>
      </c>
      <c r="AI15" s="52"/>
      <c r="AJ15" s="52"/>
      <c r="AK15" s="52">
        <v>17.68</v>
      </c>
      <c r="AL15" s="53"/>
      <c r="AM15" s="53"/>
      <c r="AN15" s="53"/>
      <c r="AO15" s="53"/>
      <c r="AP15" s="53"/>
      <c r="AQ15" s="53"/>
      <c r="AR15" s="53"/>
      <c r="AS15" s="53"/>
      <c r="AT15" s="53"/>
      <c r="AU15" s="1023"/>
      <c r="AV15" s="980"/>
      <c r="AW15" s="981"/>
      <c r="AX15" s="961"/>
      <c r="AY15" s="1036"/>
    </row>
    <row r="16" spans="1:51" ht="15" customHeight="1">
      <c r="A16" s="980" t="s">
        <v>37</v>
      </c>
      <c r="B16" s="981" t="s">
        <v>75</v>
      </c>
      <c r="C16" s="960" t="s">
        <v>39</v>
      </c>
      <c r="D16" s="964">
        <v>100</v>
      </c>
      <c r="E16" s="969">
        <v>42045</v>
      </c>
      <c r="F16" s="969"/>
      <c r="G16" s="969">
        <v>42043</v>
      </c>
      <c r="H16" s="969">
        <v>42063</v>
      </c>
      <c r="I16" s="969">
        <v>42068</v>
      </c>
      <c r="J16" s="969"/>
      <c r="K16" s="965">
        <f>O16</f>
        <v>100</v>
      </c>
      <c r="L16" s="965">
        <f>P16</f>
        <v>96</v>
      </c>
      <c r="M16" s="966">
        <f>D16-L16</f>
        <v>4</v>
      </c>
      <c r="N16" s="966">
        <f>L16/D16*100</f>
        <v>96</v>
      </c>
      <c r="O16" s="964">
        <f>SUM(S16:AW16)</f>
        <v>100</v>
      </c>
      <c r="P16" s="966">
        <f>SUM(S17:AW17)</f>
        <v>96</v>
      </c>
      <c r="Q16" s="966">
        <f>P16/O16*100</f>
        <v>96</v>
      </c>
      <c r="R16" s="49"/>
      <c r="S16" s="50"/>
      <c r="T16" s="50"/>
      <c r="U16" s="50"/>
      <c r="V16" s="50"/>
      <c r="W16" s="50"/>
      <c r="X16" s="50"/>
      <c r="Y16" s="50"/>
      <c r="Z16" s="50"/>
      <c r="AA16" s="50"/>
      <c r="AB16" s="50">
        <v>50</v>
      </c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>
        <v>50</v>
      </c>
      <c r="AO16" s="50"/>
      <c r="AP16" s="50"/>
      <c r="AQ16" s="50"/>
      <c r="AR16" s="50"/>
      <c r="AS16" s="50"/>
      <c r="AT16" s="50"/>
      <c r="AU16" s="1022"/>
      <c r="AV16" s="980"/>
      <c r="AW16" s="981"/>
      <c r="AX16" s="1024" t="s">
        <v>255</v>
      </c>
      <c r="AY16" s="1035" t="s">
        <v>203</v>
      </c>
    </row>
    <row r="17" spans="1:53">
      <c r="A17" s="980"/>
      <c r="B17" s="981"/>
      <c r="C17" s="961"/>
      <c r="D17" s="964"/>
      <c r="E17" s="969"/>
      <c r="F17" s="969"/>
      <c r="G17" s="969"/>
      <c r="H17" s="969"/>
      <c r="I17" s="969"/>
      <c r="J17" s="969"/>
      <c r="K17" s="965"/>
      <c r="L17" s="965"/>
      <c r="M17" s="967"/>
      <c r="N17" s="967"/>
      <c r="O17" s="964"/>
      <c r="P17" s="967"/>
      <c r="Q17" s="967"/>
      <c r="R17" s="51"/>
      <c r="S17" s="52"/>
      <c r="T17" s="52"/>
      <c r="U17" s="52"/>
      <c r="V17" s="52"/>
      <c r="W17" s="52"/>
      <c r="X17" s="52"/>
      <c r="Y17" s="52"/>
      <c r="Z17" s="52">
        <v>50</v>
      </c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3"/>
      <c r="AM17" s="53"/>
      <c r="AN17" s="53">
        <v>40</v>
      </c>
      <c r="AO17" s="53"/>
      <c r="AP17" s="53"/>
      <c r="AQ17" s="53"/>
      <c r="AR17" s="53">
        <v>3</v>
      </c>
      <c r="AS17" s="53"/>
      <c r="AT17" s="53">
        <v>3</v>
      </c>
      <c r="AU17" s="1023"/>
      <c r="AV17" s="980"/>
      <c r="AW17" s="981"/>
      <c r="AX17" s="1025"/>
      <c r="AY17" s="1036"/>
    </row>
    <row r="18" spans="1:53" ht="18">
      <c r="A18" s="48">
        <v>2</v>
      </c>
      <c r="B18" s="979" t="s">
        <v>65</v>
      </c>
      <c r="C18" s="979"/>
      <c r="D18" s="979"/>
      <c r="E18" s="979">
        <v>42045</v>
      </c>
      <c r="F18" s="979"/>
      <c r="G18" s="979"/>
      <c r="H18" s="979">
        <v>42227</v>
      </c>
      <c r="I18" s="979"/>
      <c r="J18" s="979"/>
      <c r="K18" s="979"/>
      <c r="L18" s="979"/>
      <c r="M18" s="979"/>
      <c r="N18" s="979"/>
      <c r="O18" s="979"/>
      <c r="P18" s="979"/>
      <c r="Q18" s="979"/>
      <c r="R18" s="979"/>
      <c r="S18" s="979"/>
      <c r="T18" s="979"/>
      <c r="U18" s="979"/>
      <c r="V18" s="979"/>
      <c r="W18" s="979"/>
      <c r="X18" s="979"/>
      <c r="Y18" s="979"/>
      <c r="Z18" s="979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  <c r="AY18" s="76"/>
    </row>
    <row r="19" spans="1:53">
      <c r="A19" s="980" t="s">
        <v>66</v>
      </c>
      <c r="B19" s="981" t="s">
        <v>76</v>
      </c>
      <c r="C19" s="960" t="s">
        <v>36</v>
      </c>
      <c r="D19" s="964">
        <f>78.94+10.35+3.27</f>
        <v>92.559999999999988</v>
      </c>
      <c r="E19" s="969">
        <v>42047</v>
      </c>
      <c r="F19" s="1037"/>
      <c r="G19" s="969">
        <v>42060</v>
      </c>
      <c r="H19" s="969">
        <v>42119</v>
      </c>
      <c r="I19" s="969"/>
      <c r="J19" s="969"/>
      <c r="K19" s="965">
        <f>O19</f>
        <v>12.647999999999998</v>
      </c>
      <c r="L19" s="965">
        <f>P19</f>
        <v>0.75</v>
      </c>
      <c r="M19" s="966">
        <f>D19-L19</f>
        <v>91.809999999999988</v>
      </c>
      <c r="N19" s="966">
        <f>L19/D19*100</f>
        <v>0.81028522039758</v>
      </c>
      <c r="O19" s="964">
        <f>SUM(S19:AW19)</f>
        <v>12.647999999999998</v>
      </c>
      <c r="P19" s="966">
        <f>SUM(S20:AW20)</f>
        <v>0.75</v>
      </c>
      <c r="Q19" s="966">
        <f>P19/O19*100</f>
        <v>5.9297912713472494</v>
      </c>
      <c r="R19" s="49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>
        <v>0.74399999999999999</v>
      </c>
      <c r="AE19" s="50">
        <v>0.74399999999999999</v>
      </c>
      <c r="AF19" s="50">
        <v>0.74399999999999999</v>
      </c>
      <c r="AG19" s="50">
        <v>0.74399999999999999</v>
      </c>
      <c r="AH19" s="50">
        <v>0.74399999999999999</v>
      </c>
      <c r="AI19" s="50">
        <v>0.74399999999999999</v>
      </c>
      <c r="AJ19" s="50">
        <v>0.74399999999999999</v>
      </c>
      <c r="AK19" s="50">
        <v>0.74399999999999999</v>
      </c>
      <c r="AL19" s="50">
        <v>0.74399999999999999</v>
      </c>
      <c r="AM19" s="50">
        <v>0.74399999999999999</v>
      </c>
      <c r="AN19" s="50">
        <v>0.74399999999999999</v>
      </c>
      <c r="AO19" s="50">
        <v>0.74399999999999999</v>
      </c>
      <c r="AP19" s="50">
        <v>0.74399999999999999</v>
      </c>
      <c r="AQ19" s="50">
        <v>0.74399999999999999</v>
      </c>
      <c r="AR19" s="50">
        <v>0.74399999999999999</v>
      </c>
      <c r="AS19" s="50">
        <v>0.74399999999999999</v>
      </c>
      <c r="AT19" s="50">
        <v>0.74399999999999999</v>
      </c>
      <c r="AU19" s="1022"/>
      <c r="AV19" s="980"/>
      <c r="AW19" s="981"/>
      <c r="AX19" s="1024"/>
      <c r="AY19" s="1035" t="s">
        <v>204</v>
      </c>
      <c r="AZ19" s="117"/>
    </row>
    <row r="20" spans="1:53">
      <c r="A20" s="980"/>
      <c r="B20" s="981"/>
      <c r="C20" s="961"/>
      <c r="D20" s="964"/>
      <c r="E20" s="969"/>
      <c r="F20" s="1037"/>
      <c r="G20" s="969"/>
      <c r="H20" s="969"/>
      <c r="I20" s="969"/>
      <c r="J20" s="969"/>
      <c r="K20" s="965"/>
      <c r="L20" s="965"/>
      <c r="M20" s="967"/>
      <c r="N20" s="967"/>
      <c r="O20" s="964"/>
      <c r="P20" s="967"/>
      <c r="Q20" s="967"/>
      <c r="R20" s="51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>
        <v>0</v>
      </c>
      <c r="AE20" s="52">
        <v>0</v>
      </c>
      <c r="AF20" s="52">
        <v>0</v>
      </c>
      <c r="AG20" s="52">
        <v>0</v>
      </c>
      <c r="AH20" s="52">
        <v>0</v>
      </c>
      <c r="AI20" s="52">
        <v>0</v>
      </c>
      <c r="AJ20" s="52">
        <v>0</v>
      </c>
      <c r="AK20" s="52">
        <v>0</v>
      </c>
      <c r="AL20" s="52">
        <v>0</v>
      </c>
      <c r="AM20" s="53">
        <v>0</v>
      </c>
      <c r="AN20" s="53">
        <v>0</v>
      </c>
      <c r="AO20" s="53">
        <v>0</v>
      </c>
      <c r="AP20" s="53">
        <v>0</v>
      </c>
      <c r="AQ20" s="53">
        <v>0.05</v>
      </c>
      <c r="AR20" s="53">
        <f>0.18+0.06</f>
        <v>0.24</v>
      </c>
      <c r="AS20" s="53">
        <v>0.12</v>
      </c>
      <c r="AT20" s="53">
        <v>0.34</v>
      </c>
      <c r="AU20" s="1023"/>
      <c r="AV20" s="980"/>
      <c r="AW20" s="981"/>
      <c r="AX20" s="1025"/>
      <c r="AY20" s="1036"/>
      <c r="AZ20" s="118">
        <f>AQ20+AR20+AS20+AT20</f>
        <v>0.75</v>
      </c>
      <c r="BA20" t="s">
        <v>33</v>
      </c>
    </row>
    <row r="21" spans="1:53">
      <c r="A21" s="980" t="s">
        <v>67</v>
      </c>
      <c r="B21" s="981" t="s">
        <v>77</v>
      </c>
      <c r="C21" s="960" t="s">
        <v>38</v>
      </c>
      <c r="D21" s="964">
        <v>9555</v>
      </c>
      <c r="E21" s="969">
        <v>42057</v>
      </c>
      <c r="F21" s="969">
        <v>42068</v>
      </c>
      <c r="G21" s="969"/>
      <c r="H21" s="969">
        <v>42148</v>
      </c>
      <c r="I21" s="969"/>
      <c r="J21" s="969"/>
      <c r="K21" s="965">
        <f>O21</f>
        <v>3736.6630434782614</v>
      </c>
      <c r="L21" s="965">
        <f>P21</f>
        <v>0</v>
      </c>
      <c r="M21" s="966">
        <f>D21-L21</f>
        <v>9555</v>
      </c>
      <c r="N21" s="966">
        <f>L21/D21*100</f>
        <v>0</v>
      </c>
      <c r="O21" s="964">
        <f>SUM(S21:AW21)</f>
        <v>3736.6630434782614</v>
      </c>
      <c r="P21" s="966">
        <f>SUM(S22:AW22)</f>
        <v>0</v>
      </c>
      <c r="Q21" s="966">
        <f>P21/O21*100</f>
        <v>0</v>
      </c>
      <c r="R21" s="49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4">
        <f>D21/92</f>
        <v>103.85869565217391</v>
      </c>
      <c r="AO21" s="54">
        <v>605.46739130434787</v>
      </c>
      <c r="AP21" s="54">
        <v>605.46739130434787</v>
      </c>
      <c r="AQ21" s="54">
        <v>605.46739130434787</v>
      </c>
      <c r="AR21" s="54">
        <v>605.46739130434787</v>
      </c>
      <c r="AS21" s="54">
        <v>605.46739130434787</v>
      </c>
      <c r="AT21" s="54">
        <v>605.46739130434787</v>
      </c>
      <c r="AU21" s="1022"/>
      <c r="AV21" s="980"/>
      <c r="AW21" s="981"/>
      <c r="AX21" s="960"/>
      <c r="AY21" s="1035"/>
      <c r="AZ21" s="117"/>
    </row>
    <row r="22" spans="1:53">
      <c r="A22" s="980"/>
      <c r="B22" s="981"/>
      <c r="C22" s="961"/>
      <c r="D22" s="964"/>
      <c r="E22" s="969"/>
      <c r="F22" s="969"/>
      <c r="G22" s="969"/>
      <c r="H22" s="969"/>
      <c r="I22" s="969"/>
      <c r="J22" s="969"/>
      <c r="K22" s="965"/>
      <c r="L22" s="965"/>
      <c r="M22" s="967"/>
      <c r="N22" s="967"/>
      <c r="O22" s="964"/>
      <c r="P22" s="967"/>
      <c r="Q22" s="967"/>
      <c r="R22" s="51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3"/>
      <c r="AM22" s="53"/>
      <c r="AN22" s="53">
        <v>0</v>
      </c>
      <c r="AO22" s="53">
        <v>0</v>
      </c>
      <c r="AP22" s="53">
        <v>0</v>
      </c>
      <c r="AQ22" s="53">
        <v>0</v>
      </c>
      <c r="AR22" s="53">
        <v>0</v>
      </c>
      <c r="AS22" s="53">
        <v>0</v>
      </c>
      <c r="AT22" s="53">
        <v>0</v>
      </c>
      <c r="AU22" s="1023"/>
      <c r="AV22" s="980"/>
      <c r="AW22" s="981"/>
      <c r="AX22" s="961"/>
      <c r="AY22" s="1036"/>
      <c r="AZ22" s="117"/>
    </row>
    <row r="23" spans="1:53">
      <c r="A23" s="980" t="s">
        <v>68</v>
      </c>
      <c r="B23" s="981" t="s">
        <v>277</v>
      </c>
      <c r="C23" s="960" t="s">
        <v>33</v>
      </c>
      <c r="D23" s="964">
        <f>D25</f>
        <v>35.229999999999997</v>
      </c>
      <c r="E23" s="969">
        <v>42064</v>
      </c>
      <c r="F23" s="969"/>
      <c r="G23" s="969"/>
      <c r="H23" s="969">
        <v>42148</v>
      </c>
      <c r="I23" s="969"/>
      <c r="J23" s="969"/>
      <c r="K23" s="965">
        <f>O23</f>
        <v>0</v>
      </c>
      <c r="L23" s="965">
        <f>P23</f>
        <v>0</v>
      </c>
      <c r="M23" s="966">
        <f>D23-L23</f>
        <v>35.229999999999997</v>
      </c>
      <c r="N23" s="966">
        <f>L23/D23*100</f>
        <v>0</v>
      </c>
      <c r="O23" s="964">
        <f>SUM(S23:AW23)</f>
        <v>0</v>
      </c>
      <c r="P23" s="966">
        <f>SUM(S24:AW24)</f>
        <v>0</v>
      </c>
      <c r="Q23" s="966" t="e">
        <f>P23/O23*100</f>
        <v>#DIV/0!</v>
      </c>
      <c r="R23" s="49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4"/>
      <c r="AO23" s="54"/>
      <c r="AP23" s="54"/>
      <c r="AQ23" s="54"/>
      <c r="AR23" s="54"/>
      <c r="AS23" s="54"/>
      <c r="AT23" s="54"/>
      <c r="AU23" s="1022"/>
      <c r="AV23" s="980"/>
      <c r="AW23" s="981"/>
      <c r="AX23" s="960"/>
      <c r="AY23" s="1035"/>
      <c r="AZ23" s="117"/>
    </row>
    <row r="24" spans="1:53">
      <c r="A24" s="980"/>
      <c r="B24" s="981"/>
      <c r="C24" s="961"/>
      <c r="D24" s="964"/>
      <c r="E24" s="969"/>
      <c r="F24" s="969"/>
      <c r="G24" s="969"/>
      <c r="H24" s="969"/>
      <c r="I24" s="969"/>
      <c r="J24" s="969"/>
      <c r="K24" s="965"/>
      <c r="L24" s="965"/>
      <c r="M24" s="967"/>
      <c r="N24" s="967"/>
      <c r="O24" s="964"/>
      <c r="P24" s="967"/>
      <c r="Q24" s="967"/>
      <c r="R24" s="51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3"/>
      <c r="AM24" s="53"/>
      <c r="AN24" s="53"/>
      <c r="AO24" s="53"/>
      <c r="AP24" s="53"/>
      <c r="AQ24" s="53"/>
      <c r="AR24" s="53"/>
      <c r="AS24" s="53"/>
      <c r="AT24" s="53"/>
      <c r="AU24" s="1023"/>
      <c r="AV24" s="980"/>
      <c r="AW24" s="981"/>
      <c r="AX24" s="961"/>
      <c r="AY24" s="1036"/>
      <c r="AZ24" s="117"/>
    </row>
    <row r="25" spans="1:53">
      <c r="A25" s="980" t="s">
        <v>69</v>
      </c>
      <c r="B25" s="981" t="s">
        <v>276</v>
      </c>
      <c r="C25" s="960" t="s">
        <v>33</v>
      </c>
      <c r="D25" s="964">
        <v>35.229999999999997</v>
      </c>
      <c r="E25" s="969">
        <v>42057</v>
      </c>
      <c r="F25" s="969"/>
      <c r="G25" s="969">
        <v>41694</v>
      </c>
      <c r="H25" s="969">
        <v>42072</v>
      </c>
      <c r="I25" s="969"/>
      <c r="J25" s="969"/>
      <c r="K25" s="965">
        <f>O25</f>
        <v>15.413124999999997</v>
      </c>
      <c r="L25" s="965">
        <f>P25</f>
        <v>0.97</v>
      </c>
      <c r="M25" s="966">
        <f>D25-L25</f>
        <v>34.26</v>
      </c>
      <c r="N25" s="966">
        <f>L25/D25*100</f>
        <v>2.7533352256599493</v>
      </c>
      <c r="O25" s="964">
        <f>SUM(S25:AW25)</f>
        <v>15.413124999999997</v>
      </c>
      <c r="P25" s="966">
        <f>SUM(S26:AW26)</f>
        <v>0.97</v>
      </c>
      <c r="Q25" s="966">
        <f>P25/O25*100</f>
        <v>6.2933376586513132</v>
      </c>
      <c r="R25" s="49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>
        <f>D25/16</f>
        <v>2.2018749999999998</v>
      </c>
      <c r="AO25" s="50">
        <v>2.2018749999999998</v>
      </c>
      <c r="AP25" s="50">
        <v>2.2018749999999998</v>
      </c>
      <c r="AQ25" s="50">
        <v>2.2018749999999998</v>
      </c>
      <c r="AR25" s="50">
        <v>2.2018749999999998</v>
      </c>
      <c r="AS25" s="50">
        <v>2.2018749999999998</v>
      </c>
      <c r="AT25" s="50">
        <v>2.2018749999999998</v>
      </c>
      <c r="AU25" s="1022"/>
      <c r="AV25" s="980"/>
      <c r="AW25" s="981"/>
      <c r="AX25" s="960"/>
      <c r="AY25" s="1035"/>
      <c r="AZ25" s="117"/>
    </row>
    <row r="26" spans="1:53">
      <c r="A26" s="980"/>
      <c r="B26" s="981"/>
      <c r="C26" s="961"/>
      <c r="D26" s="964"/>
      <c r="E26" s="969"/>
      <c r="F26" s="969"/>
      <c r="G26" s="969"/>
      <c r="H26" s="969"/>
      <c r="I26" s="969"/>
      <c r="J26" s="969"/>
      <c r="K26" s="965"/>
      <c r="L26" s="965"/>
      <c r="M26" s="967"/>
      <c r="N26" s="967"/>
      <c r="O26" s="964"/>
      <c r="P26" s="967"/>
      <c r="Q26" s="967"/>
      <c r="R26" s="51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3"/>
      <c r="AM26" s="53"/>
      <c r="AN26" s="53">
        <v>0</v>
      </c>
      <c r="AO26" s="53">
        <v>0</v>
      </c>
      <c r="AP26" s="53">
        <v>0.5</v>
      </c>
      <c r="AQ26" s="53">
        <v>0.1</v>
      </c>
      <c r="AR26" s="53">
        <v>0.1</v>
      </c>
      <c r="AS26" s="53">
        <v>0.1</v>
      </c>
      <c r="AT26" s="53">
        <v>0.17</v>
      </c>
      <c r="AU26" s="1023"/>
      <c r="AV26" s="980"/>
      <c r="AW26" s="981"/>
      <c r="AX26" s="961"/>
      <c r="AY26" s="1036"/>
      <c r="AZ26" s="118">
        <f>AP26+AQ26+AR26+AS26+AT26</f>
        <v>0.97</v>
      </c>
      <c r="BA26" t="s">
        <v>33</v>
      </c>
    </row>
    <row r="27" spans="1:53" ht="15" customHeight="1">
      <c r="A27" s="980" t="s">
        <v>70</v>
      </c>
      <c r="B27" s="981" t="s">
        <v>78</v>
      </c>
      <c r="C27" s="960" t="s">
        <v>125</v>
      </c>
      <c r="D27" s="964">
        <v>14</v>
      </c>
      <c r="E27" s="969">
        <v>42095</v>
      </c>
      <c r="F27" s="969"/>
      <c r="G27" s="969">
        <v>42063</v>
      </c>
      <c r="H27" s="969">
        <v>42137</v>
      </c>
      <c r="I27" s="969"/>
      <c r="J27" s="969"/>
      <c r="K27" s="965">
        <f>O27</f>
        <v>1</v>
      </c>
      <c r="L27" s="965">
        <f>P27</f>
        <v>1</v>
      </c>
      <c r="M27" s="966">
        <f>D27-L27</f>
        <v>13</v>
      </c>
      <c r="N27" s="966">
        <f>L27/D27*100</f>
        <v>7.1428571428571423</v>
      </c>
      <c r="O27" s="964">
        <f>SUM(S27:AW27)</f>
        <v>1</v>
      </c>
      <c r="P27" s="966">
        <f>SUM(S28:AW28)</f>
        <v>1</v>
      </c>
      <c r="Q27" s="966">
        <f>P27/O27*100</f>
        <v>100</v>
      </c>
      <c r="R27" s="49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>
        <v>1</v>
      </c>
      <c r="AS27" s="50"/>
      <c r="AT27" s="50"/>
      <c r="AU27" s="1022"/>
      <c r="AV27" s="980"/>
      <c r="AW27" s="981"/>
      <c r="AX27" s="1024"/>
      <c r="AY27" s="1035" t="s">
        <v>206</v>
      </c>
      <c r="AZ27" s="117"/>
    </row>
    <row r="28" spans="1:53">
      <c r="A28" s="980"/>
      <c r="B28" s="981"/>
      <c r="C28" s="961"/>
      <c r="D28" s="964"/>
      <c r="E28" s="969"/>
      <c r="F28" s="969"/>
      <c r="G28" s="969"/>
      <c r="H28" s="969"/>
      <c r="I28" s="969"/>
      <c r="J28" s="969"/>
      <c r="K28" s="965"/>
      <c r="L28" s="965"/>
      <c r="M28" s="967"/>
      <c r="N28" s="967"/>
      <c r="O28" s="964"/>
      <c r="P28" s="967"/>
      <c r="Q28" s="967"/>
      <c r="R28" s="51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3"/>
      <c r="AM28" s="53"/>
      <c r="AN28" s="53"/>
      <c r="AO28" s="53"/>
      <c r="AP28" s="53"/>
      <c r="AQ28" s="53"/>
      <c r="AR28" s="53"/>
      <c r="AS28" s="53"/>
      <c r="AT28" s="53">
        <v>1</v>
      </c>
      <c r="AU28" s="1023"/>
      <c r="AV28" s="980"/>
      <c r="AW28" s="981"/>
      <c r="AX28" s="1025"/>
      <c r="AY28" s="1036"/>
      <c r="AZ28" s="117"/>
    </row>
    <row r="29" spans="1:53" ht="15" customHeight="1">
      <c r="A29" s="980" t="s">
        <v>71</v>
      </c>
      <c r="B29" s="981" t="s">
        <v>79</v>
      </c>
      <c r="C29" s="960" t="s">
        <v>125</v>
      </c>
      <c r="D29" s="964">
        <v>13</v>
      </c>
      <c r="E29" s="969">
        <v>42138</v>
      </c>
      <c r="F29" s="969"/>
      <c r="G29" s="969">
        <v>42057</v>
      </c>
      <c r="H29" s="969">
        <v>42227</v>
      </c>
      <c r="I29" s="969"/>
      <c r="J29" s="969"/>
      <c r="K29" s="965">
        <f>O29</f>
        <v>0</v>
      </c>
      <c r="L29" s="965">
        <f>P29</f>
        <v>0</v>
      </c>
      <c r="M29" s="966">
        <f>D29-L29</f>
        <v>13</v>
      </c>
      <c r="N29" s="966">
        <f>L29/D29*100</f>
        <v>0</v>
      </c>
      <c r="O29" s="964">
        <f>SUM(S29:AW29)</f>
        <v>0</v>
      </c>
      <c r="P29" s="966">
        <f>SUM(S30:AW30)</f>
        <v>0</v>
      </c>
      <c r="Q29" s="966" t="e">
        <f>P29/O29*100</f>
        <v>#DIV/0!</v>
      </c>
      <c r="R29" s="49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1022"/>
      <c r="AV29" s="980"/>
      <c r="AW29" s="981"/>
      <c r="AX29" s="1024"/>
      <c r="AY29" s="1035"/>
      <c r="AZ29" s="117"/>
    </row>
    <row r="30" spans="1:53">
      <c r="A30" s="980"/>
      <c r="B30" s="981"/>
      <c r="C30" s="961"/>
      <c r="D30" s="964"/>
      <c r="E30" s="969"/>
      <c r="F30" s="969"/>
      <c r="G30" s="969"/>
      <c r="H30" s="969"/>
      <c r="I30" s="969"/>
      <c r="J30" s="969"/>
      <c r="K30" s="965"/>
      <c r="L30" s="965"/>
      <c r="M30" s="967"/>
      <c r="N30" s="967"/>
      <c r="O30" s="964"/>
      <c r="P30" s="967"/>
      <c r="Q30" s="967"/>
      <c r="R30" s="51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3"/>
      <c r="AM30" s="53"/>
      <c r="AN30" s="53"/>
      <c r="AO30" s="53"/>
      <c r="AP30" s="53"/>
      <c r="AQ30" s="53"/>
      <c r="AR30" s="53"/>
      <c r="AS30" s="53"/>
      <c r="AT30" s="53"/>
      <c r="AU30" s="1023"/>
      <c r="AV30" s="980"/>
      <c r="AW30" s="981"/>
      <c r="AX30" s="1025"/>
      <c r="AY30" s="1036"/>
      <c r="AZ30" s="117"/>
    </row>
    <row r="31" spans="1:53">
      <c r="A31" s="980" t="s">
        <v>275</v>
      </c>
      <c r="B31" s="981" t="s">
        <v>80</v>
      </c>
      <c r="C31" s="960" t="s">
        <v>73</v>
      </c>
      <c r="D31" s="964">
        <v>2</v>
      </c>
      <c r="E31" s="969">
        <v>42045</v>
      </c>
      <c r="F31" s="969"/>
      <c r="G31" s="969">
        <v>42043</v>
      </c>
      <c r="H31" s="969">
        <v>42064</v>
      </c>
      <c r="I31" s="969"/>
      <c r="J31" s="969">
        <v>42057</v>
      </c>
      <c r="K31" s="965">
        <f>O31</f>
        <v>2</v>
      </c>
      <c r="L31" s="965">
        <f>P31</f>
        <v>2</v>
      </c>
      <c r="M31" s="966">
        <f>D31-L31</f>
        <v>0</v>
      </c>
      <c r="N31" s="966">
        <f>L31/D31*100</f>
        <v>100</v>
      </c>
      <c r="O31" s="964">
        <f>SUM(S31:AW31)</f>
        <v>2</v>
      </c>
      <c r="P31" s="966">
        <f>SUM(S32:AW32)</f>
        <v>2</v>
      </c>
      <c r="Q31" s="966">
        <f>P31/O31*100</f>
        <v>100</v>
      </c>
      <c r="R31" s="49"/>
      <c r="S31" s="50"/>
      <c r="T31" s="50"/>
      <c r="U31" s="50"/>
      <c r="V31" s="50"/>
      <c r="W31" s="50"/>
      <c r="X31" s="50"/>
      <c r="Y31" s="50"/>
      <c r="Z31" s="50">
        <v>1</v>
      </c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>
        <v>1</v>
      </c>
      <c r="AP31" s="50"/>
      <c r="AQ31" s="50"/>
      <c r="AR31" s="50"/>
      <c r="AS31" s="50"/>
      <c r="AT31" s="50"/>
      <c r="AU31" s="1022"/>
      <c r="AV31" s="980"/>
      <c r="AW31" s="981"/>
      <c r="AX31" s="960"/>
      <c r="AY31" s="1035" t="s">
        <v>207</v>
      </c>
      <c r="AZ31" s="117"/>
    </row>
    <row r="32" spans="1:53">
      <c r="A32" s="980"/>
      <c r="B32" s="981"/>
      <c r="C32" s="961"/>
      <c r="D32" s="964"/>
      <c r="E32" s="969"/>
      <c r="F32" s="969"/>
      <c r="G32" s="969"/>
      <c r="H32" s="969"/>
      <c r="I32" s="969"/>
      <c r="J32" s="969"/>
      <c r="K32" s="965"/>
      <c r="L32" s="965"/>
      <c r="M32" s="967"/>
      <c r="N32" s="967"/>
      <c r="O32" s="964"/>
      <c r="P32" s="967"/>
      <c r="Q32" s="967"/>
      <c r="R32" s="51"/>
      <c r="S32" s="52"/>
      <c r="T32" s="52"/>
      <c r="U32" s="52"/>
      <c r="V32" s="52"/>
      <c r="W32" s="52"/>
      <c r="X32" s="52"/>
      <c r="Y32" s="52"/>
      <c r="Z32" s="52">
        <v>1</v>
      </c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3"/>
      <c r="AM32" s="53"/>
      <c r="AN32" s="53">
        <v>1</v>
      </c>
      <c r="AO32" s="53"/>
      <c r="AP32" s="53"/>
      <c r="AQ32" s="53"/>
      <c r="AR32" s="53"/>
      <c r="AS32" s="53"/>
      <c r="AT32" s="53"/>
      <c r="AU32" s="1023"/>
      <c r="AV32" s="980"/>
      <c r="AW32" s="981"/>
      <c r="AX32" s="961"/>
      <c r="AY32" s="1036"/>
      <c r="AZ32" s="117"/>
    </row>
    <row r="33" spans="1:53" ht="18" customHeight="1">
      <c r="A33" s="48">
        <v>3</v>
      </c>
      <c r="B33" s="979" t="s">
        <v>81</v>
      </c>
      <c r="C33" s="979"/>
      <c r="D33" s="979"/>
      <c r="E33" s="979">
        <v>42045</v>
      </c>
      <c r="F33" s="979"/>
      <c r="G33" s="979"/>
      <c r="H33" s="979">
        <v>42338</v>
      </c>
      <c r="I33" s="979"/>
      <c r="J33" s="979"/>
      <c r="K33" s="979"/>
      <c r="L33" s="979"/>
      <c r="M33" s="979"/>
      <c r="N33" s="979"/>
      <c r="O33" s="979"/>
      <c r="P33" s="979"/>
      <c r="Q33" s="979"/>
      <c r="R33" s="979"/>
      <c r="S33" s="979"/>
      <c r="T33" s="979"/>
      <c r="U33" s="979"/>
      <c r="V33" s="979"/>
      <c r="W33" s="979"/>
      <c r="X33" s="979"/>
      <c r="Y33" s="979"/>
      <c r="Z33" s="979"/>
      <c r="AA33" s="979"/>
      <c r="AB33" s="979"/>
      <c r="AC33" s="979"/>
      <c r="AD33" s="979"/>
      <c r="AE33" s="979"/>
      <c r="AF33" s="979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979"/>
      <c r="AW33" s="979"/>
      <c r="AX33" s="979"/>
      <c r="AY33" s="76"/>
    </row>
    <row r="34" spans="1:53" ht="18">
      <c r="A34" s="47" t="s">
        <v>193</v>
      </c>
      <c r="B34" s="1030" t="s">
        <v>82</v>
      </c>
      <c r="C34" s="1030"/>
      <c r="D34" s="1030"/>
      <c r="E34" s="1030">
        <v>42046</v>
      </c>
      <c r="F34" s="1030"/>
      <c r="G34" s="1030"/>
      <c r="H34" s="1030">
        <v>42111</v>
      </c>
      <c r="I34" s="1030"/>
      <c r="J34" s="1030"/>
      <c r="K34" s="1030"/>
      <c r="L34" s="1030"/>
      <c r="M34" s="1030"/>
      <c r="N34" s="1030"/>
      <c r="O34" s="1030"/>
      <c r="P34" s="1030"/>
      <c r="Q34" s="1030"/>
      <c r="R34" s="1030"/>
      <c r="S34" s="1030"/>
      <c r="T34" s="1030"/>
      <c r="U34" s="1030"/>
      <c r="V34" s="1030"/>
      <c r="W34" s="1030"/>
      <c r="X34" s="1030"/>
      <c r="Y34" s="1030"/>
      <c r="Z34" s="1030"/>
      <c r="AA34" s="1030"/>
      <c r="AB34" s="1030"/>
      <c r="AC34" s="1030"/>
      <c r="AD34" s="1030"/>
      <c r="AE34" s="1030"/>
      <c r="AF34" s="1030"/>
      <c r="AG34" s="1030"/>
      <c r="AH34" s="1030"/>
      <c r="AI34" s="1030"/>
      <c r="AJ34" s="1030"/>
      <c r="AK34" s="1030"/>
      <c r="AL34" s="1030"/>
      <c r="AM34" s="1030"/>
      <c r="AN34" s="1030"/>
      <c r="AO34" s="1030"/>
      <c r="AP34" s="1030"/>
      <c r="AQ34" s="1030"/>
      <c r="AR34" s="1030"/>
      <c r="AS34" s="1030"/>
      <c r="AT34" s="1030"/>
      <c r="AU34" s="1030"/>
      <c r="AV34" s="1030"/>
      <c r="AW34" s="1030"/>
      <c r="AX34" s="1030"/>
      <c r="AY34" s="76"/>
    </row>
    <row r="35" spans="1:53">
      <c r="A35" s="980" t="s">
        <v>126</v>
      </c>
      <c r="B35" s="981" t="s">
        <v>256</v>
      </c>
      <c r="C35" s="960" t="s">
        <v>33</v>
      </c>
      <c r="D35" s="964">
        <f>35.23/2</f>
        <v>17.614999999999998</v>
      </c>
      <c r="E35" s="969">
        <v>42046</v>
      </c>
      <c r="F35" s="969"/>
      <c r="G35" s="969">
        <v>42044</v>
      </c>
      <c r="H35" s="969">
        <v>42086</v>
      </c>
      <c r="I35" s="969"/>
      <c r="J35" s="969"/>
      <c r="K35" s="965">
        <f>O35</f>
        <v>15.462</v>
      </c>
      <c r="L35" s="965">
        <f>P35</f>
        <v>5.58</v>
      </c>
      <c r="M35" s="966">
        <f>D35-L35</f>
        <v>12.034999999999998</v>
      </c>
      <c r="N35" s="966">
        <f>L35/D35*100</f>
        <v>31.677547544706218</v>
      </c>
      <c r="O35" s="964">
        <f>SUM(S35:AW35)</f>
        <v>15.462</v>
      </c>
      <c r="P35" s="966">
        <f>SUM(S36:AW36)</f>
        <v>5.58</v>
      </c>
      <c r="Q35" s="966">
        <f>P35/O35*100</f>
        <v>36.088474970896392</v>
      </c>
      <c r="R35" s="49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>
        <v>0.85899999999999999</v>
      </c>
      <c r="AD35" s="50">
        <v>0.85899999999999999</v>
      </c>
      <c r="AE35" s="50">
        <v>0.85899999999999999</v>
      </c>
      <c r="AF35" s="50">
        <v>0.85899999999999999</v>
      </c>
      <c r="AG35" s="50">
        <v>0.85899999999999999</v>
      </c>
      <c r="AH35" s="50">
        <v>0.85899999999999999</v>
      </c>
      <c r="AI35" s="50">
        <v>0.85899999999999999</v>
      </c>
      <c r="AJ35" s="50">
        <v>0.85899999999999999</v>
      </c>
      <c r="AK35" s="50">
        <v>0.85899999999999999</v>
      </c>
      <c r="AL35" s="50">
        <v>0.85899999999999999</v>
      </c>
      <c r="AM35" s="50">
        <v>0.85899999999999999</v>
      </c>
      <c r="AN35" s="50">
        <v>0.85899999999999999</v>
      </c>
      <c r="AO35" s="50">
        <v>0.85899999999999999</v>
      </c>
      <c r="AP35" s="50">
        <v>0.85899999999999999</v>
      </c>
      <c r="AQ35" s="50">
        <v>0.85899999999999999</v>
      </c>
      <c r="AR35" s="50">
        <v>0.85899999999999999</v>
      </c>
      <c r="AS35" s="50">
        <v>0.85899999999999999</v>
      </c>
      <c r="AT35" s="50">
        <v>0.85899999999999999</v>
      </c>
      <c r="AU35" s="1022"/>
      <c r="AV35" s="980"/>
      <c r="AW35" s="981"/>
      <c r="AX35" s="960"/>
      <c r="AY35" s="1035" t="s">
        <v>208</v>
      </c>
      <c r="AZ35" s="117"/>
    </row>
    <row r="36" spans="1:53">
      <c r="A36" s="980"/>
      <c r="B36" s="981"/>
      <c r="C36" s="961"/>
      <c r="D36" s="964"/>
      <c r="E36" s="969"/>
      <c r="F36" s="969"/>
      <c r="G36" s="969"/>
      <c r="H36" s="969"/>
      <c r="I36" s="969"/>
      <c r="J36" s="969"/>
      <c r="K36" s="965"/>
      <c r="L36" s="965"/>
      <c r="M36" s="967"/>
      <c r="N36" s="967"/>
      <c r="O36" s="964"/>
      <c r="P36" s="967"/>
      <c r="Q36" s="967"/>
      <c r="R36" s="51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>
        <f>6.2/10</f>
        <v>0.62</v>
      </c>
      <c r="AD36" s="52">
        <v>0.62</v>
      </c>
      <c r="AE36" s="52">
        <v>0.62</v>
      </c>
      <c r="AF36" s="52">
        <v>0.62</v>
      </c>
      <c r="AG36" s="52">
        <v>0.62</v>
      </c>
      <c r="AH36" s="52">
        <v>0.62</v>
      </c>
      <c r="AI36" s="52">
        <v>0.62</v>
      </c>
      <c r="AJ36" s="52">
        <v>0.62</v>
      </c>
      <c r="AK36" s="52">
        <v>0.62</v>
      </c>
      <c r="AL36" s="53">
        <v>0</v>
      </c>
      <c r="AM36" s="53">
        <v>0</v>
      </c>
      <c r="AN36" s="53">
        <v>0</v>
      </c>
      <c r="AO36" s="53">
        <v>0</v>
      </c>
      <c r="AP36" s="53">
        <v>0</v>
      </c>
      <c r="AQ36" s="53">
        <v>0</v>
      </c>
      <c r="AR36" s="53">
        <v>0</v>
      </c>
      <c r="AS36" s="53">
        <v>0</v>
      </c>
      <c r="AT36" s="53">
        <v>0</v>
      </c>
      <c r="AU36" s="1023"/>
      <c r="AV36" s="980"/>
      <c r="AW36" s="981"/>
      <c r="AX36" s="961"/>
      <c r="AY36" s="1036"/>
      <c r="AZ36" s="117"/>
    </row>
    <row r="37" spans="1:53">
      <c r="A37" s="980" t="s">
        <v>127</v>
      </c>
      <c r="B37" s="981" t="s">
        <v>257</v>
      </c>
      <c r="C37" s="960" t="s">
        <v>33</v>
      </c>
      <c r="D37" s="964">
        <f>35.23/2</f>
        <v>17.614999999999998</v>
      </c>
      <c r="E37" s="969">
        <v>42060</v>
      </c>
      <c r="F37" s="969"/>
      <c r="G37" s="969">
        <v>42060</v>
      </c>
      <c r="H37" s="969">
        <v>42086</v>
      </c>
      <c r="I37" s="969"/>
      <c r="J37" s="969"/>
      <c r="K37" s="965">
        <f>O37</f>
        <v>1.296</v>
      </c>
      <c r="L37" s="965">
        <f>P37</f>
        <v>1.296</v>
      </c>
      <c r="M37" s="966">
        <f>D37-L37</f>
        <v>16.318999999999999</v>
      </c>
      <c r="N37" s="966">
        <f>L37/D37*100</f>
        <v>7.3573658813511216</v>
      </c>
      <c r="O37" s="964">
        <f>SUM(S37:AW37)</f>
        <v>1.296</v>
      </c>
      <c r="P37" s="966">
        <f>SUM(S38:AW38)</f>
        <v>1.296</v>
      </c>
      <c r="Q37" s="966">
        <f>P37/O37*100</f>
        <v>100</v>
      </c>
      <c r="R37" s="49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>
        <f>10*10.8/1000*1</f>
        <v>0.108</v>
      </c>
      <c r="AR37" s="50">
        <f>10*10.8/1000*3</f>
        <v>0.32400000000000001</v>
      </c>
      <c r="AS37" s="50">
        <f>10*10.8/1000*4</f>
        <v>0.432</v>
      </c>
      <c r="AT37" s="50">
        <f>10*10.8/1000*4</f>
        <v>0.432</v>
      </c>
      <c r="AU37" s="1022"/>
      <c r="AV37" s="980"/>
      <c r="AW37" s="981"/>
      <c r="AX37" s="960"/>
      <c r="AY37" s="111"/>
      <c r="AZ37" s="117"/>
    </row>
    <row r="38" spans="1:53">
      <c r="A38" s="980"/>
      <c r="B38" s="981"/>
      <c r="C38" s="961"/>
      <c r="D38" s="964"/>
      <c r="E38" s="969"/>
      <c r="F38" s="969"/>
      <c r="G38" s="969"/>
      <c r="H38" s="969"/>
      <c r="I38" s="969"/>
      <c r="J38" s="969"/>
      <c r="K38" s="965"/>
      <c r="L38" s="965"/>
      <c r="M38" s="967"/>
      <c r="N38" s="967"/>
      <c r="O38" s="964"/>
      <c r="P38" s="967"/>
      <c r="Q38" s="967"/>
      <c r="R38" s="51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3"/>
      <c r="AM38" s="53"/>
      <c r="AN38" s="53"/>
      <c r="AO38" s="53"/>
      <c r="AP38" s="53"/>
      <c r="AQ38" s="53">
        <f>10*10.8/1000*1</f>
        <v>0.108</v>
      </c>
      <c r="AR38" s="53">
        <f>10*10.8/1000*3</f>
        <v>0.32400000000000001</v>
      </c>
      <c r="AS38" s="53">
        <f>10*10.8/1000*4</f>
        <v>0.432</v>
      </c>
      <c r="AT38" s="53">
        <f>10*10.8/1000*4</f>
        <v>0.432</v>
      </c>
      <c r="AU38" s="1023"/>
      <c r="AV38" s="980"/>
      <c r="AW38" s="981"/>
      <c r="AX38" s="961"/>
      <c r="AY38" s="111"/>
      <c r="AZ38" s="118">
        <f>AQ38+AR38+AS38+AT38</f>
        <v>1.296</v>
      </c>
      <c r="BA38" t="s">
        <v>33</v>
      </c>
    </row>
    <row r="39" spans="1:53">
      <c r="A39" s="980" t="s">
        <v>128</v>
      </c>
      <c r="B39" s="981" t="s">
        <v>258</v>
      </c>
      <c r="C39" s="960" t="s">
        <v>33</v>
      </c>
      <c r="D39" s="964">
        <f>D35</f>
        <v>17.614999999999998</v>
      </c>
      <c r="E39" s="969">
        <v>42065</v>
      </c>
      <c r="F39" s="969"/>
      <c r="G39" s="969">
        <v>42045</v>
      </c>
      <c r="H39" s="969">
        <v>42111</v>
      </c>
      <c r="I39" s="969"/>
      <c r="J39" s="969"/>
      <c r="K39" s="965">
        <f>O39</f>
        <v>4.7520000000000024</v>
      </c>
      <c r="L39" s="965">
        <f>P39</f>
        <v>4.3632000000000009</v>
      </c>
      <c r="M39" s="966">
        <f>D39-L39</f>
        <v>13.251799999999998</v>
      </c>
      <c r="N39" s="966">
        <f>L39/D39*100</f>
        <v>24.769798467215448</v>
      </c>
      <c r="O39" s="964">
        <f>SUM(S39:AW39)</f>
        <v>4.7520000000000024</v>
      </c>
      <c r="P39" s="966">
        <f>SUM(S40:AW40)</f>
        <v>4.3632000000000009</v>
      </c>
      <c r="Q39" s="966">
        <f>P39/O39*100</f>
        <v>91.818181818181785</v>
      </c>
      <c r="R39" s="49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>
        <v>0.26400000000000001</v>
      </c>
      <c r="AD39" s="50">
        <v>0.26400000000000001</v>
      </c>
      <c r="AE39" s="50">
        <v>0.26400000000000001</v>
      </c>
      <c r="AF39" s="50">
        <v>0.26400000000000001</v>
      </c>
      <c r="AG39" s="50">
        <v>0.26400000000000001</v>
      </c>
      <c r="AH39" s="50">
        <v>0.26400000000000001</v>
      </c>
      <c r="AI39" s="50">
        <v>0.26400000000000001</v>
      </c>
      <c r="AJ39" s="50">
        <v>0.26400000000000001</v>
      </c>
      <c r="AK39" s="50">
        <v>0.26400000000000001</v>
      </c>
      <c r="AL39" s="50">
        <v>0.26400000000000001</v>
      </c>
      <c r="AM39" s="50">
        <v>0.26400000000000001</v>
      </c>
      <c r="AN39" s="50">
        <v>0.26400000000000001</v>
      </c>
      <c r="AO39" s="50">
        <v>0.26400000000000001</v>
      </c>
      <c r="AP39" s="50">
        <v>0.26400000000000001</v>
      </c>
      <c r="AQ39" s="50">
        <v>0.26400000000000001</v>
      </c>
      <c r="AR39" s="50">
        <v>0.26400000000000001</v>
      </c>
      <c r="AS39" s="50">
        <v>0.26400000000000001</v>
      </c>
      <c r="AT39" s="50">
        <v>0.26400000000000001</v>
      </c>
      <c r="AU39" s="1022"/>
      <c r="AV39" s="980"/>
      <c r="AW39" s="981"/>
      <c r="AX39" s="1024"/>
      <c r="AY39" s="1031" t="s">
        <v>205</v>
      </c>
      <c r="AZ39" s="117"/>
    </row>
    <row r="40" spans="1:53">
      <c r="A40" s="980"/>
      <c r="B40" s="981"/>
      <c r="C40" s="961"/>
      <c r="D40" s="964"/>
      <c r="E40" s="969"/>
      <c r="F40" s="969"/>
      <c r="G40" s="969"/>
      <c r="H40" s="969"/>
      <c r="I40" s="969"/>
      <c r="J40" s="969"/>
      <c r="K40" s="965"/>
      <c r="L40" s="965"/>
      <c r="M40" s="967"/>
      <c r="N40" s="967"/>
      <c r="O40" s="964"/>
      <c r="P40" s="967"/>
      <c r="Q40" s="967"/>
      <c r="R40" s="51"/>
      <c r="S40" s="52"/>
      <c r="T40" s="52"/>
      <c r="U40" s="52"/>
      <c r="V40" s="52"/>
      <c r="W40" s="52"/>
      <c r="X40" s="52"/>
      <c r="Y40" s="52"/>
      <c r="Z40" s="52"/>
      <c r="AA40" s="52"/>
      <c r="AB40" s="52">
        <f>11*(10.8*2)/1000</f>
        <v>0.23760000000000003</v>
      </c>
      <c r="AC40" s="52">
        <f>6*(10.8*2)/1000</f>
        <v>0.12960000000000002</v>
      </c>
      <c r="AD40" s="52">
        <f>9*(10.8*2)/1000</f>
        <v>0.19440000000000002</v>
      </c>
      <c r="AE40" s="52">
        <f>14*(10.8*2)/1000</f>
        <v>0.30240000000000006</v>
      </c>
      <c r="AF40" s="52">
        <f>14*(10.8*2)/1000</f>
        <v>0.30240000000000006</v>
      </c>
      <c r="AG40" s="52">
        <f>12*(10.8*2)/1000</f>
        <v>0.25920000000000004</v>
      </c>
      <c r="AH40" s="52">
        <f>14*(10.8*2)/1000</f>
        <v>0.30240000000000006</v>
      </c>
      <c r="AI40" s="52">
        <f>14*(10.8*2)/1000</f>
        <v>0.30240000000000006</v>
      </c>
      <c r="AJ40" s="52">
        <f>15*(10.8*2)/1000</f>
        <v>0.32400000000000001</v>
      </c>
      <c r="AK40" s="52">
        <f>13*(10.8*2)/1000</f>
        <v>0.28079999999999999</v>
      </c>
      <c r="AL40" s="52">
        <f>6*(10.8*2)/1000</f>
        <v>0.12960000000000002</v>
      </c>
      <c r="AM40" s="52">
        <f>5*(10.8*2)/1000</f>
        <v>0.108</v>
      </c>
      <c r="AN40" s="52">
        <f>21*(10.8*2)/1000</f>
        <v>0.4536</v>
      </c>
      <c r="AO40" s="52">
        <f>5*(10.8*2)/1000</f>
        <v>0.108</v>
      </c>
      <c r="AP40" s="52">
        <f>5*(10.8*2)/1000</f>
        <v>0.108</v>
      </c>
      <c r="AQ40" s="52">
        <f>7*(10.8*2)/1000</f>
        <v>0.15120000000000003</v>
      </c>
      <c r="AR40" s="52">
        <f>8*(10.8*2)/1000</f>
        <v>0.17280000000000001</v>
      </c>
      <c r="AS40" s="52">
        <f>11*(10.8*2)/1000</f>
        <v>0.23760000000000003</v>
      </c>
      <c r="AT40" s="52">
        <f>12*(10.8*2)/1000</f>
        <v>0.25920000000000004</v>
      </c>
      <c r="AU40" s="1023"/>
      <c r="AV40" s="980"/>
      <c r="AW40" s="981"/>
      <c r="AX40" s="1025"/>
      <c r="AY40" s="1032"/>
      <c r="AZ40" s="119">
        <f>(S40+T40+U40+V40+W40+X40+Y40+Z40+AA40+AB40+AC40+AD40+AE40+AF40+AG40+AH40+AI40+AJ40+AK40+AL40+AM40+AN40+AO40+AP40+AQ40+AR40+AS40+AT40)/10.8/2*1000</f>
        <v>202</v>
      </c>
      <c r="BA40" t="s">
        <v>7</v>
      </c>
    </row>
    <row r="41" spans="1:53">
      <c r="A41" s="980" t="s">
        <v>259</v>
      </c>
      <c r="B41" s="981" t="s">
        <v>260</v>
      </c>
      <c r="C41" s="960" t="s">
        <v>33</v>
      </c>
      <c r="D41" s="964">
        <f>D37</f>
        <v>17.614999999999998</v>
      </c>
      <c r="E41" s="969">
        <v>42063</v>
      </c>
      <c r="F41" s="969"/>
      <c r="G41" s="969">
        <v>42063</v>
      </c>
      <c r="H41" s="969">
        <v>42111</v>
      </c>
      <c r="I41" s="969"/>
      <c r="J41" s="969"/>
      <c r="K41" s="965">
        <f>O41</f>
        <v>0.86399999999999999</v>
      </c>
      <c r="L41" s="965">
        <f>P41</f>
        <v>0.216</v>
      </c>
      <c r="M41" s="966">
        <f>D41-L41</f>
        <v>17.398999999999997</v>
      </c>
      <c r="N41" s="966">
        <f>L41/D41*100</f>
        <v>1.2262276468918536</v>
      </c>
      <c r="O41" s="964">
        <f>SUM(S41:AW41)</f>
        <v>0.86399999999999999</v>
      </c>
      <c r="P41" s="966">
        <f>SUM(S42:AW42)</f>
        <v>0.216</v>
      </c>
      <c r="Q41" s="966">
        <f>P41/O41*100</f>
        <v>25</v>
      </c>
      <c r="R41" s="49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>
        <f>10*(10.8*2)/1000</f>
        <v>0.216</v>
      </c>
      <c r="AR41" s="50">
        <f>10*(10.8*2)/1000</f>
        <v>0.216</v>
      </c>
      <c r="AS41" s="50">
        <f>10*(10.8*2)/1000</f>
        <v>0.216</v>
      </c>
      <c r="AT41" s="50">
        <f>10*(10.8*2)/1000</f>
        <v>0.216</v>
      </c>
      <c r="AU41" s="1022"/>
      <c r="AV41" s="980"/>
      <c r="AW41" s="981"/>
      <c r="AX41" s="960"/>
      <c r="AY41" s="78"/>
      <c r="AZ41" s="119"/>
    </row>
    <row r="42" spans="1:53">
      <c r="A42" s="980"/>
      <c r="B42" s="981"/>
      <c r="C42" s="961"/>
      <c r="D42" s="964"/>
      <c r="E42" s="969"/>
      <c r="F42" s="969"/>
      <c r="G42" s="969"/>
      <c r="H42" s="969"/>
      <c r="I42" s="969"/>
      <c r="J42" s="969"/>
      <c r="K42" s="965"/>
      <c r="L42" s="965"/>
      <c r="M42" s="967"/>
      <c r="N42" s="967"/>
      <c r="O42" s="964"/>
      <c r="P42" s="967"/>
      <c r="Q42" s="967"/>
      <c r="R42" s="51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3"/>
      <c r="AM42" s="53"/>
      <c r="AN42" s="53"/>
      <c r="AO42" s="53"/>
      <c r="AP42" s="53"/>
      <c r="AQ42" s="53">
        <v>0</v>
      </c>
      <c r="AR42" s="53">
        <v>0</v>
      </c>
      <c r="AS42" s="53">
        <v>0</v>
      </c>
      <c r="AT42" s="52">
        <f>10*(10.8*2)/1000</f>
        <v>0.216</v>
      </c>
      <c r="AU42" s="1023"/>
      <c r="AV42" s="980"/>
      <c r="AW42" s="981"/>
      <c r="AX42" s="961"/>
      <c r="AY42" s="78"/>
      <c r="AZ42" s="119">
        <f>(S42+T42+U42+V42+W42+X42+Y42+Z42+AA42+AB42+AC42+AD42+AE42+AF42+AG42+AH42+AI42+AJ42+AK42+AL42+AM42+AN42+AO42+AP42+AQ42+AR42+AS42+AT42)/10.8/2*1000</f>
        <v>9.9999999999999982</v>
      </c>
      <c r="BA42" t="s">
        <v>7</v>
      </c>
    </row>
    <row r="43" spans="1:53">
      <c r="A43" s="980" t="s">
        <v>261</v>
      </c>
      <c r="B43" s="981" t="s">
        <v>210</v>
      </c>
      <c r="C43" s="960" t="s">
        <v>7</v>
      </c>
      <c r="D43" s="964">
        <v>1824</v>
      </c>
      <c r="E43" s="969">
        <v>42049</v>
      </c>
      <c r="F43" s="969"/>
      <c r="G43" s="969">
        <v>42057</v>
      </c>
      <c r="H43" s="969">
        <v>42094</v>
      </c>
      <c r="I43" s="969"/>
      <c r="J43" s="969"/>
      <c r="K43" s="965">
        <f>O43</f>
        <v>210</v>
      </c>
      <c r="L43" s="965">
        <f>P43</f>
        <v>54</v>
      </c>
      <c r="M43" s="966">
        <f>D43-L43</f>
        <v>1770</v>
      </c>
      <c r="N43" s="966">
        <f>L43/D43*100</f>
        <v>2.9605263157894735</v>
      </c>
      <c r="O43" s="964">
        <f>SUM(S43:AW43)</f>
        <v>210</v>
      </c>
      <c r="P43" s="966">
        <f>SUM(S44:AW44)</f>
        <v>54</v>
      </c>
      <c r="Q43" s="966">
        <f>P43/O43*100</f>
        <v>25.714285714285712</v>
      </c>
      <c r="R43" s="49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>
        <v>14</v>
      </c>
      <c r="AG43" s="50">
        <v>14</v>
      </c>
      <c r="AH43" s="50">
        <v>14</v>
      </c>
      <c r="AI43" s="50">
        <v>14</v>
      </c>
      <c r="AJ43" s="50">
        <v>14</v>
      </c>
      <c r="AK43" s="50">
        <v>14</v>
      </c>
      <c r="AL43" s="50">
        <v>14</v>
      </c>
      <c r="AM43" s="50">
        <v>14</v>
      </c>
      <c r="AN43" s="50">
        <v>14</v>
      </c>
      <c r="AO43" s="50">
        <v>14</v>
      </c>
      <c r="AP43" s="50">
        <v>14</v>
      </c>
      <c r="AQ43" s="50">
        <v>14</v>
      </c>
      <c r="AR43" s="50">
        <v>14</v>
      </c>
      <c r="AS43" s="50">
        <v>14</v>
      </c>
      <c r="AT43" s="50">
        <v>14</v>
      </c>
      <c r="AU43" s="1022"/>
      <c r="AV43" s="980"/>
      <c r="AW43" s="981"/>
      <c r="AX43" s="1024"/>
      <c r="AY43" s="1033"/>
      <c r="AZ43" s="117"/>
    </row>
    <row r="44" spans="1:53">
      <c r="A44" s="980"/>
      <c r="B44" s="981"/>
      <c r="C44" s="961"/>
      <c r="D44" s="964"/>
      <c r="E44" s="969"/>
      <c r="F44" s="969"/>
      <c r="G44" s="969"/>
      <c r="H44" s="969"/>
      <c r="I44" s="969"/>
      <c r="J44" s="969"/>
      <c r="K44" s="965"/>
      <c r="L44" s="965"/>
      <c r="M44" s="967"/>
      <c r="N44" s="967"/>
      <c r="O44" s="964"/>
      <c r="P44" s="967"/>
      <c r="Q44" s="967"/>
      <c r="R44" s="51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>
        <v>0</v>
      </c>
      <c r="AG44" s="52">
        <v>0</v>
      </c>
      <c r="AH44" s="52">
        <v>0</v>
      </c>
      <c r="AI44" s="52">
        <v>0</v>
      </c>
      <c r="AJ44" s="52">
        <v>0</v>
      </c>
      <c r="AK44" s="52">
        <v>0</v>
      </c>
      <c r="AL44" s="53">
        <v>0</v>
      </c>
      <c r="AM44" s="53">
        <v>0</v>
      </c>
      <c r="AN44" s="53">
        <v>22</v>
      </c>
      <c r="AO44" s="53">
        <v>0</v>
      </c>
      <c r="AP44" s="53">
        <v>0</v>
      </c>
      <c r="AQ44" s="53">
        <v>22</v>
      </c>
      <c r="AR44" s="53">
        <v>0</v>
      </c>
      <c r="AS44" s="53">
        <v>3</v>
      </c>
      <c r="AT44" s="53">
        <v>7</v>
      </c>
      <c r="AU44" s="1023"/>
      <c r="AV44" s="980"/>
      <c r="AW44" s="981"/>
      <c r="AX44" s="1025"/>
      <c r="AY44" s="1034"/>
      <c r="AZ44" s="118"/>
    </row>
    <row r="45" spans="1:53" ht="18">
      <c r="A45" s="47" t="s">
        <v>201</v>
      </c>
      <c r="B45" s="1030" t="s">
        <v>83</v>
      </c>
      <c r="C45" s="1030"/>
      <c r="D45" s="1030"/>
      <c r="E45" s="1030">
        <v>42068</v>
      </c>
      <c r="F45" s="1030"/>
      <c r="G45" s="1030"/>
      <c r="H45" s="1030">
        <v>42154</v>
      </c>
      <c r="I45" s="1030"/>
      <c r="J45" s="1030"/>
      <c r="K45" s="1030"/>
      <c r="L45" s="1030"/>
      <c r="M45" s="1030"/>
      <c r="N45" s="1030"/>
      <c r="O45" s="1030"/>
      <c r="P45" s="1030"/>
      <c r="Q45" s="1030"/>
      <c r="R45" s="1030"/>
      <c r="S45" s="1030"/>
      <c r="T45" s="1030"/>
      <c r="U45" s="1030"/>
      <c r="V45" s="1030"/>
      <c r="W45" s="1030"/>
      <c r="X45" s="1030"/>
      <c r="Y45" s="1030"/>
      <c r="Z45" s="1030"/>
      <c r="AA45" s="1030"/>
      <c r="AB45" s="1030"/>
      <c r="AC45" s="1030"/>
      <c r="AD45" s="1030"/>
      <c r="AE45" s="1030"/>
      <c r="AF45" s="1030"/>
      <c r="AG45" s="1030"/>
      <c r="AH45" s="1030"/>
      <c r="AI45" s="1030"/>
      <c r="AJ45" s="1030"/>
      <c r="AK45" s="1030"/>
      <c r="AL45" s="1030"/>
      <c r="AM45" s="1030"/>
      <c r="AN45" s="1030"/>
      <c r="AO45" s="1030"/>
      <c r="AP45" s="1030"/>
      <c r="AQ45" s="1030"/>
      <c r="AR45" s="1030"/>
      <c r="AS45" s="1030"/>
      <c r="AT45" s="1030"/>
      <c r="AU45" s="1030"/>
      <c r="AV45" s="1030"/>
      <c r="AW45" s="1030"/>
      <c r="AX45" s="1030"/>
      <c r="AY45" s="16"/>
      <c r="AZ45" s="117"/>
    </row>
    <row r="46" spans="1:53" ht="15" customHeight="1">
      <c r="A46" s="980" t="s">
        <v>194</v>
      </c>
      <c r="B46" s="981" t="s">
        <v>84</v>
      </c>
      <c r="C46" s="960" t="s">
        <v>33</v>
      </c>
      <c r="D46" s="964">
        <f>D25</f>
        <v>35.229999999999997</v>
      </c>
      <c r="E46" s="969">
        <v>42068</v>
      </c>
      <c r="F46" s="969"/>
      <c r="G46" s="969">
        <v>42061</v>
      </c>
      <c r="H46" s="969">
        <v>42118</v>
      </c>
      <c r="I46" s="969"/>
      <c r="J46" s="969"/>
      <c r="K46" s="965">
        <f>O46</f>
        <v>3.8880000000000003</v>
      </c>
      <c r="L46" s="965">
        <f>P46</f>
        <v>0.75600000000000001</v>
      </c>
      <c r="M46" s="966">
        <f>D46-L46</f>
        <v>34.473999999999997</v>
      </c>
      <c r="N46" s="966">
        <f>L46/D46*100</f>
        <v>2.1458983820607442</v>
      </c>
      <c r="O46" s="964">
        <f>SUM(S46:AW46)</f>
        <v>3.8880000000000003</v>
      </c>
      <c r="P46" s="966">
        <f>SUM(S47:AW47)</f>
        <v>0.75600000000000001</v>
      </c>
      <c r="Q46" s="966">
        <f>P46/O46*100</f>
        <v>19.444444444444443</v>
      </c>
      <c r="R46" s="49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>
        <f>36*10.8*2/1000</f>
        <v>0.77760000000000007</v>
      </c>
      <c r="AQ46" s="50">
        <f>36*10.8*2/1000</f>
        <v>0.77760000000000007</v>
      </c>
      <c r="AR46" s="50">
        <f>36*10.8*2/1000</f>
        <v>0.77760000000000007</v>
      </c>
      <c r="AS46" s="50">
        <f>36*10.8*2/1000</f>
        <v>0.77760000000000007</v>
      </c>
      <c r="AT46" s="50">
        <f>36*10.8*2/1000</f>
        <v>0.77760000000000007</v>
      </c>
      <c r="AU46" s="1022"/>
      <c r="AV46" s="980"/>
      <c r="AW46" s="981"/>
      <c r="AX46" s="1024"/>
      <c r="AY46" s="960"/>
      <c r="AZ46" s="117"/>
    </row>
    <row r="47" spans="1:53">
      <c r="A47" s="980"/>
      <c r="B47" s="981"/>
      <c r="C47" s="961"/>
      <c r="D47" s="964"/>
      <c r="E47" s="969"/>
      <c r="F47" s="969"/>
      <c r="G47" s="969"/>
      <c r="H47" s="969"/>
      <c r="I47" s="969"/>
      <c r="J47" s="969"/>
      <c r="K47" s="965"/>
      <c r="L47" s="965"/>
      <c r="M47" s="967"/>
      <c r="N47" s="967"/>
      <c r="O47" s="964"/>
      <c r="P47" s="967"/>
      <c r="Q47" s="967"/>
      <c r="R47" s="51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3"/>
      <c r="AM47" s="53"/>
      <c r="AN47" s="53"/>
      <c r="AO47" s="53"/>
      <c r="AP47" s="53">
        <v>0</v>
      </c>
      <c r="AQ47" s="53">
        <v>0</v>
      </c>
      <c r="AR47" s="53">
        <f>7*10.8*2/1000</f>
        <v>0.15120000000000003</v>
      </c>
      <c r="AS47" s="53">
        <f>21*10.8*2/1000</f>
        <v>0.4536</v>
      </c>
      <c r="AT47" s="53">
        <f>7*10.8*2/1000</f>
        <v>0.15120000000000003</v>
      </c>
      <c r="AU47" s="1023"/>
      <c r="AV47" s="980"/>
      <c r="AW47" s="981"/>
      <c r="AX47" s="1025"/>
      <c r="AY47" s="961"/>
      <c r="AZ47" s="118">
        <f>AR47+AS47+AT47</f>
        <v>0.75600000000000001</v>
      </c>
      <c r="BA47" t="s">
        <v>33</v>
      </c>
    </row>
    <row r="48" spans="1:53">
      <c r="A48" s="980" t="s">
        <v>195</v>
      </c>
      <c r="B48" s="981" t="s">
        <v>85</v>
      </c>
      <c r="C48" s="960" t="s">
        <v>33</v>
      </c>
      <c r="D48" s="964">
        <f>D35</f>
        <v>17.614999999999998</v>
      </c>
      <c r="E48" s="969">
        <v>42070</v>
      </c>
      <c r="F48" s="969"/>
      <c r="G48" s="969"/>
      <c r="H48" s="969">
        <v>42149</v>
      </c>
      <c r="I48" s="969"/>
      <c r="J48" s="969"/>
      <c r="K48" s="965">
        <f>O48</f>
        <v>0</v>
      </c>
      <c r="L48" s="965">
        <f>P48</f>
        <v>0</v>
      </c>
      <c r="M48" s="966">
        <f>D48-L48</f>
        <v>17.614999999999998</v>
      </c>
      <c r="N48" s="966">
        <f>L48/D48*100</f>
        <v>0</v>
      </c>
      <c r="O48" s="964">
        <f>SUM(S48:AW48)</f>
        <v>0</v>
      </c>
      <c r="P48" s="966">
        <f>SUM(S49:AW49)</f>
        <v>0</v>
      </c>
      <c r="Q48" s="966" t="e">
        <f>P48/O48*100</f>
        <v>#DIV/0!</v>
      </c>
      <c r="R48" s="49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1022"/>
      <c r="AV48" s="980"/>
      <c r="AW48" s="981"/>
      <c r="AX48" s="960"/>
    </row>
    <row r="49" spans="1:50">
      <c r="A49" s="980"/>
      <c r="B49" s="981"/>
      <c r="C49" s="961"/>
      <c r="D49" s="964"/>
      <c r="E49" s="969"/>
      <c r="F49" s="969"/>
      <c r="G49" s="969"/>
      <c r="H49" s="969"/>
      <c r="I49" s="969"/>
      <c r="J49" s="969"/>
      <c r="K49" s="965"/>
      <c r="L49" s="965"/>
      <c r="M49" s="967"/>
      <c r="N49" s="967"/>
      <c r="O49" s="964"/>
      <c r="P49" s="967"/>
      <c r="Q49" s="967"/>
      <c r="R49" s="51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3"/>
      <c r="AM49" s="53"/>
      <c r="AN49" s="53"/>
      <c r="AO49" s="53"/>
      <c r="AP49" s="53"/>
      <c r="AQ49" s="53"/>
      <c r="AR49" s="53"/>
      <c r="AS49" s="53"/>
      <c r="AT49" s="53"/>
      <c r="AU49" s="1023"/>
      <c r="AV49" s="980"/>
      <c r="AW49" s="981"/>
      <c r="AX49" s="961"/>
    </row>
    <row r="50" spans="1:50">
      <c r="A50" s="980" t="s">
        <v>196</v>
      </c>
      <c r="B50" s="981" t="s">
        <v>86</v>
      </c>
      <c r="C50" s="960" t="s">
        <v>7</v>
      </c>
      <c r="D50" s="964">
        <f>D46*2</f>
        <v>70.459999999999994</v>
      </c>
      <c r="E50" s="969">
        <v>42072</v>
      </c>
      <c r="F50" s="969"/>
      <c r="G50" s="969"/>
      <c r="H50" s="969">
        <v>42152</v>
      </c>
      <c r="I50" s="969"/>
      <c r="J50" s="969"/>
      <c r="K50" s="965">
        <f>O50</f>
        <v>0</v>
      </c>
      <c r="L50" s="965">
        <f>P50</f>
        <v>0</v>
      </c>
      <c r="M50" s="966">
        <f>D50-L50</f>
        <v>70.459999999999994</v>
      </c>
      <c r="N50" s="966">
        <f>L50/D50*100</f>
        <v>0</v>
      </c>
      <c r="O50" s="964">
        <f>SUM(S50:AW50)</f>
        <v>0</v>
      </c>
      <c r="P50" s="966">
        <f>SUM(S51:AW51)</f>
        <v>0</v>
      </c>
      <c r="Q50" s="966" t="e">
        <f>P50/O50*100</f>
        <v>#DIV/0!</v>
      </c>
      <c r="R50" s="49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1022"/>
      <c r="AV50" s="980"/>
      <c r="AW50" s="981"/>
      <c r="AX50" s="960"/>
    </row>
    <row r="51" spans="1:50">
      <c r="A51" s="980"/>
      <c r="B51" s="981"/>
      <c r="C51" s="961"/>
      <c r="D51" s="964"/>
      <c r="E51" s="969"/>
      <c r="F51" s="969"/>
      <c r="G51" s="969"/>
      <c r="H51" s="969"/>
      <c r="I51" s="969"/>
      <c r="J51" s="969"/>
      <c r="K51" s="965"/>
      <c r="L51" s="965"/>
      <c r="M51" s="967"/>
      <c r="N51" s="967"/>
      <c r="O51" s="964"/>
      <c r="P51" s="967"/>
      <c r="Q51" s="967"/>
      <c r="R51" s="51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3"/>
      <c r="AM51" s="53"/>
      <c r="AN51" s="53"/>
      <c r="AO51" s="53"/>
      <c r="AP51" s="53"/>
      <c r="AQ51" s="53"/>
      <c r="AR51" s="53"/>
      <c r="AS51" s="53"/>
      <c r="AT51" s="53"/>
      <c r="AU51" s="1023"/>
      <c r="AV51" s="980"/>
      <c r="AW51" s="981"/>
      <c r="AX51" s="961"/>
    </row>
    <row r="52" spans="1:50">
      <c r="A52" s="980" t="s">
        <v>197</v>
      </c>
      <c r="B52" s="981" t="s">
        <v>87</v>
      </c>
      <c r="C52" s="960" t="s">
        <v>7</v>
      </c>
      <c r="D52" s="964">
        <f>D50</f>
        <v>70.459999999999994</v>
      </c>
      <c r="E52" s="969">
        <v>42074</v>
      </c>
      <c r="F52" s="969"/>
      <c r="G52" s="969"/>
      <c r="H52" s="969">
        <v>42154</v>
      </c>
      <c r="I52" s="969"/>
      <c r="J52" s="969"/>
      <c r="K52" s="965">
        <f>O52</f>
        <v>0</v>
      </c>
      <c r="L52" s="965">
        <f>P52</f>
        <v>0</v>
      </c>
      <c r="M52" s="966">
        <f>D52-L52</f>
        <v>70.459999999999994</v>
      </c>
      <c r="N52" s="966">
        <f>L52/D52*100</f>
        <v>0</v>
      </c>
      <c r="O52" s="964">
        <f>SUM(S52:AW52)</f>
        <v>0</v>
      </c>
      <c r="P52" s="966">
        <f>SUM(S53:AW53)</f>
        <v>0</v>
      </c>
      <c r="Q52" s="966" t="e">
        <f>P52/O52*100</f>
        <v>#DIV/0!</v>
      </c>
      <c r="R52" s="49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1022"/>
      <c r="AV52" s="980"/>
      <c r="AW52" s="981"/>
      <c r="AX52" s="960"/>
    </row>
    <row r="53" spans="1:50">
      <c r="A53" s="980"/>
      <c r="B53" s="981"/>
      <c r="C53" s="961"/>
      <c r="D53" s="964"/>
      <c r="E53" s="969"/>
      <c r="F53" s="969"/>
      <c r="G53" s="969"/>
      <c r="H53" s="969"/>
      <c r="I53" s="969"/>
      <c r="J53" s="969"/>
      <c r="K53" s="965"/>
      <c r="L53" s="965"/>
      <c r="M53" s="967"/>
      <c r="N53" s="967"/>
      <c r="O53" s="964"/>
      <c r="P53" s="967"/>
      <c r="Q53" s="967"/>
      <c r="R53" s="51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3"/>
      <c r="AM53" s="53"/>
      <c r="AN53" s="53"/>
      <c r="AO53" s="53"/>
      <c r="AP53" s="53"/>
      <c r="AQ53" s="53"/>
      <c r="AR53" s="53"/>
      <c r="AS53" s="53"/>
      <c r="AT53" s="53"/>
      <c r="AU53" s="1023"/>
      <c r="AV53" s="980"/>
      <c r="AW53" s="981"/>
      <c r="AX53" s="961"/>
    </row>
    <row r="54" spans="1:50">
      <c r="A54" s="980" t="s">
        <v>198</v>
      </c>
      <c r="B54" s="981" t="s">
        <v>88</v>
      </c>
      <c r="C54" s="960" t="s">
        <v>33</v>
      </c>
      <c r="D54" s="964">
        <f>D35</f>
        <v>17.614999999999998</v>
      </c>
      <c r="E54" s="969">
        <v>42077</v>
      </c>
      <c r="F54" s="969"/>
      <c r="G54" s="969"/>
      <c r="H54" s="969">
        <v>42137</v>
      </c>
      <c r="I54" s="969"/>
      <c r="J54" s="969"/>
      <c r="K54" s="965">
        <f>O54</f>
        <v>0</v>
      </c>
      <c r="L54" s="965">
        <f>P54</f>
        <v>0</v>
      </c>
      <c r="M54" s="966">
        <f>D54-L54</f>
        <v>17.614999999999998</v>
      </c>
      <c r="N54" s="966">
        <f>L54/D54*100</f>
        <v>0</v>
      </c>
      <c r="O54" s="964">
        <f>SUM(S54:AW54)</f>
        <v>0</v>
      </c>
      <c r="P54" s="966">
        <f>SUM(S55:AW55)</f>
        <v>0</v>
      </c>
      <c r="Q54" s="966" t="e">
        <f>P54/O54*100</f>
        <v>#DIV/0!</v>
      </c>
      <c r="R54" s="49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1022"/>
      <c r="AV54" s="980"/>
      <c r="AW54" s="981"/>
      <c r="AX54" s="960"/>
    </row>
    <row r="55" spans="1:50">
      <c r="A55" s="980"/>
      <c r="B55" s="981"/>
      <c r="C55" s="961"/>
      <c r="D55" s="964"/>
      <c r="E55" s="969"/>
      <c r="F55" s="969"/>
      <c r="G55" s="969"/>
      <c r="H55" s="969"/>
      <c r="I55" s="969"/>
      <c r="J55" s="969"/>
      <c r="K55" s="965"/>
      <c r="L55" s="965"/>
      <c r="M55" s="967"/>
      <c r="N55" s="967"/>
      <c r="O55" s="964"/>
      <c r="P55" s="967"/>
      <c r="Q55" s="967"/>
      <c r="R55" s="51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3"/>
      <c r="AM55" s="53"/>
      <c r="AN55" s="53"/>
      <c r="AO55" s="53"/>
      <c r="AP55" s="53"/>
      <c r="AQ55" s="53"/>
      <c r="AR55" s="53"/>
      <c r="AS55" s="53"/>
      <c r="AT55" s="53"/>
      <c r="AU55" s="1023"/>
      <c r="AV55" s="980"/>
      <c r="AW55" s="981"/>
      <c r="AX55" s="961"/>
    </row>
    <row r="56" spans="1:50">
      <c r="A56" s="980" t="s">
        <v>199</v>
      </c>
      <c r="B56" s="981" t="s">
        <v>89</v>
      </c>
      <c r="C56" s="960" t="s">
        <v>33</v>
      </c>
      <c r="D56" s="964">
        <f>D35</f>
        <v>17.614999999999998</v>
      </c>
      <c r="E56" s="969">
        <v>42092</v>
      </c>
      <c r="F56" s="969"/>
      <c r="G56" s="969"/>
      <c r="H56" s="969">
        <v>42143</v>
      </c>
      <c r="I56" s="969"/>
      <c r="J56" s="969"/>
      <c r="K56" s="965">
        <f>O56</f>
        <v>0</v>
      </c>
      <c r="L56" s="965">
        <f>P56</f>
        <v>0</v>
      </c>
      <c r="M56" s="966">
        <f>D56-L56</f>
        <v>17.614999999999998</v>
      </c>
      <c r="N56" s="966">
        <f>L56/D56*100</f>
        <v>0</v>
      </c>
      <c r="O56" s="964">
        <f>SUM(S56:AW56)</f>
        <v>0</v>
      </c>
      <c r="P56" s="966">
        <f>SUM(S57:AW57)</f>
        <v>0</v>
      </c>
      <c r="Q56" s="966" t="e">
        <f>P56/O56*100</f>
        <v>#DIV/0!</v>
      </c>
      <c r="R56" s="49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1022"/>
      <c r="AV56" s="980"/>
      <c r="AW56" s="981"/>
      <c r="AX56" s="960"/>
    </row>
    <row r="57" spans="1:50">
      <c r="A57" s="980"/>
      <c r="B57" s="981"/>
      <c r="C57" s="961"/>
      <c r="D57" s="964"/>
      <c r="E57" s="969"/>
      <c r="F57" s="969"/>
      <c r="G57" s="969"/>
      <c r="H57" s="969"/>
      <c r="I57" s="969"/>
      <c r="J57" s="969"/>
      <c r="K57" s="965"/>
      <c r="L57" s="965"/>
      <c r="M57" s="967"/>
      <c r="N57" s="967"/>
      <c r="O57" s="964"/>
      <c r="P57" s="967"/>
      <c r="Q57" s="967"/>
      <c r="R57" s="51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3"/>
      <c r="AM57" s="53"/>
      <c r="AN57" s="53"/>
      <c r="AO57" s="53"/>
      <c r="AP57" s="53"/>
      <c r="AQ57" s="53"/>
      <c r="AR57" s="53"/>
      <c r="AS57" s="53"/>
      <c r="AT57" s="53"/>
      <c r="AU57" s="1023"/>
      <c r="AV57" s="980"/>
      <c r="AW57" s="981"/>
      <c r="AX57" s="961"/>
    </row>
    <row r="58" spans="1:50">
      <c r="A58" s="980" t="s">
        <v>200</v>
      </c>
      <c r="B58" s="981" t="s">
        <v>90</v>
      </c>
      <c r="C58" s="960" t="s">
        <v>33</v>
      </c>
      <c r="D58" s="964">
        <f>D56</f>
        <v>17.614999999999998</v>
      </c>
      <c r="E58" s="969">
        <v>42099</v>
      </c>
      <c r="F58" s="969"/>
      <c r="G58" s="969"/>
      <c r="H58" s="969">
        <v>42149</v>
      </c>
      <c r="I58" s="969"/>
      <c r="J58" s="969"/>
      <c r="K58" s="965">
        <f>O58</f>
        <v>0</v>
      </c>
      <c r="L58" s="965">
        <f>P58</f>
        <v>0</v>
      </c>
      <c r="M58" s="966">
        <f>D58-L58</f>
        <v>17.614999999999998</v>
      </c>
      <c r="N58" s="966">
        <f>L58/D58*100</f>
        <v>0</v>
      </c>
      <c r="O58" s="964">
        <f>SUM(S58:AW58)</f>
        <v>0</v>
      </c>
      <c r="P58" s="966">
        <f>SUM(S59:AW59)</f>
        <v>0</v>
      </c>
      <c r="Q58" s="966" t="e">
        <f>P58/O58*100</f>
        <v>#DIV/0!</v>
      </c>
      <c r="R58" s="49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1022"/>
      <c r="AV58" s="980"/>
      <c r="AW58" s="981"/>
      <c r="AX58" s="960"/>
    </row>
    <row r="59" spans="1:50">
      <c r="A59" s="980"/>
      <c r="B59" s="981"/>
      <c r="C59" s="961"/>
      <c r="D59" s="964"/>
      <c r="E59" s="969"/>
      <c r="F59" s="969"/>
      <c r="G59" s="969"/>
      <c r="H59" s="969"/>
      <c r="I59" s="969"/>
      <c r="J59" s="969"/>
      <c r="K59" s="965"/>
      <c r="L59" s="965"/>
      <c r="M59" s="967"/>
      <c r="N59" s="967"/>
      <c r="O59" s="964"/>
      <c r="P59" s="967"/>
      <c r="Q59" s="967"/>
      <c r="R59" s="51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3"/>
      <c r="AM59" s="53"/>
      <c r="AN59" s="53"/>
      <c r="AO59" s="53"/>
      <c r="AP59" s="53"/>
      <c r="AQ59" s="53"/>
      <c r="AR59" s="53"/>
      <c r="AS59" s="53"/>
      <c r="AT59" s="53"/>
      <c r="AU59" s="1023"/>
      <c r="AV59" s="980"/>
      <c r="AW59" s="981"/>
      <c r="AX59" s="961"/>
    </row>
    <row r="60" spans="1:50">
      <c r="A60" s="980" t="s">
        <v>279</v>
      </c>
      <c r="B60" s="981" t="s">
        <v>280</v>
      </c>
      <c r="C60" s="960" t="s">
        <v>33</v>
      </c>
      <c r="D60" s="964">
        <f>D58</f>
        <v>17.614999999999998</v>
      </c>
      <c r="E60" s="969">
        <v>42099</v>
      </c>
      <c r="F60" s="969"/>
      <c r="G60" s="969">
        <v>42092</v>
      </c>
      <c r="H60" s="969">
        <v>42149</v>
      </c>
      <c r="I60" s="969"/>
      <c r="J60" s="969"/>
      <c r="K60" s="965">
        <f>O60</f>
        <v>0</v>
      </c>
      <c r="L60" s="965">
        <f>P60</f>
        <v>0</v>
      </c>
      <c r="M60" s="966">
        <f>D60-L60</f>
        <v>17.614999999999998</v>
      </c>
      <c r="N60" s="966">
        <f>L60/D60*100</f>
        <v>0</v>
      </c>
      <c r="O60" s="964">
        <f>SUM(S60:AW60)</f>
        <v>0</v>
      </c>
      <c r="P60" s="966">
        <f>SUM(S61:AW61)</f>
        <v>0</v>
      </c>
      <c r="Q60" s="966" t="e">
        <f>P60/O60*100</f>
        <v>#DIV/0!</v>
      </c>
      <c r="R60" s="51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3"/>
      <c r="AM60" s="53"/>
      <c r="AN60" s="53"/>
      <c r="AO60" s="53"/>
      <c r="AP60" s="53"/>
      <c r="AQ60" s="53"/>
      <c r="AR60" s="53"/>
      <c r="AS60" s="53"/>
      <c r="AT60" s="53"/>
      <c r="AU60" s="234"/>
      <c r="AV60" s="235"/>
      <c r="AW60" s="236"/>
      <c r="AX60" s="237"/>
    </row>
    <row r="61" spans="1:50">
      <c r="A61" s="980"/>
      <c r="B61" s="981"/>
      <c r="C61" s="961"/>
      <c r="D61" s="964"/>
      <c r="E61" s="969"/>
      <c r="F61" s="969"/>
      <c r="G61" s="969"/>
      <c r="H61" s="969"/>
      <c r="I61" s="969"/>
      <c r="J61" s="969"/>
      <c r="K61" s="965"/>
      <c r="L61" s="965"/>
      <c r="M61" s="967"/>
      <c r="N61" s="967"/>
      <c r="O61" s="964"/>
      <c r="P61" s="967"/>
      <c r="Q61" s="967"/>
      <c r="R61" s="51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3"/>
      <c r="AM61" s="53"/>
      <c r="AN61" s="53"/>
      <c r="AO61" s="53"/>
      <c r="AP61" s="53"/>
      <c r="AQ61" s="53"/>
      <c r="AR61" s="53"/>
      <c r="AS61" s="53"/>
      <c r="AT61" s="53"/>
      <c r="AU61" s="234"/>
      <c r="AV61" s="235"/>
      <c r="AW61" s="236"/>
      <c r="AX61" s="237"/>
    </row>
    <row r="62" spans="1:50">
      <c r="A62" s="980" t="s">
        <v>287</v>
      </c>
      <c r="B62" s="981" t="s">
        <v>288</v>
      </c>
      <c r="C62" s="960" t="s">
        <v>289</v>
      </c>
      <c r="D62" s="964">
        <v>769</v>
      </c>
      <c r="E62" s="969">
        <v>42075</v>
      </c>
      <c r="F62" s="969" t="s">
        <v>31</v>
      </c>
      <c r="G62" s="969">
        <v>42075</v>
      </c>
      <c r="H62" s="969">
        <v>42146</v>
      </c>
      <c r="I62" s="969"/>
      <c r="J62" s="969"/>
      <c r="K62" s="965">
        <f>O62</f>
        <v>0</v>
      </c>
      <c r="L62" s="965">
        <f>P62</f>
        <v>0</v>
      </c>
      <c r="M62" s="966">
        <f>D62-L62</f>
        <v>769</v>
      </c>
      <c r="N62" s="966">
        <f>L62/D62*100</f>
        <v>0</v>
      </c>
      <c r="O62" s="964">
        <f>SUM(S62:AW62)</f>
        <v>0</v>
      </c>
      <c r="P62" s="966">
        <f>SUM(S63:AW63)</f>
        <v>0</v>
      </c>
      <c r="Q62" s="966" t="e">
        <f>P62/O62*100</f>
        <v>#DIV/0!</v>
      </c>
      <c r="R62" s="51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3"/>
      <c r="AM62" s="53"/>
      <c r="AN62" s="53"/>
      <c r="AO62" s="53"/>
      <c r="AP62" s="53"/>
      <c r="AQ62" s="53"/>
      <c r="AR62" s="53"/>
      <c r="AS62" s="53"/>
      <c r="AT62" s="53"/>
      <c r="AU62" s="234"/>
      <c r="AV62" s="235"/>
      <c r="AW62" s="236"/>
      <c r="AX62" s="237"/>
    </row>
    <row r="63" spans="1:50">
      <c r="A63" s="980"/>
      <c r="B63" s="981"/>
      <c r="C63" s="961"/>
      <c r="D63" s="964"/>
      <c r="E63" s="969"/>
      <c r="F63" s="969"/>
      <c r="G63" s="969"/>
      <c r="H63" s="969"/>
      <c r="I63" s="969"/>
      <c r="J63" s="969"/>
      <c r="K63" s="965"/>
      <c r="L63" s="965"/>
      <c r="M63" s="967"/>
      <c r="N63" s="967"/>
      <c r="O63" s="964"/>
      <c r="P63" s="967"/>
      <c r="Q63" s="967"/>
      <c r="R63" s="51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3"/>
      <c r="AM63" s="53"/>
      <c r="AN63" s="53"/>
      <c r="AO63" s="53"/>
      <c r="AP63" s="53"/>
      <c r="AQ63" s="53"/>
      <c r="AR63" s="53"/>
      <c r="AS63" s="53"/>
      <c r="AT63" s="53"/>
      <c r="AU63" s="234"/>
      <c r="AV63" s="235"/>
      <c r="AW63" s="236"/>
      <c r="AX63" s="237"/>
    </row>
    <row r="64" spans="1:50">
      <c r="A64" s="980" t="s">
        <v>297</v>
      </c>
      <c r="B64" s="981" t="s">
        <v>298</v>
      </c>
      <c r="C64" s="960" t="s">
        <v>289</v>
      </c>
      <c r="D64" s="964">
        <v>769</v>
      </c>
      <c r="E64" s="969">
        <v>42087</v>
      </c>
      <c r="F64" s="969"/>
      <c r="G64" s="969">
        <v>42087</v>
      </c>
      <c r="H64" s="969">
        <v>42144</v>
      </c>
      <c r="I64" s="969"/>
      <c r="J64" s="969"/>
      <c r="K64" s="965">
        <f>O64</f>
        <v>0</v>
      </c>
      <c r="L64" s="965">
        <f>P64</f>
        <v>0</v>
      </c>
      <c r="M64" s="966">
        <f>D64-L64</f>
        <v>769</v>
      </c>
      <c r="N64" s="966">
        <f>L64/D64*100</f>
        <v>0</v>
      </c>
      <c r="O64" s="964">
        <f>SUM(S64:AW64)</f>
        <v>0</v>
      </c>
      <c r="P64" s="966">
        <f>SUM(S65:AW65)</f>
        <v>0</v>
      </c>
      <c r="Q64" s="966" t="e">
        <f>P64/O64*100</f>
        <v>#DIV/0!</v>
      </c>
      <c r="R64" s="51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3"/>
      <c r="AM64" s="53"/>
      <c r="AN64" s="53"/>
      <c r="AO64" s="53"/>
      <c r="AP64" s="53"/>
      <c r="AQ64" s="53"/>
      <c r="AR64" s="53"/>
      <c r="AS64" s="53"/>
      <c r="AT64" s="53"/>
      <c r="AU64" s="234"/>
      <c r="AV64" s="235"/>
      <c r="AW64" s="236"/>
      <c r="AX64" s="237"/>
    </row>
    <row r="65" spans="1:51">
      <c r="A65" s="980"/>
      <c r="B65" s="981"/>
      <c r="C65" s="961"/>
      <c r="D65" s="964"/>
      <c r="E65" s="969"/>
      <c r="F65" s="969"/>
      <c r="G65" s="969"/>
      <c r="H65" s="969"/>
      <c r="I65" s="969"/>
      <c r="J65" s="969"/>
      <c r="K65" s="965"/>
      <c r="L65" s="965"/>
      <c r="M65" s="967"/>
      <c r="N65" s="967"/>
      <c r="O65" s="964"/>
      <c r="P65" s="967"/>
      <c r="Q65" s="967"/>
      <c r="R65" s="51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3"/>
      <c r="AM65" s="53"/>
      <c r="AN65" s="53"/>
      <c r="AO65" s="53"/>
      <c r="AP65" s="53"/>
      <c r="AQ65" s="53"/>
      <c r="AR65" s="53"/>
      <c r="AS65" s="53"/>
      <c r="AT65" s="53"/>
      <c r="AU65" s="234"/>
      <c r="AV65" s="235"/>
      <c r="AW65" s="236"/>
      <c r="AX65" s="237"/>
    </row>
    <row r="66" spans="1:51" ht="18">
      <c r="A66" s="48">
        <v>4</v>
      </c>
      <c r="B66" s="979" t="s">
        <v>91</v>
      </c>
      <c r="C66" s="979"/>
      <c r="D66" s="979"/>
      <c r="E66" s="979">
        <v>42045</v>
      </c>
      <c r="F66" s="979"/>
      <c r="G66" s="979"/>
      <c r="H66" s="979">
        <v>42174</v>
      </c>
      <c r="I66" s="979"/>
      <c r="J66" s="979"/>
      <c r="K66" s="979"/>
      <c r="L66" s="979"/>
      <c r="M66" s="979"/>
      <c r="N66" s="979"/>
      <c r="O66" s="979"/>
      <c r="P66" s="979"/>
      <c r="Q66" s="979"/>
      <c r="R66" s="979"/>
      <c r="S66" s="979"/>
      <c r="T66" s="979"/>
      <c r="U66" s="979"/>
      <c r="V66" s="979"/>
      <c r="W66" s="979"/>
      <c r="X66" s="979"/>
      <c r="Y66" s="979"/>
      <c r="Z66" s="979"/>
      <c r="AA66" s="979"/>
      <c r="AB66" s="979"/>
      <c r="AC66" s="979"/>
      <c r="AD66" s="979"/>
      <c r="AE66" s="979"/>
      <c r="AF66" s="979"/>
      <c r="AG66" s="979"/>
      <c r="AH66" s="979"/>
      <c r="AI66" s="979"/>
      <c r="AJ66" s="979"/>
      <c r="AK66" s="979"/>
      <c r="AL66" s="979"/>
      <c r="AM66" s="979"/>
      <c r="AN66" s="979"/>
      <c r="AO66" s="979"/>
      <c r="AP66" s="979"/>
      <c r="AQ66" s="979"/>
      <c r="AR66" s="979"/>
      <c r="AS66" s="979"/>
      <c r="AT66" s="979"/>
      <c r="AU66" s="979"/>
      <c r="AV66" s="979"/>
      <c r="AW66" s="979"/>
      <c r="AX66" s="979"/>
    </row>
    <row r="67" spans="1:51" ht="18">
      <c r="A67" s="47">
        <v>4.0999999999999996</v>
      </c>
      <c r="B67" s="1030" t="s">
        <v>92</v>
      </c>
      <c r="C67" s="1030"/>
      <c r="D67" s="1030"/>
      <c r="E67" s="1030">
        <v>42045</v>
      </c>
      <c r="F67" s="1030"/>
      <c r="G67" s="1030"/>
      <c r="H67" s="1030">
        <v>42084</v>
      </c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V67" s="1030"/>
      <c r="AW67" s="1030"/>
      <c r="AX67" s="1030"/>
    </row>
    <row r="68" spans="1:51" ht="15" customHeight="1">
      <c r="A68" s="980" t="s">
        <v>129</v>
      </c>
      <c r="B68" s="981" t="s">
        <v>93</v>
      </c>
      <c r="C68" s="960"/>
      <c r="D68" s="964"/>
      <c r="E68" s="969">
        <v>42045</v>
      </c>
      <c r="F68" s="969">
        <v>42075</v>
      </c>
      <c r="G68" s="969"/>
      <c r="H68" s="969">
        <v>42054</v>
      </c>
      <c r="I68" s="969"/>
      <c r="J68" s="969"/>
      <c r="K68" s="965">
        <f>O68</f>
        <v>0</v>
      </c>
      <c r="L68" s="965">
        <f>P68</f>
        <v>0</v>
      </c>
      <c r="M68" s="966">
        <f>D68-L68</f>
        <v>0</v>
      </c>
      <c r="N68" s="966" t="e">
        <f>L68/D68*100</f>
        <v>#DIV/0!</v>
      </c>
      <c r="O68" s="964">
        <f>SUM(S68:AW68)</f>
        <v>0</v>
      </c>
      <c r="P68" s="966">
        <f>SUM(S69:AW69)</f>
        <v>0</v>
      </c>
      <c r="Q68" s="966" t="e">
        <f>P68/O68*100</f>
        <v>#DIV/0!</v>
      </c>
      <c r="R68" s="49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1022"/>
      <c r="AV68" s="980"/>
      <c r="AW68" s="981"/>
      <c r="AX68" s="1024"/>
      <c r="AY68" s="960"/>
    </row>
    <row r="69" spans="1:51">
      <c r="A69" s="980"/>
      <c r="B69" s="981"/>
      <c r="C69" s="961"/>
      <c r="D69" s="964"/>
      <c r="E69" s="969"/>
      <c r="F69" s="969"/>
      <c r="G69" s="969"/>
      <c r="H69" s="969"/>
      <c r="I69" s="969"/>
      <c r="J69" s="969"/>
      <c r="K69" s="965"/>
      <c r="L69" s="965"/>
      <c r="M69" s="967"/>
      <c r="N69" s="967"/>
      <c r="O69" s="964"/>
      <c r="P69" s="967"/>
      <c r="Q69" s="967"/>
      <c r="R69" s="51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3"/>
      <c r="AM69" s="53"/>
      <c r="AN69" s="53"/>
      <c r="AO69" s="53"/>
      <c r="AP69" s="53"/>
      <c r="AQ69" s="53"/>
      <c r="AR69" s="53"/>
      <c r="AS69" s="53"/>
      <c r="AT69" s="53"/>
      <c r="AU69" s="1023"/>
      <c r="AV69" s="980"/>
      <c r="AW69" s="981"/>
      <c r="AX69" s="1025"/>
      <c r="AY69" s="961"/>
    </row>
    <row r="70" spans="1:51" ht="15" customHeight="1">
      <c r="A70" s="980" t="s">
        <v>130</v>
      </c>
      <c r="B70" s="981" t="s">
        <v>94</v>
      </c>
      <c r="C70" s="960"/>
      <c r="D70" s="964"/>
      <c r="E70" s="969">
        <v>42055</v>
      </c>
      <c r="F70" s="969">
        <v>42088</v>
      </c>
      <c r="G70" s="969"/>
      <c r="H70" s="969">
        <v>42069</v>
      </c>
      <c r="I70" s="969"/>
      <c r="J70" s="969"/>
      <c r="K70" s="965">
        <f>O70</f>
        <v>0</v>
      </c>
      <c r="L70" s="965">
        <f>P70</f>
        <v>0</v>
      </c>
      <c r="M70" s="966">
        <f>D70-L70</f>
        <v>0</v>
      </c>
      <c r="N70" s="966" t="e">
        <f>L70/D70*100</f>
        <v>#DIV/0!</v>
      </c>
      <c r="O70" s="964">
        <f>SUM(S70:AW70)</f>
        <v>0</v>
      </c>
      <c r="P70" s="966">
        <f>SUM(S71:AW71)</f>
        <v>0</v>
      </c>
      <c r="Q70" s="966" t="e">
        <f>P70/O70*100</f>
        <v>#DIV/0!</v>
      </c>
      <c r="R70" s="49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1022"/>
      <c r="AV70" s="980"/>
      <c r="AW70" s="981"/>
      <c r="AX70" s="1024"/>
      <c r="AY70" s="960"/>
    </row>
    <row r="71" spans="1:51">
      <c r="A71" s="980"/>
      <c r="B71" s="981"/>
      <c r="C71" s="961"/>
      <c r="D71" s="964"/>
      <c r="E71" s="969"/>
      <c r="F71" s="969"/>
      <c r="G71" s="969"/>
      <c r="H71" s="969"/>
      <c r="I71" s="969"/>
      <c r="J71" s="969"/>
      <c r="K71" s="965"/>
      <c r="L71" s="965"/>
      <c r="M71" s="967"/>
      <c r="N71" s="967"/>
      <c r="O71" s="964"/>
      <c r="P71" s="967"/>
      <c r="Q71" s="967"/>
      <c r="R71" s="51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3"/>
      <c r="AM71" s="53"/>
      <c r="AN71" s="53"/>
      <c r="AO71" s="53"/>
      <c r="AP71" s="53"/>
      <c r="AQ71" s="53"/>
      <c r="AR71" s="53"/>
      <c r="AS71" s="53"/>
      <c r="AT71" s="53"/>
      <c r="AU71" s="1023"/>
      <c r="AV71" s="980"/>
      <c r="AW71" s="981"/>
      <c r="AX71" s="1025"/>
      <c r="AY71" s="961"/>
    </row>
    <row r="72" spans="1:51" ht="15" customHeight="1">
      <c r="A72" s="980" t="s">
        <v>131</v>
      </c>
      <c r="B72" s="981" t="s">
        <v>95</v>
      </c>
      <c r="C72" s="960"/>
      <c r="D72" s="964"/>
      <c r="E72" s="969">
        <v>42070</v>
      </c>
      <c r="F72" s="969">
        <v>42078</v>
      </c>
      <c r="G72" s="969"/>
      <c r="H72" s="969">
        <v>42075</v>
      </c>
      <c r="I72" s="969"/>
      <c r="J72" s="969"/>
      <c r="K72" s="965">
        <f>O72</f>
        <v>0</v>
      </c>
      <c r="L72" s="965">
        <f>P72</f>
        <v>0</v>
      </c>
      <c r="M72" s="966">
        <f>D72-L72</f>
        <v>0</v>
      </c>
      <c r="N72" s="966" t="e">
        <f>L72/D72*100</f>
        <v>#DIV/0!</v>
      </c>
      <c r="O72" s="964">
        <f>SUM(S72:AW72)</f>
        <v>0</v>
      </c>
      <c r="P72" s="966">
        <f>SUM(S73:AW73)</f>
        <v>0</v>
      </c>
      <c r="Q72" s="966" t="e">
        <f>P72/O72*100</f>
        <v>#DIV/0!</v>
      </c>
      <c r="R72" s="49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1022"/>
      <c r="AV72" s="980"/>
      <c r="AW72" s="981"/>
      <c r="AX72" s="1024"/>
      <c r="AY72" s="960"/>
    </row>
    <row r="73" spans="1:51">
      <c r="A73" s="980"/>
      <c r="B73" s="981"/>
      <c r="C73" s="961"/>
      <c r="D73" s="964"/>
      <c r="E73" s="969"/>
      <c r="F73" s="969"/>
      <c r="G73" s="969"/>
      <c r="H73" s="969"/>
      <c r="I73" s="969"/>
      <c r="J73" s="969"/>
      <c r="K73" s="965"/>
      <c r="L73" s="965"/>
      <c r="M73" s="967"/>
      <c r="N73" s="967"/>
      <c r="O73" s="964"/>
      <c r="P73" s="967"/>
      <c r="Q73" s="967"/>
      <c r="R73" s="51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3"/>
      <c r="AM73" s="53"/>
      <c r="AN73" s="53"/>
      <c r="AO73" s="53"/>
      <c r="AP73" s="53"/>
      <c r="AQ73" s="53"/>
      <c r="AR73" s="53"/>
      <c r="AS73" s="53"/>
      <c r="AT73" s="53"/>
      <c r="AU73" s="1023"/>
      <c r="AV73" s="980"/>
      <c r="AW73" s="981"/>
      <c r="AX73" s="1025"/>
      <c r="AY73" s="961"/>
    </row>
    <row r="74" spans="1:51" ht="15" customHeight="1">
      <c r="A74" s="980" t="s">
        <v>132</v>
      </c>
      <c r="B74" s="981" t="s">
        <v>96</v>
      </c>
      <c r="C74" s="960"/>
      <c r="D74" s="964"/>
      <c r="E74" s="969">
        <v>42070</v>
      </c>
      <c r="F74" s="969">
        <v>42088</v>
      </c>
      <c r="G74" s="969"/>
      <c r="H74" s="969">
        <v>42084</v>
      </c>
      <c r="I74" s="969"/>
      <c r="J74" s="969"/>
      <c r="K74" s="965">
        <f>O74</f>
        <v>0</v>
      </c>
      <c r="L74" s="965">
        <f>P74</f>
        <v>0</v>
      </c>
      <c r="M74" s="966">
        <f>D74-L74</f>
        <v>0</v>
      </c>
      <c r="N74" s="966" t="e">
        <f>L74/D74*100</f>
        <v>#DIV/0!</v>
      </c>
      <c r="O74" s="964">
        <f>SUM(S74:AW74)</f>
        <v>0</v>
      </c>
      <c r="P74" s="966">
        <f>SUM(S75:AW75)</f>
        <v>0</v>
      </c>
      <c r="Q74" s="966" t="e">
        <f>P74/O74*100</f>
        <v>#DIV/0!</v>
      </c>
      <c r="R74" s="49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1022"/>
      <c r="AV74" s="980"/>
      <c r="AW74" s="981"/>
      <c r="AX74" s="1024"/>
      <c r="AY74" s="960"/>
    </row>
    <row r="75" spans="1:51">
      <c r="A75" s="980"/>
      <c r="B75" s="981"/>
      <c r="C75" s="961"/>
      <c r="D75" s="964"/>
      <c r="E75" s="969"/>
      <c r="F75" s="969"/>
      <c r="G75" s="969"/>
      <c r="H75" s="969"/>
      <c r="I75" s="969"/>
      <c r="J75" s="969"/>
      <c r="K75" s="965"/>
      <c r="L75" s="965"/>
      <c r="M75" s="967"/>
      <c r="N75" s="967"/>
      <c r="O75" s="964"/>
      <c r="P75" s="967"/>
      <c r="Q75" s="967"/>
      <c r="R75" s="51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3"/>
      <c r="AM75" s="53"/>
      <c r="AN75" s="53"/>
      <c r="AO75" s="53"/>
      <c r="AP75" s="53"/>
      <c r="AQ75" s="53"/>
      <c r="AR75" s="53"/>
      <c r="AS75" s="53"/>
      <c r="AT75" s="53"/>
      <c r="AU75" s="1023"/>
      <c r="AV75" s="980"/>
      <c r="AW75" s="981"/>
      <c r="AX75" s="1025"/>
      <c r="AY75" s="961"/>
    </row>
    <row r="76" spans="1:51">
      <c r="A76" s="1027" t="s">
        <v>133</v>
      </c>
      <c r="B76" s="977" t="s">
        <v>97</v>
      </c>
      <c r="C76" s="1018"/>
      <c r="D76" s="1020"/>
      <c r="E76" s="976">
        <v>42070</v>
      </c>
      <c r="F76" s="975"/>
      <c r="G76" s="975"/>
      <c r="H76" s="976">
        <v>42079</v>
      </c>
      <c r="I76" s="975"/>
      <c r="J76" s="975"/>
      <c r="K76" s="965">
        <f>O76</f>
        <v>0</v>
      </c>
      <c r="L76" s="965">
        <f>P76</f>
        <v>0</v>
      </c>
      <c r="M76" s="966">
        <f>D76-L76</f>
        <v>0</v>
      </c>
      <c r="N76" s="966" t="e">
        <f>L76/D76*100</f>
        <v>#DIV/0!</v>
      </c>
      <c r="O76" s="964">
        <f>SUM(S76:AW76)</f>
        <v>0</v>
      </c>
      <c r="P76" s="966">
        <f>SUM(S77:AW77)</f>
        <v>0</v>
      </c>
      <c r="Q76" s="966" t="e">
        <f>P76/O76*100</f>
        <v>#DIV/0!</v>
      </c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977"/>
    </row>
    <row r="77" spans="1:51">
      <c r="A77" s="1027"/>
      <c r="B77" s="978"/>
      <c r="C77" s="1019"/>
      <c r="D77" s="1021"/>
      <c r="E77" s="976"/>
      <c r="F77" s="975"/>
      <c r="G77" s="975"/>
      <c r="H77" s="976"/>
      <c r="I77" s="975"/>
      <c r="J77" s="975"/>
      <c r="K77" s="965"/>
      <c r="L77" s="965"/>
      <c r="M77" s="967"/>
      <c r="N77" s="967"/>
      <c r="O77" s="964"/>
      <c r="P77" s="967"/>
      <c r="Q77" s="967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978"/>
    </row>
    <row r="78" spans="1:51" ht="18">
      <c r="A78" s="47">
        <v>4.2</v>
      </c>
      <c r="B78" s="1030" t="s">
        <v>98</v>
      </c>
      <c r="C78" s="1030"/>
      <c r="D78" s="1030"/>
      <c r="E78" s="1030">
        <v>42055</v>
      </c>
      <c r="F78" s="1030"/>
      <c r="G78" s="1030"/>
      <c r="H78" s="1030">
        <v>42114</v>
      </c>
      <c r="I78" s="1030"/>
      <c r="J78" s="1030"/>
      <c r="K78" s="1030"/>
      <c r="L78" s="1030"/>
      <c r="M78" s="1030"/>
      <c r="N78" s="1030"/>
      <c r="O78" s="1030"/>
      <c r="P78" s="1030"/>
      <c r="Q78" s="1030"/>
      <c r="R78" s="1030"/>
      <c r="S78" s="1030"/>
      <c r="T78" s="1030"/>
      <c r="U78" s="1030"/>
      <c r="V78" s="1030"/>
      <c r="W78" s="1030"/>
      <c r="X78" s="1030"/>
      <c r="Y78" s="1030"/>
      <c r="Z78" s="1030"/>
      <c r="AA78" s="1030"/>
      <c r="AB78" s="1030"/>
      <c r="AC78" s="1030"/>
      <c r="AD78" s="1030"/>
      <c r="AE78" s="1030"/>
      <c r="AF78" s="1030"/>
      <c r="AG78" s="1030"/>
      <c r="AH78" s="1030"/>
      <c r="AI78" s="1030"/>
      <c r="AJ78" s="1030"/>
      <c r="AK78" s="1030"/>
      <c r="AL78" s="1030"/>
      <c r="AM78" s="1030"/>
      <c r="AN78" s="1030"/>
      <c r="AO78" s="1030"/>
      <c r="AP78" s="1030"/>
      <c r="AQ78" s="1030"/>
      <c r="AR78" s="1030"/>
      <c r="AS78" s="1030"/>
      <c r="AT78" s="1030"/>
      <c r="AU78" s="1030"/>
      <c r="AV78" s="1030"/>
      <c r="AW78" s="1030"/>
      <c r="AX78" s="1030"/>
    </row>
    <row r="79" spans="1:51" ht="15" customHeight="1">
      <c r="A79" s="980" t="s">
        <v>134</v>
      </c>
      <c r="B79" s="981" t="s">
        <v>93</v>
      </c>
      <c r="C79" s="960"/>
      <c r="D79" s="964"/>
      <c r="E79" s="969">
        <v>42055</v>
      </c>
      <c r="F79" s="969">
        <v>42073</v>
      </c>
      <c r="G79" s="969"/>
      <c r="H79" s="969">
        <v>42064</v>
      </c>
      <c r="I79" s="969"/>
      <c r="J79" s="969"/>
      <c r="K79" s="965">
        <f>O79</f>
        <v>0</v>
      </c>
      <c r="L79" s="965">
        <f>P79</f>
        <v>0</v>
      </c>
      <c r="M79" s="966">
        <f>D79-L79</f>
        <v>0</v>
      </c>
      <c r="N79" s="966" t="e">
        <f>L79/D79*100</f>
        <v>#DIV/0!</v>
      </c>
      <c r="O79" s="964">
        <f>SUM(S79:AW79)</f>
        <v>0</v>
      </c>
      <c r="P79" s="966">
        <f>SUM(S80:AW80)</f>
        <v>0</v>
      </c>
      <c r="Q79" s="966" t="e">
        <f>P79/O79*100</f>
        <v>#DIV/0!</v>
      </c>
      <c r="R79" s="49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1022"/>
      <c r="AV79" s="980"/>
      <c r="AW79" s="981"/>
      <c r="AX79" s="1024"/>
      <c r="AY79" s="960"/>
    </row>
    <row r="80" spans="1:51">
      <c r="A80" s="980"/>
      <c r="B80" s="981"/>
      <c r="C80" s="961"/>
      <c r="D80" s="964"/>
      <c r="E80" s="969"/>
      <c r="F80" s="969"/>
      <c r="G80" s="969"/>
      <c r="H80" s="969"/>
      <c r="I80" s="969"/>
      <c r="J80" s="969"/>
      <c r="K80" s="965"/>
      <c r="L80" s="965"/>
      <c r="M80" s="967"/>
      <c r="N80" s="967"/>
      <c r="O80" s="964"/>
      <c r="P80" s="967"/>
      <c r="Q80" s="967"/>
      <c r="R80" s="51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3"/>
      <c r="AM80" s="53"/>
      <c r="AN80" s="53"/>
      <c r="AO80" s="53"/>
      <c r="AP80" s="53"/>
      <c r="AQ80" s="53"/>
      <c r="AR80" s="53"/>
      <c r="AS80" s="53"/>
      <c r="AT80" s="53"/>
      <c r="AU80" s="1023"/>
      <c r="AV80" s="980"/>
      <c r="AW80" s="981"/>
      <c r="AX80" s="1025"/>
      <c r="AY80" s="961"/>
    </row>
    <row r="81" spans="1:51" ht="15" customHeight="1">
      <c r="A81" s="980" t="s">
        <v>135</v>
      </c>
      <c r="B81" s="981" t="s">
        <v>94</v>
      </c>
      <c r="C81" s="960"/>
      <c r="D81" s="964"/>
      <c r="E81" s="969">
        <v>42085</v>
      </c>
      <c r="F81" s="969"/>
      <c r="G81" s="969"/>
      <c r="H81" s="969">
        <v>42099</v>
      </c>
      <c r="I81" s="969"/>
      <c r="J81" s="969"/>
      <c r="K81" s="965">
        <f>O81</f>
        <v>0</v>
      </c>
      <c r="L81" s="965">
        <f>P81</f>
        <v>0</v>
      </c>
      <c r="M81" s="966">
        <f>D81-L81</f>
        <v>0</v>
      </c>
      <c r="N81" s="966" t="e">
        <f>L81/D81*100</f>
        <v>#DIV/0!</v>
      </c>
      <c r="O81" s="964">
        <f>SUM(S81:AW81)</f>
        <v>0</v>
      </c>
      <c r="P81" s="966">
        <f>SUM(S82:AW82)</f>
        <v>0</v>
      </c>
      <c r="Q81" s="966" t="e">
        <f>P81/O81*100</f>
        <v>#DIV/0!</v>
      </c>
      <c r="R81" s="49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1022"/>
      <c r="AV81" s="980"/>
      <c r="AW81" s="981"/>
      <c r="AX81" s="1024"/>
      <c r="AY81" s="960"/>
    </row>
    <row r="82" spans="1:51">
      <c r="A82" s="980"/>
      <c r="B82" s="981"/>
      <c r="C82" s="961"/>
      <c r="D82" s="964"/>
      <c r="E82" s="969"/>
      <c r="F82" s="969"/>
      <c r="G82" s="969"/>
      <c r="H82" s="969"/>
      <c r="I82" s="969"/>
      <c r="J82" s="969"/>
      <c r="K82" s="965"/>
      <c r="L82" s="965"/>
      <c r="M82" s="967"/>
      <c r="N82" s="967"/>
      <c r="O82" s="964"/>
      <c r="P82" s="967"/>
      <c r="Q82" s="967"/>
      <c r="R82" s="51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3"/>
      <c r="AM82" s="53"/>
      <c r="AN82" s="53"/>
      <c r="AO82" s="53"/>
      <c r="AP82" s="53"/>
      <c r="AQ82" s="53"/>
      <c r="AR82" s="53"/>
      <c r="AS82" s="53"/>
      <c r="AT82" s="53"/>
      <c r="AU82" s="1023"/>
      <c r="AV82" s="980"/>
      <c r="AW82" s="981"/>
      <c r="AX82" s="1025"/>
      <c r="AY82" s="961"/>
    </row>
    <row r="83" spans="1:51">
      <c r="A83" s="1027" t="s">
        <v>136</v>
      </c>
      <c r="B83" s="977" t="s">
        <v>95</v>
      </c>
      <c r="C83" s="1018"/>
      <c r="D83" s="1020"/>
      <c r="E83" s="976">
        <v>42100</v>
      </c>
      <c r="F83" s="975"/>
      <c r="G83" s="975"/>
      <c r="H83" s="976">
        <v>42105</v>
      </c>
      <c r="I83" s="975"/>
      <c r="J83" s="975"/>
      <c r="K83" s="965">
        <f>O83</f>
        <v>0</v>
      </c>
      <c r="L83" s="965">
        <f>P83</f>
        <v>0</v>
      </c>
      <c r="M83" s="966">
        <f>D83-L83</f>
        <v>0</v>
      </c>
      <c r="N83" s="966" t="e">
        <f>L83/D83*100</f>
        <v>#DIV/0!</v>
      </c>
      <c r="O83" s="964">
        <f>SUM(S83:AW83)</f>
        <v>0</v>
      </c>
      <c r="P83" s="966">
        <f>SUM(S84:AW84)</f>
        <v>0</v>
      </c>
      <c r="Q83" s="966" t="e">
        <f>P83/O83*100</f>
        <v>#DIV/0!</v>
      </c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977"/>
    </row>
    <row r="84" spans="1:51">
      <c r="A84" s="1027"/>
      <c r="B84" s="978"/>
      <c r="C84" s="1019"/>
      <c r="D84" s="1021"/>
      <c r="E84" s="976"/>
      <c r="F84" s="975"/>
      <c r="G84" s="975"/>
      <c r="H84" s="976"/>
      <c r="I84" s="975"/>
      <c r="J84" s="975"/>
      <c r="K84" s="965"/>
      <c r="L84" s="965"/>
      <c r="M84" s="967"/>
      <c r="N84" s="967"/>
      <c r="O84" s="964"/>
      <c r="P84" s="967"/>
      <c r="Q84" s="967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978"/>
    </row>
    <row r="85" spans="1:51">
      <c r="A85" s="1027" t="s">
        <v>137</v>
      </c>
      <c r="B85" s="977" t="s">
        <v>96</v>
      </c>
      <c r="C85" s="1018"/>
      <c r="D85" s="1020"/>
      <c r="E85" s="976">
        <v>42100</v>
      </c>
      <c r="F85" s="975"/>
      <c r="G85" s="975"/>
      <c r="H85" s="976">
        <v>42114</v>
      </c>
      <c r="I85" s="975"/>
      <c r="J85" s="975"/>
      <c r="K85" s="965">
        <f>O85</f>
        <v>0</v>
      </c>
      <c r="L85" s="965">
        <f>P85</f>
        <v>0</v>
      </c>
      <c r="M85" s="966">
        <f>D85-L85</f>
        <v>0</v>
      </c>
      <c r="N85" s="966" t="e">
        <f>L85/D85*100</f>
        <v>#DIV/0!</v>
      </c>
      <c r="O85" s="964">
        <f>SUM(S85:AW85)</f>
        <v>0</v>
      </c>
      <c r="P85" s="966">
        <f>SUM(S86:AW86)</f>
        <v>0</v>
      </c>
      <c r="Q85" s="966" t="e">
        <f>P85/O85*100</f>
        <v>#DIV/0!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977"/>
    </row>
    <row r="86" spans="1:51">
      <c r="A86" s="1027"/>
      <c r="B86" s="978"/>
      <c r="C86" s="1019"/>
      <c r="D86" s="1021"/>
      <c r="E86" s="976"/>
      <c r="F86" s="975"/>
      <c r="G86" s="975"/>
      <c r="H86" s="976"/>
      <c r="I86" s="975"/>
      <c r="J86" s="975"/>
      <c r="K86" s="965"/>
      <c r="L86" s="965"/>
      <c r="M86" s="967"/>
      <c r="N86" s="967"/>
      <c r="O86" s="964"/>
      <c r="P86" s="967"/>
      <c r="Q86" s="967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978"/>
    </row>
    <row r="87" spans="1:51">
      <c r="A87" s="1027" t="s">
        <v>138</v>
      </c>
      <c r="B87" s="977" t="s">
        <v>97</v>
      </c>
      <c r="C87" s="1018"/>
      <c r="D87" s="1020"/>
      <c r="E87" s="976">
        <v>42100</v>
      </c>
      <c r="F87" s="975"/>
      <c r="G87" s="975"/>
      <c r="H87" s="976">
        <v>42104</v>
      </c>
      <c r="I87" s="975"/>
      <c r="J87" s="975"/>
      <c r="K87" s="965">
        <f>O87</f>
        <v>0</v>
      </c>
      <c r="L87" s="965">
        <f>P87</f>
        <v>0</v>
      </c>
      <c r="M87" s="966">
        <f>D87-L87</f>
        <v>0</v>
      </c>
      <c r="N87" s="966" t="e">
        <f>L87/D87*100</f>
        <v>#DIV/0!</v>
      </c>
      <c r="O87" s="964">
        <f>SUM(S87:AW87)</f>
        <v>0</v>
      </c>
      <c r="P87" s="966">
        <f>SUM(S88:AW88)</f>
        <v>0</v>
      </c>
      <c r="Q87" s="966" t="e">
        <f>P87/O87*100</f>
        <v>#DIV/0!</v>
      </c>
      <c r="R87" s="16" t="s">
        <v>34</v>
      </c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977"/>
    </row>
    <row r="88" spans="1:51">
      <c r="A88" s="1027"/>
      <c r="B88" s="978"/>
      <c r="C88" s="1019"/>
      <c r="D88" s="1021"/>
      <c r="E88" s="976"/>
      <c r="F88" s="975"/>
      <c r="G88" s="975"/>
      <c r="H88" s="976"/>
      <c r="I88" s="975"/>
      <c r="J88" s="975"/>
      <c r="K88" s="965"/>
      <c r="L88" s="965"/>
      <c r="M88" s="967"/>
      <c r="N88" s="967"/>
      <c r="O88" s="964"/>
      <c r="P88" s="967"/>
      <c r="Q88" s="967"/>
      <c r="R88" s="16" t="s">
        <v>35</v>
      </c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978"/>
    </row>
    <row r="89" spans="1:51" ht="18">
      <c r="A89" s="47" t="s">
        <v>270</v>
      </c>
      <c r="B89" s="1030" t="s">
        <v>99</v>
      </c>
      <c r="C89" s="1030"/>
      <c r="D89" s="1030"/>
      <c r="E89" s="1030">
        <v>42065</v>
      </c>
      <c r="F89" s="1030"/>
      <c r="G89" s="1030"/>
      <c r="H89" s="1030">
        <v>42099</v>
      </c>
      <c r="I89" s="1030"/>
      <c r="J89" s="1030"/>
      <c r="K89" s="1030"/>
      <c r="L89" s="1030"/>
      <c r="M89" s="1030"/>
      <c r="N89" s="1030"/>
      <c r="O89" s="1030"/>
      <c r="P89" s="1030"/>
      <c r="Q89" s="1030"/>
      <c r="R89" s="1030"/>
      <c r="S89" s="1030"/>
      <c r="T89" s="1030"/>
      <c r="U89" s="1030"/>
      <c r="V89" s="1030"/>
      <c r="W89" s="1030"/>
      <c r="X89" s="1030"/>
      <c r="Y89" s="1030"/>
      <c r="Z89" s="1030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V89" s="1030"/>
      <c r="AW89" s="1030"/>
      <c r="AX89" s="1030"/>
    </row>
    <row r="90" spans="1:51">
      <c r="A90" s="980" t="s">
        <v>139</v>
      </c>
      <c r="B90" s="981" t="s">
        <v>93</v>
      </c>
      <c r="C90" s="960" t="s">
        <v>38</v>
      </c>
      <c r="D90" s="964">
        <v>2323</v>
      </c>
      <c r="E90" s="969">
        <v>42065</v>
      </c>
      <c r="F90" s="969">
        <v>42109</v>
      </c>
      <c r="G90" s="969"/>
      <c r="H90" s="969">
        <v>42074</v>
      </c>
      <c r="I90" s="969">
        <f>F90+9</f>
        <v>42118</v>
      </c>
      <c r="J90" s="969"/>
      <c r="K90" s="965">
        <f>O90+февраль!P85</f>
        <v>0</v>
      </c>
      <c r="L90" s="965">
        <f>февраль!P106+март!P90</f>
        <v>0</v>
      </c>
      <c r="M90" s="966">
        <f>D90-L90</f>
        <v>2323</v>
      </c>
      <c r="N90" s="966">
        <f>L90/D90*100</f>
        <v>0</v>
      </c>
      <c r="O90" s="964">
        <f>SUM(S90:AW90)</f>
        <v>0</v>
      </c>
      <c r="P90" s="966">
        <f>SUM(S91:AW91)</f>
        <v>0</v>
      </c>
      <c r="Q90" s="966" t="e">
        <f>P90/O90*100</f>
        <v>#DIV/0!</v>
      </c>
      <c r="R90" s="49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1024"/>
    </row>
    <row r="91" spans="1:51">
      <c r="A91" s="980"/>
      <c r="B91" s="981"/>
      <c r="C91" s="961"/>
      <c r="D91" s="964"/>
      <c r="E91" s="969"/>
      <c r="F91" s="969"/>
      <c r="G91" s="969"/>
      <c r="H91" s="969"/>
      <c r="I91" s="969"/>
      <c r="J91" s="969"/>
      <c r="K91" s="965"/>
      <c r="L91" s="965"/>
      <c r="M91" s="967"/>
      <c r="N91" s="967"/>
      <c r="O91" s="964"/>
      <c r="P91" s="967"/>
      <c r="Q91" s="967"/>
      <c r="R91" s="143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3"/>
      <c r="AM91" s="53"/>
      <c r="AN91" s="53"/>
      <c r="AO91" s="53"/>
      <c r="AP91" s="53"/>
      <c r="AQ91" s="53"/>
      <c r="AR91" s="53"/>
      <c r="AS91" s="53"/>
      <c r="AT91" s="53"/>
      <c r="AU91" s="240"/>
      <c r="AV91" s="183"/>
      <c r="AW91" s="184"/>
      <c r="AX91" s="1025"/>
    </row>
    <row r="92" spans="1:51" ht="15" customHeight="1">
      <c r="A92" s="980" t="s">
        <v>139</v>
      </c>
      <c r="B92" s="981" t="s">
        <v>94</v>
      </c>
      <c r="C92" s="960"/>
      <c r="D92" s="964"/>
      <c r="E92" s="969">
        <v>42075</v>
      </c>
      <c r="F92" s="969">
        <v>42093</v>
      </c>
      <c r="G92" s="969"/>
      <c r="H92" s="969">
        <v>42089</v>
      </c>
      <c r="I92" s="969"/>
      <c r="J92" s="969"/>
      <c r="K92" s="965">
        <f>O92+февраль!P87</f>
        <v>0</v>
      </c>
      <c r="L92" s="965">
        <f>февраль!P108+март!P92</f>
        <v>0</v>
      </c>
      <c r="M92" s="966">
        <f>D92-L92</f>
        <v>0</v>
      </c>
      <c r="N92" s="966" t="e">
        <f>L92/D92*100</f>
        <v>#DIV/0!</v>
      </c>
      <c r="O92" s="964">
        <f>SUM(S92:AW92)</f>
        <v>0</v>
      </c>
      <c r="P92" s="966">
        <f>SUM(S93:AW93)</f>
        <v>0</v>
      </c>
      <c r="Q92" s="966" t="e">
        <f>P92/O92*100</f>
        <v>#DIV/0!</v>
      </c>
      <c r="R92" s="49" t="s">
        <v>34</v>
      </c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1022"/>
      <c r="AV92" s="980"/>
      <c r="AW92" s="981"/>
      <c r="AX92" s="1024"/>
      <c r="AY92" s="960"/>
    </row>
    <row r="93" spans="1:51">
      <c r="A93" s="980"/>
      <c r="B93" s="981"/>
      <c r="C93" s="961"/>
      <c r="D93" s="964"/>
      <c r="E93" s="969"/>
      <c r="F93" s="969"/>
      <c r="G93" s="969"/>
      <c r="H93" s="969"/>
      <c r="I93" s="969"/>
      <c r="J93" s="969"/>
      <c r="K93" s="965"/>
      <c r="L93" s="965"/>
      <c r="M93" s="967"/>
      <c r="N93" s="967"/>
      <c r="O93" s="964"/>
      <c r="P93" s="967"/>
      <c r="Q93" s="967"/>
      <c r="R93" s="51" t="s">
        <v>35</v>
      </c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3"/>
      <c r="AM93" s="53"/>
      <c r="AN93" s="53"/>
      <c r="AO93" s="53"/>
      <c r="AP93" s="53"/>
      <c r="AQ93" s="53"/>
      <c r="AR93" s="53"/>
      <c r="AS93" s="53"/>
      <c r="AT93" s="53"/>
      <c r="AU93" s="1023"/>
      <c r="AV93" s="980"/>
      <c r="AW93" s="981"/>
      <c r="AX93" s="1025"/>
      <c r="AY93" s="961"/>
    </row>
    <row r="94" spans="1:51" ht="15" customHeight="1">
      <c r="A94" s="980" t="s">
        <v>140</v>
      </c>
      <c r="B94" s="981" t="s">
        <v>95</v>
      </c>
      <c r="C94" s="960"/>
      <c r="D94" s="964"/>
      <c r="E94" s="969">
        <v>42090</v>
      </c>
      <c r="F94" s="969">
        <v>42083</v>
      </c>
      <c r="G94" s="969"/>
      <c r="H94" s="969">
        <v>42095</v>
      </c>
      <c r="I94" s="969"/>
      <c r="J94" s="969"/>
      <c r="K94" s="965">
        <f>O94+февраль!P89</f>
        <v>0</v>
      </c>
      <c r="L94" s="965">
        <f>февраль!P110+март!P94</f>
        <v>0</v>
      </c>
      <c r="M94" s="966">
        <f>D94-L94</f>
        <v>0</v>
      </c>
      <c r="N94" s="966" t="e">
        <f>L94/D94*100</f>
        <v>#DIV/0!</v>
      </c>
      <c r="O94" s="964">
        <f>SUM(S94:AW94)</f>
        <v>0</v>
      </c>
      <c r="P94" s="966">
        <f>SUM(S95:AW95)</f>
        <v>0</v>
      </c>
      <c r="Q94" s="966" t="e">
        <f>P94/O94*100</f>
        <v>#DIV/0!</v>
      </c>
      <c r="R94" s="49" t="s">
        <v>34</v>
      </c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1022"/>
      <c r="AV94" s="980"/>
      <c r="AW94" s="981"/>
      <c r="AX94" s="1024"/>
      <c r="AY94" s="960"/>
    </row>
    <row r="95" spans="1:51">
      <c r="A95" s="980"/>
      <c r="B95" s="981"/>
      <c r="C95" s="961"/>
      <c r="D95" s="964"/>
      <c r="E95" s="969"/>
      <c r="F95" s="969"/>
      <c r="G95" s="969"/>
      <c r="H95" s="969"/>
      <c r="I95" s="969"/>
      <c r="J95" s="969"/>
      <c r="K95" s="965"/>
      <c r="L95" s="965"/>
      <c r="M95" s="967"/>
      <c r="N95" s="967"/>
      <c r="O95" s="964"/>
      <c r="P95" s="967"/>
      <c r="Q95" s="967"/>
      <c r="R95" s="51" t="s">
        <v>35</v>
      </c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3"/>
      <c r="AM95" s="53"/>
      <c r="AN95" s="53"/>
      <c r="AO95" s="53"/>
      <c r="AP95" s="53"/>
      <c r="AQ95" s="53"/>
      <c r="AR95" s="53"/>
      <c r="AS95" s="53"/>
      <c r="AT95" s="53"/>
      <c r="AU95" s="1023"/>
      <c r="AV95" s="980"/>
      <c r="AW95" s="981"/>
      <c r="AX95" s="1025"/>
      <c r="AY95" s="961"/>
    </row>
    <row r="96" spans="1:51" ht="15" customHeight="1">
      <c r="A96" s="980" t="s">
        <v>141</v>
      </c>
      <c r="B96" s="981" t="s">
        <v>96</v>
      </c>
      <c r="C96" s="960"/>
      <c r="D96" s="964"/>
      <c r="E96" s="969">
        <v>42090</v>
      </c>
      <c r="F96" s="969"/>
      <c r="G96" s="969"/>
      <c r="H96" s="969">
        <v>42099</v>
      </c>
      <c r="I96" s="969"/>
      <c r="J96" s="969"/>
      <c r="K96" s="965">
        <f>O96+февраль!P91</f>
        <v>0</v>
      </c>
      <c r="L96" s="965">
        <f>февраль!P112+март!P96</f>
        <v>0</v>
      </c>
      <c r="M96" s="966">
        <f>D96-L96</f>
        <v>0</v>
      </c>
      <c r="N96" s="966" t="e">
        <f>L96/D96*100</f>
        <v>#DIV/0!</v>
      </c>
      <c r="O96" s="964">
        <f>SUM(S96:AW96)</f>
        <v>0</v>
      </c>
      <c r="P96" s="966">
        <f>SUM(S97:AW97)</f>
        <v>0</v>
      </c>
      <c r="Q96" s="966" t="e">
        <f>P96/O96*100</f>
        <v>#DIV/0!</v>
      </c>
      <c r="R96" s="49" t="s">
        <v>34</v>
      </c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1022"/>
      <c r="AV96" s="980"/>
      <c r="AW96" s="981"/>
      <c r="AX96" s="1024"/>
      <c r="AY96" s="960"/>
    </row>
    <row r="97" spans="1:51">
      <c r="A97" s="980"/>
      <c r="B97" s="981"/>
      <c r="C97" s="961"/>
      <c r="D97" s="964"/>
      <c r="E97" s="969"/>
      <c r="F97" s="969"/>
      <c r="G97" s="969"/>
      <c r="H97" s="969"/>
      <c r="I97" s="969"/>
      <c r="J97" s="969"/>
      <c r="K97" s="965"/>
      <c r="L97" s="965"/>
      <c r="M97" s="967"/>
      <c r="N97" s="967"/>
      <c r="O97" s="964"/>
      <c r="P97" s="967"/>
      <c r="Q97" s="967"/>
      <c r="R97" s="51" t="s">
        <v>35</v>
      </c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3"/>
      <c r="AM97" s="53"/>
      <c r="AN97" s="53"/>
      <c r="AO97" s="53"/>
      <c r="AP97" s="53"/>
      <c r="AQ97" s="53"/>
      <c r="AR97" s="53"/>
      <c r="AS97" s="53"/>
      <c r="AT97" s="53"/>
      <c r="AU97" s="1023"/>
      <c r="AV97" s="980"/>
      <c r="AW97" s="981"/>
      <c r="AX97" s="1025"/>
      <c r="AY97" s="961"/>
    </row>
    <row r="98" spans="1:51" ht="15" customHeight="1">
      <c r="A98" s="980" t="s">
        <v>142</v>
      </c>
      <c r="B98" s="981" t="s">
        <v>97</v>
      </c>
      <c r="C98" s="960"/>
      <c r="D98" s="964"/>
      <c r="E98" s="969">
        <v>42090</v>
      </c>
      <c r="F98" s="969"/>
      <c r="G98" s="969"/>
      <c r="H98" s="969">
        <v>42094</v>
      </c>
      <c r="I98" s="969"/>
      <c r="J98" s="969"/>
      <c r="K98" s="965">
        <f>O98+февраль!P93</f>
        <v>0</v>
      </c>
      <c r="L98" s="965">
        <f>февраль!P114+март!P98</f>
        <v>0</v>
      </c>
      <c r="M98" s="966">
        <f>D98-L98</f>
        <v>0</v>
      </c>
      <c r="N98" s="966" t="e">
        <f>L98/D98*100</f>
        <v>#DIV/0!</v>
      </c>
      <c r="O98" s="964">
        <f>SUM(S98:AW98)</f>
        <v>0</v>
      </c>
      <c r="P98" s="966">
        <f>SUM(S99:AW99)</f>
        <v>0</v>
      </c>
      <c r="Q98" s="966" t="e">
        <f>P98/O98*100</f>
        <v>#DIV/0!</v>
      </c>
      <c r="R98" s="49" t="s">
        <v>34</v>
      </c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1022"/>
      <c r="AV98" s="980"/>
      <c r="AW98" s="981"/>
      <c r="AX98" s="1024"/>
      <c r="AY98" s="960"/>
    </row>
    <row r="99" spans="1:51">
      <c r="A99" s="980"/>
      <c r="B99" s="981"/>
      <c r="C99" s="961"/>
      <c r="D99" s="964"/>
      <c r="E99" s="969"/>
      <c r="F99" s="969"/>
      <c r="G99" s="969"/>
      <c r="H99" s="969"/>
      <c r="I99" s="969"/>
      <c r="J99" s="969"/>
      <c r="K99" s="965"/>
      <c r="L99" s="965"/>
      <c r="M99" s="967"/>
      <c r="N99" s="967"/>
      <c r="O99" s="964"/>
      <c r="P99" s="967"/>
      <c r="Q99" s="967"/>
      <c r="R99" s="51" t="s">
        <v>35</v>
      </c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3"/>
      <c r="AM99" s="53"/>
      <c r="AN99" s="53"/>
      <c r="AO99" s="53"/>
      <c r="AP99" s="53"/>
      <c r="AQ99" s="53"/>
      <c r="AR99" s="53"/>
      <c r="AS99" s="53"/>
      <c r="AT99" s="53"/>
      <c r="AU99" s="1023"/>
      <c r="AV99" s="980"/>
      <c r="AW99" s="981"/>
      <c r="AX99" s="1025"/>
      <c r="AY99" s="961"/>
    </row>
    <row r="100" spans="1:51">
      <c r="A100" s="1027" t="s">
        <v>143</v>
      </c>
      <c r="B100" s="977" t="s">
        <v>100</v>
      </c>
      <c r="C100" s="1018"/>
      <c r="D100" s="1020"/>
      <c r="E100" s="976">
        <v>42095</v>
      </c>
      <c r="F100" s="975"/>
      <c r="G100" s="975"/>
      <c r="H100" s="976">
        <v>42099</v>
      </c>
      <c r="I100" s="975"/>
      <c r="J100" s="975"/>
      <c r="K100" s="965">
        <f>O100+февраль!P95</f>
        <v>0</v>
      </c>
      <c r="L100" s="965">
        <f>февраль!P116+март!P100</f>
        <v>0</v>
      </c>
      <c r="M100" s="966">
        <f>D100-L100</f>
        <v>0</v>
      </c>
      <c r="N100" s="966" t="e">
        <f>L100/D100*100</f>
        <v>#DIV/0!</v>
      </c>
      <c r="O100" s="964">
        <f>SUM(S100:AW100)</f>
        <v>0</v>
      </c>
      <c r="P100" s="966">
        <f>SUM(S101:AW101)</f>
        <v>0</v>
      </c>
      <c r="Q100" s="966" t="e">
        <f>P100/O100*100</f>
        <v>#DIV/0!</v>
      </c>
      <c r="R100" s="16" t="s">
        <v>34</v>
      </c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977"/>
    </row>
    <row r="101" spans="1:51">
      <c r="A101" s="1027"/>
      <c r="B101" s="978"/>
      <c r="C101" s="1019"/>
      <c r="D101" s="1021"/>
      <c r="E101" s="976"/>
      <c r="F101" s="975"/>
      <c r="G101" s="975"/>
      <c r="H101" s="976"/>
      <c r="I101" s="975"/>
      <c r="J101" s="975"/>
      <c r="K101" s="965"/>
      <c r="L101" s="965"/>
      <c r="M101" s="967"/>
      <c r="N101" s="967"/>
      <c r="O101" s="964"/>
      <c r="P101" s="967"/>
      <c r="Q101" s="967"/>
      <c r="R101" s="16" t="s">
        <v>35</v>
      </c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978"/>
    </row>
    <row r="102" spans="1:51" ht="18">
      <c r="A102" s="47" t="s">
        <v>327</v>
      </c>
      <c r="B102" s="1030" t="s">
        <v>101</v>
      </c>
      <c r="C102" s="1030"/>
      <c r="D102" s="1030"/>
      <c r="E102" s="1030">
        <v>42075</v>
      </c>
      <c r="F102" s="1030"/>
      <c r="G102" s="1030"/>
      <c r="H102" s="1030">
        <v>42114</v>
      </c>
      <c r="I102" s="1030"/>
      <c r="J102" s="1030"/>
      <c r="K102" s="1030"/>
      <c r="L102" s="1030"/>
      <c r="M102" s="1030"/>
      <c r="N102" s="1030"/>
      <c r="O102" s="1030"/>
      <c r="P102" s="1030"/>
      <c r="Q102" s="1030"/>
      <c r="R102" s="1030"/>
      <c r="S102" s="1030"/>
      <c r="T102" s="1030"/>
      <c r="U102" s="1030"/>
      <c r="V102" s="1030"/>
      <c r="W102" s="1030"/>
      <c r="X102" s="1030"/>
      <c r="Y102" s="1030"/>
      <c r="Z102" s="1030"/>
      <c r="AA102" s="1030"/>
      <c r="AB102" s="1030"/>
      <c r="AC102" s="1030"/>
      <c r="AD102" s="1030"/>
      <c r="AE102" s="1030"/>
      <c r="AF102" s="1030"/>
      <c r="AG102" s="1030"/>
      <c r="AH102" s="1030"/>
      <c r="AI102" s="1030"/>
      <c r="AJ102" s="1030"/>
      <c r="AK102" s="1030"/>
      <c r="AL102" s="1030"/>
      <c r="AM102" s="1030"/>
      <c r="AN102" s="1030"/>
      <c r="AO102" s="1030"/>
      <c r="AP102" s="1030"/>
      <c r="AQ102" s="1030"/>
      <c r="AR102" s="1030"/>
      <c r="AS102" s="1030"/>
      <c r="AT102" s="1030"/>
      <c r="AU102" s="1030"/>
      <c r="AV102" s="1030"/>
      <c r="AW102" s="1030"/>
      <c r="AX102" s="1030"/>
    </row>
    <row r="103" spans="1:51" ht="15" customHeight="1">
      <c r="A103" s="980" t="s">
        <v>144</v>
      </c>
      <c r="B103" s="981" t="s">
        <v>93</v>
      </c>
      <c r="C103" s="960"/>
      <c r="D103" s="964"/>
      <c r="E103" s="969">
        <v>42075</v>
      </c>
      <c r="F103" s="969">
        <v>42071</v>
      </c>
      <c r="G103" s="969"/>
      <c r="H103" s="969">
        <v>42084</v>
      </c>
      <c r="I103" s="969"/>
      <c r="J103" s="969"/>
      <c r="K103" s="965">
        <f>O103</f>
        <v>0</v>
      </c>
      <c r="L103" s="965">
        <f>P103</f>
        <v>0</v>
      </c>
      <c r="M103" s="966">
        <f>D103-L103</f>
        <v>0</v>
      </c>
      <c r="N103" s="966" t="e">
        <f>L103/D103*100</f>
        <v>#DIV/0!</v>
      </c>
      <c r="O103" s="964">
        <f>SUM(S103:AW103)</f>
        <v>0</v>
      </c>
      <c r="P103" s="966">
        <f>SUM(S104:AW104)</f>
        <v>0</v>
      </c>
      <c r="Q103" s="966" t="e">
        <f>P103/O103*100</f>
        <v>#DIV/0!</v>
      </c>
      <c r="R103" s="49" t="s">
        <v>34</v>
      </c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1022"/>
      <c r="AV103" s="980"/>
      <c r="AW103" s="981"/>
      <c r="AX103" s="1024"/>
      <c r="AY103" s="960"/>
    </row>
    <row r="104" spans="1:51">
      <c r="A104" s="980"/>
      <c r="B104" s="981"/>
      <c r="C104" s="961"/>
      <c r="D104" s="964"/>
      <c r="E104" s="969"/>
      <c r="F104" s="969"/>
      <c r="G104" s="969"/>
      <c r="H104" s="969"/>
      <c r="I104" s="969"/>
      <c r="J104" s="969"/>
      <c r="K104" s="965"/>
      <c r="L104" s="965"/>
      <c r="M104" s="967"/>
      <c r="N104" s="967"/>
      <c r="O104" s="964"/>
      <c r="P104" s="967"/>
      <c r="Q104" s="967"/>
      <c r="R104" s="51" t="s">
        <v>35</v>
      </c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3"/>
      <c r="AM104" s="53"/>
      <c r="AN104" s="53"/>
      <c r="AO104" s="53"/>
      <c r="AP104" s="53"/>
      <c r="AQ104" s="53"/>
      <c r="AR104" s="53"/>
      <c r="AS104" s="53"/>
      <c r="AT104" s="53"/>
      <c r="AU104" s="1023"/>
      <c r="AV104" s="980"/>
      <c r="AW104" s="981"/>
      <c r="AX104" s="1025"/>
      <c r="AY104" s="961"/>
    </row>
    <row r="105" spans="1:51" ht="15" customHeight="1">
      <c r="A105" s="980" t="s">
        <v>145</v>
      </c>
      <c r="B105" s="981" t="s">
        <v>94</v>
      </c>
      <c r="C105" s="960"/>
      <c r="D105" s="964"/>
      <c r="E105" s="969">
        <v>42085</v>
      </c>
      <c r="F105" s="969"/>
      <c r="G105" s="969"/>
      <c r="H105" s="969">
        <v>42099</v>
      </c>
      <c r="I105" s="969"/>
      <c r="J105" s="969"/>
      <c r="K105" s="965">
        <f>O105</f>
        <v>0</v>
      </c>
      <c r="L105" s="965">
        <f>P105</f>
        <v>0</v>
      </c>
      <c r="M105" s="966">
        <f>D105-L105</f>
        <v>0</v>
      </c>
      <c r="N105" s="966" t="e">
        <f>L105/D105*100</f>
        <v>#DIV/0!</v>
      </c>
      <c r="O105" s="964">
        <f>SUM(S105:AW105)</f>
        <v>0</v>
      </c>
      <c r="P105" s="966">
        <f>SUM(S106:AW106)</f>
        <v>0</v>
      </c>
      <c r="Q105" s="966" t="e">
        <f>P105/O105*100</f>
        <v>#DIV/0!</v>
      </c>
      <c r="R105" s="49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1022"/>
      <c r="AV105" s="980"/>
      <c r="AW105" s="981"/>
      <c r="AX105" s="1024"/>
      <c r="AY105" s="960"/>
    </row>
    <row r="106" spans="1:51">
      <c r="A106" s="980"/>
      <c r="B106" s="981"/>
      <c r="C106" s="961"/>
      <c r="D106" s="964"/>
      <c r="E106" s="969"/>
      <c r="F106" s="969"/>
      <c r="G106" s="969"/>
      <c r="H106" s="969"/>
      <c r="I106" s="969"/>
      <c r="J106" s="969"/>
      <c r="K106" s="965"/>
      <c r="L106" s="965"/>
      <c r="M106" s="967"/>
      <c r="N106" s="967"/>
      <c r="O106" s="964"/>
      <c r="P106" s="967"/>
      <c r="Q106" s="967"/>
      <c r="R106" s="51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3"/>
      <c r="AM106" s="53"/>
      <c r="AN106" s="53"/>
      <c r="AO106" s="53"/>
      <c r="AP106" s="53"/>
      <c r="AQ106" s="53"/>
      <c r="AR106" s="53"/>
      <c r="AS106" s="53"/>
      <c r="AT106" s="53"/>
      <c r="AU106" s="1023"/>
      <c r="AV106" s="980"/>
      <c r="AW106" s="981"/>
      <c r="AX106" s="1025"/>
      <c r="AY106" s="961"/>
    </row>
    <row r="107" spans="1:51">
      <c r="A107" s="1027" t="s">
        <v>146</v>
      </c>
      <c r="B107" s="977" t="s">
        <v>95</v>
      </c>
      <c r="C107" s="1018"/>
      <c r="D107" s="1020"/>
      <c r="E107" s="976">
        <v>42100</v>
      </c>
      <c r="F107" s="975"/>
      <c r="G107" s="975"/>
      <c r="H107" s="976">
        <v>42105</v>
      </c>
      <c r="I107" s="975"/>
      <c r="J107" s="975"/>
      <c r="K107" s="965">
        <f>O107</f>
        <v>0</v>
      </c>
      <c r="L107" s="965">
        <f>P107</f>
        <v>0</v>
      </c>
      <c r="M107" s="966">
        <f>D107-L107</f>
        <v>0</v>
      </c>
      <c r="N107" s="966" t="e">
        <f>L107/D107*100</f>
        <v>#DIV/0!</v>
      </c>
      <c r="O107" s="964">
        <f>SUM(S107:AW107)</f>
        <v>0</v>
      </c>
      <c r="P107" s="966">
        <f>SUM(S108:AW108)</f>
        <v>0</v>
      </c>
      <c r="Q107" s="966" t="e">
        <f>P107/O107*100</f>
        <v>#DIV/0!</v>
      </c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977"/>
    </row>
    <row r="108" spans="1:51">
      <c r="A108" s="1027"/>
      <c r="B108" s="978"/>
      <c r="C108" s="1019"/>
      <c r="D108" s="1021"/>
      <c r="E108" s="976"/>
      <c r="F108" s="975"/>
      <c r="G108" s="975"/>
      <c r="H108" s="976"/>
      <c r="I108" s="975"/>
      <c r="J108" s="975"/>
      <c r="K108" s="965"/>
      <c r="L108" s="965"/>
      <c r="M108" s="967"/>
      <c r="N108" s="967"/>
      <c r="O108" s="964"/>
      <c r="P108" s="967"/>
      <c r="Q108" s="967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978"/>
    </row>
    <row r="109" spans="1:51">
      <c r="A109" s="1027" t="s">
        <v>147</v>
      </c>
      <c r="B109" s="977" t="s">
        <v>96</v>
      </c>
      <c r="C109" s="1018"/>
      <c r="D109" s="1020"/>
      <c r="E109" s="976">
        <v>42100</v>
      </c>
      <c r="F109" s="975"/>
      <c r="G109" s="975"/>
      <c r="H109" s="976">
        <v>42114</v>
      </c>
      <c r="I109" s="975"/>
      <c r="J109" s="975"/>
      <c r="K109" s="965">
        <f>O109</f>
        <v>0</v>
      </c>
      <c r="L109" s="965">
        <f>P109</f>
        <v>0</v>
      </c>
      <c r="M109" s="966">
        <f>D109-L109</f>
        <v>0</v>
      </c>
      <c r="N109" s="966" t="e">
        <f>L109/D109*100</f>
        <v>#DIV/0!</v>
      </c>
      <c r="O109" s="964">
        <f>SUM(S109:AW109)</f>
        <v>0</v>
      </c>
      <c r="P109" s="966">
        <f>SUM(S110:AW110)</f>
        <v>0</v>
      </c>
      <c r="Q109" s="966" t="e">
        <f>P109/O109*100</f>
        <v>#DIV/0!</v>
      </c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977"/>
    </row>
    <row r="110" spans="1:51">
      <c r="A110" s="1027"/>
      <c r="B110" s="978"/>
      <c r="C110" s="1019"/>
      <c r="D110" s="1021"/>
      <c r="E110" s="976"/>
      <c r="F110" s="975"/>
      <c r="G110" s="975"/>
      <c r="H110" s="976"/>
      <c r="I110" s="975"/>
      <c r="J110" s="975"/>
      <c r="K110" s="965"/>
      <c r="L110" s="965"/>
      <c r="M110" s="967"/>
      <c r="N110" s="967"/>
      <c r="O110" s="964"/>
      <c r="P110" s="967"/>
      <c r="Q110" s="967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978"/>
    </row>
    <row r="111" spans="1:51">
      <c r="A111" s="1027" t="s">
        <v>148</v>
      </c>
      <c r="B111" s="977" t="s">
        <v>102</v>
      </c>
      <c r="C111" s="1018"/>
      <c r="D111" s="1020"/>
      <c r="E111" s="976">
        <v>42085</v>
      </c>
      <c r="F111" s="975"/>
      <c r="G111" s="975"/>
      <c r="H111" s="976">
        <v>42099</v>
      </c>
      <c r="I111" s="975"/>
      <c r="J111" s="975"/>
      <c r="K111" s="965">
        <f>O111</f>
        <v>0</v>
      </c>
      <c r="L111" s="965">
        <f>P111</f>
        <v>0</v>
      </c>
      <c r="M111" s="966">
        <f>D111-L111</f>
        <v>0</v>
      </c>
      <c r="N111" s="966" t="e">
        <f>L111/D111*100</f>
        <v>#DIV/0!</v>
      </c>
      <c r="O111" s="964">
        <f>SUM(S111:AW111)</f>
        <v>0</v>
      </c>
      <c r="P111" s="966">
        <f>SUM(S112:AW112)</f>
        <v>0</v>
      </c>
      <c r="Q111" s="966" t="e">
        <f>P111/O111*100</f>
        <v>#DIV/0!</v>
      </c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977"/>
    </row>
    <row r="112" spans="1:51">
      <c r="A112" s="1027"/>
      <c r="B112" s="978"/>
      <c r="C112" s="1019"/>
      <c r="D112" s="1021"/>
      <c r="E112" s="976"/>
      <c r="F112" s="975"/>
      <c r="G112" s="975"/>
      <c r="H112" s="976"/>
      <c r="I112" s="975"/>
      <c r="J112" s="975"/>
      <c r="K112" s="965"/>
      <c r="L112" s="965"/>
      <c r="M112" s="967"/>
      <c r="N112" s="967"/>
      <c r="O112" s="964"/>
      <c r="P112" s="967"/>
      <c r="Q112" s="967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978"/>
    </row>
    <row r="113" spans="1:51">
      <c r="A113" s="1027" t="s">
        <v>149</v>
      </c>
      <c r="B113" s="977" t="s">
        <v>97</v>
      </c>
      <c r="C113" s="1018"/>
      <c r="D113" s="1020"/>
      <c r="E113" s="976">
        <v>42100</v>
      </c>
      <c r="F113" s="975"/>
      <c r="G113" s="975"/>
      <c r="H113" s="976">
        <v>42104</v>
      </c>
      <c r="I113" s="975"/>
      <c r="J113" s="975"/>
      <c r="K113" s="965">
        <f>O113</f>
        <v>0</v>
      </c>
      <c r="L113" s="965">
        <f>P113</f>
        <v>0</v>
      </c>
      <c r="M113" s="966">
        <f>D113-L113</f>
        <v>0</v>
      </c>
      <c r="N113" s="966" t="e">
        <f>L113/D113*100</f>
        <v>#DIV/0!</v>
      </c>
      <c r="O113" s="964">
        <f>SUM(S113:AW113)</f>
        <v>0</v>
      </c>
      <c r="P113" s="966">
        <f>SUM(S114:AW114)</f>
        <v>0</v>
      </c>
      <c r="Q113" s="966" t="e">
        <f>P113/O113*100</f>
        <v>#DIV/0!</v>
      </c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977"/>
    </row>
    <row r="114" spans="1:51">
      <c r="A114" s="1027"/>
      <c r="B114" s="978"/>
      <c r="C114" s="1019"/>
      <c r="D114" s="1021"/>
      <c r="E114" s="976"/>
      <c r="F114" s="975"/>
      <c r="G114" s="975"/>
      <c r="H114" s="976"/>
      <c r="I114" s="975"/>
      <c r="J114" s="975"/>
      <c r="K114" s="965"/>
      <c r="L114" s="965"/>
      <c r="M114" s="967"/>
      <c r="N114" s="967"/>
      <c r="O114" s="964"/>
      <c r="P114" s="967"/>
      <c r="Q114" s="967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978"/>
    </row>
    <row r="115" spans="1:51" ht="18">
      <c r="A115" s="47" t="s">
        <v>328</v>
      </c>
      <c r="B115" s="1030" t="s">
        <v>103</v>
      </c>
      <c r="C115" s="1030"/>
      <c r="D115" s="1030"/>
      <c r="E115" s="1030">
        <v>42065</v>
      </c>
      <c r="F115" s="1030"/>
      <c r="G115" s="1030"/>
      <c r="H115" s="1030">
        <v>42144</v>
      </c>
      <c r="I115" s="1030"/>
      <c r="J115" s="1030"/>
      <c r="K115" s="1030"/>
      <c r="L115" s="1030"/>
      <c r="M115" s="1030"/>
      <c r="N115" s="1030"/>
      <c r="O115" s="1030"/>
      <c r="P115" s="1030"/>
      <c r="Q115" s="1030"/>
      <c r="R115" s="1030"/>
      <c r="S115" s="1030"/>
      <c r="T115" s="1030"/>
      <c r="U115" s="1030"/>
      <c r="V115" s="1030"/>
      <c r="W115" s="1030"/>
      <c r="X115" s="1030"/>
      <c r="Y115" s="1030"/>
      <c r="Z115" s="1030"/>
      <c r="AA115" s="1030"/>
      <c r="AB115" s="1030"/>
      <c r="AC115" s="1030"/>
      <c r="AD115" s="1030"/>
      <c r="AE115" s="1030"/>
      <c r="AF115" s="1030"/>
      <c r="AG115" s="1030"/>
      <c r="AH115" s="1030"/>
      <c r="AI115" s="1030"/>
      <c r="AJ115" s="1030"/>
      <c r="AK115" s="1030"/>
      <c r="AL115" s="1030"/>
      <c r="AM115" s="1030"/>
      <c r="AN115" s="1030"/>
      <c r="AO115" s="1030"/>
      <c r="AP115" s="1030"/>
      <c r="AQ115" s="1030"/>
      <c r="AR115" s="1030"/>
      <c r="AS115" s="1030"/>
      <c r="AT115" s="1030"/>
      <c r="AU115" s="1030"/>
      <c r="AV115" s="1030"/>
      <c r="AW115" s="1030"/>
      <c r="AX115" s="1030"/>
    </row>
    <row r="116" spans="1:51" ht="15" customHeight="1">
      <c r="A116" s="980" t="s">
        <v>150</v>
      </c>
      <c r="B116" s="981" t="s">
        <v>93</v>
      </c>
      <c r="C116" s="960"/>
      <c r="D116" s="964"/>
      <c r="E116" s="969">
        <v>42065</v>
      </c>
      <c r="F116" s="969">
        <v>42068</v>
      </c>
      <c r="G116" s="969"/>
      <c r="H116" s="969">
        <v>42074</v>
      </c>
      <c r="I116" s="969"/>
      <c r="J116" s="969"/>
      <c r="K116" s="965">
        <f>O116</f>
        <v>0</v>
      </c>
      <c r="L116" s="965">
        <f>P116</f>
        <v>0</v>
      </c>
      <c r="M116" s="966">
        <f>D116-L116</f>
        <v>0</v>
      </c>
      <c r="N116" s="966" t="e">
        <f>L116/D116*100</f>
        <v>#DIV/0!</v>
      </c>
      <c r="O116" s="964">
        <f>SUM(S116:AW116)</f>
        <v>0</v>
      </c>
      <c r="P116" s="966">
        <f>SUM(S117:AW117)</f>
        <v>0</v>
      </c>
      <c r="Q116" s="966" t="e">
        <f>P116/O116*100</f>
        <v>#DIV/0!</v>
      </c>
      <c r="R116" s="49" t="s">
        <v>34</v>
      </c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1022"/>
      <c r="AV116" s="980"/>
      <c r="AW116" s="981"/>
      <c r="AX116" s="1024"/>
      <c r="AY116" s="960"/>
    </row>
    <row r="117" spans="1:51">
      <c r="A117" s="980"/>
      <c r="B117" s="981"/>
      <c r="C117" s="961"/>
      <c r="D117" s="964"/>
      <c r="E117" s="969"/>
      <c r="F117" s="969"/>
      <c r="G117" s="969"/>
      <c r="H117" s="969"/>
      <c r="I117" s="969"/>
      <c r="J117" s="969"/>
      <c r="K117" s="965"/>
      <c r="L117" s="965"/>
      <c r="M117" s="967"/>
      <c r="N117" s="967"/>
      <c r="O117" s="964"/>
      <c r="P117" s="967"/>
      <c r="Q117" s="967"/>
      <c r="R117" s="51" t="s">
        <v>35</v>
      </c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3"/>
      <c r="AM117" s="53"/>
      <c r="AN117" s="53"/>
      <c r="AO117" s="53"/>
      <c r="AP117" s="53"/>
      <c r="AQ117" s="53"/>
      <c r="AR117" s="53"/>
      <c r="AS117" s="53"/>
      <c r="AT117" s="53"/>
      <c r="AU117" s="1023"/>
      <c r="AV117" s="980"/>
      <c r="AW117" s="981"/>
      <c r="AX117" s="1025"/>
      <c r="AY117" s="961"/>
    </row>
    <row r="118" spans="1:51">
      <c r="A118" s="1027" t="s">
        <v>151</v>
      </c>
      <c r="B118" s="977" t="s">
        <v>94</v>
      </c>
      <c r="C118" s="1018"/>
      <c r="D118" s="1020"/>
      <c r="E118" s="976">
        <v>42115</v>
      </c>
      <c r="F118" s="975"/>
      <c r="G118" s="975"/>
      <c r="H118" s="976">
        <v>42129</v>
      </c>
      <c r="I118" s="975"/>
      <c r="J118" s="975"/>
      <c r="K118" s="965">
        <f>O118</f>
        <v>0</v>
      </c>
      <c r="L118" s="965">
        <f>P118</f>
        <v>0</v>
      </c>
      <c r="M118" s="966">
        <f>D118-L118</f>
        <v>0</v>
      </c>
      <c r="N118" s="966" t="e">
        <f>L118/D118*100</f>
        <v>#DIV/0!</v>
      </c>
      <c r="O118" s="964">
        <f>SUM(S118:AW118)</f>
        <v>0</v>
      </c>
      <c r="P118" s="966">
        <f>SUM(S119:AW119)</f>
        <v>0</v>
      </c>
      <c r="Q118" s="966" t="e">
        <f>P118/O118*100</f>
        <v>#DIV/0!</v>
      </c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977"/>
    </row>
    <row r="119" spans="1:51">
      <c r="A119" s="1027"/>
      <c r="B119" s="978"/>
      <c r="C119" s="1019"/>
      <c r="D119" s="1021"/>
      <c r="E119" s="976"/>
      <c r="F119" s="975"/>
      <c r="G119" s="975"/>
      <c r="H119" s="976"/>
      <c r="I119" s="975"/>
      <c r="J119" s="975"/>
      <c r="K119" s="965"/>
      <c r="L119" s="965"/>
      <c r="M119" s="967"/>
      <c r="N119" s="967"/>
      <c r="O119" s="964"/>
      <c r="P119" s="967"/>
      <c r="Q119" s="967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978"/>
    </row>
    <row r="120" spans="1:51">
      <c r="A120" s="1027" t="s">
        <v>152</v>
      </c>
      <c r="B120" s="977" t="s">
        <v>95</v>
      </c>
      <c r="C120" s="1018"/>
      <c r="D120" s="1020"/>
      <c r="E120" s="976">
        <v>42130</v>
      </c>
      <c r="F120" s="975"/>
      <c r="G120" s="975"/>
      <c r="H120" s="976">
        <v>42135</v>
      </c>
      <c r="I120" s="975"/>
      <c r="J120" s="975"/>
      <c r="K120" s="965">
        <f>O120</f>
        <v>0</v>
      </c>
      <c r="L120" s="965">
        <f>P120</f>
        <v>0</v>
      </c>
      <c r="M120" s="966">
        <f>D120-L120</f>
        <v>0</v>
      </c>
      <c r="N120" s="966" t="e">
        <f>L120/D120*100</f>
        <v>#DIV/0!</v>
      </c>
      <c r="O120" s="964">
        <f>SUM(S120:AW120)</f>
        <v>0</v>
      </c>
      <c r="P120" s="966">
        <f>SUM(S121:AW121)</f>
        <v>0</v>
      </c>
      <c r="Q120" s="966" t="e">
        <f>P120/O120*100</f>
        <v>#DIV/0!</v>
      </c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977"/>
    </row>
    <row r="121" spans="1:51">
      <c r="A121" s="1027"/>
      <c r="B121" s="978"/>
      <c r="C121" s="1019"/>
      <c r="D121" s="1021"/>
      <c r="E121" s="976"/>
      <c r="F121" s="975"/>
      <c r="G121" s="975"/>
      <c r="H121" s="976"/>
      <c r="I121" s="975"/>
      <c r="J121" s="975"/>
      <c r="K121" s="965"/>
      <c r="L121" s="965"/>
      <c r="M121" s="967"/>
      <c r="N121" s="967"/>
      <c r="O121" s="964"/>
      <c r="P121" s="967"/>
      <c r="Q121" s="967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978"/>
    </row>
    <row r="122" spans="1:51">
      <c r="A122" s="1027" t="s">
        <v>153</v>
      </c>
      <c r="B122" s="977" t="s">
        <v>96</v>
      </c>
      <c r="C122" s="1018"/>
      <c r="D122" s="1020"/>
      <c r="E122" s="976">
        <v>42130</v>
      </c>
      <c r="F122" s="975"/>
      <c r="G122" s="975"/>
      <c r="H122" s="976">
        <v>42144</v>
      </c>
      <c r="I122" s="975"/>
      <c r="J122" s="975"/>
      <c r="K122" s="965">
        <f>O122</f>
        <v>0</v>
      </c>
      <c r="L122" s="965">
        <f>P122</f>
        <v>0</v>
      </c>
      <c r="M122" s="966">
        <f>D122-L122</f>
        <v>0</v>
      </c>
      <c r="N122" s="966" t="e">
        <f>L122/D122*100</f>
        <v>#DIV/0!</v>
      </c>
      <c r="O122" s="964">
        <f>SUM(S122:AW122)</f>
        <v>0</v>
      </c>
      <c r="P122" s="966">
        <f>SUM(S123:AW123)</f>
        <v>0</v>
      </c>
      <c r="Q122" s="966" t="e">
        <f>P122/O122*100</f>
        <v>#DIV/0!</v>
      </c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977"/>
    </row>
    <row r="123" spans="1:51">
      <c r="A123" s="1027"/>
      <c r="B123" s="978"/>
      <c r="C123" s="1019"/>
      <c r="D123" s="1021"/>
      <c r="E123" s="976"/>
      <c r="F123" s="975"/>
      <c r="G123" s="975"/>
      <c r="H123" s="976"/>
      <c r="I123" s="975"/>
      <c r="J123" s="975"/>
      <c r="K123" s="965"/>
      <c r="L123" s="965"/>
      <c r="M123" s="967"/>
      <c r="N123" s="967"/>
      <c r="O123" s="964"/>
      <c r="P123" s="967"/>
      <c r="Q123" s="967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978"/>
    </row>
    <row r="124" spans="1:51">
      <c r="A124" s="1027" t="s">
        <v>154</v>
      </c>
      <c r="B124" s="977" t="s">
        <v>102</v>
      </c>
      <c r="C124" s="1018"/>
      <c r="D124" s="1020"/>
      <c r="E124" s="976">
        <v>42100</v>
      </c>
      <c r="F124" s="975"/>
      <c r="G124" s="975"/>
      <c r="H124" s="976">
        <v>42113</v>
      </c>
      <c r="I124" s="975"/>
      <c r="J124" s="975"/>
      <c r="K124" s="965">
        <f>O124</f>
        <v>0</v>
      </c>
      <c r="L124" s="965">
        <f>P124</f>
        <v>0</v>
      </c>
      <c r="M124" s="966">
        <f>D124-L124</f>
        <v>0</v>
      </c>
      <c r="N124" s="966" t="e">
        <f>L124/D124*100</f>
        <v>#DIV/0!</v>
      </c>
      <c r="O124" s="964">
        <f>SUM(S124:AW124)</f>
        <v>0</v>
      </c>
      <c r="P124" s="966">
        <f>SUM(S125:AW125)</f>
        <v>0</v>
      </c>
      <c r="Q124" s="966" t="e">
        <f>P124/O124*100</f>
        <v>#DIV/0!</v>
      </c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977"/>
    </row>
    <row r="125" spans="1:51">
      <c r="A125" s="1027"/>
      <c r="B125" s="978"/>
      <c r="C125" s="1019"/>
      <c r="D125" s="1021"/>
      <c r="E125" s="976"/>
      <c r="F125" s="975"/>
      <c r="G125" s="975"/>
      <c r="H125" s="976"/>
      <c r="I125" s="975"/>
      <c r="J125" s="975"/>
      <c r="K125" s="965"/>
      <c r="L125" s="965"/>
      <c r="M125" s="967"/>
      <c r="N125" s="967"/>
      <c r="O125" s="964"/>
      <c r="P125" s="967"/>
      <c r="Q125" s="967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978"/>
    </row>
    <row r="126" spans="1:51">
      <c r="A126" s="1027" t="s">
        <v>155</v>
      </c>
      <c r="B126" s="977" t="s">
        <v>97</v>
      </c>
      <c r="C126" s="1018"/>
      <c r="D126" s="1020"/>
      <c r="E126" s="976">
        <v>42130</v>
      </c>
      <c r="F126" s="975"/>
      <c r="G126" s="975"/>
      <c r="H126" s="976">
        <v>42134</v>
      </c>
      <c r="I126" s="975"/>
      <c r="J126" s="975"/>
      <c r="K126" s="965">
        <f>O126</f>
        <v>0</v>
      </c>
      <c r="L126" s="965">
        <f>P126</f>
        <v>0</v>
      </c>
      <c r="M126" s="966">
        <f>D126-L126</f>
        <v>0</v>
      </c>
      <c r="N126" s="966" t="e">
        <f>L126/D126*100</f>
        <v>#DIV/0!</v>
      </c>
      <c r="O126" s="964">
        <f>SUM(S126:AW126)</f>
        <v>0</v>
      </c>
      <c r="P126" s="966">
        <f>SUM(S127:AW127)</f>
        <v>0</v>
      </c>
      <c r="Q126" s="966" t="e">
        <f>P126/O126*100</f>
        <v>#DIV/0!</v>
      </c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977"/>
    </row>
    <row r="127" spans="1:51">
      <c r="A127" s="1027"/>
      <c r="B127" s="978"/>
      <c r="C127" s="1019"/>
      <c r="D127" s="1021"/>
      <c r="E127" s="976"/>
      <c r="F127" s="975"/>
      <c r="G127" s="975"/>
      <c r="H127" s="976"/>
      <c r="I127" s="975"/>
      <c r="J127" s="975"/>
      <c r="K127" s="965"/>
      <c r="L127" s="965"/>
      <c r="M127" s="967"/>
      <c r="N127" s="967"/>
      <c r="O127" s="964"/>
      <c r="P127" s="967"/>
      <c r="Q127" s="967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978"/>
    </row>
    <row r="128" spans="1:51" ht="18">
      <c r="A128" s="47" t="s">
        <v>329</v>
      </c>
      <c r="B128" s="1030" t="s">
        <v>104</v>
      </c>
      <c r="C128" s="1030"/>
      <c r="D128" s="1030"/>
      <c r="E128" s="1030">
        <v>42055</v>
      </c>
      <c r="F128" s="1030"/>
      <c r="G128" s="1030"/>
      <c r="H128" s="1030">
        <v>42174</v>
      </c>
      <c r="I128" s="1030"/>
      <c r="J128" s="1030"/>
      <c r="K128" s="1030"/>
      <c r="L128" s="1030"/>
      <c r="M128" s="1030"/>
      <c r="N128" s="1030"/>
      <c r="O128" s="1030"/>
      <c r="P128" s="1030"/>
      <c r="Q128" s="1030"/>
      <c r="R128" s="1030"/>
      <c r="S128" s="1030"/>
      <c r="T128" s="1030"/>
      <c r="U128" s="1030"/>
      <c r="V128" s="1030"/>
      <c r="W128" s="1030"/>
      <c r="X128" s="1030"/>
      <c r="Y128" s="1030"/>
      <c r="Z128" s="1030"/>
      <c r="AA128" s="1030"/>
      <c r="AB128" s="1030"/>
      <c r="AC128" s="1030"/>
      <c r="AD128" s="1030"/>
      <c r="AE128" s="1030"/>
      <c r="AF128" s="1030"/>
      <c r="AG128" s="1030"/>
      <c r="AH128" s="1030"/>
      <c r="AI128" s="1030"/>
      <c r="AJ128" s="1030"/>
      <c r="AK128" s="1030"/>
      <c r="AL128" s="1030"/>
      <c r="AM128" s="1030"/>
      <c r="AN128" s="1030"/>
      <c r="AO128" s="1030"/>
      <c r="AP128" s="1030"/>
      <c r="AQ128" s="1030"/>
      <c r="AR128" s="1030"/>
      <c r="AS128" s="1030"/>
      <c r="AT128" s="1030"/>
      <c r="AU128" s="1030"/>
      <c r="AV128" s="1030"/>
      <c r="AW128" s="1030"/>
      <c r="AX128" s="1030"/>
    </row>
    <row r="129" spans="1:51" ht="15" customHeight="1">
      <c r="A129" s="980" t="s">
        <v>156</v>
      </c>
      <c r="B129" s="981" t="s">
        <v>93</v>
      </c>
      <c r="C129" s="960"/>
      <c r="D129" s="964"/>
      <c r="E129" s="969">
        <v>42055</v>
      </c>
      <c r="F129" s="969">
        <v>42068</v>
      </c>
      <c r="G129" s="969"/>
      <c r="H129" s="969">
        <v>42064</v>
      </c>
      <c r="I129" s="969"/>
      <c r="J129" s="969"/>
      <c r="K129" s="965">
        <f>O129</f>
        <v>0</v>
      </c>
      <c r="L129" s="965">
        <f>P129</f>
        <v>0</v>
      </c>
      <c r="M129" s="966">
        <f>D129-L129</f>
        <v>0</v>
      </c>
      <c r="N129" s="966" t="e">
        <f>L129/D129*100</f>
        <v>#DIV/0!</v>
      </c>
      <c r="O129" s="964">
        <f>SUM(S129:AW129)</f>
        <v>0</v>
      </c>
      <c r="P129" s="966">
        <f>SUM(S130:AW130)</f>
        <v>0</v>
      </c>
      <c r="Q129" s="966" t="e">
        <f>P129/O129*100</f>
        <v>#DIV/0!</v>
      </c>
      <c r="R129" s="49" t="s">
        <v>34</v>
      </c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1022"/>
      <c r="AV129" s="980"/>
      <c r="AW129" s="981"/>
      <c r="AX129" s="1024"/>
      <c r="AY129" s="960"/>
    </row>
    <row r="130" spans="1:51">
      <c r="A130" s="980"/>
      <c r="B130" s="981"/>
      <c r="C130" s="961"/>
      <c r="D130" s="964"/>
      <c r="E130" s="969"/>
      <c r="F130" s="969"/>
      <c r="G130" s="969"/>
      <c r="H130" s="969"/>
      <c r="I130" s="969"/>
      <c r="J130" s="969"/>
      <c r="K130" s="965"/>
      <c r="L130" s="965"/>
      <c r="M130" s="967"/>
      <c r="N130" s="967"/>
      <c r="O130" s="964"/>
      <c r="P130" s="967"/>
      <c r="Q130" s="967"/>
      <c r="R130" s="51" t="s">
        <v>35</v>
      </c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3"/>
      <c r="AM130" s="53"/>
      <c r="AN130" s="53"/>
      <c r="AO130" s="53"/>
      <c r="AP130" s="53"/>
      <c r="AQ130" s="53"/>
      <c r="AR130" s="53"/>
      <c r="AS130" s="53"/>
      <c r="AT130" s="53"/>
      <c r="AU130" s="1023"/>
      <c r="AV130" s="980"/>
      <c r="AW130" s="981"/>
      <c r="AX130" s="1025"/>
      <c r="AY130" s="961"/>
    </row>
    <row r="131" spans="1:51">
      <c r="A131" s="1027" t="s">
        <v>157</v>
      </c>
      <c r="B131" s="977" t="s">
        <v>94</v>
      </c>
      <c r="C131" s="1018"/>
      <c r="D131" s="1020"/>
      <c r="E131" s="976">
        <v>42145</v>
      </c>
      <c r="F131" s="975"/>
      <c r="G131" s="975"/>
      <c r="H131" s="976">
        <v>42159</v>
      </c>
      <c r="I131" s="975"/>
      <c r="J131" s="975"/>
      <c r="K131" s="965">
        <f>O131</f>
        <v>0</v>
      </c>
      <c r="L131" s="965">
        <f>P131</f>
        <v>0</v>
      </c>
      <c r="M131" s="966">
        <f>D131-L131</f>
        <v>0</v>
      </c>
      <c r="N131" s="966" t="e">
        <f>L131/D131*100</f>
        <v>#DIV/0!</v>
      </c>
      <c r="O131" s="964">
        <f>SUM(S131:AW131)</f>
        <v>0</v>
      </c>
      <c r="P131" s="966">
        <f>SUM(S132:AW132)</f>
        <v>0</v>
      </c>
      <c r="Q131" s="966" t="e">
        <f>P131/O131*100</f>
        <v>#DIV/0!</v>
      </c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977"/>
    </row>
    <row r="132" spans="1:51">
      <c r="A132" s="1027"/>
      <c r="B132" s="978"/>
      <c r="C132" s="1019"/>
      <c r="D132" s="1021"/>
      <c r="E132" s="976"/>
      <c r="F132" s="975"/>
      <c r="G132" s="975"/>
      <c r="H132" s="976"/>
      <c r="I132" s="975"/>
      <c r="J132" s="975"/>
      <c r="K132" s="965"/>
      <c r="L132" s="965"/>
      <c r="M132" s="967"/>
      <c r="N132" s="967"/>
      <c r="O132" s="964"/>
      <c r="P132" s="967"/>
      <c r="Q132" s="967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978"/>
    </row>
    <row r="133" spans="1:51">
      <c r="A133" s="1027" t="s">
        <v>158</v>
      </c>
      <c r="B133" s="977" t="s">
        <v>105</v>
      </c>
      <c r="C133" s="1018"/>
      <c r="D133" s="1020"/>
      <c r="E133" s="976">
        <v>42160</v>
      </c>
      <c r="F133" s="975"/>
      <c r="G133" s="975"/>
      <c r="H133" s="976">
        <v>42165</v>
      </c>
      <c r="I133" s="975"/>
      <c r="J133" s="975"/>
      <c r="K133" s="965">
        <f>O133</f>
        <v>0</v>
      </c>
      <c r="L133" s="965">
        <f>P133</f>
        <v>0</v>
      </c>
      <c r="M133" s="966">
        <f>D133-L133</f>
        <v>0</v>
      </c>
      <c r="N133" s="966" t="e">
        <f>L133/D133*100</f>
        <v>#DIV/0!</v>
      </c>
      <c r="O133" s="964">
        <f>SUM(S133:AW133)</f>
        <v>0</v>
      </c>
      <c r="P133" s="966">
        <f>SUM(S134:AW134)</f>
        <v>0</v>
      </c>
      <c r="Q133" s="966" t="e">
        <f>P133/O133*100</f>
        <v>#DIV/0!</v>
      </c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977"/>
    </row>
    <row r="134" spans="1:51">
      <c r="A134" s="1027"/>
      <c r="B134" s="978"/>
      <c r="C134" s="1019"/>
      <c r="D134" s="1021"/>
      <c r="E134" s="976"/>
      <c r="F134" s="975"/>
      <c r="G134" s="975"/>
      <c r="H134" s="976"/>
      <c r="I134" s="975"/>
      <c r="J134" s="975"/>
      <c r="K134" s="965"/>
      <c r="L134" s="965"/>
      <c r="M134" s="967"/>
      <c r="N134" s="967"/>
      <c r="O134" s="964"/>
      <c r="P134" s="967"/>
      <c r="Q134" s="967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978"/>
    </row>
    <row r="135" spans="1:51">
      <c r="A135" s="1027" t="s">
        <v>159</v>
      </c>
      <c r="B135" s="977" t="s">
        <v>106</v>
      </c>
      <c r="C135" s="1018"/>
      <c r="D135" s="1020"/>
      <c r="E135" s="976">
        <v>42160</v>
      </c>
      <c r="F135" s="975"/>
      <c r="G135" s="975"/>
      <c r="H135" s="976">
        <v>42174</v>
      </c>
      <c r="I135" s="975"/>
      <c r="J135" s="975"/>
      <c r="K135" s="965">
        <f>O135</f>
        <v>0</v>
      </c>
      <c r="L135" s="965">
        <f>P135</f>
        <v>0</v>
      </c>
      <c r="M135" s="966">
        <f>D135-L135</f>
        <v>0</v>
      </c>
      <c r="N135" s="966" t="e">
        <f>L135/D135*100</f>
        <v>#DIV/0!</v>
      </c>
      <c r="O135" s="964">
        <f>SUM(S135:AW135)</f>
        <v>0</v>
      </c>
      <c r="P135" s="966">
        <f>SUM(S136:AW136)</f>
        <v>0</v>
      </c>
      <c r="Q135" s="966" t="e">
        <f>P135/O135*100</f>
        <v>#DIV/0!</v>
      </c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977"/>
    </row>
    <row r="136" spans="1:51">
      <c r="A136" s="1027"/>
      <c r="B136" s="978"/>
      <c r="C136" s="1019"/>
      <c r="D136" s="1021"/>
      <c r="E136" s="976"/>
      <c r="F136" s="975"/>
      <c r="G136" s="975"/>
      <c r="H136" s="976"/>
      <c r="I136" s="975"/>
      <c r="J136" s="975"/>
      <c r="K136" s="965"/>
      <c r="L136" s="965"/>
      <c r="M136" s="967"/>
      <c r="N136" s="967"/>
      <c r="O136" s="964"/>
      <c r="P136" s="967"/>
      <c r="Q136" s="967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978"/>
    </row>
    <row r="137" spans="1:51">
      <c r="A137" s="1027" t="s">
        <v>160</v>
      </c>
      <c r="B137" s="977" t="s">
        <v>102</v>
      </c>
      <c r="C137" s="1018"/>
      <c r="D137" s="1020"/>
      <c r="E137" s="976">
        <v>42114</v>
      </c>
      <c r="F137" s="975"/>
      <c r="G137" s="975"/>
      <c r="H137" s="976">
        <v>42127</v>
      </c>
      <c r="I137" s="975"/>
      <c r="J137" s="975"/>
      <c r="K137" s="965">
        <f>O137</f>
        <v>0</v>
      </c>
      <c r="L137" s="965">
        <f>P137</f>
        <v>0</v>
      </c>
      <c r="M137" s="966">
        <f>D137-L137</f>
        <v>0</v>
      </c>
      <c r="N137" s="966" t="e">
        <f>L137/D137*100</f>
        <v>#DIV/0!</v>
      </c>
      <c r="O137" s="964">
        <f>SUM(S137:AW137)</f>
        <v>0</v>
      </c>
      <c r="P137" s="966">
        <f>SUM(S138:AW138)</f>
        <v>0</v>
      </c>
      <c r="Q137" s="966" t="e">
        <f>P137/O137*100</f>
        <v>#DIV/0!</v>
      </c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977"/>
    </row>
    <row r="138" spans="1:51">
      <c r="A138" s="1027"/>
      <c r="B138" s="978"/>
      <c r="C138" s="1019"/>
      <c r="D138" s="1021"/>
      <c r="E138" s="976"/>
      <c r="F138" s="975"/>
      <c r="G138" s="975"/>
      <c r="H138" s="976"/>
      <c r="I138" s="975"/>
      <c r="J138" s="975"/>
      <c r="K138" s="965"/>
      <c r="L138" s="965"/>
      <c r="M138" s="967"/>
      <c r="N138" s="967"/>
      <c r="O138" s="964"/>
      <c r="P138" s="967"/>
      <c r="Q138" s="967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978"/>
    </row>
    <row r="139" spans="1:51">
      <c r="A139" s="1027" t="s">
        <v>161</v>
      </c>
      <c r="B139" s="977" t="s">
        <v>97</v>
      </c>
      <c r="C139" s="1018"/>
      <c r="D139" s="1020"/>
      <c r="E139" s="976">
        <v>42160</v>
      </c>
      <c r="F139" s="975"/>
      <c r="G139" s="975"/>
      <c r="H139" s="976">
        <v>42164</v>
      </c>
      <c r="I139" s="975"/>
      <c r="J139" s="975"/>
      <c r="K139" s="965">
        <f>O139</f>
        <v>0</v>
      </c>
      <c r="L139" s="965">
        <f>P139</f>
        <v>0</v>
      </c>
      <c r="M139" s="966">
        <f>D139-L139</f>
        <v>0</v>
      </c>
      <c r="N139" s="966" t="e">
        <f>L139/D139*100</f>
        <v>#DIV/0!</v>
      </c>
      <c r="O139" s="964">
        <f>SUM(S139:AW139)</f>
        <v>0</v>
      </c>
      <c r="P139" s="966">
        <f>SUM(S140:AW140)</f>
        <v>0</v>
      </c>
      <c r="Q139" s="966" t="e">
        <f>P139/O139*100</f>
        <v>#DIV/0!</v>
      </c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977"/>
    </row>
    <row r="140" spans="1:51">
      <c r="A140" s="1027"/>
      <c r="B140" s="978"/>
      <c r="C140" s="1019"/>
      <c r="D140" s="1021"/>
      <c r="E140" s="976"/>
      <c r="F140" s="975"/>
      <c r="G140" s="975"/>
      <c r="H140" s="976"/>
      <c r="I140" s="975"/>
      <c r="J140" s="975"/>
      <c r="K140" s="965"/>
      <c r="L140" s="965"/>
      <c r="M140" s="967"/>
      <c r="N140" s="967"/>
      <c r="O140" s="964"/>
      <c r="P140" s="967"/>
      <c r="Q140" s="967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978"/>
    </row>
    <row r="141" spans="1:51" ht="18">
      <c r="A141" s="48">
        <v>5</v>
      </c>
      <c r="B141" s="979" t="s">
        <v>107</v>
      </c>
      <c r="C141" s="979"/>
      <c r="D141" s="979"/>
      <c r="E141" s="979">
        <v>42175</v>
      </c>
      <c r="F141" s="979"/>
      <c r="G141" s="979"/>
      <c r="H141" s="979">
        <v>42239</v>
      </c>
      <c r="I141" s="979"/>
      <c r="J141" s="979"/>
      <c r="K141" s="979"/>
      <c r="L141" s="979"/>
      <c r="M141" s="979"/>
      <c r="N141" s="979"/>
      <c r="O141" s="979"/>
      <c r="P141" s="979"/>
      <c r="Q141" s="979"/>
      <c r="R141" s="979"/>
      <c r="S141" s="979"/>
      <c r="T141" s="979"/>
      <c r="U141" s="979"/>
      <c r="V141" s="979"/>
      <c r="W141" s="979"/>
      <c r="X141" s="979"/>
      <c r="Y141" s="979"/>
      <c r="Z141" s="979"/>
      <c r="AA141" s="979"/>
      <c r="AB141" s="979"/>
      <c r="AC141" s="979"/>
      <c r="AD141" s="979"/>
      <c r="AE141" s="979"/>
      <c r="AF141" s="979"/>
      <c r="AG141" s="979"/>
      <c r="AH141" s="979"/>
      <c r="AI141" s="979"/>
      <c r="AJ141" s="979"/>
      <c r="AK141" s="979"/>
      <c r="AL141" s="979"/>
      <c r="AM141" s="979"/>
      <c r="AN141" s="979"/>
      <c r="AO141" s="979"/>
      <c r="AP141" s="979"/>
      <c r="AQ141" s="979"/>
      <c r="AR141" s="979"/>
      <c r="AS141" s="979"/>
      <c r="AT141" s="979"/>
      <c r="AU141" s="979"/>
      <c r="AV141" s="979"/>
      <c r="AW141" s="979"/>
      <c r="AX141" s="979"/>
    </row>
    <row r="142" spans="1:51">
      <c r="A142" s="1027" t="s">
        <v>162</v>
      </c>
      <c r="B142" s="977" t="s">
        <v>94</v>
      </c>
      <c r="C142" s="1018"/>
      <c r="D142" s="1020"/>
      <c r="E142" s="976">
        <v>42175</v>
      </c>
      <c r="F142" s="975"/>
      <c r="G142" s="975"/>
      <c r="H142" s="976">
        <v>42214</v>
      </c>
      <c r="I142" s="975"/>
      <c r="J142" s="975"/>
      <c r="K142" s="1026">
        <f>O142</f>
        <v>0</v>
      </c>
      <c r="L142" s="1026">
        <f>P142</f>
        <v>0</v>
      </c>
      <c r="M142" s="1026">
        <f>D142-L142</f>
        <v>0</v>
      </c>
      <c r="N142" s="1026" t="e">
        <f>L142/D142*100</f>
        <v>#DIV/0!</v>
      </c>
      <c r="O142" s="1026">
        <f>SUM(S142:AW142)</f>
        <v>0</v>
      </c>
      <c r="P142" s="1026">
        <f>SUM(S143:AW143)</f>
        <v>0</v>
      </c>
      <c r="Q142" s="1026" t="e">
        <f>P142/O142*100</f>
        <v>#DIV/0!</v>
      </c>
      <c r="R142" s="16" t="s">
        <v>34</v>
      </c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977"/>
    </row>
    <row r="143" spans="1:51">
      <c r="A143" s="1027"/>
      <c r="B143" s="978"/>
      <c r="C143" s="1019"/>
      <c r="D143" s="1021"/>
      <c r="E143" s="976"/>
      <c r="F143" s="975"/>
      <c r="G143" s="975"/>
      <c r="H143" s="976"/>
      <c r="I143" s="975"/>
      <c r="J143" s="975"/>
      <c r="K143" s="1026"/>
      <c r="L143" s="1026"/>
      <c r="M143" s="1026"/>
      <c r="N143" s="1026"/>
      <c r="O143" s="1026"/>
      <c r="P143" s="1026"/>
      <c r="Q143" s="1026"/>
      <c r="R143" s="16" t="s">
        <v>35</v>
      </c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978"/>
    </row>
    <row r="144" spans="1:51">
      <c r="A144" s="1027" t="s">
        <v>163</v>
      </c>
      <c r="B144" s="977" t="s">
        <v>8</v>
      </c>
      <c r="C144" s="1018"/>
      <c r="D144" s="1020"/>
      <c r="E144" s="976">
        <v>42175</v>
      </c>
      <c r="F144" s="975"/>
      <c r="G144" s="975"/>
      <c r="H144" s="976">
        <v>42214</v>
      </c>
      <c r="I144" s="975"/>
      <c r="J144" s="975"/>
      <c r="K144" s="1026">
        <f>O144</f>
        <v>0</v>
      </c>
      <c r="L144" s="1026">
        <f>P144</f>
        <v>0</v>
      </c>
      <c r="M144" s="1026">
        <f>D144-L144</f>
        <v>0</v>
      </c>
      <c r="N144" s="1026" t="e">
        <f>L144/D144*100</f>
        <v>#DIV/0!</v>
      </c>
      <c r="O144" s="1026">
        <f>SUM(S144:AW144)</f>
        <v>0</v>
      </c>
      <c r="P144" s="1026">
        <f>SUM(S145:AW145)</f>
        <v>0</v>
      </c>
      <c r="Q144" s="1026" t="e">
        <f>P144/O144*100</f>
        <v>#DIV/0!</v>
      </c>
      <c r="R144" s="16" t="s">
        <v>34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977"/>
    </row>
    <row r="145" spans="1:51">
      <c r="A145" s="1027"/>
      <c r="B145" s="978"/>
      <c r="C145" s="1019"/>
      <c r="D145" s="1021"/>
      <c r="E145" s="976"/>
      <c r="F145" s="975"/>
      <c r="G145" s="975"/>
      <c r="H145" s="976"/>
      <c r="I145" s="975"/>
      <c r="J145" s="975"/>
      <c r="K145" s="1026"/>
      <c r="L145" s="1026"/>
      <c r="M145" s="1026"/>
      <c r="N145" s="1026"/>
      <c r="O145" s="1026"/>
      <c r="P145" s="1026"/>
      <c r="Q145" s="1026"/>
      <c r="R145" s="16" t="s">
        <v>35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978"/>
    </row>
    <row r="146" spans="1:51" ht="18">
      <c r="A146" s="48">
        <v>6</v>
      </c>
      <c r="B146" s="979" t="s">
        <v>108</v>
      </c>
      <c r="C146" s="979"/>
      <c r="D146" s="979"/>
      <c r="E146" s="979">
        <v>42175</v>
      </c>
      <c r="F146" s="979"/>
      <c r="G146" s="979"/>
      <c r="H146" s="979">
        <v>42239</v>
      </c>
      <c r="I146" s="979"/>
      <c r="J146" s="979"/>
      <c r="K146" s="979"/>
      <c r="L146" s="979"/>
      <c r="M146" s="979"/>
      <c r="N146" s="979"/>
      <c r="O146" s="979"/>
      <c r="P146" s="979"/>
      <c r="Q146" s="979"/>
      <c r="R146" s="979"/>
      <c r="S146" s="979"/>
      <c r="T146" s="979"/>
      <c r="U146" s="979"/>
      <c r="V146" s="979"/>
      <c r="W146" s="979"/>
      <c r="X146" s="979"/>
      <c r="Y146" s="979"/>
      <c r="Z146" s="979"/>
      <c r="AA146" s="979"/>
      <c r="AB146" s="979"/>
      <c r="AC146" s="979"/>
      <c r="AD146" s="979"/>
      <c r="AE146" s="979"/>
      <c r="AF146" s="979"/>
      <c r="AG146" s="979"/>
      <c r="AH146" s="979"/>
      <c r="AI146" s="979"/>
      <c r="AJ146" s="979"/>
      <c r="AK146" s="979"/>
      <c r="AL146" s="979"/>
      <c r="AM146" s="979"/>
      <c r="AN146" s="979"/>
      <c r="AO146" s="979"/>
      <c r="AP146" s="979"/>
      <c r="AQ146" s="979"/>
      <c r="AR146" s="979"/>
      <c r="AS146" s="979"/>
      <c r="AT146" s="979"/>
      <c r="AU146" s="979"/>
      <c r="AV146" s="979"/>
      <c r="AW146" s="979"/>
      <c r="AX146" s="979"/>
    </row>
    <row r="147" spans="1:51">
      <c r="A147" s="1027" t="s">
        <v>164</v>
      </c>
      <c r="B147" s="977" t="s">
        <v>109</v>
      </c>
      <c r="C147" s="1018"/>
      <c r="D147" s="1020"/>
      <c r="E147" s="976">
        <v>42175</v>
      </c>
      <c r="F147" s="975"/>
      <c r="G147" s="975"/>
      <c r="H147" s="976">
        <v>42239</v>
      </c>
      <c r="I147" s="975"/>
      <c r="J147" s="975"/>
      <c r="K147" s="1026">
        <f>O147</f>
        <v>0</v>
      </c>
      <c r="L147" s="1026">
        <f>P147</f>
        <v>0</v>
      </c>
      <c r="M147" s="1028">
        <f>D147-L147</f>
        <v>0</v>
      </c>
      <c r="N147" s="1028" t="e">
        <f>L147/D147*100</f>
        <v>#DIV/0!</v>
      </c>
      <c r="O147" s="1026">
        <f>SUM(S147:AW147)</f>
        <v>0</v>
      </c>
      <c r="P147" s="1028">
        <f>SUM(S148:AW148)</f>
        <v>0</v>
      </c>
      <c r="Q147" s="1028" t="e">
        <f>P147/O147*100</f>
        <v>#DIV/0!</v>
      </c>
      <c r="R147" s="16" t="s">
        <v>34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977"/>
    </row>
    <row r="148" spans="1:51">
      <c r="A148" s="1027"/>
      <c r="B148" s="978"/>
      <c r="C148" s="1019"/>
      <c r="D148" s="1021"/>
      <c r="E148" s="976"/>
      <c r="F148" s="975"/>
      <c r="G148" s="975"/>
      <c r="H148" s="976"/>
      <c r="I148" s="975"/>
      <c r="J148" s="975"/>
      <c r="K148" s="1026"/>
      <c r="L148" s="1026"/>
      <c r="M148" s="1029"/>
      <c r="N148" s="1029"/>
      <c r="O148" s="1026"/>
      <c r="P148" s="1029"/>
      <c r="Q148" s="1029"/>
      <c r="R148" s="16" t="s">
        <v>35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978"/>
    </row>
    <row r="149" spans="1:51" ht="18">
      <c r="A149" s="48">
        <v>7</v>
      </c>
      <c r="B149" s="979" t="s">
        <v>110</v>
      </c>
      <c r="C149" s="979"/>
      <c r="D149" s="979"/>
      <c r="E149" s="979">
        <v>42075</v>
      </c>
      <c r="F149" s="979"/>
      <c r="G149" s="979"/>
      <c r="H149" s="979">
        <v>42203</v>
      </c>
      <c r="I149" s="979"/>
      <c r="J149" s="979"/>
      <c r="K149" s="979"/>
      <c r="L149" s="979"/>
      <c r="M149" s="979"/>
      <c r="N149" s="979"/>
      <c r="O149" s="979"/>
      <c r="P149" s="979"/>
      <c r="Q149" s="979"/>
      <c r="R149" s="979"/>
      <c r="S149" s="979"/>
      <c r="T149" s="979"/>
      <c r="U149" s="979"/>
      <c r="V149" s="979"/>
      <c r="W149" s="979"/>
      <c r="X149" s="979"/>
      <c r="Y149" s="979"/>
      <c r="Z149" s="979"/>
      <c r="AA149" s="979"/>
      <c r="AB149" s="979"/>
      <c r="AC149" s="979"/>
      <c r="AD149" s="979"/>
      <c r="AE149" s="979"/>
      <c r="AF149" s="979"/>
      <c r="AG149" s="979"/>
      <c r="AH149" s="979"/>
      <c r="AI149" s="979"/>
      <c r="AJ149" s="979"/>
      <c r="AK149" s="979"/>
      <c r="AL149" s="979"/>
      <c r="AM149" s="979"/>
      <c r="AN149" s="979"/>
      <c r="AO149" s="979"/>
      <c r="AP149" s="979"/>
      <c r="AQ149" s="979"/>
      <c r="AR149" s="979"/>
      <c r="AS149" s="979"/>
      <c r="AT149" s="979"/>
      <c r="AU149" s="979"/>
      <c r="AV149" s="979"/>
      <c r="AW149" s="979"/>
      <c r="AX149" s="979"/>
    </row>
    <row r="150" spans="1:51" ht="15" customHeight="1">
      <c r="A150" s="980" t="s">
        <v>165</v>
      </c>
      <c r="B150" s="981" t="s">
        <v>93</v>
      </c>
      <c r="C150" s="960"/>
      <c r="D150" s="964"/>
      <c r="E150" s="969">
        <v>42075</v>
      </c>
      <c r="F150" s="969">
        <v>42093</v>
      </c>
      <c r="G150" s="969"/>
      <c r="H150" s="969">
        <v>42119</v>
      </c>
      <c r="I150" s="969"/>
      <c r="J150" s="969"/>
      <c r="K150" s="965">
        <f>O150</f>
        <v>0</v>
      </c>
      <c r="L150" s="965">
        <f>P150</f>
        <v>0</v>
      </c>
      <c r="M150" s="966">
        <f>D150-L150</f>
        <v>0</v>
      </c>
      <c r="N150" s="966" t="e">
        <f>L150/D150*100</f>
        <v>#DIV/0!</v>
      </c>
      <c r="O150" s="964">
        <f>SUM(S150:AW150)</f>
        <v>0</v>
      </c>
      <c r="P150" s="966">
        <f>SUM(S151:AW151)</f>
        <v>0</v>
      </c>
      <c r="Q150" s="966" t="e">
        <f>P150/O150*100</f>
        <v>#DIV/0!</v>
      </c>
      <c r="R150" s="49" t="s">
        <v>34</v>
      </c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1022"/>
      <c r="AV150" s="980"/>
      <c r="AW150" s="981"/>
      <c r="AX150" s="1024"/>
      <c r="AY150" s="960"/>
    </row>
    <row r="151" spans="1:51">
      <c r="A151" s="980"/>
      <c r="B151" s="981"/>
      <c r="C151" s="961"/>
      <c r="D151" s="964"/>
      <c r="E151" s="969"/>
      <c r="F151" s="969"/>
      <c r="G151" s="969"/>
      <c r="H151" s="969"/>
      <c r="I151" s="969"/>
      <c r="J151" s="969"/>
      <c r="K151" s="965"/>
      <c r="L151" s="965"/>
      <c r="M151" s="967"/>
      <c r="N151" s="967"/>
      <c r="O151" s="964"/>
      <c r="P151" s="967"/>
      <c r="Q151" s="967"/>
      <c r="R151" s="51" t="s">
        <v>35</v>
      </c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3"/>
      <c r="AM151" s="53"/>
      <c r="AN151" s="53"/>
      <c r="AO151" s="53"/>
      <c r="AP151" s="53"/>
      <c r="AQ151" s="53"/>
      <c r="AR151" s="53"/>
      <c r="AS151" s="53"/>
      <c r="AT151" s="53"/>
      <c r="AU151" s="1023"/>
      <c r="AV151" s="980"/>
      <c r="AW151" s="981"/>
      <c r="AX151" s="1025"/>
      <c r="AY151" s="961"/>
    </row>
    <row r="152" spans="1:51" ht="15" customHeight="1">
      <c r="A152" s="980"/>
      <c r="B152" s="981" t="s">
        <v>111</v>
      </c>
      <c r="C152" s="960"/>
      <c r="D152" s="964"/>
      <c r="E152" s="969">
        <v>42075</v>
      </c>
      <c r="F152" s="969"/>
      <c r="G152" s="969"/>
      <c r="H152" s="969">
        <v>42095</v>
      </c>
      <c r="I152" s="969"/>
      <c r="J152" s="969"/>
      <c r="K152" s="965">
        <f>O152</f>
        <v>0</v>
      </c>
      <c r="L152" s="965">
        <f>P152</f>
        <v>0</v>
      </c>
      <c r="M152" s="966">
        <f>D152-L152</f>
        <v>0</v>
      </c>
      <c r="N152" s="966" t="e">
        <f>L152/D152*100</f>
        <v>#DIV/0!</v>
      </c>
      <c r="O152" s="964">
        <f>SUM(S152:AW152)</f>
        <v>0</v>
      </c>
      <c r="P152" s="966">
        <f>SUM(S153:AW153)</f>
        <v>0</v>
      </c>
      <c r="Q152" s="966" t="e">
        <f>P152/O152*100</f>
        <v>#DIV/0!</v>
      </c>
      <c r="R152" s="49" t="s">
        <v>34</v>
      </c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1022"/>
      <c r="AV152" s="980"/>
      <c r="AW152" s="981"/>
      <c r="AX152" s="1024"/>
      <c r="AY152" s="960"/>
    </row>
    <row r="153" spans="1:51">
      <c r="A153" s="980"/>
      <c r="B153" s="981"/>
      <c r="C153" s="961"/>
      <c r="D153" s="964"/>
      <c r="E153" s="969"/>
      <c r="F153" s="969"/>
      <c r="G153" s="969"/>
      <c r="H153" s="969"/>
      <c r="I153" s="969"/>
      <c r="J153" s="969"/>
      <c r="K153" s="965"/>
      <c r="L153" s="965"/>
      <c r="M153" s="967"/>
      <c r="N153" s="967"/>
      <c r="O153" s="964"/>
      <c r="P153" s="967"/>
      <c r="Q153" s="967"/>
      <c r="R153" s="51" t="s">
        <v>35</v>
      </c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3"/>
      <c r="AM153" s="53"/>
      <c r="AN153" s="53"/>
      <c r="AO153" s="53"/>
      <c r="AP153" s="53"/>
      <c r="AQ153" s="53"/>
      <c r="AR153" s="53"/>
      <c r="AS153" s="53"/>
      <c r="AT153" s="53"/>
      <c r="AU153" s="1023"/>
      <c r="AV153" s="980"/>
      <c r="AW153" s="981"/>
      <c r="AX153" s="1025"/>
      <c r="AY153" s="961"/>
    </row>
    <row r="154" spans="1:51">
      <c r="A154" s="1016"/>
      <c r="B154" s="977" t="s">
        <v>112</v>
      </c>
      <c r="C154" s="1018"/>
      <c r="D154" s="1020"/>
      <c r="E154" s="976">
        <v>42096</v>
      </c>
      <c r="F154" s="975"/>
      <c r="G154" s="975"/>
      <c r="H154" s="976">
        <v>42115</v>
      </c>
      <c r="I154" s="975"/>
      <c r="J154" s="975"/>
      <c r="K154" s="965">
        <f>O154</f>
        <v>0</v>
      </c>
      <c r="L154" s="965">
        <f>P154</f>
        <v>0</v>
      </c>
      <c r="M154" s="966">
        <f>D154-L154</f>
        <v>0</v>
      </c>
      <c r="N154" s="966" t="e">
        <f>L154/D154*100</f>
        <v>#DIV/0!</v>
      </c>
      <c r="O154" s="964">
        <f>SUM(S154:AW154)</f>
        <v>0</v>
      </c>
      <c r="P154" s="966">
        <f>SUM(S155:AW155)</f>
        <v>0</v>
      </c>
      <c r="Q154" s="966" t="e">
        <f>P154/O154*100</f>
        <v>#DIV/0!</v>
      </c>
      <c r="R154" s="16" t="s">
        <v>34</v>
      </c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977"/>
    </row>
    <row r="155" spans="1:51">
      <c r="A155" s="1017"/>
      <c r="B155" s="978"/>
      <c r="C155" s="1019"/>
      <c r="D155" s="1021"/>
      <c r="E155" s="976"/>
      <c r="F155" s="975"/>
      <c r="G155" s="975"/>
      <c r="H155" s="976"/>
      <c r="I155" s="975"/>
      <c r="J155" s="975"/>
      <c r="K155" s="965"/>
      <c r="L155" s="965"/>
      <c r="M155" s="967"/>
      <c r="N155" s="967"/>
      <c r="O155" s="964"/>
      <c r="P155" s="967"/>
      <c r="Q155" s="967"/>
      <c r="R155" s="16" t="s">
        <v>35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978"/>
    </row>
    <row r="156" spans="1:51">
      <c r="A156" s="1016"/>
      <c r="B156" s="977" t="s">
        <v>113</v>
      </c>
      <c r="C156" s="1018"/>
      <c r="D156" s="1020"/>
      <c r="E156" s="976">
        <v>42116</v>
      </c>
      <c r="F156" s="975"/>
      <c r="G156" s="975"/>
      <c r="H156" s="976">
        <v>42145</v>
      </c>
      <c r="I156" s="975"/>
      <c r="J156" s="975"/>
      <c r="K156" s="965">
        <f>O156</f>
        <v>0</v>
      </c>
      <c r="L156" s="965">
        <f>P156</f>
        <v>0</v>
      </c>
      <c r="M156" s="966">
        <f>D156-L156</f>
        <v>0</v>
      </c>
      <c r="N156" s="966" t="e">
        <f>L156/D156*100</f>
        <v>#DIV/0!</v>
      </c>
      <c r="O156" s="964">
        <f>SUM(S156:AW156)</f>
        <v>0</v>
      </c>
      <c r="P156" s="966">
        <f>SUM(S157:AW157)</f>
        <v>0</v>
      </c>
      <c r="Q156" s="966" t="e">
        <f>P156/O156*100</f>
        <v>#DIV/0!</v>
      </c>
      <c r="R156" s="16" t="s">
        <v>34</v>
      </c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977"/>
    </row>
    <row r="157" spans="1:51">
      <c r="A157" s="1017"/>
      <c r="B157" s="978"/>
      <c r="C157" s="1019"/>
      <c r="D157" s="1021"/>
      <c r="E157" s="976"/>
      <c r="F157" s="975"/>
      <c r="G157" s="975"/>
      <c r="H157" s="976"/>
      <c r="I157" s="975"/>
      <c r="J157" s="975"/>
      <c r="K157" s="965"/>
      <c r="L157" s="965"/>
      <c r="M157" s="967"/>
      <c r="N157" s="967"/>
      <c r="O157" s="964"/>
      <c r="P157" s="967"/>
      <c r="Q157" s="967"/>
      <c r="R157" s="16" t="s">
        <v>35</v>
      </c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978"/>
    </row>
    <row r="158" spans="1:51">
      <c r="A158" s="1016"/>
      <c r="B158" s="977" t="s">
        <v>114</v>
      </c>
      <c r="C158" s="1018"/>
      <c r="D158" s="1020"/>
      <c r="E158" s="976">
        <v>42146</v>
      </c>
      <c r="F158" s="975"/>
      <c r="G158" s="975"/>
      <c r="H158" s="976">
        <v>42165</v>
      </c>
      <c r="I158" s="975"/>
      <c r="J158" s="975"/>
      <c r="K158" s="965">
        <f>O158</f>
        <v>0</v>
      </c>
      <c r="L158" s="965">
        <f>P158</f>
        <v>0</v>
      </c>
      <c r="M158" s="966">
        <f>D158-L158</f>
        <v>0</v>
      </c>
      <c r="N158" s="966" t="e">
        <f>L158/D158*100</f>
        <v>#DIV/0!</v>
      </c>
      <c r="O158" s="964">
        <f>SUM(S158:AW158)</f>
        <v>0</v>
      </c>
      <c r="P158" s="966">
        <f>SUM(S159:AW159)</f>
        <v>0</v>
      </c>
      <c r="Q158" s="966" t="e">
        <f>P158/O158*100</f>
        <v>#DIV/0!</v>
      </c>
      <c r="R158" s="16" t="s">
        <v>34</v>
      </c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977"/>
    </row>
    <row r="159" spans="1:51">
      <c r="A159" s="1017"/>
      <c r="B159" s="978"/>
      <c r="C159" s="1019"/>
      <c r="D159" s="1021"/>
      <c r="E159" s="976"/>
      <c r="F159" s="975"/>
      <c r="G159" s="975"/>
      <c r="H159" s="976"/>
      <c r="I159" s="975"/>
      <c r="J159" s="975"/>
      <c r="K159" s="965"/>
      <c r="L159" s="965"/>
      <c r="M159" s="967"/>
      <c r="N159" s="967"/>
      <c r="O159" s="964"/>
      <c r="P159" s="967"/>
      <c r="Q159" s="967"/>
      <c r="R159" s="16" t="s">
        <v>35</v>
      </c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978"/>
    </row>
    <row r="160" spans="1:51">
      <c r="A160" s="1016"/>
      <c r="B160" s="977" t="s">
        <v>115</v>
      </c>
      <c r="C160" s="1018"/>
      <c r="D160" s="1020"/>
      <c r="E160" s="976">
        <v>42166</v>
      </c>
      <c r="F160" s="975"/>
      <c r="G160" s="975"/>
      <c r="H160" s="976">
        <v>42185</v>
      </c>
      <c r="I160" s="975"/>
      <c r="J160" s="975"/>
      <c r="K160" s="965">
        <f>O160</f>
        <v>0</v>
      </c>
      <c r="L160" s="965">
        <f>P160</f>
        <v>0</v>
      </c>
      <c r="M160" s="966">
        <f>D160-L160</f>
        <v>0</v>
      </c>
      <c r="N160" s="966" t="e">
        <f>L160/D160*100</f>
        <v>#DIV/0!</v>
      </c>
      <c r="O160" s="964">
        <f>SUM(S160:AW160)</f>
        <v>0</v>
      </c>
      <c r="P160" s="966">
        <f>SUM(S161:AW161)</f>
        <v>0</v>
      </c>
      <c r="Q160" s="966" t="e">
        <f>P160/O160*100</f>
        <v>#DIV/0!</v>
      </c>
      <c r="R160" s="16" t="s">
        <v>34</v>
      </c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977"/>
    </row>
    <row r="161" spans="1:50">
      <c r="A161" s="1017"/>
      <c r="B161" s="978"/>
      <c r="C161" s="1019"/>
      <c r="D161" s="1021"/>
      <c r="E161" s="976"/>
      <c r="F161" s="975"/>
      <c r="G161" s="975"/>
      <c r="H161" s="976"/>
      <c r="I161" s="975"/>
      <c r="J161" s="975"/>
      <c r="K161" s="965"/>
      <c r="L161" s="965"/>
      <c r="M161" s="967"/>
      <c r="N161" s="967"/>
      <c r="O161" s="964"/>
      <c r="P161" s="967"/>
      <c r="Q161" s="967"/>
      <c r="R161" s="16" t="s">
        <v>35</v>
      </c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978"/>
    </row>
    <row r="162" spans="1:50">
      <c r="A162" s="1016"/>
      <c r="B162" s="977" t="s">
        <v>72</v>
      </c>
      <c r="C162" s="1018"/>
      <c r="D162" s="1020"/>
      <c r="E162" s="976">
        <v>42186</v>
      </c>
      <c r="F162" s="975"/>
      <c r="G162" s="975"/>
      <c r="H162" s="976">
        <v>42195</v>
      </c>
      <c r="I162" s="975"/>
      <c r="J162" s="975"/>
      <c r="K162" s="965">
        <f>O162</f>
        <v>0</v>
      </c>
      <c r="L162" s="965">
        <f>P162</f>
        <v>0</v>
      </c>
      <c r="M162" s="966">
        <f>D162-L162</f>
        <v>0</v>
      </c>
      <c r="N162" s="966" t="e">
        <f>L162/D162*100</f>
        <v>#DIV/0!</v>
      </c>
      <c r="O162" s="964">
        <f>SUM(S162:AW162)</f>
        <v>0</v>
      </c>
      <c r="P162" s="966">
        <f>SUM(S163:AW163)</f>
        <v>0</v>
      </c>
      <c r="Q162" s="966" t="e">
        <f>P162/O162*100</f>
        <v>#DIV/0!</v>
      </c>
      <c r="R162" s="16" t="s">
        <v>34</v>
      </c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977"/>
    </row>
    <row r="163" spans="1:50">
      <c r="A163" s="1017"/>
      <c r="B163" s="978"/>
      <c r="C163" s="1019"/>
      <c r="D163" s="1021"/>
      <c r="E163" s="976"/>
      <c r="F163" s="975"/>
      <c r="G163" s="975"/>
      <c r="H163" s="976"/>
      <c r="I163" s="975"/>
      <c r="J163" s="975"/>
      <c r="K163" s="965"/>
      <c r="L163" s="965"/>
      <c r="M163" s="967"/>
      <c r="N163" s="967"/>
      <c r="O163" s="964"/>
      <c r="P163" s="967"/>
      <c r="Q163" s="967"/>
      <c r="R163" s="16" t="s">
        <v>35</v>
      </c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978"/>
    </row>
    <row r="164" spans="1:50">
      <c r="A164" s="1016"/>
      <c r="B164" s="977" t="s">
        <v>97</v>
      </c>
      <c r="C164" s="1018"/>
      <c r="D164" s="1020"/>
      <c r="E164" s="976">
        <v>42186</v>
      </c>
      <c r="F164" s="975"/>
      <c r="G164" s="975"/>
      <c r="H164" s="976">
        <v>42200</v>
      </c>
      <c r="I164" s="975"/>
      <c r="J164" s="975"/>
      <c r="K164" s="965">
        <f>O164</f>
        <v>0</v>
      </c>
      <c r="L164" s="965">
        <f>P164</f>
        <v>0</v>
      </c>
      <c r="M164" s="966">
        <f>D164-L164</f>
        <v>0</v>
      </c>
      <c r="N164" s="966" t="e">
        <f>L164/D164*100</f>
        <v>#DIV/0!</v>
      </c>
      <c r="O164" s="964">
        <f>SUM(S164:AW164)</f>
        <v>0</v>
      </c>
      <c r="P164" s="966">
        <f>SUM(S165:AW165)</f>
        <v>0</v>
      </c>
      <c r="Q164" s="966" t="e">
        <f>P164/O164*100</f>
        <v>#DIV/0!</v>
      </c>
      <c r="R164" s="16" t="s">
        <v>34</v>
      </c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977"/>
    </row>
    <row r="165" spans="1:50">
      <c r="A165" s="1017"/>
      <c r="B165" s="978"/>
      <c r="C165" s="1019"/>
      <c r="D165" s="1021"/>
      <c r="E165" s="976"/>
      <c r="F165" s="975"/>
      <c r="G165" s="975"/>
      <c r="H165" s="976"/>
      <c r="I165" s="975"/>
      <c r="J165" s="975"/>
      <c r="K165" s="965"/>
      <c r="L165" s="965"/>
      <c r="M165" s="967"/>
      <c r="N165" s="967"/>
      <c r="O165" s="964"/>
      <c r="P165" s="967"/>
      <c r="Q165" s="967"/>
      <c r="R165" s="16" t="s">
        <v>35</v>
      </c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978"/>
    </row>
    <row r="166" spans="1:50">
      <c r="A166" s="1016"/>
      <c r="B166" s="977" t="s">
        <v>96</v>
      </c>
      <c r="C166" s="1018"/>
      <c r="D166" s="1020"/>
      <c r="E166" s="976">
        <v>42186</v>
      </c>
      <c r="F166" s="975"/>
      <c r="G166" s="975"/>
      <c r="H166" s="976">
        <v>42203</v>
      </c>
      <c r="I166" s="975"/>
      <c r="J166" s="975"/>
      <c r="K166" s="965">
        <f>O166</f>
        <v>0</v>
      </c>
      <c r="L166" s="965">
        <f>P166</f>
        <v>0</v>
      </c>
      <c r="M166" s="966">
        <f>D166-L166</f>
        <v>0</v>
      </c>
      <c r="N166" s="966" t="e">
        <f>L166/D166*100</f>
        <v>#DIV/0!</v>
      </c>
      <c r="O166" s="964">
        <f>SUM(S166:AW166)</f>
        <v>0</v>
      </c>
      <c r="P166" s="966">
        <f>SUM(S167:AW167)</f>
        <v>0</v>
      </c>
      <c r="Q166" s="966" t="e">
        <f>P166/O166*100</f>
        <v>#DIV/0!</v>
      </c>
      <c r="R166" s="16" t="s">
        <v>34</v>
      </c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977"/>
    </row>
    <row r="167" spans="1:50">
      <c r="A167" s="1017"/>
      <c r="B167" s="978"/>
      <c r="C167" s="1019"/>
      <c r="D167" s="1021"/>
      <c r="E167" s="976"/>
      <c r="F167" s="975"/>
      <c r="G167" s="975"/>
      <c r="H167" s="976"/>
      <c r="I167" s="975"/>
      <c r="J167" s="975"/>
      <c r="K167" s="965"/>
      <c r="L167" s="965"/>
      <c r="M167" s="967"/>
      <c r="N167" s="967"/>
      <c r="O167" s="964"/>
      <c r="P167" s="967"/>
      <c r="Q167" s="967"/>
      <c r="R167" s="16" t="s">
        <v>35</v>
      </c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978"/>
    </row>
    <row r="168" spans="1:50" ht="18">
      <c r="A168" s="48">
        <v>8</v>
      </c>
      <c r="B168" s="979" t="s">
        <v>116</v>
      </c>
      <c r="C168" s="979"/>
      <c r="D168" s="979"/>
      <c r="E168" s="979">
        <v>42065</v>
      </c>
      <c r="F168" s="979"/>
      <c r="G168" s="979"/>
      <c r="H168" s="979">
        <v>42300</v>
      </c>
      <c r="I168" s="979"/>
      <c r="J168" s="979"/>
      <c r="K168" s="979"/>
      <c r="L168" s="979"/>
      <c r="M168" s="979"/>
      <c r="N168" s="979"/>
      <c r="O168" s="979"/>
      <c r="P168" s="979"/>
      <c r="Q168" s="979"/>
      <c r="R168" s="979"/>
      <c r="S168" s="979"/>
      <c r="T168" s="979"/>
      <c r="U168" s="979"/>
      <c r="V168" s="979"/>
      <c r="W168" s="979"/>
      <c r="X168" s="979"/>
      <c r="Y168" s="979"/>
      <c r="Z168" s="979"/>
      <c r="AA168" s="979"/>
      <c r="AB168" s="979"/>
      <c r="AC168" s="979"/>
      <c r="AD168" s="979"/>
      <c r="AE168" s="979"/>
      <c r="AF168" s="979"/>
      <c r="AG168" s="979"/>
      <c r="AH168" s="979"/>
      <c r="AI168" s="979"/>
      <c r="AJ168" s="979"/>
      <c r="AK168" s="979"/>
      <c r="AL168" s="979"/>
      <c r="AM168" s="979"/>
      <c r="AN168" s="979"/>
      <c r="AO168" s="979"/>
      <c r="AP168" s="979"/>
      <c r="AQ168" s="979"/>
      <c r="AR168" s="979"/>
      <c r="AS168" s="979"/>
      <c r="AT168" s="979"/>
      <c r="AU168" s="979"/>
      <c r="AV168" s="979"/>
      <c r="AW168" s="979"/>
      <c r="AX168" s="979"/>
    </row>
    <row r="169" spans="1:50" ht="15" customHeight="1">
      <c r="A169" s="962" t="s">
        <v>166</v>
      </c>
      <c r="B169" s="963" t="s">
        <v>93</v>
      </c>
      <c r="C169" s="960" t="s">
        <v>38</v>
      </c>
      <c r="D169" s="964">
        <v>3279</v>
      </c>
      <c r="E169" s="969">
        <v>42106</v>
      </c>
      <c r="F169" s="969"/>
      <c r="G169" s="969"/>
      <c r="H169" s="969">
        <v>42123</v>
      </c>
      <c r="I169" s="969"/>
      <c r="J169" s="969"/>
      <c r="K169" s="965">
        <f>O169</f>
        <v>1E-3</v>
      </c>
      <c r="L169" s="965">
        <f>P169+март!P167</f>
        <v>0</v>
      </c>
      <c r="M169" s="966">
        <f>D169-L169</f>
        <v>3279</v>
      </c>
      <c r="N169" s="966">
        <f>L169/D169*100</f>
        <v>0</v>
      </c>
      <c r="O169" s="964">
        <f>SUM(S169:AW169)</f>
        <v>1E-3</v>
      </c>
      <c r="P169" s="966">
        <f>SUM(S170:AW170)</f>
        <v>0</v>
      </c>
      <c r="Q169" s="966">
        <f>P169/O169*100</f>
        <v>0</v>
      </c>
      <c r="R169" s="49" t="s">
        <v>34</v>
      </c>
      <c r="S169" s="50">
        <v>1E-3</v>
      </c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960"/>
    </row>
    <row r="170" spans="1:50">
      <c r="A170" s="962"/>
      <c r="B170" s="963"/>
      <c r="C170" s="961"/>
      <c r="D170" s="964"/>
      <c r="E170" s="969"/>
      <c r="F170" s="969"/>
      <c r="G170" s="969"/>
      <c r="H170" s="969"/>
      <c r="I170" s="969"/>
      <c r="J170" s="969"/>
      <c r="K170" s="965"/>
      <c r="L170" s="965"/>
      <c r="M170" s="967"/>
      <c r="N170" s="967"/>
      <c r="O170" s="964"/>
      <c r="P170" s="967"/>
      <c r="Q170" s="967"/>
      <c r="R170" s="51" t="s">
        <v>35</v>
      </c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3"/>
      <c r="AM170" s="53"/>
      <c r="AN170" s="53"/>
      <c r="AO170" s="53"/>
      <c r="AP170" s="53"/>
      <c r="AQ170" s="53"/>
      <c r="AR170" s="53"/>
      <c r="AS170" s="53"/>
      <c r="AT170" s="53"/>
      <c r="AU170" s="140"/>
      <c r="AV170" s="192"/>
      <c r="AW170" s="193"/>
      <c r="AX170" s="961"/>
    </row>
    <row r="171" spans="1:50" ht="15" customHeight="1">
      <c r="A171" s="962" t="s">
        <v>311</v>
      </c>
      <c r="B171" s="963" t="s">
        <v>111</v>
      </c>
      <c r="C171" s="960" t="s">
        <v>39</v>
      </c>
      <c r="D171" s="964">
        <v>100</v>
      </c>
      <c r="E171" s="969">
        <v>42085</v>
      </c>
      <c r="F171" s="969">
        <v>42175</v>
      </c>
      <c r="G171" s="969"/>
      <c r="H171" s="969">
        <v>42105</v>
      </c>
      <c r="I171" s="969">
        <f>F171+20</f>
        <v>42195</v>
      </c>
      <c r="J171" s="969"/>
      <c r="K171" s="965">
        <f>O171</f>
        <v>0</v>
      </c>
      <c r="L171" s="965">
        <f>P171+март!P169</f>
        <v>0</v>
      </c>
      <c r="M171" s="966">
        <f>D171-L171</f>
        <v>100</v>
      </c>
      <c r="N171" s="966">
        <f>L171/D171*100</f>
        <v>0</v>
      </c>
      <c r="O171" s="964">
        <f>SUM(S171:AW171)</f>
        <v>0</v>
      </c>
      <c r="P171" s="966">
        <f>SUM(S172:AW172)</f>
        <v>0</v>
      </c>
      <c r="Q171" s="966" t="e">
        <f>P171/O171*100</f>
        <v>#DIV/0!</v>
      </c>
      <c r="R171" s="49" t="s">
        <v>34</v>
      </c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960"/>
    </row>
    <row r="172" spans="1:50">
      <c r="A172" s="962"/>
      <c r="B172" s="963"/>
      <c r="C172" s="961"/>
      <c r="D172" s="964"/>
      <c r="E172" s="969"/>
      <c r="F172" s="969"/>
      <c r="G172" s="969"/>
      <c r="H172" s="969"/>
      <c r="I172" s="969"/>
      <c r="J172" s="969"/>
      <c r="K172" s="965"/>
      <c r="L172" s="965"/>
      <c r="M172" s="967"/>
      <c r="N172" s="967"/>
      <c r="O172" s="964"/>
      <c r="P172" s="967"/>
      <c r="Q172" s="967"/>
      <c r="R172" s="51" t="s">
        <v>35</v>
      </c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3"/>
      <c r="AM172" s="53"/>
      <c r="AN172" s="53"/>
      <c r="AO172" s="53"/>
      <c r="AP172" s="53"/>
      <c r="AQ172" s="53"/>
      <c r="AR172" s="53"/>
      <c r="AS172" s="53"/>
      <c r="AT172" s="53"/>
      <c r="AU172" s="140"/>
      <c r="AV172" s="192"/>
      <c r="AW172" s="193"/>
      <c r="AX172" s="961"/>
    </row>
    <row r="173" spans="1:50" ht="15" customHeight="1">
      <c r="A173" s="962" t="s">
        <v>312</v>
      </c>
      <c r="B173" s="963" t="s">
        <v>96</v>
      </c>
      <c r="C173" s="960" t="s">
        <v>39</v>
      </c>
      <c r="D173" s="964">
        <v>100</v>
      </c>
      <c r="E173" s="969">
        <v>42106</v>
      </c>
      <c r="F173" s="969"/>
      <c r="G173" s="969"/>
      <c r="H173" s="969">
        <v>42123</v>
      </c>
      <c r="I173" s="969"/>
      <c r="J173" s="969"/>
      <c r="K173" s="965">
        <f>O173</f>
        <v>0</v>
      </c>
      <c r="L173" s="965">
        <f>P173+март!P171</f>
        <v>0</v>
      </c>
      <c r="M173" s="966">
        <f>D173-L173</f>
        <v>100</v>
      </c>
      <c r="N173" s="966">
        <f>L173/D173*100</f>
        <v>0</v>
      </c>
      <c r="O173" s="964">
        <f>SUM(S173:AW173)</f>
        <v>0</v>
      </c>
      <c r="P173" s="966">
        <f>SUM(S174:AW174)</f>
        <v>0</v>
      </c>
      <c r="Q173" s="966" t="e">
        <f>P173/O173*100</f>
        <v>#DIV/0!</v>
      </c>
      <c r="R173" s="49" t="s">
        <v>34</v>
      </c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960"/>
    </row>
    <row r="174" spans="1:50" ht="15" customHeight="1">
      <c r="A174" s="962"/>
      <c r="B174" s="963"/>
      <c r="C174" s="961"/>
      <c r="D174" s="964"/>
      <c r="E174" s="969"/>
      <c r="F174" s="969"/>
      <c r="G174" s="969"/>
      <c r="H174" s="969"/>
      <c r="I174" s="969"/>
      <c r="J174" s="969"/>
      <c r="K174" s="965"/>
      <c r="L174" s="965"/>
      <c r="M174" s="967"/>
      <c r="N174" s="967"/>
      <c r="O174" s="964"/>
      <c r="P174" s="967"/>
      <c r="Q174" s="967"/>
      <c r="R174" s="51" t="s">
        <v>35</v>
      </c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3"/>
      <c r="AM174" s="53"/>
      <c r="AN174" s="53"/>
      <c r="AO174" s="53"/>
      <c r="AP174" s="53"/>
      <c r="AQ174" s="53"/>
      <c r="AR174" s="53"/>
      <c r="AS174" s="53"/>
      <c r="AT174" s="53"/>
      <c r="AU174" s="140"/>
      <c r="AV174" s="192"/>
      <c r="AW174" s="193"/>
      <c r="AX174" s="961"/>
    </row>
    <row r="175" spans="1:50" ht="15" customHeight="1">
      <c r="A175" s="962" t="s">
        <v>313</v>
      </c>
      <c r="B175" s="963" t="s">
        <v>117</v>
      </c>
      <c r="C175" s="960" t="s">
        <v>39</v>
      </c>
      <c r="D175" s="964">
        <v>100</v>
      </c>
      <c r="E175" s="969">
        <v>42106</v>
      </c>
      <c r="F175" s="969"/>
      <c r="G175" s="969"/>
      <c r="H175" s="969">
        <v>42112</v>
      </c>
      <c r="I175" s="969"/>
      <c r="J175" s="969"/>
      <c r="K175" s="965">
        <f>O175</f>
        <v>0</v>
      </c>
      <c r="L175" s="965">
        <f>P175+март!P173</f>
        <v>0</v>
      </c>
      <c r="M175" s="966">
        <f>D175-L175</f>
        <v>100</v>
      </c>
      <c r="N175" s="966">
        <f>L175/D175*100</f>
        <v>0</v>
      </c>
      <c r="O175" s="964">
        <f>SUM(S175:AW175)</f>
        <v>0</v>
      </c>
      <c r="P175" s="966">
        <f>SUM(S176:AW176)</f>
        <v>0</v>
      </c>
      <c r="Q175" s="966" t="e">
        <f>P175/O175*100</f>
        <v>#DIV/0!</v>
      </c>
      <c r="R175" s="49" t="s">
        <v>34</v>
      </c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960"/>
    </row>
    <row r="176" spans="1:50" ht="15" customHeight="1">
      <c r="A176" s="962"/>
      <c r="B176" s="963"/>
      <c r="C176" s="961"/>
      <c r="D176" s="964"/>
      <c r="E176" s="969"/>
      <c r="F176" s="969"/>
      <c r="G176" s="969"/>
      <c r="H176" s="969"/>
      <c r="I176" s="969"/>
      <c r="J176" s="969"/>
      <c r="K176" s="965"/>
      <c r="L176" s="965"/>
      <c r="M176" s="967"/>
      <c r="N176" s="967"/>
      <c r="O176" s="964"/>
      <c r="P176" s="967"/>
      <c r="Q176" s="967"/>
      <c r="R176" s="51" t="s">
        <v>35</v>
      </c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3"/>
      <c r="AM176" s="53"/>
      <c r="AN176" s="53"/>
      <c r="AO176" s="53"/>
      <c r="AP176" s="53"/>
      <c r="AQ176" s="53"/>
      <c r="AR176" s="53"/>
      <c r="AS176" s="53"/>
      <c r="AT176" s="53"/>
      <c r="AU176" s="140"/>
      <c r="AV176" s="192"/>
      <c r="AW176" s="193"/>
      <c r="AX176" s="961"/>
    </row>
    <row r="177" spans="1:50" ht="15" customHeight="1">
      <c r="A177" s="962" t="s">
        <v>314</v>
      </c>
      <c r="B177" s="963" t="s">
        <v>118</v>
      </c>
      <c r="C177" s="960" t="s">
        <v>39</v>
      </c>
      <c r="D177" s="964">
        <v>100</v>
      </c>
      <c r="E177" s="969">
        <v>42113</v>
      </c>
      <c r="F177" s="969"/>
      <c r="G177" s="969"/>
      <c r="H177" s="969">
        <v>42137</v>
      </c>
      <c r="I177" s="969"/>
      <c r="J177" s="969"/>
      <c r="K177" s="965">
        <f>O177</f>
        <v>0</v>
      </c>
      <c r="L177" s="965">
        <f>P177+март!P175</f>
        <v>0</v>
      </c>
      <c r="M177" s="966">
        <f>D177-L177</f>
        <v>100</v>
      </c>
      <c r="N177" s="966">
        <f>L177/D177*100</f>
        <v>0</v>
      </c>
      <c r="O177" s="964">
        <f>SUM(S177:AW177)</f>
        <v>0</v>
      </c>
      <c r="P177" s="966">
        <f>SUM(S178:AW178)</f>
        <v>0</v>
      </c>
      <c r="Q177" s="966" t="e">
        <f>P177/O177*100</f>
        <v>#DIV/0!</v>
      </c>
      <c r="R177" s="49" t="s">
        <v>34</v>
      </c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960"/>
    </row>
    <row r="178" spans="1:50" ht="15" customHeight="1">
      <c r="A178" s="962"/>
      <c r="B178" s="963"/>
      <c r="C178" s="961"/>
      <c r="D178" s="964"/>
      <c r="E178" s="969"/>
      <c r="F178" s="969"/>
      <c r="G178" s="969"/>
      <c r="H178" s="969"/>
      <c r="I178" s="969"/>
      <c r="J178" s="969"/>
      <c r="K178" s="965"/>
      <c r="L178" s="965"/>
      <c r="M178" s="967"/>
      <c r="N178" s="967"/>
      <c r="O178" s="964"/>
      <c r="P178" s="967"/>
      <c r="Q178" s="967"/>
      <c r="R178" s="51" t="s">
        <v>35</v>
      </c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3"/>
      <c r="AM178" s="53"/>
      <c r="AN178" s="53"/>
      <c r="AO178" s="53"/>
      <c r="AP178" s="53"/>
      <c r="AQ178" s="53"/>
      <c r="AR178" s="53"/>
      <c r="AS178" s="53"/>
      <c r="AT178" s="53"/>
      <c r="AU178" s="140"/>
      <c r="AV178" s="192"/>
      <c r="AW178" s="193"/>
      <c r="AX178" s="961"/>
    </row>
    <row r="179" spans="1:50" ht="15" customHeight="1">
      <c r="A179" s="962" t="s">
        <v>315</v>
      </c>
      <c r="B179" s="963" t="s">
        <v>8</v>
      </c>
      <c r="C179" s="960" t="s">
        <v>39</v>
      </c>
      <c r="D179" s="964">
        <v>100</v>
      </c>
      <c r="E179" s="969">
        <v>42065</v>
      </c>
      <c r="F179" s="969">
        <v>42175</v>
      </c>
      <c r="G179" s="969"/>
      <c r="H179" s="969">
        <v>42144</v>
      </c>
      <c r="I179" s="969">
        <f>F179+79</f>
        <v>42254</v>
      </c>
      <c r="J179" s="969"/>
      <c r="K179" s="965">
        <f>O179</f>
        <v>0</v>
      </c>
      <c r="L179" s="965">
        <f>P179+март!P177</f>
        <v>0</v>
      </c>
      <c r="M179" s="966">
        <f>D179-L179</f>
        <v>100</v>
      </c>
      <c r="N179" s="966">
        <f>L179/D179*100</f>
        <v>0</v>
      </c>
      <c r="O179" s="964">
        <f>SUM(S179:AW179)</f>
        <v>0</v>
      </c>
      <c r="P179" s="966">
        <f>SUM(S180:AW180)</f>
        <v>0</v>
      </c>
      <c r="Q179" s="966" t="e">
        <f>P179/O179*100</f>
        <v>#DIV/0!</v>
      </c>
      <c r="R179" s="49" t="s">
        <v>34</v>
      </c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960"/>
    </row>
    <row r="180" spans="1:50">
      <c r="A180" s="962"/>
      <c r="B180" s="963"/>
      <c r="C180" s="961"/>
      <c r="D180" s="964"/>
      <c r="E180" s="969"/>
      <c r="F180" s="969"/>
      <c r="G180" s="969"/>
      <c r="H180" s="969"/>
      <c r="I180" s="969"/>
      <c r="J180" s="969"/>
      <c r="K180" s="965"/>
      <c r="L180" s="965"/>
      <c r="M180" s="967"/>
      <c r="N180" s="967"/>
      <c r="O180" s="964"/>
      <c r="P180" s="967"/>
      <c r="Q180" s="967"/>
      <c r="R180" s="51" t="s">
        <v>35</v>
      </c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3"/>
      <c r="AM180" s="53"/>
      <c r="AN180" s="53"/>
      <c r="AO180" s="53"/>
      <c r="AP180" s="53"/>
      <c r="AQ180" s="53"/>
      <c r="AR180" s="53"/>
      <c r="AS180" s="53"/>
      <c r="AT180" s="53"/>
      <c r="AU180" s="140"/>
      <c r="AV180" s="192"/>
      <c r="AW180" s="193"/>
      <c r="AX180" s="961"/>
    </row>
    <row r="181" spans="1:50" ht="15" customHeight="1">
      <c r="A181" s="962" t="s">
        <v>316</v>
      </c>
      <c r="B181" s="963" t="s">
        <v>119</v>
      </c>
      <c r="C181" s="960" t="s">
        <v>39</v>
      </c>
      <c r="D181" s="964">
        <v>100</v>
      </c>
      <c r="E181" s="969">
        <v>42138</v>
      </c>
      <c r="F181" s="969"/>
      <c r="G181" s="969"/>
      <c r="H181" s="969">
        <v>42147</v>
      </c>
      <c r="I181" s="969"/>
      <c r="J181" s="969"/>
      <c r="K181" s="965">
        <f>O181</f>
        <v>0</v>
      </c>
      <c r="L181" s="965">
        <f>P181+март!P179</f>
        <v>0</v>
      </c>
      <c r="M181" s="966">
        <f>D181-L181</f>
        <v>100</v>
      </c>
      <c r="N181" s="966">
        <f>L181/D181*100</f>
        <v>0</v>
      </c>
      <c r="O181" s="964">
        <f>SUM(S181:AW181)</f>
        <v>0</v>
      </c>
      <c r="P181" s="966">
        <f>SUM(S182:AW182)</f>
        <v>0</v>
      </c>
      <c r="Q181" s="966" t="e">
        <f>P181/O181*100</f>
        <v>#DIV/0!</v>
      </c>
      <c r="R181" s="49" t="s">
        <v>34</v>
      </c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960"/>
    </row>
    <row r="182" spans="1:50">
      <c r="A182" s="962"/>
      <c r="B182" s="963"/>
      <c r="C182" s="961"/>
      <c r="D182" s="964"/>
      <c r="E182" s="969"/>
      <c r="F182" s="969"/>
      <c r="G182" s="969"/>
      <c r="H182" s="969"/>
      <c r="I182" s="969"/>
      <c r="J182" s="969"/>
      <c r="K182" s="965"/>
      <c r="L182" s="965"/>
      <c r="M182" s="967"/>
      <c r="N182" s="967"/>
      <c r="O182" s="964"/>
      <c r="P182" s="967"/>
      <c r="Q182" s="967"/>
      <c r="R182" s="51" t="s">
        <v>35</v>
      </c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3"/>
      <c r="AM182" s="53"/>
      <c r="AN182" s="53"/>
      <c r="AO182" s="53"/>
      <c r="AP182" s="53"/>
      <c r="AQ182" s="53"/>
      <c r="AR182" s="53"/>
      <c r="AS182" s="53"/>
      <c r="AT182" s="53"/>
      <c r="AU182" s="140"/>
      <c r="AV182" s="192"/>
      <c r="AW182" s="193"/>
      <c r="AX182" s="961"/>
    </row>
    <row r="183" spans="1:50" ht="15" customHeight="1">
      <c r="A183" s="962" t="s">
        <v>317</v>
      </c>
      <c r="B183" s="963" t="s">
        <v>120</v>
      </c>
      <c r="C183" s="960" t="s">
        <v>39</v>
      </c>
      <c r="D183" s="964">
        <v>100</v>
      </c>
      <c r="E183" s="969">
        <v>42124</v>
      </c>
      <c r="F183" s="969"/>
      <c r="G183" s="969"/>
      <c r="H183" s="969">
        <v>42153</v>
      </c>
      <c r="I183" s="969"/>
      <c r="J183" s="969"/>
      <c r="K183" s="965">
        <f>O183</f>
        <v>0</v>
      </c>
      <c r="L183" s="965">
        <f>P183+март!P181</f>
        <v>0</v>
      </c>
      <c r="M183" s="966">
        <f>D183-L183</f>
        <v>100</v>
      </c>
      <c r="N183" s="966">
        <f>L183/D183*100</f>
        <v>0</v>
      </c>
      <c r="O183" s="964">
        <f>SUM(S183:AW183)</f>
        <v>0</v>
      </c>
      <c r="P183" s="966">
        <f>SUM(S184:AW184)</f>
        <v>0</v>
      </c>
      <c r="Q183" s="966" t="e">
        <f>P183/O183*100</f>
        <v>#DIV/0!</v>
      </c>
      <c r="R183" s="49" t="s">
        <v>34</v>
      </c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960"/>
    </row>
    <row r="184" spans="1:50">
      <c r="A184" s="962"/>
      <c r="B184" s="963"/>
      <c r="C184" s="961"/>
      <c r="D184" s="964"/>
      <c r="E184" s="969"/>
      <c r="F184" s="969"/>
      <c r="G184" s="969"/>
      <c r="H184" s="969"/>
      <c r="I184" s="969"/>
      <c r="J184" s="969"/>
      <c r="K184" s="965"/>
      <c r="L184" s="965"/>
      <c r="M184" s="967"/>
      <c r="N184" s="967"/>
      <c r="O184" s="964"/>
      <c r="P184" s="967"/>
      <c r="Q184" s="967"/>
      <c r="R184" s="51" t="s">
        <v>35</v>
      </c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3"/>
      <c r="AM184" s="53"/>
      <c r="AN184" s="53"/>
      <c r="AO184" s="53"/>
      <c r="AP184" s="53"/>
      <c r="AQ184" s="53"/>
      <c r="AR184" s="53"/>
      <c r="AS184" s="53"/>
      <c r="AT184" s="53"/>
      <c r="AU184" s="140"/>
      <c r="AV184" s="192"/>
      <c r="AW184" s="193"/>
      <c r="AX184" s="961"/>
    </row>
    <row r="185" spans="1:50" ht="15" customHeight="1">
      <c r="A185" s="962" t="s">
        <v>318</v>
      </c>
      <c r="B185" s="963" t="s">
        <v>8</v>
      </c>
      <c r="C185" s="960" t="s">
        <v>39</v>
      </c>
      <c r="D185" s="964">
        <v>100</v>
      </c>
      <c r="E185" s="969">
        <v>42065</v>
      </c>
      <c r="F185" s="969">
        <v>42175</v>
      </c>
      <c r="G185" s="969"/>
      <c r="H185" s="969">
        <v>42144</v>
      </c>
      <c r="I185" s="969"/>
      <c r="J185" s="969"/>
      <c r="K185" s="965">
        <f>O185</f>
        <v>0</v>
      </c>
      <c r="L185" s="965">
        <f>P185+март!P183</f>
        <v>0</v>
      </c>
      <c r="M185" s="966">
        <f>D185-L185</f>
        <v>100</v>
      </c>
      <c r="N185" s="966">
        <f>L185/D185*100</f>
        <v>0</v>
      </c>
      <c r="O185" s="964">
        <f>SUM(S185:AW185)</f>
        <v>0</v>
      </c>
      <c r="P185" s="966">
        <f>SUM(S186:AW186)</f>
        <v>0</v>
      </c>
      <c r="Q185" s="966" t="e">
        <f>P185/O185*100</f>
        <v>#DIV/0!</v>
      </c>
      <c r="R185" s="49" t="s">
        <v>34</v>
      </c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960"/>
    </row>
    <row r="186" spans="1:50">
      <c r="A186" s="962"/>
      <c r="B186" s="963"/>
      <c r="C186" s="961"/>
      <c r="D186" s="964"/>
      <c r="E186" s="969"/>
      <c r="F186" s="969"/>
      <c r="G186" s="969"/>
      <c r="H186" s="969"/>
      <c r="I186" s="969"/>
      <c r="J186" s="969"/>
      <c r="K186" s="965"/>
      <c r="L186" s="965"/>
      <c r="M186" s="967"/>
      <c r="N186" s="967"/>
      <c r="O186" s="964"/>
      <c r="P186" s="967"/>
      <c r="Q186" s="967"/>
      <c r="R186" s="51" t="s">
        <v>35</v>
      </c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3"/>
      <c r="AM186" s="53"/>
      <c r="AN186" s="53"/>
      <c r="AO186" s="53"/>
      <c r="AP186" s="53"/>
      <c r="AQ186" s="53"/>
      <c r="AR186" s="53"/>
      <c r="AS186" s="53"/>
      <c r="AT186" s="53"/>
      <c r="AU186" s="140"/>
      <c r="AV186" s="192"/>
      <c r="AW186" s="193"/>
      <c r="AX186" s="961"/>
    </row>
    <row r="187" spans="1:50">
      <c r="A187" s="962" t="s">
        <v>319</v>
      </c>
      <c r="B187" s="963" t="s">
        <v>115</v>
      </c>
      <c r="C187" s="960" t="s">
        <v>39</v>
      </c>
      <c r="D187" s="964">
        <v>100</v>
      </c>
      <c r="E187" s="968">
        <v>42238</v>
      </c>
      <c r="F187" s="968"/>
      <c r="G187" s="968"/>
      <c r="H187" s="968">
        <v>42257</v>
      </c>
      <c r="I187" s="968"/>
      <c r="J187" s="968"/>
      <c r="K187" s="965">
        <f>O187</f>
        <v>0</v>
      </c>
      <c r="L187" s="965">
        <f>P187+март!P185</f>
        <v>0</v>
      </c>
      <c r="M187" s="966">
        <f>D187-L187</f>
        <v>100</v>
      </c>
      <c r="N187" s="966">
        <f>L187/D187*100</f>
        <v>0</v>
      </c>
      <c r="O187" s="964">
        <f>SUM(S187:AW187)</f>
        <v>0</v>
      </c>
      <c r="P187" s="966">
        <f>SUM(S188:AW188)</f>
        <v>0</v>
      </c>
      <c r="Q187" s="966" t="e">
        <f>P187/O187*100</f>
        <v>#DIV/0!</v>
      </c>
      <c r="R187" s="49" t="s">
        <v>34</v>
      </c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960"/>
    </row>
    <row r="188" spans="1:50">
      <c r="A188" s="962"/>
      <c r="B188" s="963"/>
      <c r="C188" s="961"/>
      <c r="D188" s="964"/>
      <c r="E188" s="968"/>
      <c r="F188" s="968"/>
      <c r="G188" s="968"/>
      <c r="H188" s="968"/>
      <c r="I188" s="968"/>
      <c r="J188" s="968"/>
      <c r="K188" s="965"/>
      <c r="L188" s="965"/>
      <c r="M188" s="967"/>
      <c r="N188" s="967"/>
      <c r="O188" s="964"/>
      <c r="P188" s="967"/>
      <c r="Q188" s="967"/>
      <c r="R188" s="51" t="s">
        <v>35</v>
      </c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3"/>
      <c r="AM188" s="53"/>
      <c r="AN188" s="53"/>
      <c r="AO188" s="53"/>
      <c r="AP188" s="53"/>
      <c r="AQ188" s="53"/>
      <c r="AR188" s="53"/>
      <c r="AS188" s="53"/>
      <c r="AT188" s="53"/>
      <c r="AU188" s="140"/>
      <c r="AV188" s="192"/>
      <c r="AW188" s="193"/>
      <c r="AX188" s="961"/>
    </row>
    <row r="189" spans="1:50">
      <c r="A189" s="962" t="s">
        <v>320</v>
      </c>
      <c r="B189" s="963" t="s">
        <v>72</v>
      </c>
      <c r="C189" s="960" t="s">
        <v>39</v>
      </c>
      <c r="D189" s="964">
        <v>100</v>
      </c>
      <c r="E189" s="968">
        <v>42264</v>
      </c>
      <c r="F189" s="968"/>
      <c r="G189" s="968"/>
      <c r="H189" s="968">
        <v>42277</v>
      </c>
      <c r="I189" s="968"/>
      <c r="J189" s="968"/>
      <c r="K189" s="965">
        <f>O189</f>
        <v>0</v>
      </c>
      <c r="L189" s="965">
        <f>P189+март!P187</f>
        <v>0</v>
      </c>
      <c r="M189" s="966">
        <f>D189-L189</f>
        <v>100</v>
      </c>
      <c r="N189" s="966">
        <f>L189/D189*100</f>
        <v>0</v>
      </c>
      <c r="O189" s="964">
        <f>SUM(S189:AW189)</f>
        <v>0</v>
      </c>
      <c r="P189" s="966">
        <f>SUM(S190:AW190)</f>
        <v>0</v>
      </c>
      <c r="Q189" s="966" t="e">
        <f>P189/O189*100</f>
        <v>#DIV/0!</v>
      </c>
      <c r="R189" s="49" t="s">
        <v>34</v>
      </c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960"/>
    </row>
    <row r="190" spans="1:50">
      <c r="A190" s="962"/>
      <c r="B190" s="963"/>
      <c r="C190" s="961"/>
      <c r="D190" s="964"/>
      <c r="E190" s="968"/>
      <c r="F190" s="968"/>
      <c r="G190" s="968"/>
      <c r="H190" s="968"/>
      <c r="I190" s="968"/>
      <c r="J190" s="968"/>
      <c r="K190" s="965"/>
      <c r="L190" s="965"/>
      <c r="M190" s="967"/>
      <c r="N190" s="967"/>
      <c r="O190" s="964"/>
      <c r="P190" s="967"/>
      <c r="Q190" s="967"/>
      <c r="R190" s="51" t="s">
        <v>35</v>
      </c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3"/>
      <c r="AM190" s="53"/>
      <c r="AN190" s="53"/>
      <c r="AO190" s="53"/>
      <c r="AP190" s="53"/>
      <c r="AQ190" s="53"/>
      <c r="AR190" s="53"/>
      <c r="AS190" s="53"/>
      <c r="AT190" s="53"/>
      <c r="AU190" s="140"/>
      <c r="AV190" s="192"/>
      <c r="AW190" s="193"/>
      <c r="AX190" s="961"/>
    </row>
    <row r="191" spans="1:50">
      <c r="A191" s="962" t="s">
        <v>321</v>
      </c>
      <c r="B191" s="963" t="s">
        <v>121</v>
      </c>
      <c r="C191" s="960" t="s">
        <v>39</v>
      </c>
      <c r="D191" s="964">
        <v>100</v>
      </c>
      <c r="E191" s="968">
        <v>42278</v>
      </c>
      <c r="F191" s="968"/>
      <c r="G191" s="968"/>
      <c r="H191" s="968">
        <v>42287</v>
      </c>
      <c r="I191" s="968"/>
      <c r="J191" s="968"/>
      <c r="K191" s="965">
        <f>O191</f>
        <v>0</v>
      </c>
      <c r="L191" s="965">
        <f>P191+март!P189</f>
        <v>0</v>
      </c>
      <c r="M191" s="966">
        <f>D191-L191</f>
        <v>100</v>
      </c>
      <c r="N191" s="966">
        <f>L191/D191*100</f>
        <v>0</v>
      </c>
      <c r="O191" s="964">
        <f>SUM(S191:AW191)</f>
        <v>0</v>
      </c>
      <c r="P191" s="966">
        <f>SUM(S192:AW192)</f>
        <v>0</v>
      </c>
      <c r="Q191" s="966" t="e">
        <f>P191/O191*100</f>
        <v>#DIV/0!</v>
      </c>
      <c r="R191" s="49" t="s">
        <v>34</v>
      </c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960"/>
    </row>
    <row r="192" spans="1:50">
      <c r="A192" s="962"/>
      <c r="B192" s="963"/>
      <c r="C192" s="961"/>
      <c r="D192" s="964"/>
      <c r="E192" s="968"/>
      <c r="F192" s="968"/>
      <c r="G192" s="968"/>
      <c r="H192" s="968"/>
      <c r="I192" s="968"/>
      <c r="J192" s="968"/>
      <c r="K192" s="965"/>
      <c r="L192" s="965"/>
      <c r="M192" s="967"/>
      <c r="N192" s="967"/>
      <c r="O192" s="964"/>
      <c r="P192" s="967"/>
      <c r="Q192" s="967"/>
      <c r="R192" s="51" t="s">
        <v>35</v>
      </c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3"/>
      <c r="AM192" s="53"/>
      <c r="AN192" s="53"/>
      <c r="AO192" s="53"/>
      <c r="AP192" s="53"/>
      <c r="AQ192" s="53"/>
      <c r="AR192" s="53"/>
      <c r="AS192" s="53"/>
      <c r="AT192" s="53"/>
      <c r="AU192" s="140"/>
      <c r="AV192" s="192"/>
      <c r="AW192" s="193"/>
      <c r="AX192" s="961"/>
    </row>
    <row r="193" spans="1:50">
      <c r="A193" s="962" t="s">
        <v>322</v>
      </c>
      <c r="B193" s="963" t="s">
        <v>100</v>
      </c>
      <c r="C193" s="960" t="s">
        <v>39</v>
      </c>
      <c r="D193" s="964">
        <v>100</v>
      </c>
      <c r="E193" s="968">
        <v>42288</v>
      </c>
      <c r="F193" s="968"/>
      <c r="G193" s="968"/>
      <c r="H193" s="968">
        <v>42300</v>
      </c>
      <c r="I193" s="968"/>
      <c r="J193" s="968"/>
      <c r="K193" s="965">
        <f>O193</f>
        <v>0</v>
      </c>
      <c r="L193" s="965">
        <f>P193+март!P191</f>
        <v>0</v>
      </c>
      <c r="M193" s="966">
        <f>D193-L193</f>
        <v>100</v>
      </c>
      <c r="N193" s="966">
        <f>L193/D193*100</f>
        <v>0</v>
      </c>
      <c r="O193" s="964">
        <f>SUM(S193:AW193)</f>
        <v>0</v>
      </c>
      <c r="P193" s="966">
        <f>SUM(S194:AW194)</f>
        <v>0</v>
      </c>
      <c r="Q193" s="966" t="e">
        <f>P193/O193*100</f>
        <v>#DIV/0!</v>
      </c>
      <c r="R193" s="49" t="s">
        <v>34</v>
      </c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960"/>
    </row>
    <row r="194" spans="1:50">
      <c r="A194" s="962"/>
      <c r="B194" s="963"/>
      <c r="C194" s="961"/>
      <c r="D194" s="964"/>
      <c r="E194" s="968"/>
      <c r="F194" s="968"/>
      <c r="G194" s="968"/>
      <c r="H194" s="968"/>
      <c r="I194" s="968"/>
      <c r="J194" s="968"/>
      <c r="K194" s="965"/>
      <c r="L194" s="965"/>
      <c r="M194" s="967"/>
      <c r="N194" s="967"/>
      <c r="O194" s="964"/>
      <c r="P194" s="967"/>
      <c r="Q194" s="967"/>
      <c r="R194" s="51" t="s">
        <v>35</v>
      </c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3"/>
      <c r="AM194" s="53"/>
      <c r="AN194" s="53"/>
      <c r="AO194" s="53"/>
      <c r="AP194" s="53"/>
      <c r="AQ194" s="53"/>
      <c r="AR194" s="53"/>
      <c r="AS194" s="53"/>
      <c r="AT194" s="53"/>
      <c r="AU194" s="140"/>
      <c r="AV194" s="192"/>
      <c r="AW194" s="193"/>
      <c r="AX194" s="961"/>
    </row>
    <row r="195" spans="1:50">
      <c r="A195" s="962" t="s">
        <v>323</v>
      </c>
      <c r="B195" s="963" t="s">
        <v>122</v>
      </c>
      <c r="C195" s="960" t="s">
        <v>39</v>
      </c>
      <c r="D195" s="964">
        <v>100</v>
      </c>
      <c r="E195" s="968">
        <v>42150</v>
      </c>
      <c r="F195" s="968"/>
      <c r="G195" s="968"/>
      <c r="H195" s="968">
        <v>42279</v>
      </c>
      <c r="I195" s="968"/>
      <c r="J195" s="968"/>
      <c r="K195" s="965">
        <f>O195</f>
        <v>0</v>
      </c>
      <c r="L195" s="965">
        <f>P195+март!P193</f>
        <v>0</v>
      </c>
      <c r="M195" s="966">
        <f>D195-L195</f>
        <v>100</v>
      </c>
      <c r="N195" s="966">
        <f>L195/D195*100</f>
        <v>0</v>
      </c>
      <c r="O195" s="964">
        <f>SUM(S195:AW195)</f>
        <v>0</v>
      </c>
      <c r="P195" s="966">
        <f>SUM(S196:AW196)</f>
        <v>0</v>
      </c>
      <c r="Q195" s="966" t="e">
        <f>P195/O195*100</f>
        <v>#DIV/0!</v>
      </c>
      <c r="R195" s="49" t="s">
        <v>34</v>
      </c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960"/>
    </row>
    <row r="196" spans="1:50">
      <c r="A196" s="962"/>
      <c r="B196" s="963"/>
      <c r="C196" s="961"/>
      <c r="D196" s="964"/>
      <c r="E196" s="968"/>
      <c r="F196" s="968"/>
      <c r="G196" s="968"/>
      <c r="H196" s="968"/>
      <c r="I196" s="968"/>
      <c r="J196" s="968"/>
      <c r="K196" s="965"/>
      <c r="L196" s="965"/>
      <c r="M196" s="967"/>
      <c r="N196" s="967"/>
      <c r="O196" s="964"/>
      <c r="P196" s="967"/>
      <c r="Q196" s="967"/>
      <c r="R196" s="51" t="s">
        <v>35</v>
      </c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3"/>
      <c r="AM196" s="53"/>
      <c r="AN196" s="53"/>
      <c r="AO196" s="53"/>
      <c r="AP196" s="53"/>
      <c r="AQ196" s="53"/>
      <c r="AR196" s="53"/>
      <c r="AS196" s="53"/>
      <c r="AT196" s="53"/>
      <c r="AU196" s="140"/>
      <c r="AV196" s="192"/>
      <c r="AW196" s="193"/>
      <c r="AX196" s="961"/>
    </row>
    <row r="197" spans="1:50">
      <c r="A197" s="194">
        <v>9</v>
      </c>
      <c r="B197" s="970" t="s">
        <v>123</v>
      </c>
      <c r="C197" s="970"/>
      <c r="D197" s="970"/>
      <c r="E197" s="970">
        <v>42301</v>
      </c>
      <c r="F197" s="970"/>
      <c r="G197" s="970"/>
      <c r="H197" s="970">
        <v>42320</v>
      </c>
      <c r="I197" s="970"/>
      <c r="J197" s="970"/>
      <c r="K197" s="970"/>
      <c r="L197" s="970"/>
      <c r="M197" s="970"/>
      <c r="N197" s="970"/>
      <c r="O197" s="970"/>
      <c r="P197" s="970"/>
      <c r="Q197" s="970"/>
      <c r="R197" s="970"/>
      <c r="S197" s="970"/>
      <c r="T197" s="970"/>
      <c r="U197" s="970"/>
      <c r="V197" s="970"/>
      <c r="W197" s="970"/>
      <c r="X197" s="970"/>
      <c r="Y197" s="970"/>
      <c r="Z197" s="970"/>
      <c r="AA197" s="970"/>
      <c r="AB197" s="970"/>
      <c r="AC197" s="970"/>
      <c r="AD197" s="970"/>
      <c r="AE197" s="970"/>
      <c r="AF197" s="970"/>
      <c r="AG197" s="970"/>
      <c r="AH197" s="970"/>
      <c r="AI197" s="970"/>
      <c r="AJ197" s="970"/>
      <c r="AK197" s="970"/>
      <c r="AL197" s="970"/>
      <c r="AM197" s="970"/>
      <c r="AN197" s="970"/>
      <c r="AO197" s="970"/>
      <c r="AP197" s="970"/>
      <c r="AQ197" s="970"/>
      <c r="AR197" s="970"/>
      <c r="AS197" s="970"/>
      <c r="AT197" s="970"/>
      <c r="AU197" s="970"/>
      <c r="AV197" s="970"/>
      <c r="AW197" s="970"/>
      <c r="AX197" s="970"/>
    </row>
    <row r="198" spans="1:50">
      <c r="A198" s="971" t="s">
        <v>167</v>
      </c>
      <c r="B198" s="963" t="s">
        <v>65</v>
      </c>
      <c r="C198" s="960" t="s">
        <v>39</v>
      </c>
      <c r="D198" s="964">
        <v>100</v>
      </c>
      <c r="E198" s="968">
        <v>42301</v>
      </c>
      <c r="F198" s="968"/>
      <c r="G198" s="968"/>
      <c r="H198" s="968">
        <v>42307</v>
      </c>
      <c r="I198" s="968"/>
      <c r="J198" s="968"/>
      <c r="K198" s="974">
        <f>O198</f>
        <v>0</v>
      </c>
      <c r="L198" s="974">
        <f>P198+март!P196</f>
        <v>0</v>
      </c>
      <c r="M198" s="972">
        <f>D198-L198</f>
        <v>100</v>
      </c>
      <c r="N198" s="972">
        <f>L198/D198*100</f>
        <v>0</v>
      </c>
      <c r="O198" s="974">
        <f>SUM(S198:AW198)</f>
        <v>0</v>
      </c>
      <c r="P198" s="972">
        <f>SUM(S199:AW199)</f>
        <v>0</v>
      </c>
      <c r="Q198" s="972" t="e">
        <f>P198/O198*100</f>
        <v>#DIV/0!</v>
      </c>
      <c r="R198" s="49" t="s">
        <v>34</v>
      </c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960"/>
    </row>
    <row r="199" spans="1:50">
      <c r="A199" s="971"/>
      <c r="B199" s="963"/>
      <c r="C199" s="961"/>
      <c r="D199" s="964"/>
      <c r="E199" s="968"/>
      <c r="F199" s="968"/>
      <c r="G199" s="968"/>
      <c r="H199" s="968"/>
      <c r="I199" s="968"/>
      <c r="J199" s="968"/>
      <c r="K199" s="974"/>
      <c r="L199" s="974"/>
      <c r="M199" s="973"/>
      <c r="N199" s="973"/>
      <c r="O199" s="974"/>
      <c r="P199" s="973"/>
      <c r="Q199" s="973"/>
      <c r="R199" s="51" t="s">
        <v>35</v>
      </c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3"/>
      <c r="AM199" s="53"/>
      <c r="AN199" s="53"/>
      <c r="AO199" s="53"/>
      <c r="AP199" s="53"/>
      <c r="AQ199" s="53"/>
      <c r="AR199" s="53"/>
      <c r="AS199" s="53"/>
      <c r="AT199" s="53"/>
      <c r="AU199" s="140"/>
      <c r="AV199" s="192"/>
      <c r="AW199" s="193"/>
      <c r="AX199" s="961"/>
    </row>
    <row r="200" spans="1:50">
      <c r="A200" s="971" t="s">
        <v>168</v>
      </c>
      <c r="B200" s="963" t="s">
        <v>123</v>
      </c>
      <c r="C200" s="960" t="s">
        <v>39</v>
      </c>
      <c r="D200" s="964">
        <v>100</v>
      </c>
      <c r="E200" s="968">
        <v>42309</v>
      </c>
      <c r="F200" s="968"/>
      <c r="G200" s="968"/>
      <c r="H200" s="968">
        <v>42320</v>
      </c>
      <c r="I200" s="968"/>
      <c r="J200" s="968"/>
      <c r="K200" s="974">
        <f>O200</f>
        <v>0</v>
      </c>
      <c r="L200" s="974">
        <f>P200+март!P198</f>
        <v>0</v>
      </c>
      <c r="M200" s="972">
        <f>D200-L200</f>
        <v>100</v>
      </c>
      <c r="N200" s="972">
        <f>L200/D200*100</f>
        <v>0</v>
      </c>
      <c r="O200" s="974">
        <f>SUM(S200:AW200)</f>
        <v>0</v>
      </c>
      <c r="P200" s="972">
        <f>SUM(S201:AW201)</f>
        <v>0</v>
      </c>
      <c r="Q200" s="972" t="e">
        <f>P200/O200*100</f>
        <v>#DIV/0!</v>
      </c>
      <c r="R200" s="49" t="s">
        <v>34</v>
      </c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960"/>
    </row>
    <row r="201" spans="1:50">
      <c r="A201" s="971"/>
      <c r="B201" s="963"/>
      <c r="C201" s="961"/>
      <c r="D201" s="964"/>
      <c r="E201" s="968"/>
      <c r="F201" s="968"/>
      <c r="G201" s="968"/>
      <c r="H201" s="968"/>
      <c r="I201" s="968"/>
      <c r="J201" s="968"/>
      <c r="K201" s="974"/>
      <c r="L201" s="974"/>
      <c r="M201" s="973"/>
      <c r="N201" s="973"/>
      <c r="O201" s="974"/>
      <c r="P201" s="973"/>
      <c r="Q201" s="973"/>
      <c r="R201" s="51" t="s">
        <v>35</v>
      </c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3"/>
      <c r="AM201" s="53"/>
      <c r="AN201" s="53"/>
      <c r="AO201" s="53"/>
      <c r="AP201" s="53"/>
      <c r="AQ201" s="53"/>
      <c r="AR201" s="53"/>
      <c r="AS201" s="53"/>
      <c r="AT201" s="53"/>
      <c r="AU201" s="140"/>
      <c r="AV201" s="192"/>
      <c r="AW201" s="193"/>
      <c r="AX201" s="961"/>
    </row>
    <row r="202" spans="1:50" ht="15.75" customHeight="1">
      <c r="A202" s="194">
        <v>10</v>
      </c>
      <c r="B202" s="970" t="s">
        <v>124</v>
      </c>
      <c r="C202" s="970"/>
      <c r="D202" s="970"/>
      <c r="E202" s="970">
        <v>42321</v>
      </c>
      <c r="F202" s="970"/>
      <c r="G202" s="970"/>
      <c r="H202" s="970">
        <v>42338</v>
      </c>
      <c r="I202" s="970"/>
      <c r="J202" s="970"/>
      <c r="K202" s="970"/>
      <c r="L202" s="970"/>
      <c r="M202" s="970"/>
      <c r="N202" s="970"/>
      <c r="O202" s="970"/>
      <c r="P202" s="970"/>
      <c r="Q202" s="970"/>
      <c r="R202" s="970"/>
      <c r="S202" s="970"/>
      <c r="T202" s="970"/>
      <c r="U202" s="970"/>
      <c r="V202" s="970"/>
      <c r="W202" s="970"/>
      <c r="X202" s="970"/>
      <c r="Y202" s="970"/>
      <c r="Z202" s="970"/>
      <c r="AA202" s="970"/>
      <c r="AB202" s="970"/>
      <c r="AC202" s="970"/>
      <c r="AD202" s="970"/>
      <c r="AE202" s="970"/>
      <c r="AF202" s="970"/>
      <c r="AG202" s="970"/>
      <c r="AH202" s="970"/>
      <c r="AI202" s="970"/>
      <c r="AJ202" s="970"/>
      <c r="AK202" s="970"/>
      <c r="AL202" s="970"/>
      <c r="AM202" s="970"/>
      <c r="AN202" s="970"/>
      <c r="AO202" s="970"/>
      <c r="AP202" s="970"/>
      <c r="AQ202" s="970"/>
      <c r="AR202" s="970"/>
      <c r="AS202" s="970"/>
      <c r="AT202" s="970"/>
      <c r="AU202" s="970"/>
      <c r="AV202" s="970"/>
      <c r="AW202" s="970"/>
      <c r="AX202" s="970"/>
    </row>
    <row r="203" spans="1:50">
      <c r="E203" s="42"/>
    </row>
    <row r="204" spans="1:50">
      <c r="E204" s="42"/>
    </row>
    <row r="205" spans="1:50" ht="15.75" customHeight="1">
      <c r="A205" s="1014" t="s">
        <v>0</v>
      </c>
      <c r="B205" s="1014" t="s">
        <v>40</v>
      </c>
      <c r="C205" s="1014" t="s">
        <v>41</v>
      </c>
      <c r="D205" s="1002" t="s">
        <v>42</v>
      </c>
      <c r="E205" s="1003"/>
      <c r="F205" s="1004"/>
      <c r="G205" s="996" t="s">
        <v>43</v>
      </c>
      <c r="H205" s="994"/>
      <c r="I205" s="994"/>
      <c r="J205" s="995"/>
      <c r="K205" s="1014" t="s">
        <v>44</v>
      </c>
      <c r="L205" s="996" t="s">
        <v>45</v>
      </c>
      <c r="M205" s="994"/>
      <c r="N205" s="994"/>
      <c r="O205" s="994"/>
      <c r="P205" s="994"/>
      <c r="Q205" s="994"/>
      <c r="R205" s="995"/>
      <c r="S205" s="996" t="s">
        <v>20</v>
      </c>
      <c r="T205" s="994"/>
      <c r="U205" s="994"/>
      <c r="V205" s="994"/>
      <c r="W205" s="994"/>
      <c r="X205" s="994"/>
      <c r="Y205" s="994"/>
      <c r="Z205" s="994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5"/>
      <c r="AX205" s="997" t="s">
        <v>21</v>
      </c>
    </row>
    <row r="206" spans="1:50" ht="31.5" customHeight="1">
      <c r="A206" s="1015"/>
      <c r="B206" s="1015"/>
      <c r="C206" s="1015"/>
      <c r="D206" s="1005"/>
      <c r="E206" s="1006"/>
      <c r="F206" s="1007"/>
      <c r="G206" s="223" t="s">
        <v>46</v>
      </c>
      <c r="H206" s="996" t="s">
        <v>47</v>
      </c>
      <c r="I206" s="994"/>
      <c r="J206" s="995"/>
      <c r="K206" s="1015"/>
      <c r="L206" s="17" t="s">
        <v>48</v>
      </c>
      <c r="M206" s="996" t="s">
        <v>49</v>
      </c>
      <c r="N206" s="994"/>
      <c r="O206" s="994"/>
      <c r="P206" s="994"/>
      <c r="Q206" s="994"/>
      <c r="R206" s="995"/>
      <c r="S206" s="233">
        <v>1</v>
      </c>
      <c r="T206" s="233">
        <v>2</v>
      </c>
      <c r="U206" s="233">
        <v>3</v>
      </c>
      <c r="V206" s="233">
        <v>4</v>
      </c>
      <c r="W206" s="233">
        <v>5</v>
      </c>
      <c r="X206" s="233">
        <v>6</v>
      </c>
      <c r="Y206" s="233">
        <v>7</v>
      </c>
      <c r="Z206" s="233">
        <v>8</v>
      </c>
      <c r="AA206" s="233">
        <v>9</v>
      </c>
      <c r="AB206" s="233">
        <v>10</v>
      </c>
      <c r="AC206" s="233">
        <v>11</v>
      </c>
      <c r="AD206" s="233">
        <v>12</v>
      </c>
      <c r="AE206" s="233">
        <v>13</v>
      </c>
      <c r="AF206" s="233">
        <v>14</v>
      </c>
      <c r="AG206" s="233">
        <v>15</v>
      </c>
      <c r="AH206" s="233">
        <v>16</v>
      </c>
      <c r="AI206" s="233">
        <v>17</v>
      </c>
      <c r="AJ206" s="233">
        <v>18</v>
      </c>
      <c r="AK206" s="233">
        <v>19</v>
      </c>
      <c r="AL206" s="18">
        <v>20</v>
      </c>
      <c r="AM206" s="18">
        <v>21</v>
      </c>
      <c r="AN206" s="18">
        <v>22</v>
      </c>
      <c r="AO206" s="18">
        <v>23</v>
      </c>
      <c r="AP206" s="18">
        <v>24</v>
      </c>
      <c r="AQ206" s="18">
        <v>25</v>
      </c>
      <c r="AR206" s="18">
        <v>26</v>
      </c>
      <c r="AS206" s="18">
        <v>27</v>
      </c>
      <c r="AT206" s="233">
        <v>28</v>
      </c>
      <c r="AU206" s="233">
        <v>29</v>
      </c>
      <c r="AV206" s="233">
        <v>30</v>
      </c>
      <c r="AW206" s="233">
        <v>31</v>
      </c>
      <c r="AX206" s="998"/>
    </row>
    <row r="207" spans="1:50" ht="15.75">
      <c r="A207" s="223">
        <v>1</v>
      </c>
      <c r="B207" s="232">
        <v>2</v>
      </c>
      <c r="C207" s="232">
        <v>3</v>
      </c>
      <c r="D207" s="996">
        <v>4</v>
      </c>
      <c r="E207" s="994"/>
      <c r="F207" s="995"/>
      <c r="G207" s="223">
        <v>5</v>
      </c>
      <c r="H207" s="996">
        <v>6</v>
      </c>
      <c r="I207" s="994"/>
      <c r="J207" s="995"/>
      <c r="K207" s="233">
        <v>7</v>
      </c>
      <c r="L207" s="17">
        <v>8</v>
      </c>
      <c r="M207" s="996">
        <v>9</v>
      </c>
      <c r="N207" s="994"/>
      <c r="O207" s="994"/>
      <c r="P207" s="994"/>
      <c r="Q207" s="994"/>
      <c r="R207" s="995"/>
      <c r="S207" s="996">
        <v>10</v>
      </c>
      <c r="T207" s="994"/>
      <c r="U207" s="994"/>
      <c r="V207" s="994"/>
      <c r="W207" s="994"/>
      <c r="X207" s="994"/>
      <c r="Y207" s="994"/>
      <c r="Z207" s="994"/>
      <c r="AA207" s="994"/>
      <c r="AB207" s="994"/>
      <c r="AC207" s="994"/>
      <c r="AD207" s="994"/>
      <c r="AE207" s="994"/>
      <c r="AF207" s="994"/>
      <c r="AG207" s="994"/>
      <c r="AH207" s="994"/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5"/>
      <c r="AX207" s="227">
        <v>11</v>
      </c>
    </row>
    <row r="208" spans="1:50" ht="15.75">
      <c r="A208" s="231">
        <v>1</v>
      </c>
      <c r="B208" s="228" t="s">
        <v>180</v>
      </c>
      <c r="C208" s="77" t="s">
        <v>184</v>
      </c>
      <c r="D208" s="1011"/>
      <c r="E208" s="1012"/>
      <c r="F208" s="1013"/>
      <c r="G208" s="19"/>
      <c r="H208" s="1011"/>
      <c r="I208" s="1012"/>
      <c r="J208" s="1013"/>
      <c r="K208" s="21"/>
      <c r="L208" s="17"/>
      <c r="M208" s="996"/>
      <c r="N208" s="994"/>
      <c r="O208" s="994"/>
      <c r="P208" s="994"/>
      <c r="Q208" s="994"/>
      <c r="R208" s="995"/>
      <c r="S208" s="22"/>
      <c r="T208" s="22"/>
      <c r="U208" s="22"/>
      <c r="V208" s="22"/>
      <c r="W208" s="22"/>
      <c r="X208" s="22"/>
      <c r="Y208" s="22"/>
      <c r="Z208" s="22">
        <v>1</v>
      </c>
      <c r="AA208" s="22">
        <v>1</v>
      </c>
      <c r="AB208" s="22">
        <v>1</v>
      </c>
      <c r="AC208" s="22">
        <v>1</v>
      </c>
      <c r="AD208" s="22">
        <v>1</v>
      </c>
      <c r="AE208" s="22">
        <v>1</v>
      </c>
      <c r="AF208" s="22">
        <v>1</v>
      </c>
      <c r="AG208" s="22">
        <v>1</v>
      </c>
      <c r="AH208" s="22">
        <v>1</v>
      </c>
      <c r="AI208" s="22">
        <v>1</v>
      </c>
      <c r="AJ208" s="22">
        <v>1</v>
      </c>
      <c r="AK208" s="22">
        <v>1</v>
      </c>
      <c r="AL208" s="22">
        <v>1</v>
      </c>
      <c r="AM208" s="22">
        <v>1</v>
      </c>
      <c r="AN208" s="22">
        <v>1</v>
      </c>
      <c r="AO208" s="22">
        <v>1</v>
      </c>
      <c r="AP208" s="22">
        <v>1</v>
      </c>
      <c r="AQ208" s="22">
        <v>1</v>
      </c>
      <c r="AR208" s="22">
        <v>1</v>
      </c>
      <c r="AS208" s="22">
        <v>1</v>
      </c>
      <c r="AT208" s="22">
        <v>1</v>
      </c>
      <c r="AU208" s="26"/>
      <c r="AV208" s="26"/>
      <c r="AW208" s="26"/>
      <c r="AX208" s="27"/>
    </row>
    <row r="209" spans="1:50" ht="15.75">
      <c r="A209" s="231">
        <v>2</v>
      </c>
      <c r="B209" s="228" t="s">
        <v>180</v>
      </c>
      <c r="C209" s="77" t="s">
        <v>185</v>
      </c>
      <c r="D209" s="229"/>
      <c r="E209" s="229"/>
      <c r="F209" s="230"/>
      <c r="G209" s="19"/>
      <c r="H209" s="231"/>
      <c r="I209" s="229"/>
      <c r="J209" s="230"/>
      <c r="K209" s="21"/>
      <c r="L209" s="17"/>
      <c r="M209" s="226"/>
      <c r="N209" s="224"/>
      <c r="O209" s="224"/>
      <c r="P209" s="224"/>
      <c r="Q209" s="224"/>
      <c r="R209" s="225"/>
      <c r="S209" s="22"/>
      <c r="T209" s="22"/>
      <c r="U209" s="22"/>
      <c r="V209" s="22"/>
      <c r="W209" s="22"/>
      <c r="X209" s="22"/>
      <c r="Y209" s="22"/>
      <c r="Z209" s="22">
        <v>1</v>
      </c>
      <c r="AA209" s="22">
        <v>1</v>
      </c>
      <c r="AB209" s="22">
        <v>1</v>
      </c>
      <c r="AC209" s="22">
        <v>1</v>
      </c>
      <c r="AD209" s="22">
        <v>1</v>
      </c>
      <c r="AE209" s="22">
        <v>1</v>
      </c>
      <c r="AF209" s="22">
        <v>1</v>
      </c>
      <c r="AG209" s="22">
        <v>1</v>
      </c>
      <c r="AH209" s="22">
        <v>1</v>
      </c>
      <c r="AI209" s="22">
        <v>1</v>
      </c>
      <c r="AJ209" s="22">
        <v>1</v>
      </c>
      <c r="AK209" s="22">
        <v>1</v>
      </c>
      <c r="AL209" s="22">
        <v>1</v>
      </c>
      <c r="AM209" s="22">
        <v>1</v>
      </c>
      <c r="AN209" s="22">
        <v>1</v>
      </c>
      <c r="AO209" s="22">
        <v>1</v>
      </c>
      <c r="AP209" s="22">
        <v>1</v>
      </c>
      <c r="AQ209" s="22">
        <v>1</v>
      </c>
      <c r="AR209" s="22">
        <v>1</v>
      </c>
      <c r="AS209" s="22">
        <v>1</v>
      </c>
      <c r="AT209" s="22">
        <v>1</v>
      </c>
      <c r="AU209" s="26"/>
      <c r="AV209" s="26"/>
      <c r="AW209" s="26"/>
      <c r="AX209" s="27"/>
    </row>
    <row r="210" spans="1:50" ht="15.75">
      <c r="A210" s="231">
        <v>3</v>
      </c>
      <c r="B210" s="228" t="s">
        <v>181</v>
      </c>
      <c r="C210" s="77" t="s">
        <v>186</v>
      </c>
      <c r="D210" s="229"/>
      <c r="E210" s="229"/>
      <c r="F210" s="230"/>
      <c r="G210" s="19"/>
      <c r="H210" s="231"/>
      <c r="I210" s="229"/>
      <c r="J210" s="230"/>
      <c r="K210" s="21"/>
      <c r="L210" s="17"/>
      <c r="M210" s="226"/>
      <c r="N210" s="224"/>
      <c r="O210" s="224"/>
      <c r="P210" s="224"/>
      <c r="Q210" s="224"/>
      <c r="R210" s="225"/>
      <c r="S210" s="22"/>
      <c r="T210" s="22"/>
      <c r="U210" s="22"/>
      <c r="V210" s="22"/>
      <c r="W210" s="22"/>
      <c r="X210" s="22"/>
      <c r="Y210" s="22"/>
      <c r="Z210" s="22">
        <v>1</v>
      </c>
      <c r="AA210" s="22">
        <v>1</v>
      </c>
      <c r="AB210" s="22">
        <v>1</v>
      </c>
      <c r="AC210" s="22">
        <v>1</v>
      </c>
      <c r="AD210" s="22">
        <v>1</v>
      </c>
      <c r="AE210" s="22">
        <v>1</v>
      </c>
      <c r="AF210" s="22">
        <v>1</v>
      </c>
      <c r="AG210" s="22">
        <v>1</v>
      </c>
      <c r="AH210" s="22">
        <v>1</v>
      </c>
      <c r="AI210" s="22">
        <v>1</v>
      </c>
      <c r="AJ210" s="22">
        <v>1</v>
      </c>
      <c r="AK210" s="22">
        <v>1</v>
      </c>
      <c r="AL210" s="22">
        <v>1</v>
      </c>
      <c r="AM210" s="22">
        <v>1</v>
      </c>
      <c r="AN210" s="22">
        <v>1</v>
      </c>
      <c r="AO210" s="22">
        <v>1</v>
      </c>
      <c r="AP210" s="22">
        <v>1</v>
      </c>
      <c r="AQ210" s="22">
        <v>1</v>
      </c>
      <c r="AR210" s="22">
        <v>1</v>
      </c>
      <c r="AS210" s="22">
        <v>1</v>
      </c>
      <c r="AT210" s="22">
        <v>1</v>
      </c>
      <c r="AU210" s="26"/>
      <c r="AV210" s="26"/>
      <c r="AW210" s="26"/>
      <c r="AX210" s="27"/>
    </row>
    <row r="211" spans="1:50" ht="15.75">
      <c r="A211" s="231">
        <v>4</v>
      </c>
      <c r="B211" s="228" t="s">
        <v>181</v>
      </c>
      <c r="C211" s="77" t="s">
        <v>187</v>
      </c>
      <c r="D211" s="229"/>
      <c r="E211" s="229"/>
      <c r="F211" s="230"/>
      <c r="G211" s="19"/>
      <c r="H211" s="231"/>
      <c r="I211" s="229"/>
      <c r="J211" s="230"/>
      <c r="K211" s="21"/>
      <c r="L211" s="17"/>
      <c r="M211" s="226"/>
      <c r="N211" s="224"/>
      <c r="O211" s="224"/>
      <c r="P211" s="224"/>
      <c r="Q211" s="224"/>
      <c r="R211" s="225"/>
      <c r="S211" s="22"/>
      <c r="T211" s="22"/>
      <c r="U211" s="22"/>
      <c r="V211" s="22"/>
      <c r="W211" s="22"/>
      <c r="X211" s="22"/>
      <c r="Y211" s="22"/>
      <c r="Z211" s="22">
        <v>1</v>
      </c>
      <c r="AA211" s="22">
        <v>1</v>
      </c>
      <c r="AB211" s="22">
        <v>1</v>
      </c>
      <c r="AC211" s="22">
        <v>1</v>
      </c>
      <c r="AD211" s="22">
        <v>1</v>
      </c>
      <c r="AE211" s="22">
        <v>1</v>
      </c>
      <c r="AF211" s="22">
        <v>1</v>
      </c>
      <c r="AG211" s="22">
        <v>1</v>
      </c>
      <c r="AH211" s="22">
        <v>1</v>
      </c>
      <c r="AI211" s="22">
        <v>1</v>
      </c>
      <c r="AJ211" s="22">
        <v>1</v>
      </c>
      <c r="AK211" s="22">
        <v>1</v>
      </c>
      <c r="AL211" s="22">
        <v>1</v>
      </c>
      <c r="AM211" s="22">
        <v>1</v>
      </c>
      <c r="AN211" s="22">
        <v>1</v>
      </c>
      <c r="AO211" s="22">
        <v>1</v>
      </c>
      <c r="AP211" s="22">
        <v>1</v>
      </c>
      <c r="AQ211" s="22">
        <v>1</v>
      </c>
      <c r="AR211" s="22">
        <v>1</v>
      </c>
      <c r="AS211" s="22">
        <v>1</v>
      </c>
      <c r="AT211" s="22">
        <v>1</v>
      </c>
      <c r="AU211" s="26"/>
      <c r="AV211" s="26"/>
      <c r="AW211" s="26"/>
      <c r="AX211" s="27"/>
    </row>
    <row r="212" spans="1:50" ht="15.75">
      <c r="A212" s="231">
        <v>5</v>
      </c>
      <c r="B212" s="228" t="s">
        <v>4</v>
      </c>
      <c r="C212" s="77" t="s">
        <v>188</v>
      </c>
      <c r="D212" s="1011"/>
      <c r="E212" s="1012"/>
      <c r="F212" s="1013"/>
      <c r="G212" s="19"/>
      <c r="H212" s="1011"/>
      <c r="I212" s="1012"/>
      <c r="J212" s="1013"/>
      <c r="K212" s="21"/>
      <c r="L212" s="17"/>
      <c r="M212" s="996" t="s">
        <v>31</v>
      </c>
      <c r="N212" s="994"/>
      <c r="O212" s="994"/>
      <c r="P212" s="994"/>
      <c r="Q212" s="994"/>
      <c r="R212" s="995"/>
      <c r="S212" s="22"/>
      <c r="T212" s="22"/>
      <c r="U212" s="22"/>
      <c r="V212" s="22"/>
      <c r="W212" s="22"/>
      <c r="X212" s="22"/>
      <c r="Y212" s="22"/>
      <c r="Z212" s="22">
        <v>1</v>
      </c>
      <c r="AA212" s="22">
        <v>1</v>
      </c>
      <c r="AB212" s="22">
        <v>1</v>
      </c>
      <c r="AC212" s="22">
        <v>1</v>
      </c>
      <c r="AD212" s="22">
        <v>1</v>
      </c>
      <c r="AE212" s="22">
        <v>1</v>
      </c>
      <c r="AF212" s="22">
        <v>1</v>
      </c>
      <c r="AG212" s="22">
        <v>1</v>
      </c>
      <c r="AH212" s="22">
        <v>1</v>
      </c>
      <c r="AI212" s="22">
        <v>1</v>
      </c>
      <c r="AJ212" s="22">
        <v>1</v>
      </c>
      <c r="AK212" s="22">
        <v>1</v>
      </c>
      <c r="AL212" s="22">
        <v>1</v>
      </c>
      <c r="AM212" s="22">
        <v>1</v>
      </c>
      <c r="AN212" s="22">
        <v>1</v>
      </c>
      <c r="AO212" s="22">
        <v>1</v>
      </c>
      <c r="AP212" s="22">
        <v>1</v>
      </c>
      <c r="AQ212" s="22">
        <v>1</v>
      </c>
      <c r="AR212" s="22">
        <v>1</v>
      </c>
      <c r="AS212" s="22">
        <v>1</v>
      </c>
      <c r="AT212" s="22">
        <v>1</v>
      </c>
      <c r="AU212" s="26"/>
      <c r="AV212" s="26"/>
      <c r="AW212" s="26"/>
      <c r="AX212" s="27"/>
    </row>
    <row r="213" spans="1:50" ht="15.75">
      <c r="A213" s="91">
        <v>6</v>
      </c>
      <c r="B213" s="96" t="s">
        <v>4</v>
      </c>
      <c r="C213" s="77" t="s">
        <v>189</v>
      </c>
      <c r="D213" s="89"/>
      <c r="E213" s="89"/>
      <c r="F213" s="90"/>
      <c r="G213" s="19"/>
      <c r="H213" s="91"/>
      <c r="I213" s="89"/>
      <c r="J213" s="90"/>
      <c r="K213" s="21"/>
      <c r="L213" s="17"/>
      <c r="M213" s="84"/>
      <c r="N213" s="85"/>
      <c r="O213" s="85"/>
      <c r="P213" s="85"/>
      <c r="Q213" s="85"/>
      <c r="R213" s="86"/>
      <c r="S213" s="22"/>
      <c r="T213" s="22"/>
      <c r="U213" s="22"/>
      <c r="V213" s="22"/>
      <c r="W213" s="22"/>
      <c r="X213" s="22"/>
      <c r="Y213" s="22"/>
      <c r="Z213" s="22">
        <v>1</v>
      </c>
      <c r="AA213" s="22">
        <v>1</v>
      </c>
      <c r="AB213" s="22">
        <v>1</v>
      </c>
      <c r="AC213" s="22">
        <v>1</v>
      </c>
      <c r="AD213" s="22">
        <v>1</v>
      </c>
      <c r="AE213" s="22">
        <v>1</v>
      </c>
      <c r="AF213" s="22">
        <v>1</v>
      </c>
      <c r="AG213" s="22">
        <v>1</v>
      </c>
      <c r="AH213" s="22">
        <v>1</v>
      </c>
      <c r="AI213" s="22">
        <v>1</v>
      </c>
      <c r="AJ213" s="22">
        <v>1</v>
      </c>
      <c r="AK213" s="22">
        <v>1</v>
      </c>
      <c r="AL213" s="22">
        <v>1</v>
      </c>
      <c r="AM213" s="22">
        <v>1</v>
      </c>
      <c r="AN213" s="22">
        <v>1</v>
      </c>
      <c r="AO213" s="22">
        <v>1</v>
      </c>
      <c r="AP213" s="22">
        <v>1</v>
      </c>
      <c r="AQ213" s="22">
        <v>1</v>
      </c>
      <c r="AR213" s="22">
        <v>1</v>
      </c>
      <c r="AS213" s="22">
        <v>1</v>
      </c>
      <c r="AT213" s="22">
        <v>1</v>
      </c>
      <c r="AU213" s="26"/>
      <c r="AV213" s="26"/>
      <c r="AW213" s="26"/>
      <c r="AX213" s="27"/>
    </row>
    <row r="214" spans="1:50" ht="15.75">
      <c r="A214" s="91">
        <v>7</v>
      </c>
      <c r="B214" s="96" t="s">
        <v>182</v>
      </c>
      <c r="C214" s="77" t="s">
        <v>190</v>
      </c>
      <c r="D214" s="89"/>
      <c r="E214" s="89"/>
      <c r="F214" s="90"/>
      <c r="G214" s="19"/>
      <c r="H214" s="91"/>
      <c r="I214" s="89"/>
      <c r="J214" s="90"/>
      <c r="K214" s="21"/>
      <c r="L214" s="17"/>
      <c r="M214" s="84"/>
      <c r="N214" s="85"/>
      <c r="O214" s="85"/>
      <c r="P214" s="85"/>
      <c r="Q214" s="85"/>
      <c r="R214" s="86"/>
      <c r="S214" s="22"/>
      <c r="T214" s="22"/>
      <c r="U214" s="22"/>
      <c r="V214" s="22"/>
      <c r="W214" s="22"/>
      <c r="X214" s="22"/>
      <c r="Y214" s="22"/>
      <c r="Z214" s="22">
        <v>1</v>
      </c>
      <c r="AA214" s="22">
        <v>1</v>
      </c>
      <c r="AB214" s="22">
        <v>1</v>
      </c>
      <c r="AC214" s="22">
        <v>1</v>
      </c>
      <c r="AD214" s="22">
        <v>1</v>
      </c>
      <c r="AE214" s="22">
        <v>1</v>
      </c>
      <c r="AF214" s="22">
        <v>1</v>
      </c>
      <c r="AG214" s="22">
        <v>1</v>
      </c>
      <c r="AH214" s="22">
        <v>1</v>
      </c>
      <c r="AI214" s="22">
        <v>1</v>
      </c>
      <c r="AJ214" s="22">
        <v>1</v>
      </c>
      <c r="AK214" s="22">
        <v>1</v>
      </c>
      <c r="AL214" s="22">
        <v>1</v>
      </c>
      <c r="AM214" s="22">
        <v>1</v>
      </c>
      <c r="AN214" s="22">
        <v>1</v>
      </c>
      <c r="AO214" s="22">
        <v>1</v>
      </c>
      <c r="AP214" s="22">
        <v>1</v>
      </c>
      <c r="AQ214" s="22">
        <v>1</v>
      </c>
      <c r="AR214" s="22">
        <v>1</v>
      </c>
      <c r="AS214" s="22">
        <v>1</v>
      </c>
      <c r="AT214" s="22">
        <v>1</v>
      </c>
      <c r="AU214" s="26"/>
      <c r="AV214" s="26"/>
      <c r="AW214" s="26"/>
      <c r="AX214" s="27"/>
    </row>
    <row r="215" spans="1:50" ht="15.75">
      <c r="A215" s="91">
        <v>8</v>
      </c>
      <c r="B215" s="96" t="s">
        <v>183</v>
      </c>
      <c r="C215" s="77" t="s">
        <v>191</v>
      </c>
      <c r="D215" s="89"/>
      <c r="E215" s="89"/>
      <c r="F215" s="90"/>
      <c r="G215" s="19"/>
      <c r="H215" s="91"/>
      <c r="I215" s="89"/>
      <c r="J215" s="90"/>
      <c r="K215" s="21"/>
      <c r="L215" s="17"/>
      <c r="M215" s="84"/>
      <c r="N215" s="85"/>
      <c r="O215" s="85"/>
      <c r="P215" s="85"/>
      <c r="Q215" s="85"/>
      <c r="R215" s="86"/>
      <c r="S215" s="22"/>
      <c r="T215" s="22"/>
      <c r="U215" s="22"/>
      <c r="V215" s="22"/>
      <c r="W215" s="22"/>
      <c r="X215" s="22"/>
      <c r="Y215" s="22"/>
      <c r="Z215" s="22">
        <v>1</v>
      </c>
      <c r="AA215" s="22">
        <v>1</v>
      </c>
      <c r="AB215" s="22">
        <v>1</v>
      </c>
      <c r="AC215" s="22">
        <v>1</v>
      </c>
      <c r="AD215" s="22">
        <v>1</v>
      </c>
      <c r="AE215" s="22">
        <v>1</v>
      </c>
      <c r="AF215" s="22">
        <v>1</v>
      </c>
      <c r="AG215" s="22">
        <v>1</v>
      </c>
      <c r="AH215" s="22">
        <v>1</v>
      </c>
      <c r="AI215" s="22">
        <v>1</v>
      </c>
      <c r="AJ215" s="22">
        <v>1</v>
      </c>
      <c r="AK215" s="22">
        <v>1</v>
      </c>
      <c r="AL215" s="22">
        <v>1</v>
      </c>
      <c r="AM215" s="22">
        <v>1</v>
      </c>
      <c r="AN215" s="22">
        <v>1</v>
      </c>
      <c r="AO215" s="22">
        <v>1</v>
      </c>
      <c r="AP215" s="22">
        <v>1</v>
      </c>
      <c r="AQ215" s="22">
        <v>1</v>
      </c>
      <c r="AR215" s="22">
        <v>1</v>
      </c>
      <c r="AS215" s="22">
        <v>1</v>
      </c>
      <c r="AT215" s="22">
        <v>1</v>
      </c>
      <c r="AU215" s="26"/>
      <c r="AV215" s="26"/>
      <c r="AW215" s="26"/>
      <c r="AX215" s="27"/>
    </row>
    <row r="216" spans="1:50" ht="15.75">
      <c r="A216" s="91">
        <v>9</v>
      </c>
      <c r="B216" s="96" t="s">
        <v>5</v>
      </c>
      <c r="C216" s="77" t="s">
        <v>192</v>
      </c>
      <c r="D216" s="89"/>
      <c r="E216" s="89"/>
      <c r="F216" s="90"/>
      <c r="G216" s="19"/>
      <c r="H216" s="91"/>
      <c r="I216" s="89"/>
      <c r="J216" s="90"/>
      <c r="K216" s="21"/>
      <c r="L216" s="17"/>
      <c r="M216" s="84"/>
      <c r="N216" s="85"/>
      <c r="O216" s="85"/>
      <c r="P216" s="85"/>
      <c r="Q216" s="85"/>
      <c r="R216" s="86"/>
      <c r="S216" s="22"/>
      <c r="T216" s="22"/>
      <c r="U216" s="22"/>
      <c r="V216" s="22"/>
      <c r="W216" s="22"/>
      <c r="X216" s="22"/>
      <c r="Y216" s="22"/>
      <c r="Z216" s="22">
        <v>1</v>
      </c>
      <c r="AA216" s="22">
        <v>1</v>
      </c>
      <c r="AB216" s="22">
        <v>1</v>
      </c>
      <c r="AC216" s="22">
        <v>1</v>
      </c>
      <c r="AD216" s="22">
        <v>1</v>
      </c>
      <c r="AE216" s="22">
        <v>1</v>
      </c>
      <c r="AF216" s="22">
        <v>1</v>
      </c>
      <c r="AG216" s="22">
        <v>1</v>
      </c>
      <c r="AH216" s="22">
        <v>1</v>
      </c>
      <c r="AI216" s="22">
        <v>1</v>
      </c>
      <c r="AJ216" s="22">
        <v>1</v>
      </c>
      <c r="AK216" s="22">
        <v>1</v>
      </c>
      <c r="AL216" s="22">
        <v>1</v>
      </c>
      <c r="AM216" s="22">
        <v>1</v>
      </c>
      <c r="AN216" s="22">
        <v>1</v>
      </c>
      <c r="AO216" s="22">
        <v>1</v>
      </c>
      <c r="AP216" s="22">
        <v>1</v>
      </c>
      <c r="AQ216" s="22">
        <v>1</v>
      </c>
      <c r="AR216" s="22">
        <v>1</v>
      </c>
      <c r="AS216" s="22">
        <v>1</v>
      </c>
      <c r="AT216" s="22">
        <v>1</v>
      </c>
      <c r="AU216" s="26"/>
      <c r="AV216" s="26"/>
      <c r="AW216" s="26"/>
      <c r="AX216" s="27"/>
    </row>
    <row r="217" spans="1:50" ht="15.75">
      <c r="A217" s="19">
        <v>10</v>
      </c>
      <c r="B217" s="46" t="s">
        <v>219</v>
      </c>
      <c r="C217" s="46" t="s">
        <v>220</v>
      </c>
      <c r="D217" s="91"/>
      <c r="E217" s="89"/>
      <c r="F217" s="90"/>
      <c r="G217" s="19"/>
      <c r="H217" s="91"/>
      <c r="I217" s="89"/>
      <c r="J217" s="90"/>
      <c r="K217" s="21"/>
      <c r="L217" s="17"/>
      <c r="M217" s="84"/>
      <c r="N217" s="85"/>
      <c r="O217" s="85"/>
      <c r="P217" s="85"/>
      <c r="Q217" s="85"/>
      <c r="R217" s="86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3"/>
      <c r="AG217" s="23"/>
      <c r="AH217" s="24"/>
      <c r="AI217" s="24"/>
      <c r="AJ217" s="22"/>
      <c r="AK217" s="22"/>
      <c r="AL217" s="25"/>
      <c r="AM217" s="25"/>
      <c r="AN217" s="26">
        <v>1</v>
      </c>
      <c r="AO217" s="26">
        <v>1</v>
      </c>
      <c r="AP217" s="26">
        <v>1</v>
      </c>
      <c r="AQ217" s="26">
        <v>1</v>
      </c>
      <c r="AR217" s="26">
        <v>1</v>
      </c>
      <c r="AS217" s="26">
        <v>1</v>
      </c>
      <c r="AT217" s="26">
        <v>1</v>
      </c>
      <c r="AU217" s="26"/>
      <c r="AV217" s="26"/>
      <c r="AW217" s="26"/>
      <c r="AX217" s="27"/>
    </row>
    <row r="218" spans="1:50" ht="15.75">
      <c r="A218" s="19">
        <v>11</v>
      </c>
      <c r="B218" s="92" t="s">
        <v>4</v>
      </c>
      <c r="C218" s="20"/>
      <c r="D218" s="91"/>
      <c r="E218" s="89"/>
      <c r="F218" s="90"/>
      <c r="G218" s="19"/>
      <c r="H218" s="91"/>
      <c r="I218" s="89"/>
      <c r="J218" s="90"/>
      <c r="K218" s="21"/>
      <c r="L218" s="17"/>
      <c r="M218" s="84"/>
      <c r="N218" s="85"/>
      <c r="O218" s="85"/>
      <c r="P218" s="85"/>
      <c r="Q218" s="85"/>
      <c r="R218" s="86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3"/>
      <c r="AG218" s="23"/>
      <c r="AH218" s="24"/>
      <c r="AI218" s="24"/>
      <c r="AJ218" s="22"/>
      <c r="AK218" s="22"/>
      <c r="AL218" s="25"/>
      <c r="AM218" s="25"/>
      <c r="AN218" s="26">
        <v>1</v>
      </c>
      <c r="AO218" s="26">
        <v>1</v>
      </c>
      <c r="AP218" s="26">
        <v>1</v>
      </c>
      <c r="AQ218" s="26">
        <v>1</v>
      </c>
      <c r="AR218" s="26">
        <v>1</v>
      </c>
      <c r="AS218" s="26">
        <v>1</v>
      </c>
      <c r="AT218" s="26">
        <v>1</v>
      </c>
      <c r="AU218" s="26"/>
      <c r="AV218" s="26"/>
      <c r="AW218" s="26"/>
      <c r="AX218" s="27"/>
    </row>
    <row r="219" spans="1:50" ht="15.75">
      <c r="A219" s="19">
        <v>12</v>
      </c>
      <c r="B219" s="92" t="s">
        <v>180</v>
      </c>
      <c r="C219" s="20"/>
      <c r="D219" s="91"/>
      <c r="E219" s="89"/>
      <c r="F219" s="90"/>
      <c r="G219" s="19"/>
      <c r="H219" s="91"/>
      <c r="I219" s="89"/>
      <c r="J219" s="90"/>
      <c r="K219" s="21"/>
      <c r="L219" s="17"/>
      <c r="M219" s="84"/>
      <c r="N219" s="85"/>
      <c r="O219" s="85"/>
      <c r="P219" s="85"/>
      <c r="Q219" s="85"/>
      <c r="R219" s="86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3"/>
      <c r="AG219" s="23"/>
      <c r="AH219" s="24"/>
      <c r="AI219" s="24"/>
      <c r="AJ219" s="22"/>
      <c r="AK219" s="22"/>
      <c r="AL219" s="25"/>
      <c r="AM219" s="25"/>
      <c r="AN219" s="26">
        <v>1</v>
      </c>
      <c r="AO219" s="26">
        <v>1</v>
      </c>
      <c r="AP219" s="26">
        <v>1</v>
      </c>
      <c r="AQ219" s="26">
        <v>1</v>
      </c>
      <c r="AR219" s="26">
        <v>1</v>
      </c>
      <c r="AS219" s="26">
        <v>1</v>
      </c>
      <c r="AT219" s="26">
        <v>1</v>
      </c>
      <c r="AU219" s="26"/>
      <c r="AV219" s="26"/>
      <c r="AW219" s="26"/>
      <c r="AX219" s="27"/>
    </row>
    <row r="220" spans="1:50" ht="15.75">
      <c r="A220" s="19">
        <v>13</v>
      </c>
      <c r="B220" s="103" t="s">
        <v>180</v>
      </c>
      <c r="C220" s="20"/>
      <c r="D220" s="110"/>
      <c r="E220" s="108"/>
      <c r="F220" s="109"/>
      <c r="G220" s="19"/>
      <c r="H220" s="110"/>
      <c r="I220" s="108"/>
      <c r="J220" s="109"/>
      <c r="K220" s="21"/>
      <c r="L220" s="17"/>
      <c r="M220" s="106"/>
      <c r="N220" s="104"/>
      <c r="O220" s="104"/>
      <c r="P220" s="104"/>
      <c r="Q220" s="104"/>
      <c r="R220" s="105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3"/>
      <c r="AG220" s="23"/>
      <c r="AH220" s="24"/>
      <c r="AI220" s="24"/>
      <c r="AJ220" s="22"/>
      <c r="AK220" s="22"/>
      <c r="AL220" s="25"/>
      <c r="AM220" s="25"/>
      <c r="AN220" s="26"/>
      <c r="AO220" s="26"/>
      <c r="AP220" s="26"/>
      <c r="AQ220" s="26"/>
      <c r="AR220" s="26"/>
      <c r="AS220" s="26"/>
      <c r="AT220" s="26">
        <v>1</v>
      </c>
      <c r="AU220" s="26"/>
      <c r="AV220" s="26"/>
      <c r="AW220" s="26"/>
      <c r="AX220" s="27"/>
    </row>
    <row r="221" spans="1:50" ht="15.75">
      <c r="A221" s="19">
        <v>14</v>
      </c>
      <c r="B221" s="103" t="s">
        <v>180</v>
      </c>
      <c r="C221" s="20"/>
      <c r="D221" s="110"/>
      <c r="E221" s="108"/>
      <c r="F221" s="109"/>
      <c r="G221" s="19"/>
      <c r="H221" s="110"/>
      <c r="I221" s="108"/>
      <c r="J221" s="109"/>
      <c r="K221" s="21"/>
      <c r="L221" s="17"/>
      <c r="M221" s="106"/>
      <c r="N221" s="104"/>
      <c r="O221" s="104"/>
      <c r="P221" s="104"/>
      <c r="Q221" s="104"/>
      <c r="R221" s="105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3"/>
      <c r="AG221" s="23"/>
      <c r="AH221" s="24"/>
      <c r="AI221" s="24"/>
      <c r="AJ221" s="22"/>
      <c r="AK221" s="22"/>
      <c r="AL221" s="25"/>
      <c r="AM221" s="25"/>
      <c r="AN221" s="26"/>
      <c r="AO221" s="26"/>
      <c r="AP221" s="26"/>
      <c r="AQ221" s="26"/>
      <c r="AR221" s="26"/>
      <c r="AS221" s="26"/>
      <c r="AT221" s="26">
        <v>1</v>
      </c>
      <c r="AU221" s="26"/>
      <c r="AV221" s="26"/>
      <c r="AW221" s="26"/>
      <c r="AX221" s="27"/>
    </row>
    <row r="222" spans="1:50" ht="15.75">
      <c r="A222" s="19">
        <v>15</v>
      </c>
      <c r="B222" s="92" t="s">
        <v>183</v>
      </c>
      <c r="C222" s="20"/>
      <c r="D222" s="91"/>
      <c r="E222" s="89"/>
      <c r="F222" s="90"/>
      <c r="G222" s="19"/>
      <c r="H222" s="91"/>
      <c r="I222" s="89"/>
      <c r="J222" s="90"/>
      <c r="K222" s="21"/>
      <c r="L222" s="17"/>
      <c r="M222" s="84"/>
      <c r="N222" s="85"/>
      <c r="O222" s="85"/>
      <c r="P222" s="85"/>
      <c r="Q222" s="85"/>
      <c r="R222" s="86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3"/>
      <c r="AG222" s="23"/>
      <c r="AH222" s="24"/>
      <c r="AI222" s="24"/>
      <c r="AJ222" s="22"/>
      <c r="AK222" s="22"/>
      <c r="AL222" s="25"/>
      <c r="AM222" s="25"/>
      <c r="AN222" s="26">
        <v>1</v>
      </c>
      <c r="AO222" s="26">
        <v>1</v>
      </c>
      <c r="AP222" s="26">
        <v>1</v>
      </c>
      <c r="AQ222" s="26">
        <v>1</v>
      </c>
      <c r="AR222" s="26">
        <v>1</v>
      </c>
      <c r="AS222" s="26">
        <v>1</v>
      </c>
      <c r="AT222" s="26">
        <v>1</v>
      </c>
      <c r="AU222" s="26"/>
      <c r="AV222" s="26"/>
      <c r="AW222" s="26"/>
      <c r="AX222" s="27"/>
    </row>
    <row r="223" spans="1:50" ht="15.75">
      <c r="A223" s="19">
        <v>16</v>
      </c>
      <c r="B223" s="92" t="s">
        <v>262</v>
      </c>
      <c r="C223" s="20"/>
      <c r="D223" s="91"/>
      <c r="E223" s="89"/>
      <c r="F223" s="90"/>
      <c r="G223" s="19"/>
      <c r="H223" s="91"/>
      <c r="I223" s="89"/>
      <c r="J223" s="90"/>
      <c r="K223" s="21"/>
      <c r="L223" s="17"/>
      <c r="M223" s="84"/>
      <c r="N223" s="85"/>
      <c r="O223" s="85"/>
      <c r="P223" s="85"/>
      <c r="Q223" s="85"/>
      <c r="R223" s="86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3"/>
      <c r="AG223" s="23"/>
      <c r="AH223" s="24"/>
      <c r="AI223" s="24"/>
      <c r="AJ223" s="22"/>
      <c r="AK223" s="22"/>
      <c r="AL223" s="25"/>
      <c r="AM223" s="25"/>
      <c r="AN223" s="26">
        <v>1</v>
      </c>
      <c r="AO223" s="26">
        <v>1</v>
      </c>
      <c r="AP223" s="26">
        <v>1</v>
      </c>
      <c r="AQ223" s="26">
        <v>1</v>
      </c>
      <c r="AR223" s="26">
        <v>1</v>
      </c>
      <c r="AS223" s="26">
        <v>1</v>
      </c>
      <c r="AT223" s="26">
        <v>1</v>
      </c>
      <c r="AU223" s="26"/>
      <c r="AV223" s="26"/>
      <c r="AW223" s="26"/>
      <c r="AX223" s="27"/>
    </row>
    <row r="224" spans="1:50" ht="15.75">
      <c r="A224" s="19">
        <v>17</v>
      </c>
      <c r="B224" s="103" t="s">
        <v>265</v>
      </c>
      <c r="C224" s="20"/>
      <c r="D224" s="91"/>
      <c r="E224" s="89"/>
      <c r="F224" s="90"/>
      <c r="G224" s="19"/>
      <c r="H224" s="91"/>
      <c r="I224" s="89"/>
      <c r="J224" s="90"/>
      <c r="K224" s="21"/>
      <c r="L224" s="17"/>
      <c r="M224" s="84"/>
      <c r="N224" s="85"/>
      <c r="O224" s="85"/>
      <c r="P224" s="85"/>
      <c r="Q224" s="85"/>
      <c r="R224" s="86"/>
      <c r="S224" s="22"/>
      <c r="T224" s="22"/>
      <c r="U224" s="22"/>
      <c r="V224" s="22"/>
      <c r="W224" s="22"/>
      <c r="X224" s="22"/>
      <c r="Y224" s="22"/>
      <c r="Z224" s="22"/>
      <c r="AA224" s="22"/>
      <c r="AB224" s="99"/>
      <c r="AC224" s="99"/>
      <c r="AD224" s="99"/>
      <c r="AE224" s="22"/>
      <c r="AF224" s="23"/>
      <c r="AG224" s="23"/>
      <c r="AH224" s="24"/>
      <c r="AI224" s="24"/>
      <c r="AJ224" s="22"/>
      <c r="AK224" s="22"/>
      <c r="AL224" s="25"/>
      <c r="AM224" s="25"/>
      <c r="AN224" s="26"/>
      <c r="AO224" s="26"/>
      <c r="AP224" s="26">
        <v>1</v>
      </c>
      <c r="AQ224" s="26">
        <v>1</v>
      </c>
      <c r="AR224" s="26">
        <v>1</v>
      </c>
      <c r="AS224" s="26">
        <v>1</v>
      </c>
      <c r="AT224" s="26">
        <v>1</v>
      </c>
      <c r="AU224" s="26"/>
      <c r="AV224" s="26"/>
      <c r="AW224" s="26"/>
      <c r="AX224" s="27"/>
    </row>
    <row r="225" spans="1:50" ht="15.75">
      <c r="A225" s="982" t="s">
        <v>50</v>
      </c>
      <c r="B225" s="983"/>
      <c r="C225" s="983"/>
      <c r="D225" s="983"/>
      <c r="E225" s="983"/>
      <c r="F225" s="983"/>
      <c r="G225" s="983"/>
      <c r="H225" s="983"/>
      <c r="I225" s="983"/>
      <c r="J225" s="983"/>
      <c r="K225" s="983"/>
      <c r="L225" s="983"/>
      <c r="M225" s="983"/>
      <c r="N225" s="983"/>
      <c r="O225" s="983"/>
      <c r="P225" s="983"/>
      <c r="Q225" s="983"/>
      <c r="R225" s="984"/>
      <c r="S225" s="23">
        <f t="shared" ref="S225:AW225" si="0">SUM(S208:S224)</f>
        <v>0</v>
      </c>
      <c r="T225" s="23">
        <f t="shared" si="0"/>
        <v>0</v>
      </c>
      <c r="U225" s="23">
        <f t="shared" si="0"/>
        <v>0</v>
      </c>
      <c r="V225" s="23">
        <f t="shared" si="0"/>
        <v>0</v>
      </c>
      <c r="W225" s="23">
        <f t="shared" si="0"/>
        <v>0</v>
      </c>
      <c r="X225" s="23">
        <f t="shared" si="0"/>
        <v>0</v>
      </c>
      <c r="Y225" s="23">
        <f t="shared" si="0"/>
        <v>0</v>
      </c>
      <c r="Z225" s="23">
        <f t="shared" si="0"/>
        <v>9</v>
      </c>
      <c r="AA225" s="23">
        <f t="shared" si="0"/>
        <v>9</v>
      </c>
      <c r="AB225" s="23">
        <f t="shared" si="0"/>
        <v>9</v>
      </c>
      <c r="AC225" s="23">
        <f t="shared" si="0"/>
        <v>9</v>
      </c>
      <c r="AD225" s="23">
        <f t="shared" si="0"/>
        <v>9</v>
      </c>
      <c r="AE225" s="23">
        <f t="shared" si="0"/>
        <v>9</v>
      </c>
      <c r="AF225" s="23">
        <f t="shared" si="0"/>
        <v>9</v>
      </c>
      <c r="AG225" s="23">
        <f t="shared" si="0"/>
        <v>9</v>
      </c>
      <c r="AH225" s="23">
        <f t="shared" si="0"/>
        <v>9</v>
      </c>
      <c r="AI225" s="23">
        <f t="shared" si="0"/>
        <v>9</v>
      </c>
      <c r="AJ225" s="23">
        <f t="shared" si="0"/>
        <v>9</v>
      </c>
      <c r="AK225" s="23">
        <f t="shared" si="0"/>
        <v>9</v>
      </c>
      <c r="AL225" s="28">
        <f t="shared" si="0"/>
        <v>9</v>
      </c>
      <c r="AM225" s="28">
        <f t="shared" si="0"/>
        <v>9</v>
      </c>
      <c r="AN225" s="28">
        <f t="shared" si="0"/>
        <v>14</v>
      </c>
      <c r="AO225" s="28">
        <f t="shared" si="0"/>
        <v>14</v>
      </c>
      <c r="AP225" s="28">
        <f t="shared" si="0"/>
        <v>15</v>
      </c>
      <c r="AQ225" s="28">
        <f t="shared" si="0"/>
        <v>15</v>
      </c>
      <c r="AR225" s="28">
        <f t="shared" si="0"/>
        <v>15</v>
      </c>
      <c r="AS225" s="28">
        <f t="shared" si="0"/>
        <v>15</v>
      </c>
      <c r="AT225" s="23">
        <f t="shared" si="0"/>
        <v>17</v>
      </c>
      <c r="AU225" s="23">
        <f t="shared" si="0"/>
        <v>0</v>
      </c>
      <c r="AV225" s="23">
        <f t="shared" si="0"/>
        <v>0</v>
      </c>
      <c r="AW225" s="23">
        <f t="shared" si="0"/>
        <v>0</v>
      </c>
      <c r="AX225" s="29"/>
    </row>
    <row r="226" spans="1:50" ht="15.75">
      <c r="A226" s="999" t="s">
        <v>51</v>
      </c>
      <c r="B226" s="1000"/>
      <c r="C226" s="1000"/>
      <c r="D226" s="1000"/>
      <c r="E226" s="1000"/>
      <c r="F226" s="1000"/>
      <c r="G226" s="1000"/>
      <c r="H226" s="1000"/>
      <c r="I226" s="1000"/>
      <c r="J226" s="1000"/>
      <c r="K226" s="1000"/>
      <c r="L226" s="1000"/>
      <c r="M226" s="1000"/>
      <c r="N226" s="1000"/>
      <c r="O226" s="1000"/>
      <c r="P226" s="1000"/>
      <c r="Q226" s="1000"/>
      <c r="R226" s="1000"/>
      <c r="S226" s="1000"/>
      <c r="T226" s="1000"/>
      <c r="U226" s="1000"/>
      <c r="V226" s="1000"/>
      <c r="W226" s="1000"/>
      <c r="X226" s="1000"/>
      <c r="Y226" s="1000"/>
      <c r="Z226" s="1000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1"/>
    </row>
    <row r="227" spans="1:50" ht="15.75">
      <c r="A227" s="993" t="s">
        <v>0</v>
      </c>
      <c r="B227" s="1002" t="s">
        <v>52</v>
      </c>
      <c r="C227" s="1003"/>
      <c r="D227" s="1003"/>
      <c r="E227" s="1003"/>
      <c r="F227" s="1003"/>
      <c r="G227" s="1003"/>
      <c r="H227" s="1003"/>
      <c r="I227" s="1003"/>
      <c r="J227" s="1003"/>
      <c r="K227" s="1003"/>
      <c r="L227" s="1003"/>
      <c r="M227" s="1003"/>
      <c r="N227" s="1003"/>
      <c r="O227" s="1003"/>
      <c r="P227" s="1003"/>
      <c r="Q227" s="1003"/>
      <c r="R227" s="1004"/>
      <c r="S227" s="996" t="s">
        <v>20</v>
      </c>
      <c r="T227" s="994"/>
      <c r="U227" s="994"/>
      <c r="V227" s="994"/>
      <c r="W227" s="994"/>
      <c r="X227" s="994"/>
      <c r="Y227" s="994"/>
      <c r="Z227" s="994"/>
      <c r="AA227" s="994"/>
      <c r="AB227" s="994"/>
      <c r="AC227" s="994"/>
      <c r="AD227" s="994"/>
      <c r="AE227" s="994"/>
      <c r="AF227" s="994"/>
      <c r="AG227" s="994"/>
      <c r="AH227" s="994"/>
      <c r="AI227" s="994"/>
      <c r="AJ227" s="994"/>
      <c r="AK227" s="994"/>
      <c r="AL227" s="994"/>
      <c r="AM227" s="994"/>
      <c r="AN227" s="994"/>
      <c r="AO227" s="994"/>
      <c r="AP227" s="994"/>
      <c r="AQ227" s="994"/>
      <c r="AR227" s="994"/>
      <c r="AS227" s="994"/>
      <c r="AT227" s="994"/>
      <c r="AU227" s="994"/>
      <c r="AV227" s="994"/>
      <c r="AW227" s="994"/>
      <c r="AX227" s="997" t="s">
        <v>21</v>
      </c>
    </row>
    <row r="228" spans="1:50" ht="15.75">
      <c r="A228" s="993"/>
      <c r="B228" s="1005"/>
      <c r="C228" s="1006"/>
      <c r="D228" s="1006"/>
      <c r="E228" s="1006"/>
      <c r="F228" s="1006"/>
      <c r="G228" s="1006"/>
      <c r="H228" s="1006"/>
      <c r="I228" s="1006"/>
      <c r="J228" s="1006"/>
      <c r="K228" s="1006"/>
      <c r="L228" s="1006"/>
      <c r="M228" s="1006"/>
      <c r="N228" s="1006"/>
      <c r="O228" s="1006"/>
      <c r="P228" s="1006"/>
      <c r="Q228" s="1006"/>
      <c r="R228" s="1007"/>
      <c r="S228" s="87">
        <v>1</v>
      </c>
      <c r="T228" s="87">
        <v>2</v>
      </c>
      <c r="U228" s="87">
        <v>3</v>
      </c>
      <c r="V228" s="87">
        <v>4</v>
      </c>
      <c r="W228" s="87">
        <v>5</v>
      </c>
      <c r="X228" s="87">
        <v>6</v>
      </c>
      <c r="Y228" s="87">
        <v>7</v>
      </c>
      <c r="Z228" s="87">
        <v>8</v>
      </c>
      <c r="AA228" s="87">
        <v>9</v>
      </c>
      <c r="AB228" s="87">
        <v>10</v>
      </c>
      <c r="AC228" s="87">
        <v>11</v>
      </c>
      <c r="AD228" s="87">
        <v>12</v>
      </c>
      <c r="AE228" s="87">
        <v>13</v>
      </c>
      <c r="AF228" s="87">
        <v>14</v>
      </c>
      <c r="AG228" s="87">
        <v>15</v>
      </c>
      <c r="AH228" s="87">
        <v>16</v>
      </c>
      <c r="AI228" s="87">
        <v>17</v>
      </c>
      <c r="AJ228" s="87">
        <v>18</v>
      </c>
      <c r="AK228" s="87">
        <v>19</v>
      </c>
      <c r="AL228" s="18">
        <v>20</v>
      </c>
      <c r="AM228" s="18">
        <v>21</v>
      </c>
      <c r="AN228" s="18">
        <v>22</v>
      </c>
      <c r="AO228" s="18">
        <v>23</v>
      </c>
      <c r="AP228" s="18">
        <v>24</v>
      </c>
      <c r="AQ228" s="18">
        <v>25</v>
      </c>
      <c r="AR228" s="18">
        <v>26</v>
      </c>
      <c r="AS228" s="18">
        <v>27</v>
      </c>
      <c r="AT228" s="87">
        <v>28</v>
      </c>
      <c r="AU228" s="87">
        <v>29</v>
      </c>
      <c r="AV228" s="87">
        <v>30</v>
      </c>
      <c r="AW228" s="87">
        <v>31</v>
      </c>
      <c r="AX228" s="998"/>
    </row>
    <row r="229" spans="1:50">
      <c r="A229" s="19">
        <v>1</v>
      </c>
      <c r="B229" s="113" t="s">
        <v>264</v>
      </c>
      <c r="C229" s="114"/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5"/>
      <c r="S229" s="24"/>
      <c r="T229" s="24"/>
      <c r="U229" s="24"/>
      <c r="V229" s="24"/>
      <c r="W229" s="24"/>
      <c r="X229" s="24"/>
      <c r="Y229" s="24"/>
      <c r="Z229" s="24">
        <v>1</v>
      </c>
      <c r="AA229" s="24">
        <v>1</v>
      </c>
      <c r="AB229" s="24">
        <v>1</v>
      </c>
      <c r="AC229" s="24">
        <v>1</v>
      </c>
      <c r="AD229" s="24">
        <v>1</v>
      </c>
      <c r="AE229" s="24">
        <v>1</v>
      </c>
      <c r="AF229" s="24">
        <v>1</v>
      </c>
      <c r="AG229" s="24">
        <v>1</v>
      </c>
      <c r="AH229" s="24">
        <v>1</v>
      </c>
      <c r="AI229" s="24">
        <v>1</v>
      </c>
      <c r="AJ229" s="24">
        <v>1</v>
      </c>
      <c r="AK229" s="24">
        <v>1</v>
      </c>
      <c r="AL229" s="24">
        <v>1</v>
      </c>
      <c r="AM229" s="24">
        <v>1</v>
      </c>
      <c r="AN229" s="24">
        <v>1</v>
      </c>
      <c r="AO229" s="24">
        <v>1</v>
      </c>
      <c r="AP229" s="24">
        <v>1</v>
      </c>
      <c r="AQ229" s="24">
        <v>1</v>
      </c>
      <c r="AR229" s="24">
        <v>1</v>
      </c>
      <c r="AS229" s="24">
        <v>1</v>
      </c>
      <c r="AT229" s="24">
        <v>1</v>
      </c>
      <c r="AU229" s="24"/>
      <c r="AV229" s="24"/>
      <c r="AW229" s="24"/>
      <c r="AX229" s="116"/>
    </row>
    <row r="230" spans="1:50">
      <c r="A230" s="19">
        <v>2</v>
      </c>
      <c r="B230" s="43" t="s">
        <v>1</v>
      </c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5"/>
      <c r="S230" s="23"/>
      <c r="T230" s="23"/>
      <c r="U230" s="23"/>
      <c r="V230" s="23"/>
      <c r="W230" s="23"/>
      <c r="X230" s="23"/>
      <c r="Y230" s="23"/>
      <c r="Z230" s="23"/>
      <c r="AA230" s="23">
        <v>1</v>
      </c>
      <c r="AB230" s="23">
        <v>1</v>
      </c>
      <c r="AC230" s="23">
        <v>1</v>
      </c>
      <c r="AD230" s="23">
        <v>1</v>
      </c>
      <c r="AE230" s="23">
        <v>1</v>
      </c>
      <c r="AF230" s="23">
        <v>1</v>
      </c>
      <c r="AG230" s="23">
        <v>1</v>
      </c>
      <c r="AH230" s="23">
        <v>1</v>
      </c>
      <c r="AI230" s="23">
        <v>1</v>
      </c>
      <c r="AJ230" s="23">
        <v>1</v>
      </c>
      <c r="AK230" s="23">
        <v>1</v>
      </c>
      <c r="AL230" s="23">
        <v>1</v>
      </c>
      <c r="AM230" s="23">
        <v>1</v>
      </c>
      <c r="AN230" s="23">
        <v>1</v>
      </c>
      <c r="AO230" s="23">
        <v>1</v>
      </c>
      <c r="AP230" s="23">
        <v>1</v>
      </c>
      <c r="AQ230" s="23">
        <v>1</v>
      </c>
      <c r="AR230" s="23">
        <v>1</v>
      </c>
      <c r="AS230" s="23">
        <v>1</v>
      </c>
      <c r="AT230" s="23">
        <v>1</v>
      </c>
      <c r="AU230" s="26"/>
      <c r="AV230" s="26"/>
      <c r="AW230" s="26"/>
      <c r="AX230" s="29"/>
    </row>
    <row r="231" spans="1:50">
      <c r="A231" s="19">
        <v>3</v>
      </c>
      <c r="B231" s="96" t="s">
        <v>53</v>
      </c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8"/>
      <c r="S231" s="23"/>
      <c r="T231" s="23"/>
      <c r="U231" s="23"/>
      <c r="V231" s="23"/>
      <c r="W231" s="23"/>
      <c r="X231" s="23"/>
      <c r="Y231" s="23"/>
      <c r="Z231" s="23">
        <v>1</v>
      </c>
      <c r="AA231" s="23">
        <v>1</v>
      </c>
      <c r="AB231" s="23">
        <v>1</v>
      </c>
      <c r="AC231" s="23">
        <v>1</v>
      </c>
      <c r="AD231" s="23">
        <v>1</v>
      </c>
      <c r="AE231" s="23">
        <v>1</v>
      </c>
      <c r="AF231" s="23">
        <v>1</v>
      </c>
      <c r="AG231" s="23">
        <v>1</v>
      </c>
      <c r="AH231" s="23">
        <v>1</v>
      </c>
      <c r="AI231" s="23">
        <v>1</v>
      </c>
      <c r="AJ231" s="23">
        <v>1</v>
      </c>
      <c r="AK231" s="23">
        <v>1</v>
      </c>
      <c r="AL231" s="23">
        <v>1</v>
      </c>
      <c r="AM231" s="23">
        <v>1</v>
      </c>
      <c r="AN231" s="23">
        <v>1</v>
      </c>
      <c r="AO231" s="23">
        <v>1</v>
      </c>
      <c r="AP231" s="23">
        <v>1</v>
      </c>
      <c r="AQ231" s="23">
        <v>1</v>
      </c>
      <c r="AR231" s="23">
        <v>1</v>
      </c>
      <c r="AS231" s="23">
        <v>1</v>
      </c>
      <c r="AT231" s="23">
        <v>1</v>
      </c>
      <c r="AU231" s="26"/>
      <c r="AV231" s="26"/>
      <c r="AW231" s="26"/>
      <c r="AX231" s="29"/>
    </row>
    <row r="232" spans="1:50">
      <c r="A232" s="19">
        <v>3</v>
      </c>
      <c r="B232" s="96" t="s">
        <v>54</v>
      </c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8"/>
      <c r="S232" s="23"/>
      <c r="T232" s="23"/>
      <c r="U232" s="23"/>
      <c r="V232" s="23"/>
      <c r="W232" s="23"/>
      <c r="X232" s="23"/>
      <c r="Y232" s="23"/>
      <c r="Z232" s="23">
        <v>1</v>
      </c>
      <c r="AA232" s="23">
        <v>1</v>
      </c>
      <c r="AB232" s="23">
        <v>1</v>
      </c>
      <c r="AC232" s="23">
        <v>1</v>
      </c>
      <c r="AD232" s="23">
        <v>1</v>
      </c>
      <c r="AE232" s="23">
        <v>1</v>
      </c>
      <c r="AF232" s="23">
        <v>1</v>
      </c>
      <c r="AG232" s="23">
        <v>1</v>
      </c>
      <c r="AH232" s="23">
        <v>1</v>
      </c>
      <c r="AI232" s="23">
        <v>1</v>
      </c>
      <c r="AJ232" s="23">
        <v>1</v>
      </c>
      <c r="AK232" s="23">
        <v>1</v>
      </c>
      <c r="AL232" s="23">
        <v>1</v>
      </c>
      <c r="AM232" s="23">
        <v>1</v>
      </c>
      <c r="AN232" s="23">
        <v>1</v>
      </c>
      <c r="AO232" s="23">
        <v>1</v>
      </c>
      <c r="AP232" s="23">
        <v>1</v>
      </c>
      <c r="AQ232" s="23">
        <v>1</v>
      </c>
      <c r="AR232" s="23">
        <v>1</v>
      </c>
      <c r="AS232" s="23">
        <v>1</v>
      </c>
      <c r="AT232" s="23">
        <v>1</v>
      </c>
      <c r="AU232" s="26"/>
      <c r="AV232" s="26"/>
      <c r="AW232" s="26"/>
      <c r="AX232" s="29"/>
    </row>
    <row r="233" spans="1:50">
      <c r="A233" s="19">
        <v>4</v>
      </c>
      <c r="B233" s="97" t="s">
        <v>178</v>
      </c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8"/>
      <c r="S233" s="23"/>
      <c r="T233" s="23"/>
      <c r="U233" s="23"/>
      <c r="V233" s="23"/>
      <c r="W233" s="23"/>
      <c r="X233" s="23"/>
      <c r="Y233" s="23"/>
      <c r="Z233" s="23">
        <v>1</v>
      </c>
      <c r="AA233" s="23">
        <v>1</v>
      </c>
      <c r="AB233" s="23">
        <v>1</v>
      </c>
      <c r="AC233" s="23">
        <v>1</v>
      </c>
      <c r="AD233" s="23">
        <v>1</v>
      </c>
      <c r="AE233" s="23">
        <v>1</v>
      </c>
      <c r="AF233" s="23">
        <v>1</v>
      </c>
      <c r="AG233" s="23">
        <v>1</v>
      </c>
      <c r="AH233" s="23">
        <v>1</v>
      </c>
      <c r="AI233" s="23">
        <v>1</v>
      </c>
      <c r="AJ233" s="23">
        <v>1</v>
      </c>
      <c r="AK233" s="23">
        <v>1</v>
      </c>
      <c r="AL233" s="23">
        <v>1</v>
      </c>
      <c r="AM233" s="23">
        <v>1</v>
      </c>
      <c r="AN233" s="23">
        <v>1</v>
      </c>
      <c r="AO233" s="23">
        <v>1</v>
      </c>
      <c r="AP233" s="23">
        <v>1</v>
      </c>
      <c r="AQ233" s="23">
        <v>1</v>
      </c>
      <c r="AR233" s="23">
        <v>1</v>
      </c>
      <c r="AS233" s="23">
        <v>1</v>
      </c>
      <c r="AT233" s="23">
        <v>1</v>
      </c>
      <c r="AU233" s="26"/>
      <c r="AV233" s="26"/>
      <c r="AW233" s="26"/>
      <c r="AX233" s="29"/>
    </row>
    <row r="234" spans="1:50">
      <c r="A234" s="19">
        <v>5</v>
      </c>
      <c r="B234" s="97" t="s">
        <v>2</v>
      </c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8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>
        <v>1</v>
      </c>
      <c r="AF234" s="23">
        <v>1</v>
      </c>
      <c r="AG234" s="23">
        <v>1</v>
      </c>
      <c r="AH234" s="23">
        <v>1</v>
      </c>
      <c r="AI234" s="23">
        <v>1</v>
      </c>
      <c r="AJ234" s="23">
        <v>1</v>
      </c>
      <c r="AK234" s="23">
        <v>1</v>
      </c>
      <c r="AL234" s="23">
        <v>1</v>
      </c>
      <c r="AM234" s="23">
        <v>1</v>
      </c>
      <c r="AN234" s="23">
        <v>1</v>
      </c>
      <c r="AO234" s="23">
        <v>1</v>
      </c>
      <c r="AP234" s="23">
        <v>1</v>
      </c>
      <c r="AQ234" s="23">
        <v>1</v>
      </c>
      <c r="AR234" s="23">
        <v>2</v>
      </c>
      <c r="AS234" s="23">
        <v>2</v>
      </c>
      <c r="AT234" s="23">
        <v>2</v>
      </c>
      <c r="AU234" s="26"/>
      <c r="AV234" s="26"/>
      <c r="AW234" s="26"/>
      <c r="AX234" s="29"/>
    </row>
    <row r="235" spans="1:50">
      <c r="A235" s="19">
        <v>6</v>
      </c>
      <c r="B235" s="97" t="s">
        <v>57</v>
      </c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8"/>
      <c r="S235" s="23"/>
      <c r="T235" s="23"/>
      <c r="U235" s="23"/>
      <c r="V235" s="23"/>
      <c r="W235" s="23"/>
      <c r="X235" s="23"/>
      <c r="Y235" s="23"/>
      <c r="Z235" s="23">
        <v>1</v>
      </c>
      <c r="AA235" s="23">
        <v>1</v>
      </c>
      <c r="AB235" s="23">
        <v>1</v>
      </c>
      <c r="AC235" s="23">
        <v>1</v>
      </c>
      <c r="AD235" s="23">
        <v>1</v>
      </c>
      <c r="AE235" s="23">
        <v>1</v>
      </c>
      <c r="AF235" s="23">
        <v>1</v>
      </c>
      <c r="AG235" s="23">
        <v>1</v>
      </c>
      <c r="AH235" s="23">
        <v>1</v>
      </c>
      <c r="AI235" s="23">
        <v>1</v>
      </c>
      <c r="AJ235" s="23">
        <v>1</v>
      </c>
      <c r="AK235" s="23">
        <v>1</v>
      </c>
      <c r="AL235" s="23">
        <v>1</v>
      </c>
      <c r="AM235" s="23">
        <v>1</v>
      </c>
      <c r="AN235" s="23">
        <v>1</v>
      </c>
      <c r="AO235" s="23">
        <v>1</v>
      </c>
      <c r="AP235" s="23">
        <v>1</v>
      </c>
      <c r="AQ235" s="23">
        <v>1</v>
      </c>
      <c r="AR235" s="23">
        <v>1</v>
      </c>
      <c r="AS235" s="23">
        <v>1</v>
      </c>
      <c r="AT235" s="23">
        <v>1</v>
      </c>
      <c r="AU235" s="26"/>
      <c r="AV235" s="26"/>
      <c r="AW235" s="26"/>
      <c r="AX235" s="29"/>
    </row>
    <row r="236" spans="1:50">
      <c r="A236" s="19">
        <v>7</v>
      </c>
      <c r="B236" s="97" t="s">
        <v>56</v>
      </c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8"/>
      <c r="S236" s="23"/>
      <c r="T236" s="23"/>
      <c r="U236" s="23"/>
      <c r="V236" s="23"/>
      <c r="W236" s="23"/>
      <c r="X236" s="23"/>
      <c r="Y236" s="23"/>
      <c r="Z236" s="23">
        <v>1</v>
      </c>
      <c r="AA236" s="23">
        <v>1</v>
      </c>
      <c r="AB236" s="23">
        <v>1</v>
      </c>
      <c r="AC236" s="23">
        <v>1</v>
      </c>
      <c r="AD236" s="23">
        <v>1</v>
      </c>
      <c r="AE236" s="23">
        <v>1</v>
      </c>
      <c r="AF236" s="23">
        <v>1</v>
      </c>
      <c r="AG236" s="23">
        <v>1</v>
      </c>
      <c r="AH236" s="23">
        <v>1</v>
      </c>
      <c r="AI236" s="23">
        <v>1</v>
      </c>
      <c r="AJ236" s="23">
        <v>1</v>
      </c>
      <c r="AK236" s="23">
        <v>1</v>
      </c>
      <c r="AL236" s="23">
        <v>1</v>
      </c>
      <c r="AM236" s="23">
        <v>1</v>
      </c>
      <c r="AN236" s="23">
        <v>1</v>
      </c>
      <c r="AO236" s="23">
        <v>1</v>
      </c>
      <c r="AP236" s="23">
        <v>1</v>
      </c>
      <c r="AQ236" s="23">
        <v>1</v>
      </c>
      <c r="AR236" s="23">
        <v>1</v>
      </c>
      <c r="AS236" s="23">
        <v>1</v>
      </c>
      <c r="AT236" s="23">
        <v>1</v>
      </c>
      <c r="AU236" s="26"/>
      <c r="AV236" s="26"/>
      <c r="AW236" s="26"/>
      <c r="AX236" s="29"/>
    </row>
    <row r="237" spans="1:50">
      <c r="A237" s="19">
        <v>8</v>
      </c>
      <c r="B237" s="112" t="s">
        <v>221</v>
      </c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8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>
        <v>3</v>
      </c>
      <c r="AO237" s="23">
        <v>3</v>
      </c>
      <c r="AP237" s="23">
        <v>3</v>
      </c>
      <c r="AQ237" s="23">
        <v>3</v>
      </c>
      <c r="AR237" s="23">
        <v>3</v>
      </c>
      <c r="AS237" s="23">
        <v>3</v>
      </c>
      <c r="AT237" s="23">
        <v>3</v>
      </c>
      <c r="AU237" s="26"/>
      <c r="AV237" s="26"/>
      <c r="AW237" s="26"/>
      <c r="AX237" s="29"/>
    </row>
    <row r="238" spans="1:50">
      <c r="A238" s="19">
        <v>9</v>
      </c>
      <c r="B238" s="112" t="s">
        <v>171</v>
      </c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8"/>
      <c r="S238" s="23"/>
      <c r="T238" s="23"/>
      <c r="U238" s="23"/>
      <c r="V238" s="23"/>
      <c r="W238" s="23"/>
      <c r="X238" s="23"/>
      <c r="Y238" s="23"/>
      <c r="Z238" s="23">
        <v>2</v>
      </c>
      <c r="AA238" s="23">
        <v>2</v>
      </c>
      <c r="AB238" s="23">
        <v>2</v>
      </c>
      <c r="AC238" s="23">
        <v>2</v>
      </c>
      <c r="AD238" s="23">
        <v>2</v>
      </c>
      <c r="AE238" s="23">
        <v>2</v>
      </c>
      <c r="AF238" s="23">
        <v>2</v>
      </c>
      <c r="AG238" s="23">
        <v>2</v>
      </c>
      <c r="AH238" s="23">
        <v>2</v>
      </c>
      <c r="AI238" s="23">
        <v>2</v>
      </c>
      <c r="AJ238" s="23">
        <v>2</v>
      </c>
      <c r="AK238" s="23">
        <v>2</v>
      </c>
      <c r="AL238" s="23">
        <v>2</v>
      </c>
      <c r="AM238" s="23">
        <v>2</v>
      </c>
      <c r="AN238" s="23">
        <v>2</v>
      </c>
      <c r="AO238" s="23">
        <v>2</v>
      </c>
      <c r="AP238" s="23">
        <v>2</v>
      </c>
      <c r="AQ238" s="23">
        <v>2</v>
      </c>
      <c r="AR238" s="23">
        <v>2</v>
      </c>
      <c r="AS238" s="23">
        <v>2</v>
      </c>
      <c r="AT238" s="23">
        <v>2</v>
      </c>
      <c r="AU238" s="26"/>
      <c r="AV238" s="26"/>
      <c r="AW238" s="26"/>
      <c r="AX238" s="29"/>
    </row>
    <row r="239" spans="1:50">
      <c r="A239" s="19">
        <v>10</v>
      </c>
      <c r="B239" s="112" t="s">
        <v>172</v>
      </c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5"/>
      <c r="S239" s="23"/>
      <c r="T239" s="23"/>
      <c r="U239" s="23"/>
      <c r="V239" s="23"/>
      <c r="W239" s="23"/>
      <c r="X239" s="23"/>
      <c r="Y239" s="23"/>
      <c r="Z239" s="23">
        <v>2</v>
      </c>
      <c r="AA239" s="23">
        <v>2</v>
      </c>
      <c r="AB239" s="23">
        <v>2</v>
      </c>
      <c r="AC239" s="23">
        <v>2</v>
      </c>
      <c r="AD239" s="23">
        <v>2</v>
      </c>
      <c r="AE239" s="23">
        <v>2</v>
      </c>
      <c r="AF239" s="23">
        <v>2</v>
      </c>
      <c r="AG239" s="23">
        <v>2</v>
      </c>
      <c r="AH239" s="23">
        <v>2</v>
      </c>
      <c r="AI239" s="23">
        <v>2</v>
      </c>
      <c r="AJ239" s="23">
        <v>2</v>
      </c>
      <c r="AK239" s="23">
        <v>3</v>
      </c>
      <c r="AL239" s="23">
        <v>3</v>
      </c>
      <c r="AM239" s="23">
        <v>3</v>
      </c>
      <c r="AN239" s="23">
        <v>3</v>
      </c>
      <c r="AO239" s="23">
        <v>3</v>
      </c>
      <c r="AP239" s="23">
        <v>3</v>
      </c>
      <c r="AQ239" s="23">
        <v>3</v>
      </c>
      <c r="AR239" s="23">
        <v>3</v>
      </c>
      <c r="AS239" s="23">
        <v>3</v>
      </c>
      <c r="AT239" s="23">
        <v>3</v>
      </c>
      <c r="AU239" s="26"/>
      <c r="AV239" s="26"/>
      <c r="AW239" s="26"/>
      <c r="AX239" s="29"/>
    </row>
    <row r="240" spans="1:50">
      <c r="A240" s="19">
        <v>11</v>
      </c>
      <c r="B240" s="112" t="s">
        <v>173</v>
      </c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8"/>
      <c r="S240" s="23"/>
      <c r="T240" s="23"/>
      <c r="U240" s="23"/>
      <c r="V240" s="23"/>
      <c r="W240" s="23"/>
      <c r="X240" s="23"/>
      <c r="Y240" s="23"/>
      <c r="Z240" s="23">
        <v>2</v>
      </c>
      <c r="AA240" s="23">
        <v>2</v>
      </c>
      <c r="AB240" s="23">
        <v>2</v>
      </c>
      <c r="AC240" s="23">
        <v>2</v>
      </c>
      <c r="AD240" s="23">
        <v>2</v>
      </c>
      <c r="AE240" s="23">
        <v>2</v>
      </c>
      <c r="AF240" s="23">
        <v>2</v>
      </c>
      <c r="AG240" s="23">
        <v>2</v>
      </c>
      <c r="AH240" s="23">
        <v>2</v>
      </c>
      <c r="AI240" s="23">
        <v>2</v>
      </c>
      <c r="AJ240" s="23">
        <v>2</v>
      </c>
      <c r="AK240" s="19">
        <v>5</v>
      </c>
      <c r="AL240" s="19">
        <v>5</v>
      </c>
      <c r="AM240" s="19">
        <v>5</v>
      </c>
      <c r="AN240" s="19">
        <v>5</v>
      </c>
      <c r="AO240" s="19">
        <v>5</v>
      </c>
      <c r="AP240" s="19">
        <v>5</v>
      </c>
      <c r="AQ240" s="19">
        <v>5</v>
      </c>
      <c r="AR240" s="19">
        <v>5</v>
      </c>
      <c r="AS240" s="19">
        <v>5</v>
      </c>
      <c r="AT240" s="19">
        <v>5</v>
      </c>
      <c r="AU240" s="26"/>
      <c r="AV240" s="26"/>
      <c r="AW240" s="26"/>
      <c r="AX240" s="29"/>
    </row>
    <row r="241" spans="1:50">
      <c r="A241" s="19">
        <v>12</v>
      </c>
      <c r="B241" s="112" t="s">
        <v>58</v>
      </c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8"/>
      <c r="S241" s="23"/>
      <c r="T241" s="23"/>
      <c r="U241" s="23"/>
      <c r="V241" s="23"/>
      <c r="W241" s="23"/>
      <c r="X241" s="23"/>
      <c r="Y241" s="23"/>
      <c r="Z241" s="23">
        <v>2</v>
      </c>
      <c r="AA241" s="23">
        <v>2</v>
      </c>
      <c r="AB241" s="23">
        <v>2</v>
      </c>
      <c r="AC241" s="23">
        <v>2</v>
      </c>
      <c r="AD241" s="23">
        <v>2</v>
      </c>
      <c r="AE241" s="23">
        <v>2</v>
      </c>
      <c r="AF241" s="23">
        <v>2</v>
      </c>
      <c r="AG241" s="23">
        <v>2</v>
      </c>
      <c r="AH241" s="23">
        <v>2</v>
      </c>
      <c r="AI241" s="23">
        <v>2</v>
      </c>
      <c r="AJ241" s="23">
        <v>2</v>
      </c>
      <c r="AK241" s="23">
        <v>2</v>
      </c>
      <c r="AL241" s="23">
        <v>2</v>
      </c>
      <c r="AM241" s="23">
        <v>2</v>
      </c>
      <c r="AN241" s="23">
        <v>2</v>
      </c>
      <c r="AO241" s="23">
        <v>2</v>
      </c>
      <c r="AP241" s="23">
        <v>2</v>
      </c>
      <c r="AQ241" s="23">
        <v>2</v>
      </c>
      <c r="AR241" s="23">
        <v>2</v>
      </c>
      <c r="AS241" s="23">
        <v>2</v>
      </c>
      <c r="AT241" s="23">
        <v>2</v>
      </c>
      <c r="AU241" s="23">
        <v>2</v>
      </c>
      <c r="AV241" s="23">
        <v>2</v>
      </c>
      <c r="AW241" s="23">
        <v>2</v>
      </c>
      <c r="AX241" s="29"/>
    </row>
    <row r="242" spans="1:50">
      <c r="A242" s="19">
        <v>13</v>
      </c>
      <c r="B242" s="112" t="s">
        <v>174</v>
      </c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8"/>
      <c r="S242" s="23"/>
      <c r="T242" s="23"/>
      <c r="U242" s="23"/>
      <c r="V242" s="23"/>
      <c r="W242" s="23"/>
      <c r="X242" s="23"/>
      <c r="Y242" s="23"/>
      <c r="Z242" s="23">
        <v>3</v>
      </c>
      <c r="AA242" s="23">
        <v>3</v>
      </c>
      <c r="AB242" s="23">
        <v>3</v>
      </c>
      <c r="AC242" s="23">
        <v>3</v>
      </c>
      <c r="AD242" s="23">
        <v>3</v>
      </c>
      <c r="AE242" s="23">
        <v>3</v>
      </c>
      <c r="AF242" s="23">
        <v>3</v>
      </c>
      <c r="AG242" s="23">
        <v>3</v>
      </c>
      <c r="AH242" s="23">
        <v>3</v>
      </c>
      <c r="AI242" s="23">
        <v>3</v>
      </c>
      <c r="AJ242" s="23">
        <v>3</v>
      </c>
      <c r="AK242" s="23">
        <v>3</v>
      </c>
      <c r="AL242" s="23">
        <v>3</v>
      </c>
      <c r="AM242" s="23">
        <v>3</v>
      </c>
      <c r="AN242" s="23">
        <v>3</v>
      </c>
      <c r="AO242" s="23">
        <v>3</v>
      </c>
      <c r="AP242" s="23">
        <v>3</v>
      </c>
      <c r="AQ242" s="23">
        <v>3</v>
      </c>
      <c r="AR242" s="23">
        <v>3</v>
      </c>
      <c r="AS242" s="23">
        <v>3</v>
      </c>
      <c r="AT242" s="23">
        <v>3</v>
      </c>
      <c r="AU242" s="26"/>
      <c r="AV242" s="26"/>
      <c r="AW242" s="26"/>
      <c r="AX242" s="29"/>
    </row>
    <row r="243" spans="1:50">
      <c r="A243" s="19">
        <v>14</v>
      </c>
      <c r="B243" s="112" t="s">
        <v>3</v>
      </c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8"/>
      <c r="S243" s="23"/>
      <c r="T243" s="23"/>
      <c r="U243" s="23"/>
      <c r="V243" s="23"/>
      <c r="W243" s="23"/>
      <c r="X243" s="23"/>
      <c r="Y243" s="23"/>
      <c r="Z243" s="23">
        <v>3</v>
      </c>
      <c r="AA243" s="23">
        <v>3</v>
      </c>
      <c r="AB243" s="23">
        <v>3</v>
      </c>
      <c r="AC243" s="23">
        <v>3</v>
      </c>
      <c r="AD243" s="23">
        <v>3</v>
      </c>
      <c r="AE243" s="23">
        <v>3</v>
      </c>
      <c r="AF243" s="23">
        <v>3</v>
      </c>
      <c r="AG243" s="23">
        <v>3</v>
      </c>
      <c r="AH243" s="23">
        <v>3</v>
      </c>
      <c r="AI243" s="23">
        <v>3</v>
      </c>
      <c r="AJ243" s="23">
        <v>3</v>
      </c>
      <c r="AK243" s="23">
        <v>3</v>
      </c>
      <c r="AL243" s="23">
        <v>3</v>
      </c>
      <c r="AM243" s="23">
        <v>3</v>
      </c>
      <c r="AN243" s="23">
        <v>3</v>
      </c>
      <c r="AO243" s="23">
        <v>3</v>
      </c>
      <c r="AP243" s="23">
        <v>3</v>
      </c>
      <c r="AQ243" s="23">
        <v>3</v>
      </c>
      <c r="AR243" s="23">
        <v>3</v>
      </c>
      <c r="AS243" s="23">
        <v>3</v>
      </c>
      <c r="AT243" s="23">
        <v>3</v>
      </c>
      <c r="AU243" s="26"/>
      <c r="AV243" s="26"/>
      <c r="AW243" s="26"/>
      <c r="AX243" s="29"/>
    </row>
    <row r="244" spans="1:50">
      <c r="A244" s="19">
        <v>15</v>
      </c>
      <c r="B244" s="112" t="s">
        <v>55</v>
      </c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8"/>
      <c r="S244" s="23"/>
      <c r="T244" s="23"/>
      <c r="U244" s="23"/>
      <c r="V244" s="23"/>
      <c r="W244" s="23"/>
      <c r="X244" s="23"/>
      <c r="Y244" s="23"/>
      <c r="Z244" s="23">
        <v>6</v>
      </c>
      <c r="AA244" s="23">
        <v>6</v>
      </c>
      <c r="AB244" s="23">
        <v>6</v>
      </c>
      <c r="AC244" s="23">
        <v>6</v>
      </c>
      <c r="AD244" s="23">
        <v>6</v>
      </c>
      <c r="AE244" s="23">
        <v>6</v>
      </c>
      <c r="AF244" s="23">
        <v>6</v>
      </c>
      <c r="AG244" s="23">
        <v>6</v>
      </c>
      <c r="AH244" s="23">
        <v>6</v>
      </c>
      <c r="AI244" s="23">
        <v>6</v>
      </c>
      <c r="AJ244" s="23">
        <v>6</v>
      </c>
      <c r="AK244" s="23">
        <v>6</v>
      </c>
      <c r="AL244" s="23">
        <v>6</v>
      </c>
      <c r="AM244" s="23">
        <v>6</v>
      </c>
      <c r="AN244" s="23">
        <v>6</v>
      </c>
      <c r="AO244" s="23">
        <v>6</v>
      </c>
      <c r="AP244" s="23">
        <v>6</v>
      </c>
      <c r="AQ244" s="23">
        <v>6</v>
      </c>
      <c r="AR244" s="23">
        <v>6</v>
      </c>
      <c r="AS244" s="23">
        <v>6</v>
      </c>
      <c r="AT244" s="23">
        <v>6</v>
      </c>
      <c r="AU244" s="26"/>
      <c r="AV244" s="26"/>
      <c r="AW244" s="26"/>
      <c r="AX244" s="29"/>
    </row>
    <row r="245" spans="1:50">
      <c r="A245" s="19">
        <v>16</v>
      </c>
      <c r="B245" s="112" t="s">
        <v>176</v>
      </c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8"/>
      <c r="S245" s="23"/>
      <c r="T245" s="23"/>
      <c r="U245" s="23"/>
      <c r="V245" s="23"/>
      <c r="W245" s="23"/>
      <c r="X245" s="23"/>
      <c r="Y245" s="23"/>
      <c r="Z245" s="23">
        <v>1</v>
      </c>
      <c r="AA245" s="23">
        <v>1</v>
      </c>
      <c r="AB245" s="23">
        <v>1</v>
      </c>
      <c r="AC245" s="23">
        <v>1</v>
      </c>
      <c r="AD245" s="23">
        <v>1</v>
      </c>
      <c r="AE245" s="23">
        <v>1</v>
      </c>
      <c r="AF245" s="23">
        <v>1</v>
      </c>
      <c r="AG245" s="23">
        <v>1</v>
      </c>
      <c r="AH245" s="23">
        <v>1</v>
      </c>
      <c r="AI245" s="23">
        <v>1</v>
      </c>
      <c r="AJ245" s="23">
        <v>1</v>
      </c>
      <c r="AK245" s="23">
        <v>1</v>
      </c>
      <c r="AL245" s="23">
        <v>1</v>
      </c>
      <c r="AM245" s="23">
        <v>1</v>
      </c>
      <c r="AN245" s="23">
        <v>1</v>
      </c>
      <c r="AO245" s="23">
        <v>1</v>
      </c>
      <c r="AP245" s="23">
        <v>1</v>
      </c>
      <c r="AQ245" s="23">
        <v>1</v>
      </c>
      <c r="AR245" s="23">
        <v>1</v>
      </c>
      <c r="AS245" s="23">
        <v>1</v>
      </c>
      <c r="AT245" s="23">
        <v>1</v>
      </c>
      <c r="AU245" s="26"/>
      <c r="AV245" s="26"/>
      <c r="AW245" s="26"/>
      <c r="AX245" s="29"/>
    </row>
    <row r="246" spans="1:50">
      <c r="A246" s="19">
        <v>17</v>
      </c>
      <c r="B246" s="97" t="s">
        <v>177</v>
      </c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5"/>
      <c r="S246" s="23"/>
      <c r="T246" s="23"/>
      <c r="U246" s="23"/>
      <c r="V246" s="23"/>
      <c r="W246" s="23"/>
      <c r="X246" s="23"/>
      <c r="Y246" s="23"/>
      <c r="Z246" s="23">
        <v>1</v>
      </c>
      <c r="AA246" s="23">
        <v>1</v>
      </c>
      <c r="AB246" s="23">
        <v>1</v>
      </c>
      <c r="AC246" s="23">
        <v>1</v>
      </c>
      <c r="AD246" s="23">
        <v>1</v>
      </c>
      <c r="AE246" s="23">
        <v>1</v>
      </c>
      <c r="AF246" s="23">
        <v>1</v>
      </c>
      <c r="AG246" s="23">
        <v>1</v>
      </c>
      <c r="AH246" s="23">
        <v>1</v>
      </c>
      <c r="AI246" s="23">
        <v>1</v>
      </c>
      <c r="AJ246" s="23">
        <v>1</v>
      </c>
      <c r="AK246" s="19">
        <v>2</v>
      </c>
      <c r="AL246" s="19">
        <v>2</v>
      </c>
      <c r="AM246" s="19">
        <v>2</v>
      </c>
      <c r="AN246" s="19">
        <v>2</v>
      </c>
      <c r="AO246" s="19">
        <v>2</v>
      </c>
      <c r="AP246" s="19">
        <v>2</v>
      </c>
      <c r="AQ246" s="19">
        <v>2</v>
      </c>
      <c r="AR246" s="19">
        <v>2</v>
      </c>
      <c r="AS246" s="19">
        <v>2</v>
      </c>
      <c r="AT246" s="19">
        <v>2</v>
      </c>
      <c r="AU246" s="26"/>
      <c r="AV246" s="26"/>
      <c r="AW246" s="26"/>
      <c r="AX246" s="29"/>
    </row>
    <row r="247" spans="1:50">
      <c r="A247" s="19">
        <v>18</v>
      </c>
      <c r="B247" s="107" t="s">
        <v>263</v>
      </c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5"/>
      <c r="S247" s="23"/>
      <c r="T247" s="23"/>
      <c r="U247" s="23"/>
      <c r="V247" s="23"/>
      <c r="W247" s="23"/>
      <c r="X247" s="23"/>
      <c r="Y247" s="23"/>
      <c r="Z247" s="19">
        <v>5</v>
      </c>
      <c r="AA247" s="19">
        <v>5</v>
      </c>
      <c r="AB247" s="19">
        <v>5</v>
      </c>
      <c r="AC247" s="19">
        <v>5</v>
      </c>
      <c r="AD247" s="19">
        <v>5</v>
      </c>
      <c r="AE247" s="19">
        <v>5</v>
      </c>
      <c r="AF247" s="19">
        <v>5</v>
      </c>
      <c r="AG247" s="19">
        <v>5</v>
      </c>
      <c r="AH247" s="19">
        <v>5</v>
      </c>
      <c r="AI247" s="19">
        <v>5</v>
      </c>
      <c r="AJ247" s="19">
        <v>5</v>
      </c>
      <c r="AK247" s="19">
        <v>5</v>
      </c>
      <c r="AL247" s="19">
        <v>5</v>
      </c>
      <c r="AM247" s="19">
        <v>5</v>
      </c>
      <c r="AN247" s="19">
        <v>5</v>
      </c>
      <c r="AO247" s="19">
        <v>5</v>
      </c>
      <c r="AP247" s="19">
        <v>5</v>
      </c>
      <c r="AQ247" s="19">
        <v>5</v>
      </c>
      <c r="AR247" s="19">
        <v>5</v>
      </c>
      <c r="AS247" s="19">
        <v>5</v>
      </c>
      <c r="AT247" s="19">
        <v>5</v>
      </c>
      <c r="AU247" s="26"/>
      <c r="AV247" s="26"/>
      <c r="AW247" s="26"/>
      <c r="AX247" s="29"/>
    </row>
    <row r="248" spans="1:50">
      <c r="A248" s="19">
        <v>19</v>
      </c>
      <c r="B248" s="97" t="s">
        <v>179</v>
      </c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8"/>
      <c r="S248" s="23"/>
      <c r="T248" s="23"/>
      <c r="U248" s="23"/>
      <c r="V248" s="23"/>
      <c r="W248" s="23"/>
      <c r="X248" s="23"/>
      <c r="Y248" s="23"/>
      <c r="Z248" s="23">
        <v>1</v>
      </c>
      <c r="AA248" s="23">
        <v>1</v>
      </c>
      <c r="AB248" s="23">
        <v>1</v>
      </c>
      <c r="AC248" s="23">
        <v>1</v>
      </c>
      <c r="AD248" s="23">
        <v>1</v>
      </c>
      <c r="AE248" s="23">
        <v>1</v>
      </c>
      <c r="AF248" s="23">
        <v>1</v>
      </c>
      <c r="AG248" s="23">
        <v>1</v>
      </c>
      <c r="AH248" s="23">
        <v>1</v>
      </c>
      <c r="AI248" s="23">
        <v>1</v>
      </c>
      <c r="AJ248" s="23">
        <v>2</v>
      </c>
      <c r="AK248" s="23">
        <v>2</v>
      </c>
      <c r="AL248" s="23">
        <v>2</v>
      </c>
      <c r="AM248" s="23">
        <v>2</v>
      </c>
      <c r="AN248" s="23">
        <v>2</v>
      </c>
      <c r="AO248" s="23">
        <v>2</v>
      </c>
      <c r="AP248" s="23">
        <v>2</v>
      </c>
      <c r="AQ248" s="23">
        <v>2</v>
      </c>
      <c r="AR248" s="23">
        <v>2</v>
      </c>
      <c r="AS248" s="23">
        <v>2</v>
      </c>
      <c r="AT248" s="23">
        <v>2</v>
      </c>
      <c r="AU248" s="26"/>
      <c r="AV248" s="26"/>
      <c r="AW248" s="26"/>
      <c r="AX248" s="29"/>
    </row>
    <row r="249" spans="1:50">
      <c r="A249" s="19">
        <v>20</v>
      </c>
      <c r="B249" s="97" t="s">
        <v>175</v>
      </c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8"/>
      <c r="S249" s="23"/>
      <c r="T249" s="23"/>
      <c r="U249" s="23"/>
      <c r="V249" s="23"/>
      <c r="W249" s="23"/>
      <c r="X249" s="23"/>
      <c r="Y249" s="23"/>
      <c r="Z249" s="23">
        <v>1</v>
      </c>
      <c r="AA249" s="23">
        <v>1</v>
      </c>
      <c r="AB249" s="23">
        <v>1</v>
      </c>
      <c r="AC249" s="23">
        <v>1</v>
      </c>
      <c r="AD249" s="23">
        <v>2</v>
      </c>
      <c r="AE249" s="23">
        <v>2</v>
      </c>
      <c r="AF249" s="23">
        <v>2</v>
      </c>
      <c r="AG249" s="23">
        <v>2</v>
      </c>
      <c r="AH249" s="23">
        <v>2</v>
      </c>
      <c r="AI249" s="23">
        <v>2</v>
      </c>
      <c r="AJ249" s="23">
        <v>2</v>
      </c>
      <c r="AK249" s="19">
        <v>2</v>
      </c>
      <c r="AL249" s="19">
        <v>2</v>
      </c>
      <c r="AM249" s="19">
        <v>2</v>
      </c>
      <c r="AN249" s="19">
        <v>2</v>
      </c>
      <c r="AO249" s="19">
        <v>2</v>
      </c>
      <c r="AP249" s="19">
        <v>2</v>
      </c>
      <c r="AQ249" s="19">
        <v>2</v>
      </c>
      <c r="AR249" s="19">
        <v>2</v>
      </c>
      <c r="AS249" s="19">
        <v>2</v>
      </c>
      <c r="AT249" s="19">
        <v>2</v>
      </c>
      <c r="AU249" s="26"/>
      <c r="AV249" s="26"/>
      <c r="AW249" s="26"/>
      <c r="AX249" s="29"/>
    </row>
    <row r="250" spans="1:50">
      <c r="A250" s="19">
        <v>21</v>
      </c>
      <c r="B250" s="97" t="s">
        <v>170</v>
      </c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8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19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9"/>
    </row>
    <row r="251" spans="1:50">
      <c r="A251" s="19">
        <v>22</v>
      </c>
      <c r="B251" s="97" t="s">
        <v>218</v>
      </c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8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19"/>
      <c r="AL251" s="26"/>
      <c r="AM251" s="26"/>
      <c r="AN251" s="26">
        <v>1</v>
      </c>
      <c r="AO251" s="26">
        <v>1</v>
      </c>
      <c r="AP251" s="26">
        <v>1</v>
      </c>
      <c r="AQ251" s="26">
        <v>1</v>
      </c>
      <c r="AR251" s="26">
        <v>1</v>
      </c>
      <c r="AS251" s="26">
        <v>1</v>
      </c>
      <c r="AT251" s="26">
        <v>1</v>
      </c>
      <c r="AU251" s="26"/>
      <c r="AV251" s="26"/>
      <c r="AW251" s="26"/>
      <c r="AX251" s="29"/>
    </row>
    <row r="252" spans="1:50">
      <c r="A252" s="19">
        <v>23</v>
      </c>
      <c r="B252" s="97" t="s">
        <v>59</v>
      </c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8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19"/>
      <c r="AL252" s="26"/>
      <c r="AM252" s="26"/>
      <c r="AN252" s="26"/>
      <c r="AO252" s="26"/>
      <c r="AP252" s="26"/>
      <c r="AQ252" s="26"/>
      <c r="AR252" s="26"/>
      <c r="AS252" s="26">
        <v>1</v>
      </c>
      <c r="AT252" s="26">
        <v>1</v>
      </c>
      <c r="AU252" s="26"/>
      <c r="AV252" s="26"/>
      <c r="AW252" s="26"/>
      <c r="AX252" s="29"/>
    </row>
    <row r="253" spans="1:50" ht="15.75">
      <c r="A253" s="982" t="s">
        <v>50</v>
      </c>
      <c r="B253" s="983"/>
      <c r="C253" s="983"/>
      <c r="D253" s="983"/>
      <c r="E253" s="983"/>
      <c r="F253" s="983"/>
      <c r="G253" s="983"/>
      <c r="H253" s="983"/>
      <c r="I253" s="983"/>
      <c r="J253" s="983"/>
      <c r="K253" s="983"/>
      <c r="L253" s="983"/>
      <c r="M253" s="983"/>
      <c r="N253" s="983"/>
      <c r="O253" s="983"/>
      <c r="P253" s="983"/>
      <c r="Q253" s="983"/>
      <c r="R253" s="984"/>
      <c r="S253" s="23">
        <f t="shared" ref="S253:AS253" si="1">SUM(S229:S252)</f>
        <v>0</v>
      </c>
      <c r="T253" s="23">
        <f t="shared" si="1"/>
        <v>0</v>
      </c>
      <c r="U253" s="23">
        <f t="shared" si="1"/>
        <v>0</v>
      </c>
      <c r="V253" s="23">
        <f t="shared" si="1"/>
        <v>0</v>
      </c>
      <c r="W253" s="23">
        <f t="shared" si="1"/>
        <v>0</v>
      </c>
      <c r="X253" s="23">
        <f t="shared" si="1"/>
        <v>0</v>
      </c>
      <c r="Y253" s="23">
        <f t="shared" si="1"/>
        <v>0</v>
      </c>
      <c r="Z253" s="23">
        <f t="shared" si="1"/>
        <v>35</v>
      </c>
      <c r="AA253" s="23">
        <f t="shared" si="1"/>
        <v>36</v>
      </c>
      <c r="AB253" s="23">
        <f t="shared" si="1"/>
        <v>36</v>
      </c>
      <c r="AC253" s="23">
        <f t="shared" si="1"/>
        <v>36</v>
      </c>
      <c r="AD253" s="23">
        <f t="shared" si="1"/>
        <v>37</v>
      </c>
      <c r="AE253" s="23">
        <f t="shared" si="1"/>
        <v>38</v>
      </c>
      <c r="AF253" s="23">
        <f t="shared" si="1"/>
        <v>38</v>
      </c>
      <c r="AG253" s="23">
        <f t="shared" si="1"/>
        <v>38</v>
      </c>
      <c r="AH253" s="23">
        <f t="shared" si="1"/>
        <v>38</v>
      </c>
      <c r="AI253" s="23">
        <f t="shared" si="1"/>
        <v>38</v>
      </c>
      <c r="AJ253" s="23">
        <f t="shared" si="1"/>
        <v>39</v>
      </c>
      <c r="AK253" s="23">
        <f t="shared" si="1"/>
        <v>44</v>
      </c>
      <c r="AL253" s="23">
        <f t="shared" si="1"/>
        <v>44</v>
      </c>
      <c r="AM253" s="23">
        <f t="shared" si="1"/>
        <v>44</v>
      </c>
      <c r="AN253" s="23">
        <f t="shared" si="1"/>
        <v>48</v>
      </c>
      <c r="AO253" s="23">
        <f t="shared" si="1"/>
        <v>48</v>
      </c>
      <c r="AP253" s="23">
        <f t="shared" si="1"/>
        <v>48</v>
      </c>
      <c r="AQ253" s="23">
        <f t="shared" si="1"/>
        <v>48</v>
      </c>
      <c r="AR253" s="23">
        <f t="shared" si="1"/>
        <v>49</v>
      </c>
      <c r="AS253" s="23">
        <f t="shared" si="1"/>
        <v>50</v>
      </c>
      <c r="AT253" s="23">
        <f>SUM(AT229:AT252)</f>
        <v>50</v>
      </c>
      <c r="AU253" s="23">
        <f>SUM(AU230:AU249)</f>
        <v>2</v>
      </c>
      <c r="AV253" s="23">
        <f>SUM(AV230:AV249)</f>
        <v>2</v>
      </c>
      <c r="AW253" s="23">
        <f>SUM(AW230:AW249)</f>
        <v>2</v>
      </c>
      <c r="AX253" s="29"/>
    </row>
    <row r="254" spans="1:50" ht="15.75">
      <c r="A254" s="999" t="s">
        <v>60</v>
      </c>
      <c r="B254" s="1000"/>
      <c r="C254" s="1000"/>
      <c r="D254" s="1000"/>
      <c r="E254" s="1000"/>
      <c r="F254" s="1000"/>
      <c r="G254" s="1000"/>
      <c r="H254" s="1000"/>
      <c r="I254" s="1000"/>
      <c r="J254" s="1000"/>
      <c r="K254" s="1000"/>
      <c r="L254" s="1000"/>
      <c r="M254" s="1000"/>
      <c r="N254" s="1000"/>
      <c r="O254" s="1000"/>
      <c r="P254" s="1000"/>
      <c r="Q254" s="1000"/>
      <c r="R254" s="1000"/>
      <c r="S254" s="1000"/>
      <c r="T254" s="1000"/>
      <c r="U254" s="1000"/>
      <c r="V254" s="1000"/>
      <c r="W254" s="1000"/>
      <c r="X254" s="1000"/>
      <c r="Y254" s="1000"/>
      <c r="Z254" s="1000"/>
      <c r="AA254" s="1000"/>
      <c r="AB254" s="1000"/>
      <c r="AC254" s="1000"/>
      <c r="AD254" s="1000"/>
      <c r="AE254" s="1000"/>
      <c r="AF254" s="1000"/>
      <c r="AG254" s="1000"/>
      <c r="AH254" s="1000"/>
      <c r="AI254" s="1000"/>
      <c r="AJ254" s="1000"/>
      <c r="AK254" s="1000"/>
      <c r="AL254" s="1000"/>
      <c r="AM254" s="1000"/>
      <c r="AN254" s="1000"/>
      <c r="AO254" s="1000"/>
      <c r="AP254" s="1000"/>
      <c r="AQ254" s="1000"/>
      <c r="AR254" s="1000"/>
      <c r="AS254" s="1000"/>
      <c r="AT254" s="1000"/>
      <c r="AU254" s="1000"/>
      <c r="AV254" s="1000"/>
      <c r="AW254" s="1000"/>
      <c r="AX254" s="1001"/>
    </row>
    <row r="255" spans="1:50" ht="15.75">
      <c r="A255" s="993" t="s">
        <v>0</v>
      </c>
      <c r="B255" s="993" t="s">
        <v>61</v>
      </c>
      <c r="C255" s="993"/>
      <c r="D255" s="993" t="s">
        <v>52</v>
      </c>
      <c r="E255" s="993"/>
      <c r="F255" s="993"/>
      <c r="G255" s="993"/>
      <c r="H255" s="993"/>
      <c r="I255" s="993"/>
      <c r="J255" s="993"/>
      <c r="K255" s="993"/>
      <c r="L255" s="993"/>
      <c r="M255" s="993"/>
      <c r="N255" s="993"/>
      <c r="O255" s="993"/>
      <c r="P255" s="993"/>
      <c r="Q255" s="993"/>
      <c r="R255" s="993"/>
      <c r="S255" s="996" t="s">
        <v>20</v>
      </c>
      <c r="T255" s="994"/>
      <c r="U255" s="994"/>
      <c r="V255" s="994"/>
      <c r="W255" s="994"/>
      <c r="X255" s="994"/>
      <c r="Y255" s="994"/>
      <c r="Z255" s="994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7" t="s">
        <v>21</v>
      </c>
    </row>
    <row r="256" spans="1:50" ht="15.75">
      <c r="A256" s="993"/>
      <c r="B256" s="993"/>
      <c r="C256" s="993"/>
      <c r="D256" s="993"/>
      <c r="E256" s="993"/>
      <c r="F256" s="993"/>
      <c r="G256" s="993"/>
      <c r="H256" s="993"/>
      <c r="I256" s="993"/>
      <c r="J256" s="993"/>
      <c r="K256" s="993"/>
      <c r="L256" s="993"/>
      <c r="M256" s="993"/>
      <c r="N256" s="993"/>
      <c r="O256" s="993"/>
      <c r="P256" s="993"/>
      <c r="Q256" s="993"/>
      <c r="R256" s="993"/>
      <c r="S256" s="87">
        <v>1</v>
      </c>
      <c r="T256" s="87">
        <v>2</v>
      </c>
      <c r="U256" s="87">
        <v>3</v>
      </c>
      <c r="V256" s="87">
        <v>4</v>
      </c>
      <c r="W256" s="87">
        <v>5</v>
      </c>
      <c r="X256" s="87">
        <v>6</v>
      </c>
      <c r="Y256" s="87">
        <v>7</v>
      </c>
      <c r="Z256" s="87">
        <v>8</v>
      </c>
      <c r="AA256" s="87">
        <v>9</v>
      </c>
      <c r="AB256" s="87">
        <v>10</v>
      </c>
      <c r="AC256" s="87">
        <v>11</v>
      </c>
      <c r="AD256" s="87">
        <v>12</v>
      </c>
      <c r="AE256" s="87">
        <v>13</v>
      </c>
      <c r="AF256" s="87">
        <v>14</v>
      </c>
      <c r="AG256" s="87">
        <v>15</v>
      </c>
      <c r="AH256" s="87">
        <v>16</v>
      </c>
      <c r="AI256" s="87">
        <v>17</v>
      </c>
      <c r="AJ256" s="87">
        <v>18</v>
      </c>
      <c r="AK256" s="87">
        <v>19</v>
      </c>
      <c r="AL256" s="18">
        <v>20</v>
      </c>
      <c r="AM256" s="18">
        <v>21</v>
      </c>
      <c r="AN256" s="18">
        <v>22</v>
      </c>
      <c r="AO256" s="18">
        <v>23</v>
      </c>
      <c r="AP256" s="18">
        <v>24</v>
      </c>
      <c r="AQ256" s="18">
        <v>25</v>
      </c>
      <c r="AR256" s="18">
        <v>26</v>
      </c>
      <c r="AS256" s="18">
        <v>27</v>
      </c>
      <c r="AT256" s="87">
        <v>28</v>
      </c>
      <c r="AU256" s="87">
        <v>29</v>
      </c>
      <c r="AV256" s="87">
        <v>30</v>
      </c>
      <c r="AW256" s="87">
        <v>30</v>
      </c>
      <c r="AX256" s="998"/>
    </row>
    <row r="257" spans="1:50" ht="15.75">
      <c r="A257" s="83">
        <v>1</v>
      </c>
      <c r="B257" s="993">
        <v>2</v>
      </c>
      <c r="C257" s="993"/>
      <c r="D257" s="993">
        <v>3</v>
      </c>
      <c r="E257" s="993"/>
      <c r="F257" s="993"/>
      <c r="G257" s="993"/>
      <c r="H257" s="993"/>
      <c r="I257" s="993"/>
      <c r="J257" s="993"/>
      <c r="K257" s="993"/>
      <c r="L257" s="993"/>
      <c r="M257" s="993"/>
      <c r="N257" s="993"/>
      <c r="O257" s="993"/>
      <c r="P257" s="993"/>
      <c r="Q257" s="993"/>
      <c r="R257" s="993"/>
      <c r="S257" s="996">
        <v>4</v>
      </c>
      <c r="T257" s="994"/>
      <c r="U257" s="994"/>
      <c r="V257" s="994"/>
      <c r="W257" s="994"/>
      <c r="X257" s="994"/>
      <c r="Y257" s="994"/>
      <c r="Z257" s="994"/>
      <c r="AA257" s="994"/>
      <c r="AB257" s="994"/>
      <c r="AC257" s="994"/>
      <c r="AD257" s="994"/>
      <c r="AE257" s="994"/>
      <c r="AF257" s="994"/>
      <c r="AG257" s="994"/>
      <c r="AH257" s="994"/>
      <c r="AI257" s="994"/>
      <c r="AJ257" s="994"/>
      <c r="AK257" s="994"/>
      <c r="AL257" s="994"/>
      <c r="AM257" s="994"/>
      <c r="AN257" s="994"/>
      <c r="AO257" s="994"/>
      <c r="AP257" s="994"/>
      <c r="AQ257" s="994"/>
      <c r="AR257" s="994"/>
      <c r="AS257" s="994"/>
      <c r="AT257" s="994"/>
      <c r="AU257" s="994"/>
      <c r="AV257" s="994"/>
      <c r="AW257" s="994"/>
      <c r="AX257" s="88">
        <v>5</v>
      </c>
    </row>
    <row r="258" spans="1:50">
      <c r="A258" s="19">
        <v>1</v>
      </c>
      <c r="B258" s="986" t="s">
        <v>1350</v>
      </c>
      <c r="C258" s="986"/>
      <c r="D258" s="986" t="s">
        <v>216</v>
      </c>
      <c r="E258" s="986"/>
      <c r="F258" s="986"/>
      <c r="G258" s="986"/>
      <c r="H258" s="986"/>
      <c r="I258" s="986"/>
      <c r="J258" s="986"/>
      <c r="K258" s="986"/>
      <c r="L258" s="986"/>
      <c r="M258" s="986"/>
      <c r="N258" s="986"/>
      <c r="O258" s="986"/>
      <c r="P258" s="986"/>
      <c r="Q258" s="986"/>
      <c r="R258" s="986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4"/>
      <c r="AH258" s="19"/>
      <c r="AI258" s="19"/>
      <c r="AJ258" s="19"/>
      <c r="AK258" s="19"/>
      <c r="AL258" s="26">
        <v>1</v>
      </c>
      <c r="AM258" s="26">
        <v>1</v>
      </c>
      <c r="AN258" s="26">
        <v>1</v>
      </c>
      <c r="AO258" s="26">
        <v>1</v>
      </c>
      <c r="AP258" s="26">
        <v>1</v>
      </c>
      <c r="AQ258" s="26">
        <v>1</v>
      </c>
      <c r="AR258" s="26">
        <v>1</v>
      </c>
      <c r="AS258" s="26">
        <v>1</v>
      </c>
      <c r="AT258" s="26">
        <v>1</v>
      </c>
      <c r="AU258" s="26"/>
      <c r="AV258" s="26"/>
      <c r="AW258" s="26"/>
      <c r="AX258" s="29"/>
    </row>
    <row r="259" spans="1:50">
      <c r="A259" s="19">
        <v>2</v>
      </c>
      <c r="B259" s="986" t="s">
        <v>1350</v>
      </c>
      <c r="C259" s="986"/>
      <c r="D259" s="987" t="s">
        <v>212</v>
      </c>
      <c r="E259" s="988"/>
      <c r="F259" s="988"/>
      <c r="G259" s="988"/>
      <c r="H259" s="988"/>
      <c r="I259" s="988"/>
      <c r="J259" s="988"/>
      <c r="K259" s="988"/>
      <c r="L259" s="988"/>
      <c r="M259" s="988"/>
      <c r="N259" s="988"/>
      <c r="O259" s="988"/>
      <c r="P259" s="988"/>
      <c r="Q259" s="988"/>
      <c r="R259" s="989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4"/>
      <c r="AH259" s="19"/>
      <c r="AI259" s="19"/>
      <c r="AJ259" s="19"/>
      <c r="AK259" s="19"/>
      <c r="AL259" s="26">
        <v>1</v>
      </c>
      <c r="AM259" s="26">
        <v>1</v>
      </c>
      <c r="AN259" s="26">
        <v>1</v>
      </c>
      <c r="AO259" s="26">
        <v>1</v>
      </c>
      <c r="AP259" s="26">
        <v>1</v>
      </c>
      <c r="AQ259" s="26">
        <v>1</v>
      </c>
      <c r="AR259" s="26">
        <v>1</v>
      </c>
      <c r="AS259" s="26">
        <v>1</v>
      </c>
      <c r="AT259" s="26">
        <v>1</v>
      </c>
      <c r="AU259" s="26"/>
      <c r="AV259" s="26"/>
      <c r="AW259" s="26"/>
      <c r="AX259" s="29"/>
    </row>
    <row r="260" spans="1:50">
      <c r="A260" s="19">
        <v>3</v>
      </c>
      <c r="B260" s="986" t="s">
        <v>1350</v>
      </c>
      <c r="C260" s="986"/>
      <c r="D260" s="1008" t="s">
        <v>213</v>
      </c>
      <c r="E260" s="1009"/>
      <c r="F260" s="1009"/>
      <c r="G260" s="1009"/>
      <c r="H260" s="1009"/>
      <c r="I260" s="1009"/>
      <c r="J260" s="1009"/>
      <c r="K260" s="1009"/>
      <c r="L260" s="1009"/>
      <c r="M260" s="1009"/>
      <c r="N260" s="1009"/>
      <c r="O260" s="1009"/>
      <c r="P260" s="1009"/>
      <c r="Q260" s="1009"/>
      <c r="R260" s="1010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4"/>
      <c r="AH260" s="19"/>
      <c r="AI260" s="19"/>
      <c r="AJ260" s="19"/>
      <c r="AK260" s="19"/>
      <c r="AL260" s="26">
        <v>1</v>
      </c>
      <c r="AM260" s="26">
        <v>1</v>
      </c>
      <c r="AN260" s="26">
        <v>1</v>
      </c>
      <c r="AO260" s="26">
        <v>1</v>
      </c>
      <c r="AP260" s="26">
        <v>1</v>
      </c>
      <c r="AQ260" s="26">
        <v>1</v>
      </c>
      <c r="AR260" s="26">
        <v>1</v>
      </c>
      <c r="AS260" s="26">
        <v>1</v>
      </c>
      <c r="AT260" s="26">
        <v>1</v>
      </c>
      <c r="AU260" s="26"/>
      <c r="AV260" s="26"/>
      <c r="AW260" s="26"/>
      <c r="AX260" s="29"/>
    </row>
    <row r="261" spans="1:50">
      <c r="A261" s="19">
        <v>4</v>
      </c>
      <c r="B261" s="986" t="s">
        <v>1350</v>
      </c>
      <c r="C261" s="986"/>
      <c r="D261" s="987" t="s">
        <v>214</v>
      </c>
      <c r="E261" s="988"/>
      <c r="F261" s="988"/>
      <c r="G261" s="988"/>
      <c r="H261" s="988"/>
      <c r="I261" s="988"/>
      <c r="J261" s="988"/>
      <c r="K261" s="988"/>
      <c r="L261" s="988"/>
      <c r="M261" s="988"/>
      <c r="N261" s="988"/>
      <c r="O261" s="988"/>
      <c r="P261" s="988"/>
      <c r="Q261" s="988"/>
      <c r="R261" s="989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4"/>
      <c r="AH261" s="19"/>
      <c r="AI261" s="19"/>
      <c r="AJ261" s="19"/>
      <c r="AK261" s="19"/>
      <c r="AL261" s="26">
        <v>1</v>
      </c>
      <c r="AM261" s="26">
        <v>1</v>
      </c>
      <c r="AN261" s="26">
        <v>1</v>
      </c>
      <c r="AO261" s="26">
        <v>1</v>
      </c>
      <c r="AP261" s="26">
        <v>1</v>
      </c>
      <c r="AQ261" s="26">
        <v>1</v>
      </c>
      <c r="AR261" s="26">
        <v>1</v>
      </c>
      <c r="AS261" s="26">
        <v>1</v>
      </c>
      <c r="AT261" s="26">
        <v>1</v>
      </c>
      <c r="AU261" s="26"/>
      <c r="AV261" s="26"/>
      <c r="AW261" s="26"/>
      <c r="AX261" s="29"/>
    </row>
    <row r="262" spans="1:50">
      <c r="A262" s="19">
        <v>5</v>
      </c>
      <c r="B262" s="986" t="s">
        <v>1351</v>
      </c>
      <c r="C262" s="986"/>
      <c r="D262" s="93" t="s">
        <v>225</v>
      </c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5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4"/>
      <c r="AH262" s="19"/>
      <c r="AI262" s="19"/>
      <c r="AJ262" s="19"/>
      <c r="AK262" s="19"/>
      <c r="AL262" s="26"/>
      <c r="AM262" s="26"/>
      <c r="AN262" s="26">
        <v>3</v>
      </c>
      <c r="AO262" s="26">
        <v>3</v>
      </c>
      <c r="AP262" s="26">
        <v>3</v>
      </c>
      <c r="AQ262" s="26">
        <v>3</v>
      </c>
      <c r="AR262" s="26">
        <v>3</v>
      </c>
      <c r="AS262" s="26">
        <v>3</v>
      </c>
      <c r="AT262" s="26">
        <v>3</v>
      </c>
      <c r="AU262" s="26"/>
      <c r="AV262" s="26"/>
      <c r="AW262" s="26"/>
      <c r="AX262" s="29"/>
    </row>
    <row r="263" spans="1:50">
      <c r="A263" s="19">
        <v>6</v>
      </c>
      <c r="B263" s="986"/>
      <c r="C263" s="986"/>
      <c r="D263" s="93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5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4"/>
      <c r="AH263" s="19"/>
      <c r="AI263" s="19"/>
      <c r="AJ263" s="19"/>
      <c r="AK263" s="19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9"/>
    </row>
    <row r="264" spans="1:50">
      <c r="A264" s="19">
        <v>7</v>
      </c>
      <c r="B264" s="986"/>
      <c r="C264" s="986"/>
      <c r="D264" s="93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5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4"/>
      <c r="AH264" s="19"/>
      <c r="AI264" s="19"/>
      <c r="AJ264" s="19"/>
      <c r="AK264" s="19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9"/>
    </row>
    <row r="265" spans="1:50">
      <c r="A265" s="19">
        <v>8</v>
      </c>
      <c r="B265" s="986"/>
      <c r="C265" s="986"/>
      <c r="D265" s="93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5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4"/>
      <c r="AH265" s="19"/>
      <c r="AI265" s="19"/>
      <c r="AJ265" s="19"/>
      <c r="AK265" s="19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9"/>
    </row>
    <row r="266" spans="1:50">
      <c r="A266" s="19">
        <v>9</v>
      </c>
      <c r="B266" s="986"/>
      <c r="C266" s="986"/>
      <c r="D266" s="93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5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4"/>
      <c r="AH266" s="19"/>
      <c r="AI266" s="19"/>
      <c r="AJ266" s="19"/>
      <c r="AK266" s="19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9"/>
    </row>
    <row r="267" spans="1:50">
      <c r="A267" s="19">
        <v>10</v>
      </c>
      <c r="B267" s="986"/>
      <c r="C267" s="986"/>
      <c r="D267" s="987"/>
      <c r="E267" s="988"/>
      <c r="F267" s="988"/>
      <c r="G267" s="988"/>
      <c r="H267" s="988"/>
      <c r="I267" s="988"/>
      <c r="J267" s="988"/>
      <c r="K267" s="988"/>
      <c r="L267" s="988"/>
      <c r="M267" s="988"/>
      <c r="N267" s="988"/>
      <c r="O267" s="988"/>
      <c r="P267" s="988"/>
      <c r="Q267" s="988"/>
      <c r="R267" s="989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4"/>
      <c r="AH267" s="19"/>
      <c r="AI267" s="19"/>
      <c r="AJ267" s="19"/>
      <c r="AK267" s="19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9"/>
    </row>
    <row r="268" spans="1:50" ht="15.75">
      <c r="A268" s="982" t="s">
        <v>50</v>
      </c>
      <c r="B268" s="983"/>
      <c r="C268" s="983"/>
      <c r="D268" s="983"/>
      <c r="E268" s="983"/>
      <c r="F268" s="983"/>
      <c r="G268" s="983"/>
      <c r="H268" s="983"/>
      <c r="I268" s="983"/>
      <c r="J268" s="983"/>
      <c r="K268" s="983"/>
      <c r="L268" s="983"/>
      <c r="M268" s="983"/>
      <c r="N268" s="983"/>
      <c r="O268" s="983"/>
      <c r="P268" s="983"/>
      <c r="Q268" s="983"/>
      <c r="R268" s="984"/>
      <c r="S268" s="23">
        <f t="shared" ref="S268:AW268" si="2">SUM(S258:S267)</f>
        <v>0</v>
      </c>
      <c r="T268" s="23">
        <f t="shared" si="2"/>
        <v>0</v>
      </c>
      <c r="U268" s="23">
        <f t="shared" si="2"/>
        <v>0</v>
      </c>
      <c r="V268" s="23">
        <f t="shared" si="2"/>
        <v>0</v>
      </c>
      <c r="W268" s="23">
        <f t="shared" si="2"/>
        <v>0</v>
      </c>
      <c r="X268" s="23">
        <f t="shared" si="2"/>
        <v>0</v>
      </c>
      <c r="Y268" s="23">
        <f t="shared" si="2"/>
        <v>0</v>
      </c>
      <c r="Z268" s="23">
        <f t="shared" si="2"/>
        <v>0</v>
      </c>
      <c r="AA268" s="23">
        <f t="shared" si="2"/>
        <v>0</v>
      </c>
      <c r="AB268" s="23">
        <f t="shared" si="2"/>
        <v>0</v>
      </c>
      <c r="AC268" s="23">
        <f t="shared" si="2"/>
        <v>0</v>
      </c>
      <c r="AD268" s="23">
        <f t="shared" si="2"/>
        <v>0</v>
      </c>
      <c r="AE268" s="23">
        <f t="shared" si="2"/>
        <v>0</v>
      </c>
      <c r="AF268" s="23">
        <f t="shared" si="2"/>
        <v>0</v>
      </c>
      <c r="AG268" s="23">
        <f t="shared" si="2"/>
        <v>0</v>
      </c>
      <c r="AH268" s="23">
        <f t="shared" si="2"/>
        <v>0</v>
      </c>
      <c r="AI268" s="23">
        <f t="shared" si="2"/>
        <v>0</v>
      </c>
      <c r="AJ268" s="23">
        <f t="shared" si="2"/>
        <v>0</v>
      </c>
      <c r="AK268" s="23">
        <f t="shared" si="2"/>
        <v>0</v>
      </c>
      <c r="AL268" s="28">
        <f t="shared" si="2"/>
        <v>4</v>
      </c>
      <c r="AM268" s="28">
        <f t="shared" si="2"/>
        <v>4</v>
      </c>
      <c r="AN268" s="28">
        <f t="shared" si="2"/>
        <v>7</v>
      </c>
      <c r="AO268" s="28">
        <f t="shared" si="2"/>
        <v>7</v>
      </c>
      <c r="AP268" s="28">
        <f t="shared" si="2"/>
        <v>7</v>
      </c>
      <c r="AQ268" s="28">
        <f t="shared" si="2"/>
        <v>7</v>
      </c>
      <c r="AR268" s="28">
        <f t="shared" si="2"/>
        <v>7</v>
      </c>
      <c r="AS268" s="28">
        <f t="shared" si="2"/>
        <v>7</v>
      </c>
      <c r="AT268" s="23">
        <f t="shared" si="2"/>
        <v>7</v>
      </c>
      <c r="AU268" s="23">
        <f t="shared" si="2"/>
        <v>0</v>
      </c>
      <c r="AV268" s="23">
        <f t="shared" si="2"/>
        <v>0</v>
      </c>
      <c r="AW268" s="23">
        <f t="shared" si="2"/>
        <v>0</v>
      </c>
      <c r="AX268" s="29"/>
    </row>
    <row r="269" spans="1:50" ht="15.75">
      <c r="A269" s="999" t="s">
        <v>62</v>
      </c>
      <c r="B269" s="1000"/>
      <c r="C269" s="1000"/>
      <c r="D269" s="1000"/>
      <c r="E269" s="1000"/>
      <c r="F269" s="1000"/>
      <c r="G269" s="1000"/>
      <c r="H269" s="1000"/>
      <c r="I269" s="1000"/>
      <c r="J269" s="1000"/>
      <c r="K269" s="1000"/>
      <c r="L269" s="1000"/>
      <c r="M269" s="1000"/>
      <c r="N269" s="1000"/>
      <c r="O269" s="1000"/>
      <c r="P269" s="1000"/>
      <c r="Q269" s="1000"/>
      <c r="R269" s="1000"/>
      <c r="S269" s="1000"/>
      <c r="T269" s="1000"/>
      <c r="U269" s="1000"/>
      <c r="V269" s="1000"/>
      <c r="W269" s="1000"/>
      <c r="X269" s="1000"/>
      <c r="Y269" s="1000"/>
      <c r="Z269" s="1000"/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1"/>
    </row>
    <row r="270" spans="1:50" ht="15.75">
      <c r="A270" s="993" t="s">
        <v>0</v>
      </c>
      <c r="B270" s="993" t="s">
        <v>61</v>
      </c>
      <c r="C270" s="993"/>
      <c r="D270" s="1002" t="s">
        <v>40</v>
      </c>
      <c r="E270" s="1003"/>
      <c r="F270" s="1003"/>
      <c r="G270" s="1003"/>
      <c r="H270" s="1003"/>
      <c r="I270" s="1003"/>
      <c r="J270" s="1003"/>
      <c r="K270" s="1003"/>
      <c r="L270" s="1003"/>
      <c r="M270" s="1003"/>
      <c r="N270" s="1003"/>
      <c r="O270" s="1004"/>
      <c r="P270" s="1002" t="s">
        <v>6</v>
      </c>
      <c r="Q270" s="1003"/>
      <c r="R270" s="1004"/>
      <c r="S270" s="996" t="s">
        <v>20</v>
      </c>
      <c r="T270" s="994"/>
      <c r="U270" s="994"/>
      <c r="V270" s="994"/>
      <c r="W270" s="994"/>
      <c r="X270" s="994"/>
      <c r="Y270" s="994"/>
      <c r="Z270" s="994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7" t="s">
        <v>21</v>
      </c>
    </row>
    <row r="271" spans="1:50" ht="15.75">
      <c r="A271" s="993"/>
      <c r="B271" s="993"/>
      <c r="C271" s="993"/>
      <c r="D271" s="1005"/>
      <c r="E271" s="1006"/>
      <c r="F271" s="1006"/>
      <c r="G271" s="1006"/>
      <c r="H271" s="1006"/>
      <c r="I271" s="1006"/>
      <c r="J271" s="1006"/>
      <c r="K271" s="1006"/>
      <c r="L271" s="1006"/>
      <c r="M271" s="1006"/>
      <c r="N271" s="1006"/>
      <c r="O271" s="1007"/>
      <c r="P271" s="1005"/>
      <c r="Q271" s="1006"/>
      <c r="R271" s="1007"/>
      <c r="S271" s="87">
        <v>1</v>
      </c>
      <c r="T271" s="87">
        <v>2</v>
      </c>
      <c r="U271" s="87">
        <v>3</v>
      </c>
      <c r="V271" s="87">
        <v>4</v>
      </c>
      <c r="W271" s="87">
        <v>5</v>
      </c>
      <c r="X271" s="87">
        <v>6</v>
      </c>
      <c r="Y271" s="87">
        <v>7</v>
      </c>
      <c r="Z271" s="87">
        <v>8</v>
      </c>
      <c r="AA271" s="87">
        <v>9</v>
      </c>
      <c r="AB271" s="87">
        <v>10</v>
      </c>
      <c r="AC271" s="87">
        <v>11</v>
      </c>
      <c r="AD271" s="87">
        <v>12</v>
      </c>
      <c r="AE271" s="87">
        <v>13</v>
      </c>
      <c r="AF271" s="87">
        <v>14</v>
      </c>
      <c r="AG271" s="87">
        <v>15</v>
      </c>
      <c r="AH271" s="87">
        <v>16</v>
      </c>
      <c r="AI271" s="87">
        <v>17</v>
      </c>
      <c r="AJ271" s="87">
        <v>18</v>
      </c>
      <c r="AK271" s="87">
        <v>19</v>
      </c>
      <c r="AL271" s="18">
        <v>20</v>
      </c>
      <c r="AM271" s="18">
        <v>21</v>
      </c>
      <c r="AN271" s="18">
        <v>22</v>
      </c>
      <c r="AO271" s="18">
        <v>23</v>
      </c>
      <c r="AP271" s="18">
        <v>24</v>
      </c>
      <c r="AQ271" s="18">
        <v>25</v>
      </c>
      <c r="AR271" s="18">
        <v>26</v>
      </c>
      <c r="AS271" s="18">
        <v>27</v>
      </c>
      <c r="AT271" s="87">
        <v>28</v>
      </c>
      <c r="AU271" s="87">
        <v>29</v>
      </c>
      <c r="AV271" s="87">
        <v>30</v>
      </c>
      <c r="AW271" s="87">
        <v>31</v>
      </c>
      <c r="AX271" s="998"/>
    </row>
    <row r="272" spans="1:50" ht="15.75">
      <c r="A272" s="83">
        <v>1</v>
      </c>
      <c r="B272" s="993">
        <v>2</v>
      </c>
      <c r="C272" s="993"/>
      <c r="D272" s="994">
        <v>3</v>
      </c>
      <c r="E272" s="994"/>
      <c r="F272" s="994"/>
      <c r="G272" s="994"/>
      <c r="H272" s="994"/>
      <c r="I272" s="994"/>
      <c r="J272" s="994"/>
      <c r="K272" s="994"/>
      <c r="L272" s="994"/>
      <c r="M272" s="994"/>
      <c r="N272" s="994"/>
      <c r="O272" s="995"/>
      <c r="P272" s="996">
        <v>4</v>
      </c>
      <c r="Q272" s="994"/>
      <c r="R272" s="995"/>
      <c r="S272" s="996">
        <v>5</v>
      </c>
      <c r="T272" s="994"/>
      <c r="U272" s="994"/>
      <c r="V272" s="994"/>
      <c r="W272" s="994"/>
      <c r="X272" s="994"/>
      <c r="Y272" s="994"/>
      <c r="Z272" s="994"/>
      <c r="AA272" s="994"/>
      <c r="AB272" s="994"/>
      <c r="AC272" s="994"/>
      <c r="AD272" s="994"/>
      <c r="AE272" s="994"/>
      <c r="AF272" s="994"/>
      <c r="AG272" s="994"/>
      <c r="AH272" s="994"/>
      <c r="AI272" s="994"/>
      <c r="AJ272" s="994"/>
      <c r="AK272" s="994"/>
      <c r="AL272" s="994"/>
      <c r="AM272" s="994"/>
      <c r="AN272" s="994"/>
      <c r="AO272" s="994"/>
      <c r="AP272" s="994"/>
      <c r="AQ272" s="994"/>
      <c r="AR272" s="994"/>
      <c r="AS272" s="994"/>
      <c r="AT272" s="994"/>
      <c r="AU272" s="994"/>
      <c r="AV272" s="994"/>
      <c r="AW272" s="994"/>
      <c r="AX272" s="88">
        <v>6</v>
      </c>
    </row>
    <row r="273" spans="1:50">
      <c r="A273" s="19">
        <v>1</v>
      </c>
      <c r="B273" s="986" t="s">
        <v>1350</v>
      </c>
      <c r="C273" s="986"/>
      <c r="D273" s="987" t="s">
        <v>217</v>
      </c>
      <c r="E273" s="988"/>
      <c r="F273" s="988"/>
      <c r="G273" s="988"/>
      <c r="H273" s="988"/>
      <c r="I273" s="988"/>
      <c r="J273" s="988"/>
      <c r="K273" s="988"/>
      <c r="L273" s="988"/>
      <c r="M273" s="988"/>
      <c r="N273" s="988"/>
      <c r="O273" s="989"/>
      <c r="P273" s="990" t="s">
        <v>215</v>
      </c>
      <c r="Q273" s="991"/>
      <c r="R273" s="992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99"/>
      <c r="AH273" s="19"/>
      <c r="AI273" s="19"/>
      <c r="AJ273" s="19"/>
      <c r="AK273" s="19"/>
      <c r="AL273" s="26">
        <v>1</v>
      </c>
      <c r="AM273" s="26">
        <v>1</v>
      </c>
      <c r="AN273" s="26">
        <v>1</v>
      </c>
      <c r="AO273" s="26">
        <v>1</v>
      </c>
      <c r="AP273" s="26">
        <v>1</v>
      </c>
      <c r="AQ273" s="26">
        <v>1</v>
      </c>
      <c r="AR273" s="26">
        <v>1</v>
      </c>
      <c r="AS273" s="26">
        <v>1</v>
      </c>
      <c r="AT273" s="26">
        <v>1</v>
      </c>
      <c r="AU273" s="26"/>
      <c r="AV273" s="26"/>
      <c r="AW273" s="26"/>
      <c r="AX273" s="19"/>
    </row>
    <row r="274" spans="1:50">
      <c r="A274" s="19">
        <v>2</v>
      </c>
      <c r="B274" s="986" t="s">
        <v>1351</v>
      </c>
      <c r="C274" s="986"/>
      <c r="D274" s="987" t="s">
        <v>226</v>
      </c>
      <c r="E274" s="988"/>
      <c r="F274" s="988"/>
      <c r="G274" s="988"/>
      <c r="H274" s="988"/>
      <c r="I274" s="988"/>
      <c r="J274" s="988"/>
      <c r="K274" s="988"/>
      <c r="L274" s="988"/>
      <c r="M274" s="988"/>
      <c r="N274" s="988"/>
      <c r="O274" s="989"/>
      <c r="P274" s="990" t="s">
        <v>227</v>
      </c>
      <c r="Q274" s="991"/>
      <c r="R274" s="992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99"/>
      <c r="AH274" s="19"/>
      <c r="AI274" s="19"/>
      <c r="AJ274" s="19"/>
      <c r="AK274" s="19"/>
      <c r="AL274" s="26"/>
      <c r="AM274" s="26"/>
      <c r="AN274" s="26">
        <v>3</v>
      </c>
      <c r="AO274" s="26">
        <v>3</v>
      </c>
      <c r="AP274" s="26">
        <v>3</v>
      </c>
      <c r="AQ274" s="26">
        <v>3</v>
      </c>
      <c r="AR274" s="26">
        <v>3</v>
      </c>
      <c r="AS274" s="26">
        <v>3</v>
      </c>
      <c r="AT274" s="26">
        <v>3</v>
      </c>
      <c r="AU274" s="26"/>
      <c r="AV274" s="26"/>
      <c r="AW274" s="26"/>
      <c r="AX274" s="19"/>
    </row>
    <row r="275" spans="1:50">
      <c r="A275" s="19">
        <v>3</v>
      </c>
      <c r="B275" s="986"/>
      <c r="C275" s="986"/>
      <c r="D275" s="987"/>
      <c r="E275" s="988"/>
      <c r="F275" s="988"/>
      <c r="G275" s="988"/>
      <c r="H275" s="988"/>
      <c r="I275" s="988"/>
      <c r="J275" s="988"/>
      <c r="K275" s="988"/>
      <c r="L275" s="988"/>
      <c r="M275" s="988"/>
      <c r="N275" s="988"/>
      <c r="O275" s="989"/>
      <c r="P275" s="990"/>
      <c r="Q275" s="991"/>
      <c r="R275" s="992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99"/>
      <c r="AH275" s="19"/>
      <c r="AI275" s="19"/>
      <c r="AJ275" s="19"/>
      <c r="AK275" s="19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19"/>
    </row>
    <row r="276" spans="1:50">
      <c r="A276" s="19">
        <v>4</v>
      </c>
      <c r="B276" s="986"/>
      <c r="C276" s="986"/>
      <c r="D276" s="987"/>
      <c r="E276" s="988"/>
      <c r="F276" s="988"/>
      <c r="G276" s="988"/>
      <c r="H276" s="988"/>
      <c r="I276" s="988"/>
      <c r="J276" s="988"/>
      <c r="K276" s="988"/>
      <c r="L276" s="988"/>
      <c r="M276" s="988"/>
      <c r="N276" s="988"/>
      <c r="O276" s="989"/>
      <c r="P276" s="990"/>
      <c r="Q276" s="991"/>
      <c r="R276" s="992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99"/>
      <c r="AH276" s="19"/>
      <c r="AI276" s="19"/>
      <c r="AJ276" s="19"/>
      <c r="AK276" s="19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19"/>
    </row>
    <row r="277" spans="1:50" ht="15.75">
      <c r="A277" s="982" t="s">
        <v>50</v>
      </c>
      <c r="B277" s="983"/>
      <c r="C277" s="983"/>
      <c r="D277" s="983"/>
      <c r="E277" s="983"/>
      <c r="F277" s="983"/>
      <c r="G277" s="983"/>
      <c r="H277" s="983"/>
      <c r="I277" s="983"/>
      <c r="J277" s="983"/>
      <c r="K277" s="983"/>
      <c r="L277" s="983"/>
      <c r="M277" s="983"/>
      <c r="N277" s="983"/>
      <c r="O277" s="983"/>
      <c r="P277" s="983"/>
      <c r="Q277" s="983"/>
      <c r="R277" s="984"/>
      <c r="S277" s="23">
        <f t="shared" ref="S277:AW277" si="3">SUM(S273:S276)</f>
        <v>0</v>
      </c>
      <c r="T277" s="23">
        <f t="shared" si="3"/>
        <v>0</v>
      </c>
      <c r="U277" s="23">
        <f t="shared" si="3"/>
        <v>0</v>
      </c>
      <c r="V277" s="23">
        <f t="shared" si="3"/>
        <v>0</v>
      </c>
      <c r="W277" s="23">
        <f t="shared" si="3"/>
        <v>0</v>
      </c>
      <c r="X277" s="23">
        <f t="shared" si="3"/>
        <v>0</v>
      </c>
      <c r="Y277" s="23">
        <f t="shared" si="3"/>
        <v>0</v>
      </c>
      <c r="Z277" s="23">
        <f t="shared" si="3"/>
        <v>0</v>
      </c>
      <c r="AA277" s="23">
        <f t="shared" si="3"/>
        <v>0</v>
      </c>
      <c r="AB277" s="23">
        <f t="shared" si="3"/>
        <v>0</v>
      </c>
      <c r="AC277" s="23">
        <f t="shared" si="3"/>
        <v>0</v>
      </c>
      <c r="AD277" s="23">
        <f t="shared" si="3"/>
        <v>0</v>
      </c>
      <c r="AE277" s="23">
        <f t="shared" si="3"/>
        <v>0</v>
      </c>
      <c r="AF277" s="23">
        <f t="shared" si="3"/>
        <v>0</v>
      </c>
      <c r="AG277" s="23">
        <f t="shared" si="3"/>
        <v>0</v>
      </c>
      <c r="AH277" s="23">
        <f t="shared" si="3"/>
        <v>0</v>
      </c>
      <c r="AI277" s="23">
        <f t="shared" si="3"/>
        <v>0</v>
      </c>
      <c r="AJ277" s="23">
        <f t="shared" si="3"/>
        <v>0</v>
      </c>
      <c r="AK277" s="23">
        <f t="shared" si="3"/>
        <v>0</v>
      </c>
      <c r="AL277" s="28">
        <f t="shared" si="3"/>
        <v>1</v>
      </c>
      <c r="AM277" s="28">
        <f t="shared" si="3"/>
        <v>1</v>
      </c>
      <c r="AN277" s="28">
        <f t="shared" si="3"/>
        <v>4</v>
      </c>
      <c r="AO277" s="28">
        <f t="shared" si="3"/>
        <v>4</v>
      </c>
      <c r="AP277" s="28">
        <f t="shared" si="3"/>
        <v>4</v>
      </c>
      <c r="AQ277" s="28">
        <f t="shared" si="3"/>
        <v>4</v>
      </c>
      <c r="AR277" s="28">
        <f t="shared" si="3"/>
        <v>4</v>
      </c>
      <c r="AS277" s="28">
        <f t="shared" si="3"/>
        <v>4</v>
      </c>
      <c r="AT277" s="23">
        <f t="shared" si="3"/>
        <v>4</v>
      </c>
      <c r="AU277" s="23">
        <f t="shared" si="3"/>
        <v>0</v>
      </c>
      <c r="AV277" s="23">
        <f t="shared" si="3"/>
        <v>0</v>
      </c>
      <c r="AW277" s="23">
        <f t="shared" si="3"/>
        <v>0</v>
      </c>
      <c r="AX277" s="29"/>
    </row>
    <row r="278" spans="1:50">
      <c r="A278" s="30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31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32"/>
      <c r="AH278" s="12"/>
      <c r="AI278" s="12"/>
      <c r="AJ278" s="12"/>
      <c r="AK278" s="12"/>
      <c r="AL278" s="33"/>
      <c r="AM278" s="33"/>
      <c r="AN278" s="33"/>
      <c r="AO278" s="33"/>
      <c r="AP278" s="33"/>
      <c r="AQ278" s="33"/>
      <c r="AR278" s="33"/>
      <c r="AS278" s="33"/>
      <c r="AT278" s="12"/>
      <c r="AU278" s="12"/>
      <c r="AV278" s="12"/>
      <c r="AW278" s="12"/>
      <c r="AX278" s="8"/>
    </row>
    <row r="279" spans="1:50" ht="15.75">
      <c r="A279" s="34"/>
      <c r="B279" s="35" t="s">
        <v>63</v>
      </c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6"/>
      <c r="R279" s="36"/>
      <c r="S279" s="37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8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9"/>
      <c r="AS279" s="39"/>
      <c r="AT279" s="33"/>
      <c r="AU279" s="33"/>
      <c r="AV279" s="33"/>
      <c r="AW279" s="33"/>
      <c r="AX279" s="40"/>
    </row>
    <row r="280" spans="1:50" ht="15.7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6"/>
      <c r="R280" s="36"/>
      <c r="S280" s="37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8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9"/>
      <c r="AS280" s="39"/>
      <c r="AT280" s="33"/>
      <c r="AU280" s="33"/>
      <c r="AV280" s="33"/>
      <c r="AW280" s="33"/>
      <c r="AX280" s="40"/>
    </row>
    <row r="281" spans="1:50" ht="15.7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6"/>
      <c r="R281" s="36"/>
      <c r="S281" s="37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8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9"/>
      <c r="AS281" s="39"/>
      <c r="AT281" s="33"/>
      <c r="AU281" s="33"/>
      <c r="AV281" s="33"/>
      <c r="AW281" s="33"/>
      <c r="AX281" s="40"/>
    </row>
    <row r="282" spans="1:50" ht="15.7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6"/>
      <c r="R282" s="36"/>
      <c r="S282" s="37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8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9"/>
      <c r="AS282" s="39"/>
      <c r="AT282" s="33"/>
      <c r="AU282" s="33"/>
      <c r="AV282" s="33"/>
      <c r="AW282" s="33"/>
      <c r="AX282" s="40"/>
    </row>
    <row r="283" spans="1:50" ht="15.75">
      <c r="A283" s="34"/>
      <c r="B283" s="41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985"/>
      <c r="O283" s="985"/>
      <c r="P283" s="985"/>
      <c r="Q283" s="985"/>
      <c r="R283" s="37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8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9"/>
      <c r="AS283" s="39"/>
      <c r="AT283" s="33"/>
      <c r="AU283" s="33"/>
      <c r="AV283" s="33"/>
      <c r="AW283" s="40"/>
      <c r="AX283" s="1"/>
    </row>
  </sheetData>
  <mergeCells count="1816">
    <mergeCell ref="L23:L24"/>
    <mergeCell ref="M23:M24"/>
    <mergeCell ref="N23:N24"/>
    <mergeCell ref="O23:O24"/>
    <mergeCell ref="P23:P24"/>
    <mergeCell ref="Q23:Q24"/>
    <mergeCell ref="F23:F24"/>
    <mergeCell ref="G23:G24"/>
    <mergeCell ref="H23:H24"/>
    <mergeCell ref="I23:I24"/>
    <mergeCell ref="J23:J24"/>
    <mergeCell ref="K23:K24"/>
    <mergeCell ref="AU23:AU24"/>
    <mergeCell ref="AV23:AV24"/>
    <mergeCell ref="AW23:AW24"/>
    <mergeCell ref="AX23:AX24"/>
    <mergeCell ref="AY23:AY24"/>
    <mergeCell ref="A23:A24"/>
    <mergeCell ref="B23:B24"/>
    <mergeCell ref="C23:C24"/>
    <mergeCell ref="D23:D24"/>
    <mergeCell ref="E23:E24"/>
    <mergeCell ref="D9:D11"/>
    <mergeCell ref="E9:J9"/>
    <mergeCell ref="K9:L10"/>
    <mergeCell ref="AV1:AX1"/>
    <mergeCell ref="AN2:AX2"/>
    <mergeCell ref="A3:AT3"/>
    <mergeCell ref="AU3:AW3"/>
    <mergeCell ref="A5:D5"/>
    <mergeCell ref="G5:J5"/>
    <mergeCell ref="AU5:AW5"/>
    <mergeCell ref="Q9:Q11"/>
    <mergeCell ref="R9:R11"/>
    <mergeCell ref="S9:AT10"/>
    <mergeCell ref="A6:D6"/>
    <mergeCell ref="AU6:AW6"/>
    <mergeCell ref="A7:D7"/>
    <mergeCell ref="AU7:AW7"/>
    <mergeCell ref="A9:A11"/>
    <mergeCell ref="B9:B11"/>
    <mergeCell ref="C9:C11"/>
    <mergeCell ref="AU9:AU11"/>
    <mergeCell ref="AV9:AV11"/>
    <mergeCell ref="AW9:AW11"/>
    <mergeCell ref="AX9:AX11"/>
    <mergeCell ref="B16:B17"/>
    <mergeCell ref="C16:C17"/>
    <mergeCell ref="D16:D17"/>
    <mergeCell ref="AY9:AY11"/>
    <mergeCell ref="E10:G10"/>
    <mergeCell ref="H10:J10"/>
    <mergeCell ref="M9:M11"/>
    <mergeCell ref="N9:N11"/>
    <mergeCell ref="O9:P10"/>
    <mergeCell ref="AV16:AV17"/>
    <mergeCell ref="AY16:AY17"/>
    <mergeCell ref="E12:G12"/>
    <mergeCell ref="H12:J12"/>
    <mergeCell ref="K12:L12"/>
    <mergeCell ref="O12:P12"/>
    <mergeCell ref="S12:AT12"/>
    <mergeCell ref="B13:AX13"/>
    <mergeCell ref="AU14:AU15"/>
    <mergeCell ref="G14:G15"/>
    <mergeCell ref="A14:A15"/>
    <mergeCell ref="B14:B15"/>
    <mergeCell ref="C14:C15"/>
    <mergeCell ref="D14:D15"/>
    <mergeCell ref="E14:E15"/>
    <mergeCell ref="F14:F15"/>
    <mergeCell ref="H14:H15"/>
    <mergeCell ref="I14:I15"/>
    <mergeCell ref="J14:J15"/>
    <mergeCell ref="K14:K15"/>
    <mergeCell ref="L14:L15"/>
    <mergeCell ref="AY14:AY15"/>
    <mergeCell ref="M14:M15"/>
    <mergeCell ref="N14:N15"/>
    <mergeCell ref="O14:O15"/>
    <mergeCell ref="A16:A17"/>
    <mergeCell ref="E16:E17"/>
    <mergeCell ref="F16:F17"/>
    <mergeCell ref="AW16:AW17"/>
    <mergeCell ref="AX16:AX17"/>
    <mergeCell ref="P21:P22"/>
    <mergeCell ref="Q21:Q22"/>
    <mergeCell ref="F21:F22"/>
    <mergeCell ref="AV14:AV15"/>
    <mergeCell ref="AW14:AW15"/>
    <mergeCell ref="AX14:AX15"/>
    <mergeCell ref="P14:P15"/>
    <mergeCell ref="Q14:Q15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P16:P17"/>
    <mergeCell ref="Q16:Q17"/>
    <mergeCell ref="AU16:AU17"/>
    <mergeCell ref="B18:AX18"/>
    <mergeCell ref="A19:A20"/>
    <mergeCell ref="B19:B20"/>
    <mergeCell ref="C19:C20"/>
    <mergeCell ref="D19:D20"/>
    <mergeCell ref="E19:E20"/>
    <mergeCell ref="AU19:AU20"/>
    <mergeCell ref="AV19:AV20"/>
    <mergeCell ref="AW19:AW20"/>
    <mergeCell ref="AX19:AX20"/>
    <mergeCell ref="AX21:AX22"/>
    <mergeCell ref="AY21:AY22"/>
    <mergeCell ref="L21:L22"/>
    <mergeCell ref="M21:M22"/>
    <mergeCell ref="N21:N22"/>
    <mergeCell ref="O21:O22"/>
    <mergeCell ref="F19:F20"/>
    <mergeCell ref="G19:G20"/>
    <mergeCell ref="H19:H20"/>
    <mergeCell ref="I19:I20"/>
    <mergeCell ref="J19:J20"/>
    <mergeCell ref="K19:K20"/>
    <mergeCell ref="A21:A22"/>
    <mergeCell ref="B21:B22"/>
    <mergeCell ref="C21:C22"/>
    <mergeCell ref="D21:D22"/>
    <mergeCell ref="E21:E22"/>
    <mergeCell ref="L19:L20"/>
    <mergeCell ref="G21:G22"/>
    <mergeCell ref="H21:H22"/>
    <mergeCell ref="I21:I22"/>
    <mergeCell ref="J21:J22"/>
    <mergeCell ref="K21:K22"/>
    <mergeCell ref="AY19:AY20"/>
    <mergeCell ref="M19:M20"/>
    <mergeCell ref="N19:N20"/>
    <mergeCell ref="O19:O20"/>
    <mergeCell ref="P19:P20"/>
    <mergeCell ref="Q19:Q20"/>
    <mergeCell ref="AU21:AU22"/>
    <mergeCell ref="AV21:AV22"/>
    <mergeCell ref="AW21:AW22"/>
    <mergeCell ref="O27:O28"/>
    <mergeCell ref="P27:P28"/>
    <mergeCell ref="Q27:Q28"/>
    <mergeCell ref="F27:F28"/>
    <mergeCell ref="G27:G28"/>
    <mergeCell ref="H27:H28"/>
    <mergeCell ref="I27:I28"/>
    <mergeCell ref="A25:A26"/>
    <mergeCell ref="B25:B26"/>
    <mergeCell ref="C25:C26"/>
    <mergeCell ref="D25:D26"/>
    <mergeCell ref="E25:E26"/>
    <mergeCell ref="L27:L28"/>
    <mergeCell ref="N25:N26"/>
    <mergeCell ref="O25:O26"/>
    <mergeCell ref="P25:P26"/>
    <mergeCell ref="Q25:Q26"/>
    <mergeCell ref="F25:F26"/>
    <mergeCell ref="G25:G26"/>
    <mergeCell ref="H25:H26"/>
    <mergeCell ref="I25:I26"/>
    <mergeCell ref="J25:J26"/>
    <mergeCell ref="K25:K26"/>
    <mergeCell ref="AW29:AW30"/>
    <mergeCell ref="AX29:AX30"/>
    <mergeCell ref="AY29:AY30"/>
    <mergeCell ref="A27:A28"/>
    <mergeCell ref="B27:B28"/>
    <mergeCell ref="C27:C28"/>
    <mergeCell ref="D27:D28"/>
    <mergeCell ref="E27:E28"/>
    <mergeCell ref="M27:M28"/>
    <mergeCell ref="N27:N28"/>
    <mergeCell ref="AW25:AW26"/>
    <mergeCell ref="AX25:AX26"/>
    <mergeCell ref="AY25:AY26"/>
    <mergeCell ref="AU27:AU28"/>
    <mergeCell ref="AV27:AV28"/>
    <mergeCell ref="AW27:AW28"/>
    <mergeCell ref="AX27:AX28"/>
    <mergeCell ref="AY27:AY28"/>
    <mergeCell ref="D29:D30"/>
    <mergeCell ref="E29:E30"/>
    <mergeCell ref="J27:J28"/>
    <mergeCell ref="K27:K28"/>
    <mergeCell ref="AU25:AU26"/>
    <mergeCell ref="AV25:AV26"/>
    <mergeCell ref="AU29:AU30"/>
    <mergeCell ref="AV29:AV30"/>
    <mergeCell ref="L25:L26"/>
    <mergeCell ref="M25:M26"/>
    <mergeCell ref="M29:M30"/>
    <mergeCell ref="N29:N30"/>
    <mergeCell ref="O29:O30"/>
    <mergeCell ref="P29:P30"/>
    <mergeCell ref="Q29:Q30"/>
    <mergeCell ref="F29:F30"/>
    <mergeCell ref="G29:G30"/>
    <mergeCell ref="H29:H30"/>
    <mergeCell ref="I29:I30"/>
    <mergeCell ref="J29:J30"/>
    <mergeCell ref="A31:A32"/>
    <mergeCell ref="B31:B32"/>
    <mergeCell ref="C31:C32"/>
    <mergeCell ref="D31:D32"/>
    <mergeCell ref="E31:E32"/>
    <mergeCell ref="L29:L30"/>
    <mergeCell ref="K29:K30"/>
    <mergeCell ref="A29:A30"/>
    <mergeCell ref="B29:B30"/>
    <mergeCell ref="C29:C30"/>
    <mergeCell ref="P31:P32"/>
    <mergeCell ref="Q31:Q32"/>
    <mergeCell ref="F31:F32"/>
    <mergeCell ref="G31:G32"/>
    <mergeCell ref="H31:H32"/>
    <mergeCell ref="I31:I32"/>
    <mergeCell ref="J31:J32"/>
    <mergeCell ref="K31:K32"/>
    <mergeCell ref="AU31:AU32"/>
    <mergeCell ref="AV31:AV32"/>
    <mergeCell ref="AW31:AW32"/>
    <mergeCell ref="AX31:AX32"/>
    <mergeCell ref="AY31:AY32"/>
    <mergeCell ref="B33:AX33"/>
    <mergeCell ref="L31:L32"/>
    <mergeCell ref="M31:M32"/>
    <mergeCell ref="N31:N32"/>
    <mergeCell ref="O31:O32"/>
    <mergeCell ref="B34:AX34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AU35:AU36"/>
    <mergeCell ref="AV35:AV36"/>
    <mergeCell ref="AW35:AW36"/>
    <mergeCell ref="AX35:AX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AV41:AV42"/>
    <mergeCell ref="AW41:AW42"/>
    <mergeCell ref="P37:P38"/>
    <mergeCell ref="Q37:Q38"/>
    <mergeCell ref="AU37:AU38"/>
    <mergeCell ref="AV37:AV38"/>
    <mergeCell ref="AW37:AW38"/>
    <mergeCell ref="AU39:AU40"/>
    <mergeCell ref="K39:K40"/>
    <mergeCell ref="L39:L40"/>
    <mergeCell ref="A39:A40"/>
    <mergeCell ref="B39:B40"/>
    <mergeCell ref="C39:C40"/>
    <mergeCell ref="D39:D40"/>
    <mergeCell ref="AV39:AV40"/>
    <mergeCell ref="AW39:AW40"/>
    <mergeCell ref="AX39:AX40"/>
    <mergeCell ref="AY39:AY40"/>
    <mergeCell ref="AV46:AV47"/>
    <mergeCell ref="AW46:AW47"/>
    <mergeCell ref="AX46:AX47"/>
    <mergeCell ref="AY46:AY47"/>
    <mergeCell ref="AV43:AV44"/>
    <mergeCell ref="J43:J44"/>
    <mergeCell ref="K43:K44"/>
    <mergeCell ref="L43:L44"/>
    <mergeCell ref="M43:M44"/>
    <mergeCell ref="AX43:AX44"/>
    <mergeCell ref="AY43:AY44"/>
    <mergeCell ref="B45:AX45"/>
    <mergeCell ref="AY35:AY36"/>
    <mergeCell ref="AX41:AX42"/>
    <mergeCell ref="AX37:AX38"/>
    <mergeCell ref="O41:O42"/>
    <mergeCell ref="P41:P42"/>
    <mergeCell ref="Q41:Q42"/>
    <mergeCell ref="H46:H47"/>
    <mergeCell ref="I46:I47"/>
    <mergeCell ref="J46:J47"/>
    <mergeCell ref="K46:K47"/>
    <mergeCell ref="L46:L47"/>
    <mergeCell ref="AW43:AW44"/>
    <mergeCell ref="AU43:AU44"/>
    <mergeCell ref="M46:M47"/>
    <mergeCell ref="N46:N47"/>
    <mergeCell ref="O46:O47"/>
    <mergeCell ref="P46:P47"/>
    <mergeCell ref="Q46:Q47"/>
    <mergeCell ref="A43:A44"/>
    <mergeCell ref="B43:B44"/>
    <mergeCell ref="C43:C44"/>
    <mergeCell ref="D43:D44"/>
    <mergeCell ref="E43:E44"/>
    <mergeCell ref="F43:F44"/>
    <mergeCell ref="H43:H44"/>
    <mergeCell ref="I43:I44"/>
    <mergeCell ref="E39:E40"/>
    <mergeCell ref="F39:F40"/>
    <mergeCell ref="F41:F42"/>
    <mergeCell ref="M39:M40"/>
    <mergeCell ref="N39:N40"/>
    <mergeCell ref="O39:O40"/>
    <mergeCell ref="P39:P40"/>
    <mergeCell ref="Q39:Q40"/>
    <mergeCell ref="G39:G40"/>
    <mergeCell ref="H39:H40"/>
    <mergeCell ref="I39:I40"/>
    <mergeCell ref="J39:J40"/>
    <mergeCell ref="N43:N44"/>
    <mergeCell ref="O43:O44"/>
    <mergeCell ref="P43:P44"/>
    <mergeCell ref="Q43:Q44"/>
    <mergeCell ref="A41:A42"/>
    <mergeCell ref="B41:B42"/>
    <mergeCell ref="C41:C42"/>
    <mergeCell ref="D41:D42"/>
    <mergeCell ref="E41:E42"/>
    <mergeCell ref="AU46:AU47"/>
    <mergeCell ref="AU41:AU42"/>
    <mergeCell ref="G41:G42"/>
    <mergeCell ref="H41:H42"/>
    <mergeCell ref="I41:I42"/>
    <mergeCell ref="J41:J42"/>
    <mergeCell ref="K41:K42"/>
    <mergeCell ref="L41:L42"/>
    <mergeCell ref="G43:G44"/>
    <mergeCell ref="M41:M42"/>
    <mergeCell ref="N41:N42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A46:A47"/>
    <mergeCell ref="B46:B47"/>
    <mergeCell ref="C46:C47"/>
    <mergeCell ref="D46:D47"/>
    <mergeCell ref="E46:E47"/>
    <mergeCell ref="F46:F47"/>
    <mergeCell ref="G46:G47"/>
    <mergeCell ref="N52:N53"/>
    <mergeCell ref="O52:O53"/>
    <mergeCell ref="P52:P53"/>
    <mergeCell ref="Q52:Q53"/>
    <mergeCell ref="AU48:AU49"/>
    <mergeCell ref="AV48:AV49"/>
    <mergeCell ref="AW48:AW49"/>
    <mergeCell ref="AX48:AX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U50:AU51"/>
    <mergeCell ref="AV50:AV51"/>
    <mergeCell ref="AW50:AW51"/>
    <mergeCell ref="AX50:AX51"/>
    <mergeCell ref="A48:A49"/>
    <mergeCell ref="B48:B49"/>
    <mergeCell ref="C48:C49"/>
    <mergeCell ref="AU52:AU53"/>
    <mergeCell ref="AV52:AV53"/>
    <mergeCell ref="AW52:AW53"/>
    <mergeCell ref="AX52:AX53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A56:A57"/>
    <mergeCell ref="B56:B57"/>
    <mergeCell ref="C56:C57"/>
    <mergeCell ref="D56:D57"/>
    <mergeCell ref="E56:E57"/>
    <mergeCell ref="F56:F57"/>
    <mergeCell ref="AU56:AU57"/>
    <mergeCell ref="G56:G57"/>
    <mergeCell ref="H56:H57"/>
    <mergeCell ref="I56:I57"/>
    <mergeCell ref="J56:J57"/>
    <mergeCell ref="K56:K57"/>
    <mergeCell ref="L56:L57"/>
    <mergeCell ref="A58:A59"/>
    <mergeCell ref="B58:B59"/>
    <mergeCell ref="C58:C59"/>
    <mergeCell ref="D58:D59"/>
    <mergeCell ref="E58:E59"/>
    <mergeCell ref="F58:F59"/>
    <mergeCell ref="P58:P59"/>
    <mergeCell ref="Q58:Q59"/>
    <mergeCell ref="AU58:AU59"/>
    <mergeCell ref="AV58:AV59"/>
    <mergeCell ref="O60:O61"/>
    <mergeCell ref="P60:P61"/>
    <mergeCell ref="Q60:Q61"/>
    <mergeCell ref="AW58:AW59"/>
    <mergeCell ref="AX58:AX59"/>
    <mergeCell ref="P54:P55"/>
    <mergeCell ref="Q54:Q55"/>
    <mergeCell ref="AU54:AU55"/>
    <mergeCell ref="AV54:AV55"/>
    <mergeCell ref="AW54:AW55"/>
    <mergeCell ref="AX54:AX55"/>
    <mergeCell ref="P56:P57"/>
    <mergeCell ref="Q56:Q57"/>
    <mergeCell ref="B66:AX66"/>
    <mergeCell ref="B67:AX67"/>
    <mergeCell ref="AV68:AV69"/>
    <mergeCell ref="AW68:AW69"/>
    <mergeCell ref="AX68:AX69"/>
    <mergeCell ref="L68:L69"/>
    <mergeCell ref="AV70:AV71"/>
    <mergeCell ref="AW70:AW71"/>
    <mergeCell ref="AX70:AX71"/>
    <mergeCell ref="G60:G61"/>
    <mergeCell ref="H60:H61"/>
    <mergeCell ref="I60:I61"/>
    <mergeCell ref="AV56:AV57"/>
    <mergeCell ref="AW56:AW57"/>
    <mergeCell ref="AX56:AX57"/>
    <mergeCell ref="G58:G59"/>
    <mergeCell ref="M56:M57"/>
    <mergeCell ref="N56:N57"/>
    <mergeCell ref="O56:O57"/>
    <mergeCell ref="B60:B61"/>
    <mergeCell ref="C60:C61"/>
    <mergeCell ref="D60:D61"/>
    <mergeCell ref="E60:E61"/>
    <mergeCell ref="F60:F61"/>
    <mergeCell ref="H58:H59"/>
    <mergeCell ref="I58:I59"/>
    <mergeCell ref="J58:J59"/>
    <mergeCell ref="K58:K59"/>
    <mergeCell ref="L58:L59"/>
    <mergeCell ref="M58:M59"/>
    <mergeCell ref="N58:N59"/>
    <mergeCell ref="O58:O59"/>
    <mergeCell ref="N70:N71"/>
    <mergeCell ref="O70:O71"/>
    <mergeCell ref="P70:P71"/>
    <mergeCell ref="Q70:Q71"/>
    <mergeCell ref="AU70:AU71"/>
    <mergeCell ref="N68:N69"/>
    <mergeCell ref="O68:O69"/>
    <mergeCell ref="P68:P69"/>
    <mergeCell ref="Q68:Q69"/>
    <mergeCell ref="AU68:AU69"/>
    <mergeCell ref="G68:G69"/>
    <mergeCell ref="H68:H69"/>
    <mergeCell ref="I68:I69"/>
    <mergeCell ref="J68:J69"/>
    <mergeCell ref="K68:K69"/>
    <mergeCell ref="A68:A69"/>
    <mergeCell ref="B68:B69"/>
    <mergeCell ref="C68:C69"/>
    <mergeCell ref="D68:D69"/>
    <mergeCell ref="E68:E69"/>
    <mergeCell ref="F68:F69"/>
    <mergeCell ref="G70:G71"/>
    <mergeCell ref="H70:H71"/>
    <mergeCell ref="I70:I71"/>
    <mergeCell ref="AY68:AY69"/>
    <mergeCell ref="A70:A71"/>
    <mergeCell ref="B70:B71"/>
    <mergeCell ref="C70:C71"/>
    <mergeCell ref="D70:D71"/>
    <mergeCell ref="E70:E71"/>
    <mergeCell ref="F70:F71"/>
    <mergeCell ref="M68:M69"/>
    <mergeCell ref="P74:P75"/>
    <mergeCell ref="Q74:Q75"/>
    <mergeCell ref="AU74:AU75"/>
    <mergeCell ref="G74:G75"/>
    <mergeCell ref="H74:H75"/>
    <mergeCell ref="I74:I75"/>
    <mergeCell ref="J74:J75"/>
    <mergeCell ref="K74:K75"/>
    <mergeCell ref="L74:L75"/>
    <mergeCell ref="J70:J71"/>
    <mergeCell ref="K70:K71"/>
    <mergeCell ref="L70:L71"/>
    <mergeCell ref="M74:M75"/>
    <mergeCell ref="N74:N75"/>
    <mergeCell ref="O74:O75"/>
    <mergeCell ref="O72:O73"/>
    <mergeCell ref="AV74:AV75"/>
    <mergeCell ref="AW74:AW75"/>
    <mergeCell ref="AX74:AX75"/>
    <mergeCell ref="AY74:AY75"/>
    <mergeCell ref="A72:A73"/>
    <mergeCell ref="B72:B73"/>
    <mergeCell ref="AY70:AY71"/>
    <mergeCell ref="M70:M71"/>
    <mergeCell ref="C72:C73"/>
    <mergeCell ref="D72:D73"/>
    <mergeCell ref="E72:E73"/>
    <mergeCell ref="F72:F73"/>
    <mergeCell ref="P72:P73"/>
    <mergeCell ref="Q72:Q73"/>
    <mergeCell ref="AU72:AU73"/>
    <mergeCell ref="G72:G73"/>
    <mergeCell ref="H72:H73"/>
    <mergeCell ref="I72:I73"/>
    <mergeCell ref="J72:J73"/>
    <mergeCell ref="K72:K73"/>
    <mergeCell ref="L72:L73"/>
    <mergeCell ref="AX72:AX73"/>
    <mergeCell ref="AY72:AY73"/>
    <mergeCell ref="A74:A75"/>
    <mergeCell ref="B74:B75"/>
    <mergeCell ref="C74:C75"/>
    <mergeCell ref="D74:D75"/>
    <mergeCell ref="E74:E75"/>
    <mergeCell ref="F74:F75"/>
    <mergeCell ref="M72:M73"/>
    <mergeCell ref="N72:N73"/>
    <mergeCell ref="AV72:AV73"/>
    <mergeCell ref="AW72:AW73"/>
    <mergeCell ref="A76:A77"/>
    <mergeCell ref="B76:B77"/>
    <mergeCell ref="C76:C77"/>
    <mergeCell ref="D76:D77"/>
    <mergeCell ref="E76:E77"/>
    <mergeCell ref="F76:F77"/>
    <mergeCell ref="AX76:AX77"/>
    <mergeCell ref="G76:G77"/>
    <mergeCell ref="H76:H77"/>
    <mergeCell ref="I76:I77"/>
    <mergeCell ref="J76:J77"/>
    <mergeCell ref="K76:K77"/>
    <mergeCell ref="L76:L77"/>
    <mergeCell ref="I79:I80"/>
    <mergeCell ref="M76:M77"/>
    <mergeCell ref="N76:N77"/>
    <mergeCell ref="O76:O77"/>
    <mergeCell ref="P76:P77"/>
    <mergeCell ref="Q76:Q77"/>
    <mergeCell ref="J79:J80"/>
    <mergeCell ref="K79:K80"/>
    <mergeCell ref="L79:L80"/>
    <mergeCell ref="M79:M80"/>
    <mergeCell ref="AY81:AY82"/>
    <mergeCell ref="B78:AX78"/>
    <mergeCell ref="A79:A80"/>
    <mergeCell ref="B79:B80"/>
    <mergeCell ref="C79:C80"/>
    <mergeCell ref="D79:D80"/>
    <mergeCell ref="E79:E80"/>
    <mergeCell ref="F79:F80"/>
    <mergeCell ref="G79:G80"/>
    <mergeCell ref="H79:H80"/>
    <mergeCell ref="N79:N80"/>
    <mergeCell ref="O79:O80"/>
    <mergeCell ref="P79:P80"/>
    <mergeCell ref="Q79:Q80"/>
    <mergeCell ref="AU79:AU80"/>
    <mergeCell ref="AV79:AV80"/>
    <mergeCell ref="AW79:AW80"/>
    <mergeCell ref="AX79:AX80"/>
    <mergeCell ref="AY79:AY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AV81:AV82"/>
    <mergeCell ref="AW81:AW82"/>
    <mergeCell ref="AX81:AX82"/>
    <mergeCell ref="J81:J82"/>
    <mergeCell ref="K81:K82"/>
    <mergeCell ref="L81:L82"/>
    <mergeCell ref="M81:M82"/>
    <mergeCell ref="N81:N82"/>
    <mergeCell ref="O81:O82"/>
    <mergeCell ref="G83:G84"/>
    <mergeCell ref="H83:H84"/>
    <mergeCell ref="I83:I84"/>
    <mergeCell ref="P81:P82"/>
    <mergeCell ref="Q81:Q82"/>
    <mergeCell ref="M83:M84"/>
    <mergeCell ref="N83:N84"/>
    <mergeCell ref="O83:O84"/>
    <mergeCell ref="P83:P84"/>
    <mergeCell ref="AU81:AU82"/>
    <mergeCell ref="A83:A84"/>
    <mergeCell ref="B83:B84"/>
    <mergeCell ref="C83:C84"/>
    <mergeCell ref="D83:D84"/>
    <mergeCell ref="E83:E84"/>
    <mergeCell ref="F83:F84"/>
    <mergeCell ref="J83:J84"/>
    <mergeCell ref="K83:K84"/>
    <mergeCell ref="L83:L84"/>
    <mergeCell ref="Q83:Q84"/>
    <mergeCell ref="K87:K88"/>
    <mergeCell ref="F92:F93"/>
    <mergeCell ref="G92:G93"/>
    <mergeCell ref="H92:H93"/>
    <mergeCell ref="L87:L88"/>
    <mergeCell ref="M87:M88"/>
    <mergeCell ref="N87:N88"/>
    <mergeCell ref="N92:N93"/>
    <mergeCell ref="AX83:AX84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K85:K86"/>
    <mergeCell ref="L85:L86"/>
    <mergeCell ref="M85:M86"/>
    <mergeCell ref="N85:N86"/>
    <mergeCell ref="O85:O86"/>
    <mergeCell ref="P85:P86"/>
    <mergeCell ref="Q85:Q86"/>
    <mergeCell ref="AX85:AX86"/>
    <mergeCell ref="Q90:Q91"/>
    <mergeCell ref="AX90:AX91"/>
    <mergeCell ref="B94:B95"/>
    <mergeCell ref="C94:C95"/>
    <mergeCell ref="D94:D95"/>
    <mergeCell ref="E94:E95"/>
    <mergeCell ref="F94:F95"/>
    <mergeCell ref="G94:G95"/>
    <mergeCell ref="H94:H95"/>
    <mergeCell ref="O92:O93"/>
    <mergeCell ref="AW94:AW95"/>
    <mergeCell ref="A87:A88"/>
    <mergeCell ref="B87:B88"/>
    <mergeCell ref="C87:C88"/>
    <mergeCell ref="D87:D88"/>
    <mergeCell ref="E87:E88"/>
    <mergeCell ref="O87:O88"/>
    <mergeCell ref="AX92:AX93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P87:P88"/>
    <mergeCell ref="Q87:Q88"/>
    <mergeCell ref="F87:F88"/>
    <mergeCell ref="G87:G88"/>
    <mergeCell ref="H87:H88"/>
    <mergeCell ref="I87:I88"/>
    <mergeCell ref="J87:J88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U94:AU95"/>
    <mergeCell ref="AV94:AV95"/>
    <mergeCell ref="AX94:AX95"/>
    <mergeCell ref="AY94:AY95"/>
    <mergeCell ref="AX87:AX88"/>
    <mergeCell ref="B89:AX89"/>
    <mergeCell ref="A92:A93"/>
    <mergeCell ref="B92:B93"/>
    <mergeCell ref="C92:C93"/>
    <mergeCell ref="D92:D93"/>
    <mergeCell ref="E92:E93"/>
    <mergeCell ref="P92:P93"/>
    <mergeCell ref="Q92:Q93"/>
    <mergeCell ref="AU92:AU93"/>
    <mergeCell ref="AV92:AV93"/>
    <mergeCell ref="AW92:AW93"/>
    <mergeCell ref="I92:I93"/>
    <mergeCell ref="J92:J93"/>
    <mergeCell ref="K92:K93"/>
    <mergeCell ref="L92:L93"/>
    <mergeCell ref="M92:M93"/>
    <mergeCell ref="AY92:AY93"/>
    <mergeCell ref="A94:A95"/>
    <mergeCell ref="AY98:AY99"/>
    <mergeCell ref="A96:A97"/>
    <mergeCell ref="B96:B97"/>
    <mergeCell ref="C96:C97"/>
    <mergeCell ref="D96:D97"/>
    <mergeCell ref="E96:E97"/>
    <mergeCell ref="F96:F97"/>
    <mergeCell ref="G96:G97"/>
    <mergeCell ref="H96:H97"/>
    <mergeCell ref="AU98:AU99"/>
    <mergeCell ref="I96:I97"/>
    <mergeCell ref="J96:J97"/>
    <mergeCell ref="K96:K97"/>
    <mergeCell ref="L96:L97"/>
    <mergeCell ref="M96:M97"/>
    <mergeCell ref="N96:N97"/>
    <mergeCell ref="O96:O97"/>
    <mergeCell ref="P96:P97"/>
    <mergeCell ref="Q96:Q97"/>
    <mergeCell ref="AU96:AU97"/>
    <mergeCell ref="AV96:AV97"/>
    <mergeCell ref="AW96:AW97"/>
    <mergeCell ref="AX96:AX97"/>
    <mergeCell ref="AY96:AY97"/>
    <mergeCell ref="A98:A99"/>
    <mergeCell ref="B98:B99"/>
    <mergeCell ref="C98:C99"/>
    <mergeCell ref="D98:D99"/>
    <mergeCell ref="E98:E99"/>
    <mergeCell ref="F98:F99"/>
    <mergeCell ref="G98:G99"/>
    <mergeCell ref="H98:H99"/>
    <mergeCell ref="G100:G101"/>
    <mergeCell ref="H100:H101"/>
    <mergeCell ref="O98:O99"/>
    <mergeCell ref="P98:P99"/>
    <mergeCell ref="O100:O101"/>
    <mergeCell ref="P100:P101"/>
    <mergeCell ref="M100:M101"/>
    <mergeCell ref="N100:N101"/>
    <mergeCell ref="AX98:AX99"/>
    <mergeCell ref="AU103:AU104"/>
    <mergeCell ref="AV103:AV104"/>
    <mergeCell ref="AW103:AW104"/>
    <mergeCell ref="AX103:AX104"/>
    <mergeCell ref="Q98:Q99"/>
    <mergeCell ref="Q100:Q101"/>
    <mergeCell ref="AV98:AV99"/>
    <mergeCell ref="AW98:AW99"/>
    <mergeCell ref="I98:I99"/>
    <mergeCell ref="J98:J99"/>
    <mergeCell ref="K98:K99"/>
    <mergeCell ref="L98:L99"/>
    <mergeCell ref="M98:M99"/>
    <mergeCell ref="N98:N99"/>
    <mergeCell ref="C103:C104"/>
    <mergeCell ref="D103:D104"/>
    <mergeCell ref="E103:E104"/>
    <mergeCell ref="I100:I101"/>
    <mergeCell ref="A100:A101"/>
    <mergeCell ref="B100:B101"/>
    <mergeCell ref="C100:C101"/>
    <mergeCell ref="D100:D101"/>
    <mergeCell ref="AU105:AU106"/>
    <mergeCell ref="AV105:AV106"/>
    <mergeCell ref="AW105:AW106"/>
    <mergeCell ref="AX105:AX106"/>
    <mergeCell ref="AY105:AY106"/>
    <mergeCell ref="AX100:AX101"/>
    <mergeCell ref="B102:AX102"/>
    <mergeCell ref="J100:J101"/>
    <mergeCell ref="K100:K101"/>
    <mergeCell ref="L100:L101"/>
    <mergeCell ref="P103:P104"/>
    <mergeCell ref="Q103:Q104"/>
    <mergeCell ref="F103:F104"/>
    <mergeCell ref="G103:G104"/>
    <mergeCell ref="H103:H104"/>
    <mergeCell ref="I103:I104"/>
    <mergeCell ref="J103:J104"/>
    <mergeCell ref="K103:K104"/>
    <mergeCell ref="AY103:AY104"/>
    <mergeCell ref="A105:A106"/>
    <mergeCell ref="B105:B106"/>
    <mergeCell ref="C105:C106"/>
    <mergeCell ref="E100:E101"/>
    <mergeCell ref="F100:F101"/>
    <mergeCell ref="D105:D106"/>
    <mergeCell ref="E105:E106"/>
    <mergeCell ref="L103:L104"/>
    <mergeCell ref="M103:M104"/>
    <mergeCell ref="N103:N104"/>
    <mergeCell ref="O103:O104"/>
    <mergeCell ref="M105:M106"/>
    <mergeCell ref="N105:N106"/>
    <mergeCell ref="O105:O106"/>
    <mergeCell ref="P105:P106"/>
    <mergeCell ref="Q105:Q106"/>
    <mergeCell ref="F105:F106"/>
    <mergeCell ref="G105:G106"/>
    <mergeCell ref="H105:H106"/>
    <mergeCell ref="I105:I106"/>
    <mergeCell ref="J105:J106"/>
    <mergeCell ref="A107:A108"/>
    <mergeCell ref="B107:B108"/>
    <mergeCell ref="C107:C108"/>
    <mergeCell ref="D107:D108"/>
    <mergeCell ref="E107:E108"/>
    <mergeCell ref="L105:L106"/>
    <mergeCell ref="K105:K106"/>
    <mergeCell ref="Q107:Q108"/>
    <mergeCell ref="F107:F108"/>
    <mergeCell ref="G107:G108"/>
    <mergeCell ref="H107:H108"/>
    <mergeCell ref="I107:I108"/>
    <mergeCell ref="J107:J108"/>
    <mergeCell ref="K107:K108"/>
    <mergeCell ref="A103:A104"/>
    <mergeCell ref="B103:B104"/>
    <mergeCell ref="L107:L108"/>
    <mergeCell ref="M107:M108"/>
    <mergeCell ref="N107:N108"/>
    <mergeCell ref="O107:O108"/>
    <mergeCell ref="P107:P108"/>
    <mergeCell ref="O109:O110"/>
    <mergeCell ref="AX107:AX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Q109:Q110"/>
    <mergeCell ref="AX109:AX110"/>
    <mergeCell ref="A111:A112"/>
    <mergeCell ref="B111:B112"/>
    <mergeCell ref="C111:C112"/>
    <mergeCell ref="D111:D112"/>
    <mergeCell ref="E111:E112"/>
    <mergeCell ref="F111:F112"/>
    <mergeCell ref="G111:G112"/>
    <mergeCell ref="J109:J110"/>
    <mergeCell ref="I111:I112"/>
    <mergeCell ref="J111:J112"/>
    <mergeCell ref="K111:K112"/>
    <mergeCell ref="L111:L112"/>
    <mergeCell ref="M111:M112"/>
    <mergeCell ref="P109:P110"/>
    <mergeCell ref="K109:K110"/>
    <mergeCell ref="L109:L110"/>
    <mergeCell ref="M109:M110"/>
    <mergeCell ref="N109:N110"/>
    <mergeCell ref="I109:I110"/>
    <mergeCell ref="A113:A114"/>
    <mergeCell ref="B113:B114"/>
    <mergeCell ref="C113:C114"/>
    <mergeCell ref="D113:D114"/>
    <mergeCell ref="E113:E114"/>
    <mergeCell ref="H111:H112"/>
    <mergeCell ref="F113:F114"/>
    <mergeCell ref="G113:G114"/>
    <mergeCell ref="H113:H114"/>
    <mergeCell ref="AX116:AX117"/>
    <mergeCell ref="N111:N112"/>
    <mergeCell ref="O111:O112"/>
    <mergeCell ref="P111:P112"/>
    <mergeCell ref="Q111:Q112"/>
    <mergeCell ref="AX111:AX112"/>
    <mergeCell ref="Q113:Q114"/>
    <mergeCell ref="N113:N114"/>
    <mergeCell ref="O113:O114"/>
    <mergeCell ref="P113:P114"/>
    <mergeCell ref="I113:I114"/>
    <mergeCell ref="J113:J114"/>
    <mergeCell ref="K113:K114"/>
    <mergeCell ref="H116:H117"/>
    <mergeCell ref="L113:L114"/>
    <mergeCell ref="M113:M114"/>
    <mergeCell ref="N116:N117"/>
    <mergeCell ref="AX113:AX114"/>
    <mergeCell ref="B115:AX115"/>
    <mergeCell ref="A116:A117"/>
    <mergeCell ref="B116:B117"/>
    <mergeCell ref="C116:C117"/>
    <mergeCell ref="D116:D117"/>
    <mergeCell ref="AX122:AX123"/>
    <mergeCell ref="E116:E117"/>
    <mergeCell ref="F116:F117"/>
    <mergeCell ref="G116:G117"/>
    <mergeCell ref="P116:P117"/>
    <mergeCell ref="Q116:Q117"/>
    <mergeCell ref="AU116:AU117"/>
    <mergeCell ref="AV116:AV117"/>
    <mergeCell ref="AW116:AW117"/>
    <mergeCell ref="I116:I117"/>
    <mergeCell ref="J116:J117"/>
    <mergeCell ref="K116:K117"/>
    <mergeCell ref="L116:L117"/>
    <mergeCell ref="M116:M117"/>
    <mergeCell ref="AY116:AY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O116:O117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AX118:AX119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Q118:Q119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N122:N123"/>
    <mergeCell ref="O122:O123"/>
    <mergeCell ref="P122:P123"/>
    <mergeCell ref="Q122:Q123"/>
    <mergeCell ref="AX124:AX125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A124:A125"/>
    <mergeCell ref="Q131:Q132"/>
    <mergeCell ref="AX131:AX132"/>
    <mergeCell ref="AX133:AX134"/>
    <mergeCell ref="A133:A134"/>
    <mergeCell ref="B133:B134"/>
    <mergeCell ref="C133:C134"/>
    <mergeCell ref="D133:D134"/>
    <mergeCell ref="E133:E134"/>
    <mergeCell ref="F133:F134"/>
    <mergeCell ref="AX126:AX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U129:AU130"/>
    <mergeCell ref="AV129:AV130"/>
    <mergeCell ref="AW129:AW130"/>
    <mergeCell ref="AX129:AX130"/>
    <mergeCell ref="L137:L138"/>
    <mergeCell ref="M137:M138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G133:G134"/>
    <mergeCell ref="H133:H134"/>
    <mergeCell ref="N137:N138"/>
    <mergeCell ref="O137:O138"/>
    <mergeCell ref="Q133:Q134"/>
    <mergeCell ref="AY129:AY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AX135:AX136"/>
    <mergeCell ref="A137:A138"/>
    <mergeCell ref="B137:B138"/>
    <mergeCell ref="C137:C138"/>
    <mergeCell ref="D137:D138"/>
    <mergeCell ref="E137:E138"/>
    <mergeCell ref="H137:H138"/>
    <mergeCell ref="I137:I138"/>
    <mergeCell ref="P137:P138"/>
    <mergeCell ref="Q137:Q138"/>
    <mergeCell ref="AX137:AX138"/>
    <mergeCell ref="A135:A136"/>
    <mergeCell ref="B135:B136"/>
    <mergeCell ref="C135:C136"/>
    <mergeCell ref="D135:D136"/>
    <mergeCell ref="E135:E136"/>
    <mergeCell ref="P135:P136"/>
    <mergeCell ref="Q135:Q136"/>
    <mergeCell ref="F135:F136"/>
    <mergeCell ref="G135:G136"/>
    <mergeCell ref="H135:H136"/>
    <mergeCell ref="I135:I136"/>
    <mergeCell ref="J135:J136"/>
    <mergeCell ref="K135:K136"/>
    <mergeCell ref="F137:F138"/>
    <mergeCell ref="G137:G138"/>
    <mergeCell ref="L135:L136"/>
    <mergeCell ref="M135:M136"/>
    <mergeCell ref="N135:N136"/>
    <mergeCell ref="O135:O136"/>
    <mergeCell ref="J137:J138"/>
    <mergeCell ref="K137:K138"/>
    <mergeCell ref="M142:M143"/>
    <mergeCell ref="N142:N143"/>
    <mergeCell ref="O142:O143"/>
    <mergeCell ref="P142:P143"/>
    <mergeCell ref="Q142:Q143"/>
    <mergeCell ref="A139:A140"/>
    <mergeCell ref="B139:B140"/>
    <mergeCell ref="C139:C140"/>
    <mergeCell ref="D139:D140"/>
    <mergeCell ref="E139:E140"/>
    <mergeCell ref="N139:N140"/>
    <mergeCell ref="O139:O140"/>
    <mergeCell ref="P139:P140"/>
    <mergeCell ref="Q139:Q140"/>
    <mergeCell ref="AX139:AX140"/>
    <mergeCell ref="B141:AX141"/>
    <mergeCell ref="H139:H140"/>
    <mergeCell ref="I139:I140"/>
    <mergeCell ref="J139:J140"/>
    <mergeCell ref="K139:K140"/>
    <mergeCell ref="F139:F140"/>
    <mergeCell ref="G139:G140"/>
    <mergeCell ref="AX142:AX143"/>
    <mergeCell ref="L139:L140"/>
    <mergeCell ref="M139:M140"/>
    <mergeCell ref="A142:A143"/>
    <mergeCell ref="B142:B143"/>
    <mergeCell ref="C142:C143"/>
    <mergeCell ref="D142:D143"/>
    <mergeCell ref="E142:E143"/>
    <mergeCell ref="F142:F143"/>
    <mergeCell ref="G142:G143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Q144:Q145"/>
    <mergeCell ref="H142:H143"/>
    <mergeCell ref="I142:I143"/>
    <mergeCell ref="J142:J143"/>
    <mergeCell ref="K142:K143"/>
    <mergeCell ref="L142:L143"/>
    <mergeCell ref="N150:N151"/>
    <mergeCell ref="O150:O151"/>
    <mergeCell ref="P150:P151"/>
    <mergeCell ref="Q150:Q151"/>
    <mergeCell ref="AU150:AU151"/>
    <mergeCell ref="AV150:AV151"/>
    <mergeCell ref="AW150:AW151"/>
    <mergeCell ref="AX150:AX151"/>
    <mergeCell ref="AX144:AX145"/>
    <mergeCell ref="B146:AX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M147:M148"/>
    <mergeCell ref="N147:N148"/>
    <mergeCell ref="O147:O148"/>
    <mergeCell ref="P147:P148"/>
    <mergeCell ref="Q147:Q148"/>
    <mergeCell ref="AX147:AX148"/>
    <mergeCell ref="AY150:AY151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AU152:AU153"/>
    <mergeCell ref="AV152:AV153"/>
    <mergeCell ref="AW152:AW153"/>
    <mergeCell ref="AX152:AX153"/>
    <mergeCell ref="AY152:AY153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160:A161"/>
    <mergeCell ref="B160:B161"/>
    <mergeCell ref="C160:C161"/>
    <mergeCell ref="D160:D161"/>
    <mergeCell ref="E160:E161"/>
    <mergeCell ref="F160:F161"/>
    <mergeCell ref="A162:A163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K162:K163"/>
    <mergeCell ref="G160:G161"/>
    <mergeCell ref="H160:H161"/>
    <mergeCell ref="I160:I161"/>
    <mergeCell ref="A164:A165"/>
    <mergeCell ref="B164:B165"/>
    <mergeCell ref="C164:C165"/>
    <mergeCell ref="D164:D165"/>
    <mergeCell ref="E164:E165"/>
    <mergeCell ref="F164:F165"/>
    <mergeCell ref="B168:AX168"/>
    <mergeCell ref="M166:M167"/>
    <mergeCell ref="AX185:AX186"/>
    <mergeCell ref="O189:O190"/>
    <mergeCell ref="P189:P190"/>
    <mergeCell ref="Q189:Q190"/>
    <mergeCell ref="AX189:AX190"/>
    <mergeCell ref="A191:A192"/>
    <mergeCell ref="B191:B192"/>
    <mergeCell ref="C191:C192"/>
    <mergeCell ref="D191:D192"/>
    <mergeCell ref="E191:E192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4:M165"/>
    <mergeCell ref="N164:N165"/>
    <mergeCell ref="L205:R205"/>
    <mergeCell ref="S205:AW205"/>
    <mergeCell ref="AX205:AX206"/>
    <mergeCell ref="N166:N167"/>
    <mergeCell ref="O166:O167"/>
    <mergeCell ref="P166:P167"/>
    <mergeCell ref="Q166:Q167"/>
    <mergeCell ref="AX166:AX167"/>
    <mergeCell ref="AX181:AX182"/>
    <mergeCell ref="AX183:AX184"/>
    <mergeCell ref="A205:A206"/>
    <mergeCell ref="B205:B206"/>
    <mergeCell ref="C205:C206"/>
    <mergeCell ref="D205:F206"/>
    <mergeCell ref="G205:J205"/>
    <mergeCell ref="K205:K206"/>
    <mergeCell ref="H206:J206"/>
    <mergeCell ref="M206:R206"/>
    <mergeCell ref="P193:P194"/>
    <mergeCell ref="Q193:Q194"/>
    <mergeCell ref="AX193:AX194"/>
    <mergeCell ref="N191:N192"/>
    <mergeCell ref="O191:O192"/>
    <mergeCell ref="P191:P192"/>
    <mergeCell ref="Q191:Q192"/>
    <mergeCell ref="AX191:AX192"/>
    <mergeCell ref="K193:K194"/>
    <mergeCell ref="L193:L194"/>
    <mergeCell ref="M193:M194"/>
    <mergeCell ref="N193:N194"/>
    <mergeCell ref="O193:O194"/>
    <mergeCell ref="H191:H192"/>
    <mergeCell ref="D207:F207"/>
    <mergeCell ref="H207:J207"/>
    <mergeCell ref="M207:R207"/>
    <mergeCell ref="S207:AW207"/>
    <mergeCell ref="D208:F208"/>
    <mergeCell ref="H208:J208"/>
    <mergeCell ref="M208:R208"/>
    <mergeCell ref="D212:F212"/>
    <mergeCell ref="H212:J212"/>
    <mergeCell ref="M212:R212"/>
    <mergeCell ref="A225:R225"/>
    <mergeCell ref="A226:AX226"/>
    <mergeCell ref="A227:A228"/>
    <mergeCell ref="B227:R228"/>
    <mergeCell ref="S227:AW227"/>
    <mergeCell ref="AX227:AX228"/>
    <mergeCell ref="A253:R253"/>
    <mergeCell ref="A254:AX254"/>
    <mergeCell ref="A255:A256"/>
    <mergeCell ref="B255:C256"/>
    <mergeCell ref="D255:R256"/>
    <mergeCell ref="S255:AW255"/>
    <mergeCell ref="AX255:AX256"/>
    <mergeCell ref="B257:C257"/>
    <mergeCell ref="D257:R257"/>
    <mergeCell ref="S257:AW257"/>
    <mergeCell ref="B258:C258"/>
    <mergeCell ref="D258:R258"/>
    <mergeCell ref="B259:C259"/>
    <mergeCell ref="D259:R259"/>
    <mergeCell ref="B260:C260"/>
    <mergeCell ref="D260:R260"/>
    <mergeCell ref="B261:C261"/>
    <mergeCell ref="D261:R261"/>
    <mergeCell ref="B262:C262"/>
    <mergeCell ref="B263:C263"/>
    <mergeCell ref="AX270:AX271"/>
    <mergeCell ref="B264:C264"/>
    <mergeCell ref="B265:C265"/>
    <mergeCell ref="B266:C266"/>
    <mergeCell ref="B267:C267"/>
    <mergeCell ref="D267:R267"/>
    <mergeCell ref="A268:R268"/>
    <mergeCell ref="S272:AW272"/>
    <mergeCell ref="B273:C273"/>
    <mergeCell ref="D273:O273"/>
    <mergeCell ref="P273:R273"/>
    <mergeCell ref="A269:AX269"/>
    <mergeCell ref="A270:A271"/>
    <mergeCell ref="B270:C271"/>
    <mergeCell ref="D270:O271"/>
    <mergeCell ref="P270:R271"/>
    <mergeCell ref="S270:AW270"/>
    <mergeCell ref="A277:R277"/>
    <mergeCell ref="N283:Q283"/>
    <mergeCell ref="B274:C274"/>
    <mergeCell ref="D274:O274"/>
    <mergeCell ref="P274:R274"/>
    <mergeCell ref="B275:C275"/>
    <mergeCell ref="D275:O275"/>
    <mergeCell ref="P275:R275"/>
    <mergeCell ref="N62:N63"/>
    <mergeCell ref="O62:O63"/>
    <mergeCell ref="P62:P63"/>
    <mergeCell ref="Q62:Q63"/>
    <mergeCell ref="B276:C276"/>
    <mergeCell ref="D276:O276"/>
    <mergeCell ref="P276:R276"/>
    <mergeCell ref="B272:C272"/>
    <mergeCell ref="D272:O272"/>
    <mergeCell ref="P272:R272"/>
    <mergeCell ref="H62:H63"/>
    <mergeCell ref="I62:I63"/>
    <mergeCell ref="J62:J63"/>
    <mergeCell ref="K62:K63"/>
    <mergeCell ref="L62:L63"/>
    <mergeCell ref="M62:M63"/>
    <mergeCell ref="A62:A63"/>
    <mergeCell ref="B62:B63"/>
    <mergeCell ref="C62:C63"/>
    <mergeCell ref="D62:D63"/>
    <mergeCell ref="E62:E63"/>
    <mergeCell ref="F62:F63"/>
    <mergeCell ref="G62:G63"/>
    <mergeCell ref="M64:M65"/>
    <mergeCell ref="N64:N65"/>
    <mergeCell ref="O64:O65"/>
    <mergeCell ref="P64:P65"/>
    <mergeCell ref="Q64:Q65"/>
    <mergeCell ref="J60:J61"/>
    <mergeCell ref="K60:K61"/>
    <mergeCell ref="L60:L61"/>
    <mergeCell ref="M60:M61"/>
    <mergeCell ref="N60:N61"/>
    <mergeCell ref="G64:G65"/>
    <mergeCell ref="H64:H65"/>
    <mergeCell ref="I64:I65"/>
    <mergeCell ref="J64:J65"/>
    <mergeCell ref="K64:K65"/>
    <mergeCell ref="L64:L65"/>
    <mergeCell ref="A64:A65"/>
    <mergeCell ref="B64:B65"/>
    <mergeCell ref="C64:C65"/>
    <mergeCell ref="D64:D65"/>
    <mergeCell ref="E64:E65"/>
    <mergeCell ref="F64:F65"/>
    <mergeCell ref="A60:A61"/>
    <mergeCell ref="O164:O165"/>
    <mergeCell ref="P164:P165"/>
    <mergeCell ref="Q164:Q165"/>
    <mergeCell ref="AX164:AX165"/>
    <mergeCell ref="M160:M161"/>
    <mergeCell ref="N160:N161"/>
    <mergeCell ref="J90:J91"/>
    <mergeCell ref="K90:K91"/>
    <mergeCell ref="L90:L91"/>
    <mergeCell ref="M90:M91"/>
    <mergeCell ref="N90:N91"/>
    <mergeCell ref="O90:O91"/>
    <mergeCell ref="P90:P91"/>
    <mergeCell ref="AX158:AX159"/>
    <mergeCell ref="L162:L163"/>
    <mergeCell ref="M162:M163"/>
    <mergeCell ref="N162:N163"/>
    <mergeCell ref="O162:O163"/>
    <mergeCell ref="P162:P163"/>
    <mergeCell ref="Q162:Q163"/>
    <mergeCell ref="AX162:AX163"/>
    <mergeCell ref="O160:O161"/>
    <mergeCell ref="P160:P161"/>
    <mergeCell ref="Q160:Q161"/>
    <mergeCell ref="AX160:AX161"/>
    <mergeCell ref="AX154:AX155"/>
    <mergeCell ref="AX156:AX157"/>
    <mergeCell ref="B149:AX149"/>
    <mergeCell ref="J150:J151"/>
    <mergeCell ref="K150:K151"/>
    <mergeCell ref="L150:L151"/>
    <mergeCell ref="M150:M151"/>
    <mergeCell ref="P198:P199"/>
    <mergeCell ref="Q198:Q199"/>
    <mergeCell ref="AX198:AX199"/>
    <mergeCell ref="G198:G199"/>
    <mergeCell ref="H198:H199"/>
    <mergeCell ref="I198:I199"/>
    <mergeCell ref="J198:J199"/>
    <mergeCell ref="K198:K199"/>
    <mergeCell ref="L198:L199"/>
    <mergeCell ref="G193:G194"/>
    <mergeCell ref="H193:H194"/>
    <mergeCell ref="I193:I194"/>
    <mergeCell ref="J193:J194"/>
    <mergeCell ref="J160:J161"/>
    <mergeCell ref="K160:K161"/>
    <mergeCell ref="L160:L161"/>
    <mergeCell ref="G164:G165"/>
    <mergeCell ref="H164:H165"/>
    <mergeCell ref="I164:I165"/>
    <mergeCell ref="J164:J165"/>
    <mergeCell ref="K164:K165"/>
    <mergeCell ref="L164:L165"/>
    <mergeCell ref="G191:G192"/>
    <mergeCell ref="L171:L172"/>
    <mergeCell ref="O169:O170"/>
    <mergeCell ref="P169:P170"/>
    <mergeCell ref="Q169:Q170"/>
    <mergeCell ref="AX169:AX170"/>
    <mergeCell ref="H179:H180"/>
    <mergeCell ref="I179:I180"/>
    <mergeCell ref="J179:J180"/>
    <mergeCell ref="K179:K180"/>
    <mergeCell ref="A198:A199"/>
    <mergeCell ref="B198:B199"/>
    <mergeCell ref="C198:C199"/>
    <mergeCell ref="D198:D199"/>
    <mergeCell ref="E198:E199"/>
    <mergeCell ref="F198:F199"/>
    <mergeCell ref="M195:M196"/>
    <mergeCell ref="N195:N196"/>
    <mergeCell ref="O195:O196"/>
    <mergeCell ref="P195:P196"/>
    <mergeCell ref="Q195:Q196"/>
    <mergeCell ref="B197:AX197"/>
    <mergeCell ref="P200:P201"/>
    <mergeCell ref="Q200:Q201"/>
    <mergeCell ref="D195:D196"/>
    <mergeCell ref="E195:E196"/>
    <mergeCell ref="F195:F196"/>
    <mergeCell ref="G195:G196"/>
    <mergeCell ref="H195:H196"/>
    <mergeCell ref="I195:I196"/>
    <mergeCell ref="J195:J196"/>
    <mergeCell ref="L195:L196"/>
    <mergeCell ref="J200:J201"/>
    <mergeCell ref="K200:K201"/>
    <mergeCell ref="L200:L201"/>
    <mergeCell ref="M200:M201"/>
    <mergeCell ref="N200:N201"/>
    <mergeCell ref="O200:O201"/>
    <mergeCell ref="AX195:AX196"/>
    <mergeCell ref="M198:M199"/>
    <mergeCell ref="N198:N199"/>
    <mergeCell ref="O198:O199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F171:F172"/>
    <mergeCell ref="G171:G172"/>
    <mergeCell ref="H171:H172"/>
    <mergeCell ref="I171:I172"/>
    <mergeCell ref="J171:J172"/>
    <mergeCell ref="K171:K172"/>
    <mergeCell ref="N169:N170"/>
    <mergeCell ref="A177:A178"/>
    <mergeCell ref="B177:B178"/>
    <mergeCell ref="C177:C178"/>
    <mergeCell ref="D177:D178"/>
    <mergeCell ref="E177:E178"/>
    <mergeCell ref="F177:F178"/>
    <mergeCell ref="L179:L180"/>
    <mergeCell ref="M179:M180"/>
    <mergeCell ref="N179:N180"/>
    <mergeCell ref="L181:L182"/>
    <mergeCell ref="M181:M182"/>
    <mergeCell ref="N181:N182"/>
    <mergeCell ref="L185:L186"/>
    <mergeCell ref="M185:M186"/>
    <mergeCell ref="N185:N186"/>
    <mergeCell ref="A171:A172"/>
    <mergeCell ref="B171:B172"/>
    <mergeCell ref="C171:C172"/>
    <mergeCell ref="D171:D172"/>
    <mergeCell ref="E171:E172"/>
    <mergeCell ref="H169:H170"/>
    <mergeCell ref="I169:I170"/>
    <mergeCell ref="J169:J170"/>
    <mergeCell ref="K169:K170"/>
    <mergeCell ref="L169:L170"/>
    <mergeCell ref="M169:M170"/>
    <mergeCell ref="AX175:AX176"/>
    <mergeCell ref="AX200:AX201"/>
    <mergeCell ref="M177:M178"/>
    <mergeCell ref="N177:N178"/>
    <mergeCell ref="O177:O178"/>
    <mergeCell ref="P177:P178"/>
    <mergeCell ref="Q177:Q178"/>
    <mergeCell ref="N175:N176"/>
    <mergeCell ref="O175:O176"/>
    <mergeCell ref="P175:P176"/>
    <mergeCell ref="Q175:Q176"/>
    <mergeCell ref="G177:G178"/>
    <mergeCell ref="H177:H178"/>
    <mergeCell ref="I177:I178"/>
    <mergeCell ref="J177:J178"/>
    <mergeCell ref="K177:K178"/>
    <mergeCell ref="L177:L178"/>
    <mergeCell ref="O179:O180"/>
    <mergeCell ref="P179:P180"/>
    <mergeCell ref="Q179:Q180"/>
    <mergeCell ref="F179:F180"/>
    <mergeCell ref="G179:G180"/>
    <mergeCell ref="B202:AX202"/>
    <mergeCell ref="A169:A170"/>
    <mergeCell ref="B169:B170"/>
    <mergeCell ref="C169:C170"/>
    <mergeCell ref="D169:D170"/>
    <mergeCell ref="E169:E170"/>
    <mergeCell ref="F169:F170"/>
    <mergeCell ref="G169:G170"/>
    <mergeCell ref="M173:M174"/>
    <mergeCell ref="N173:N174"/>
    <mergeCell ref="O173:O174"/>
    <mergeCell ref="P173:P174"/>
    <mergeCell ref="Q173:Q174"/>
    <mergeCell ref="AX173:AX174"/>
    <mergeCell ref="G173:G174"/>
    <mergeCell ref="H173:H174"/>
    <mergeCell ref="I173:I174"/>
    <mergeCell ref="J173:J174"/>
    <mergeCell ref="K173:K174"/>
    <mergeCell ref="L173:L174"/>
    <mergeCell ref="A173:A174"/>
    <mergeCell ref="B173:B174"/>
    <mergeCell ref="C173:C174"/>
    <mergeCell ref="D173:D174"/>
    <mergeCell ref="E173:E174"/>
    <mergeCell ref="F173:F174"/>
    <mergeCell ref="M171:M172"/>
    <mergeCell ref="N171:N172"/>
    <mergeCell ref="O171:O172"/>
    <mergeCell ref="P171:P172"/>
    <mergeCell ref="Q171:Q172"/>
    <mergeCell ref="AX171:AX172"/>
    <mergeCell ref="J175:J176"/>
    <mergeCell ref="K175:K176"/>
    <mergeCell ref="L175:L176"/>
    <mergeCell ref="M175:M176"/>
    <mergeCell ref="AX179:AX180"/>
    <mergeCell ref="A179:A180"/>
    <mergeCell ref="B179:B180"/>
    <mergeCell ref="C179:C180"/>
    <mergeCell ref="D179:D180"/>
    <mergeCell ref="E179:E180"/>
    <mergeCell ref="AX177:AX178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O181:O182"/>
    <mergeCell ref="P181:P182"/>
    <mergeCell ref="Q181:Q182"/>
    <mergeCell ref="F181:F182"/>
    <mergeCell ref="G181:G182"/>
    <mergeCell ref="H181:H182"/>
    <mergeCell ref="I181:I182"/>
    <mergeCell ref="J181:J182"/>
    <mergeCell ref="K181:K182"/>
    <mergeCell ref="M183:M184"/>
    <mergeCell ref="N183:N184"/>
    <mergeCell ref="O183:O184"/>
    <mergeCell ref="P183:P184"/>
    <mergeCell ref="Q183:Q184"/>
    <mergeCell ref="A181:A182"/>
    <mergeCell ref="B181:B182"/>
    <mergeCell ref="C181:C182"/>
    <mergeCell ref="D181:D182"/>
    <mergeCell ref="E181:E182"/>
    <mergeCell ref="G183:G184"/>
    <mergeCell ref="H183:H184"/>
    <mergeCell ref="I183:I184"/>
    <mergeCell ref="J183:J184"/>
    <mergeCell ref="K183:K184"/>
    <mergeCell ref="L183:L184"/>
    <mergeCell ref="A183:A184"/>
    <mergeCell ref="B183:B184"/>
    <mergeCell ref="C183:C184"/>
    <mergeCell ref="D183:D184"/>
    <mergeCell ref="E183:E184"/>
    <mergeCell ref="F183:F184"/>
    <mergeCell ref="A195:A196"/>
    <mergeCell ref="B195:B196"/>
    <mergeCell ref="C195:C196"/>
    <mergeCell ref="K195:K196"/>
    <mergeCell ref="O185:O186"/>
    <mergeCell ref="P185:P186"/>
    <mergeCell ref="Q185:Q186"/>
    <mergeCell ref="F185:F186"/>
    <mergeCell ref="G185:G186"/>
    <mergeCell ref="H185:H186"/>
    <mergeCell ref="I185:I186"/>
    <mergeCell ref="J185:J186"/>
    <mergeCell ref="K185:K186"/>
    <mergeCell ref="M187:M188"/>
    <mergeCell ref="N187:N188"/>
    <mergeCell ref="O187:O188"/>
    <mergeCell ref="P187:P188"/>
    <mergeCell ref="Q187:Q188"/>
    <mergeCell ref="A185:A186"/>
    <mergeCell ref="B185:B186"/>
    <mergeCell ref="C185:C186"/>
    <mergeCell ref="D185:D186"/>
    <mergeCell ref="E185:E186"/>
    <mergeCell ref="G187:G188"/>
    <mergeCell ref="H187:H188"/>
    <mergeCell ref="I187:I188"/>
    <mergeCell ref="J187:J188"/>
    <mergeCell ref="K187:K188"/>
    <mergeCell ref="L187:L188"/>
    <mergeCell ref="A187:A188"/>
    <mergeCell ref="B187:B188"/>
    <mergeCell ref="C187:C188"/>
    <mergeCell ref="AX187:AX188"/>
    <mergeCell ref="A189:A190"/>
    <mergeCell ref="B189:B190"/>
    <mergeCell ref="C189:C190"/>
    <mergeCell ref="D189:D190"/>
    <mergeCell ref="K189:K190"/>
    <mergeCell ref="L189:L190"/>
    <mergeCell ref="M189:M190"/>
    <mergeCell ref="N189:N190"/>
    <mergeCell ref="A193:A194"/>
    <mergeCell ref="B193:B194"/>
    <mergeCell ref="C193:C194"/>
    <mergeCell ref="D193:D194"/>
    <mergeCell ref="E193:E194"/>
    <mergeCell ref="F193:F194"/>
    <mergeCell ref="E189:E190"/>
    <mergeCell ref="F189:F190"/>
    <mergeCell ref="G189:G190"/>
    <mergeCell ref="H189:H190"/>
    <mergeCell ref="I189:I190"/>
    <mergeCell ref="J189:J190"/>
    <mergeCell ref="D187:D188"/>
    <mergeCell ref="E187:E188"/>
    <mergeCell ref="F187:F188"/>
    <mergeCell ref="I191:I192"/>
    <mergeCell ref="J191:J192"/>
    <mergeCell ref="K191:K192"/>
    <mergeCell ref="L191:L192"/>
    <mergeCell ref="M191:M192"/>
    <mergeCell ref="F191:F192"/>
  </mergeCells>
  <conditionalFormatting sqref="E198:J201 E142:J145 E147:J148 E116:J127 E129:J140 E150:J167 E14:J17 E68:J77 E79:J88 E103:J114 E19:J32 E35:J44 E46:J65 E90:J101 E169:J196">
    <cfRule type="timePeriod" dxfId="608" priority="1024" stopIfTrue="1" timePeriod="tomorrow">
      <formula>FLOOR(E14,1)=TODAY()+1</formula>
    </cfRule>
    <cfRule type="timePeriod" dxfId="607" priority="1025" stopIfTrue="1" timePeriod="today">
      <formula>FLOOR(E14,1)=TODAY()</formula>
    </cfRule>
    <cfRule type="timePeriod" dxfId="606" priority="1026" stopIfTrue="1" timePeriod="yesterday">
      <formula>FLOOR(E14,1)=TODAY()-1</formula>
    </cfRule>
  </conditionalFormatting>
  <conditionalFormatting sqref="F279:G282 E283:F283 I279:J282 H283:I283 I3:J7 F3:G7 F9:G75 F78:G82 F89:G99 F102:G106 I78:J82 I102:J106 I9:J75 I89:J99 F141:G141 I141:J141 F146:G146 I146:J146 F149:G153 F168:G202 F115:G117 F128:G130 I115:J117 I128:J130 I149:J153 I168:J202">
    <cfRule type="timePeriod" dxfId="605" priority="1021" stopIfTrue="1" timePeriod="tomorrow">
      <formula>FLOOR(E3,1)=TODAY()+1</formula>
    </cfRule>
    <cfRule type="timePeriod" dxfId="604" priority="1022" stopIfTrue="1" timePeriod="today">
      <formula>FLOOR(E3,1)=TODAY()</formula>
    </cfRule>
    <cfRule type="timePeriod" dxfId="603" priority="1023" stopIfTrue="1" timePeriod="yesterday">
      <formula>FLOOR(E3,1)=TODAY()-1</formula>
    </cfRule>
  </conditionalFormatting>
  <pageMargins left="0.35433070866141736" right="0.35433070866141736" top="0.35433070866141736" bottom="0.35433070866141736" header="0.31496062992125984" footer="0.35433070866141736"/>
  <pageSetup paperSize="5" scale="13" orientation="landscape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2">
    <pageSetUpPr fitToPage="1"/>
  </sheetPr>
  <dimension ref="A1:AZ294"/>
  <sheetViews>
    <sheetView topLeftCell="P28" zoomScale="72" zoomScaleNormal="72" zoomScaleSheetLayoutView="70" workbookViewId="0">
      <selection activeCell="AX217" sqref="AX217"/>
    </sheetView>
  </sheetViews>
  <sheetFormatPr defaultRowHeight="15"/>
  <cols>
    <col min="1" max="1" width="8.57031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6" width="10.28515625" bestFit="1" customWidth="1"/>
    <col min="7" max="7" width="10.140625" bestFit="1" customWidth="1"/>
    <col min="8" max="8" width="10.28515625" customWidth="1"/>
    <col min="9" max="9" width="10.140625" customWidth="1"/>
    <col min="10" max="10" width="9.7109375" customWidth="1"/>
    <col min="11" max="11" width="11.42578125" customWidth="1"/>
    <col min="12" max="12" width="14.5703125" customWidth="1"/>
    <col min="13" max="13" width="11.5703125" customWidth="1"/>
    <col min="14" max="14" width="14" customWidth="1"/>
    <col min="15" max="15" width="10.42578125" customWidth="1"/>
    <col min="16" max="16" width="12.28515625" customWidth="1"/>
    <col min="17" max="17" width="15.28515625" customWidth="1"/>
    <col min="18" max="18" width="12.7109375" hidden="1" customWidth="1"/>
    <col min="19" max="46" width="8.7109375" customWidth="1"/>
    <col min="47" max="49" width="8.7109375" style="185" customWidth="1"/>
    <col min="50" max="50" width="63.140625" customWidth="1"/>
    <col min="51" max="51" width="0.42578125" customWidth="1"/>
  </cols>
  <sheetData>
    <row r="1" spans="1:51" s="1" customForma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121"/>
      <c r="Y1" s="121"/>
      <c r="Z1" s="121"/>
      <c r="AA1" s="121"/>
      <c r="AB1" s="121"/>
      <c r="AC1" s="121"/>
      <c r="AD1" s="121"/>
      <c r="AE1" s="121" t="s">
        <v>31</v>
      </c>
      <c r="AF1" s="121"/>
      <c r="AG1" s="121"/>
      <c r="AH1" s="121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121"/>
      <c r="AU1" s="178"/>
      <c r="AV1" s="1048"/>
      <c r="AW1" s="1048"/>
      <c r="AX1" s="1048"/>
    </row>
    <row r="2" spans="1:51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5"/>
      <c r="AJ2" s="5"/>
      <c r="AK2" s="5"/>
      <c r="AL2" s="6"/>
      <c r="AM2" s="7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</row>
    <row r="3" spans="1:51" s="9" customFormat="1" ht="20.25">
      <c r="A3" s="1050"/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8"/>
    </row>
    <row r="4" spans="1:51" s="9" customFormat="1" ht="20.25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7"/>
      <c r="S4" s="57"/>
      <c r="T4" s="57"/>
      <c r="U4" s="57"/>
      <c r="V4" s="57"/>
      <c r="W4" s="57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8"/>
      <c r="AM4" s="58"/>
      <c r="AN4" s="58"/>
      <c r="AO4" s="58"/>
      <c r="AP4" s="58"/>
      <c r="AQ4" s="59"/>
      <c r="AR4" s="59"/>
      <c r="AS4" s="59"/>
      <c r="AT4" s="60"/>
      <c r="AU4" s="55"/>
      <c r="AV4" s="56"/>
      <c r="AW4" s="56"/>
      <c r="AX4" s="8"/>
    </row>
    <row r="5" spans="1:51" s="1" customFormat="1" ht="23.25">
      <c r="A5" s="1051"/>
      <c r="B5" s="1051"/>
      <c r="C5" s="1051"/>
      <c r="D5" s="1051"/>
      <c r="E5" s="61"/>
      <c r="F5" s="61"/>
      <c r="G5" s="1052"/>
      <c r="H5" s="1052"/>
      <c r="I5" s="1052"/>
      <c r="J5" s="1052"/>
      <c r="K5" s="62"/>
      <c r="L5" s="62"/>
      <c r="M5" s="62"/>
      <c r="N5" s="61"/>
      <c r="O5" s="63"/>
      <c r="P5" s="63"/>
      <c r="Q5" s="64"/>
      <c r="R5" s="64"/>
      <c r="S5" s="64"/>
      <c r="T5" s="64"/>
      <c r="U5" s="64"/>
      <c r="V5" s="64"/>
      <c r="W5" s="64"/>
      <c r="X5" s="62"/>
      <c r="Y5" s="62"/>
      <c r="Z5" s="62"/>
      <c r="AA5" s="62"/>
      <c r="AB5" s="62"/>
      <c r="AC5" s="61"/>
      <c r="AD5" s="61"/>
      <c r="AE5" s="121"/>
      <c r="AF5" s="121"/>
      <c r="AG5" s="121"/>
      <c r="AH5" s="121"/>
      <c r="AI5" s="121"/>
      <c r="AJ5" s="121"/>
      <c r="AK5" s="121"/>
      <c r="AL5" s="6"/>
      <c r="AM5" s="6"/>
      <c r="AN5" s="6"/>
      <c r="AO5" s="6"/>
      <c r="AP5" s="6"/>
      <c r="AQ5" s="65"/>
      <c r="AR5" s="66"/>
      <c r="AS5" s="66"/>
      <c r="AT5" s="67"/>
      <c r="AU5" s="1056"/>
      <c r="AV5" s="1056"/>
      <c r="AW5" s="1056"/>
      <c r="AX5" s="8"/>
    </row>
    <row r="6" spans="1:51" s="1" customFormat="1" ht="23.25">
      <c r="A6" s="1051"/>
      <c r="B6" s="1051"/>
      <c r="C6" s="1051"/>
      <c r="D6" s="1051"/>
      <c r="E6" s="68"/>
      <c r="F6" s="68"/>
      <c r="G6" s="64"/>
      <c r="H6" s="64"/>
      <c r="I6" s="64"/>
      <c r="J6" s="187"/>
      <c r="K6" s="69"/>
      <c r="L6" s="69"/>
      <c r="M6" s="63"/>
      <c r="N6" s="69"/>
      <c r="O6" s="63"/>
      <c r="P6" s="63"/>
      <c r="Q6" s="187"/>
      <c r="R6" s="64"/>
      <c r="S6" s="64"/>
      <c r="T6" s="64"/>
      <c r="U6" s="64"/>
      <c r="V6" s="64"/>
      <c r="W6" s="64"/>
      <c r="X6" s="61"/>
      <c r="Y6" s="61"/>
      <c r="Z6" s="61"/>
      <c r="AA6" s="61"/>
      <c r="AB6" s="61"/>
      <c r="AC6" s="70"/>
      <c r="AD6" s="68"/>
      <c r="AE6" s="121"/>
      <c r="AF6" s="121"/>
      <c r="AG6" s="121"/>
      <c r="AH6" s="121"/>
      <c r="AI6" s="121"/>
      <c r="AJ6" s="121"/>
      <c r="AK6" s="121"/>
      <c r="AL6" s="6"/>
      <c r="AM6" s="6"/>
      <c r="AN6" s="6"/>
      <c r="AO6" s="6"/>
      <c r="AP6" s="6"/>
      <c r="AQ6" s="65"/>
      <c r="AR6" s="66"/>
      <c r="AS6" s="66"/>
      <c r="AT6" s="67"/>
      <c r="AU6" s="1056"/>
      <c r="AV6" s="1056"/>
      <c r="AW6" s="1056"/>
      <c r="AX6" s="8"/>
    </row>
    <row r="7" spans="1:51" s="1" customFormat="1" ht="18">
      <c r="A7" s="1051"/>
      <c r="B7" s="1051"/>
      <c r="C7" s="1051"/>
      <c r="D7" s="1051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68"/>
      <c r="AE7" s="121"/>
      <c r="AF7" s="121"/>
      <c r="AG7" s="121"/>
      <c r="AH7" s="121"/>
      <c r="AI7" s="121"/>
      <c r="AJ7" s="121"/>
      <c r="AK7" s="121"/>
      <c r="AL7" s="6"/>
      <c r="AM7" s="6"/>
      <c r="AN7" s="6"/>
      <c r="AO7" s="6"/>
      <c r="AP7" s="6"/>
      <c r="AQ7" s="65"/>
      <c r="AR7" s="66"/>
      <c r="AS7" s="66"/>
      <c r="AT7" s="67"/>
      <c r="AU7" s="1056"/>
      <c r="AV7" s="1056"/>
      <c r="AW7" s="1056"/>
      <c r="AX7" s="8"/>
    </row>
    <row r="8" spans="1:51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5"/>
      <c r="AR8" s="13"/>
      <c r="AS8" s="13"/>
      <c r="AT8" s="11"/>
      <c r="AU8" s="11"/>
      <c r="AV8" s="11"/>
      <c r="AW8" s="11"/>
      <c r="AX8" s="8"/>
    </row>
    <row r="9" spans="1:51" s="1" customFormat="1" ht="15.75" customHeight="1">
      <c r="A9" s="1047" t="s">
        <v>9</v>
      </c>
      <c r="B9" s="1043" t="s">
        <v>10</v>
      </c>
      <c r="C9" s="1043" t="s">
        <v>11</v>
      </c>
      <c r="D9" s="1043" t="s">
        <v>12</v>
      </c>
      <c r="E9" s="1041" t="s">
        <v>13</v>
      </c>
      <c r="F9" s="1041"/>
      <c r="G9" s="1041"/>
      <c r="H9" s="1041"/>
      <c r="I9" s="1041"/>
      <c r="J9" s="1041"/>
      <c r="K9" s="1041" t="s">
        <v>14</v>
      </c>
      <c r="L9" s="1041"/>
      <c r="M9" s="1043" t="s">
        <v>15</v>
      </c>
      <c r="N9" s="1041" t="s">
        <v>16</v>
      </c>
      <c r="O9" s="1041" t="s">
        <v>17</v>
      </c>
      <c r="P9" s="1041"/>
      <c r="Q9" s="1041" t="s">
        <v>18</v>
      </c>
      <c r="R9" s="1041" t="s">
        <v>19</v>
      </c>
      <c r="S9" s="1057" t="s">
        <v>266</v>
      </c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9"/>
      <c r="AX9" s="1041" t="s">
        <v>21</v>
      </c>
      <c r="AY9" s="1038" t="s">
        <v>209</v>
      </c>
    </row>
    <row r="10" spans="1:51" s="1" customFormat="1" ht="15.75" customHeight="1">
      <c r="A10" s="1047"/>
      <c r="B10" s="1044"/>
      <c r="C10" s="1044"/>
      <c r="D10" s="1044"/>
      <c r="E10" s="1041" t="s">
        <v>22</v>
      </c>
      <c r="F10" s="1041"/>
      <c r="G10" s="1042"/>
      <c r="H10" s="1041" t="s">
        <v>23</v>
      </c>
      <c r="I10" s="1041"/>
      <c r="J10" s="1041"/>
      <c r="K10" s="1041"/>
      <c r="L10" s="1041"/>
      <c r="M10" s="1044"/>
      <c r="N10" s="1041"/>
      <c r="O10" s="1041"/>
      <c r="P10" s="1041"/>
      <c r="Q10" s="1041"/>
      <c r="R10" s="1041"/>
      <c r="S10" s="1060"/>
      <c r="T10" s="1061"/>
      <c r="U10" s="1061"/>
      <c r="V10" s="1061"/>
      <c r="W10" s="1061"/>
      <c r="X10" s="1061"/>
      <c r="Y10" s="1061"/>
      <c r="Z10" s="1061"/>
      <c r="AA10" s="1061"/>
      <c r="AB10" s="1061"/>
      <c r="AC10" s="1061"/>
      <c r="AD10" s="1061"/>
      <c r="AE10" s="1061"/>
      <c r="AF10" s="1061"/>
      <c r="AG10" s="1061"/>
      <c r="AH10" s="1061"/>
      <c r="AI10" s="1061"/>
      <c r="AJ10" s="1061"/>
      <c r="AK10" s="1061"/>
      <c r="AL10" s="1061"/>
      <c r="AM10" s="1061"/>
      <c r="AN10" s="1061"/>
      <c r="AO10" s="1061"/>
      <c r="AP10" s="1061"/>
      <c r="AQ10" s="1061"/>
      <c r="AR10" s="1061"/>
      <c r="AS10" s="1061"/>
      <c r="AT10" s="1061"/>
      <c r="AU10" s="1061"/>
      <c r="AV10" s="1061"/>
      <c r="AW10" s="1062"/>
      <c r="AX10" s="1041"/>
      <c r="AY10" s="1039"/>
    </row>
    <row r="11" spans="1:51" s="1" customFormat="1" ht="33" customHeight="1">
      <c r="A11" s="1047"/>
      <c r="B11" s="1045"/>
      <c r="C11" s="1045"/>
      <c r="D11" s="1045"/>
      <c r="E11" s="120" t="s">
        <v>24</v>
      </c>
      <c r="F11" s="120" t="s">
        <v>25</v>
      </c>
      <c r="G11" s="120" t="s">
        <v>26</v>
      </c>
      <c r="H11" s="120" t="s">
        <v>24</v>
      </c>
      <c r="I11" s="120" t="s">
        <v>25</v>
      </c>
      <c r="J11" s="120" t="s">
        <v>26</v>
      </c>
      <c r="K11" s="120" t="s">
        <v>24</v>
      </c>
      <c r="L11" s="120" t="s">
        <v>26</v>
      </c>
      <c r="M11" s="1045"/>
      <c r="N11" s="1041"/>
      <c r="O11" s="120" t="s">
        <v>24</v>
      </c>
      <c r="P11" s="120" t="s">
        <v>26</v>
      </c>
      <c r="Q11" s="1041"/>
      <c r="R11" s="1041"/>
      <c r="S11" s="71">
        <v>1</v>
      </c>
      <c r="T11" s="71">
        <v>2</v>
      </c>
      <c r="U11" s="71">
        <v>3</v>
      </c>
      <c r="V11" s="71">
        <v>4</v>
      </c>
      <c r="W11" s="71">
        <v>5</v>
      </c>
      <c r="X11" s="71">
        <v>6</v>
      </c>
      <c r="Y11" s="71">
        <v>7</v>
      </c>
      <c r="Z11" s="71">
        <v>8</v>
      </c>
      <c r="AA11" s="71">
        <v>9</v>
      </c>
      <c r="AB11" s="71">
        <v>10</v>
      </c>
      <c r="AC11" s="71">
        <v>11</v>
      </c>
      <c r="AD11" s="71">
        <v>12</v>
      </c>
      <c r="AE11" s="71">
        <v>13</v>
      </c>
      <c r="AF11" s="71">
        <v>14</v>
      </c>
      <c r="AG11" s="71">
        <v>15</v>
      </c>
      <c r="AH11" s="71">
        <v>16</v>
      </c>
      <c r="AI11" s="71">
        <v>17</v>
      </c>
      <c r="AJ11" s="71">
        <v>18</v>
      </c>
      <c r="AK11" s="71">
        <v>19</v>
      </c>
      <c r="AL11" s="72">
        <v>20</v>
      </c>
      <c r="AM11" s="72">
        <v>21</v>
      </c>
      <c r="AN11" s="72">
        <v>22</v>
      </c>
      <c r="AO11" s="72">
        <v>23</v>
      </c>
      <c r="AP11" s="72">
        <v>24</v>
      </c>
      <c r="AQ11" s="72">
        <v>25</v>
      </c>
      <c r="AR11" s="72">
        <v>26</v>
      </c>
      <c r="AS11" s="72">
        <v>27</v>
      </c>
      <c r="AT11" s="71">
        <v>28</v>
      </c>
      <c r="AU11" s="180">
        <v>29</v>
      </c>
      <c r="AV11" s="180">
        <v>30</v>
      </c>
      <c r="AW11" s="181">
        <v>31</v>
      </c>
      <c r="AX11" s="1041"/>
      <c r="AY11" s="1040"/>
    </row>
    <row r="12" spans="1:51" s="2" customFormat="1" ht="15.75">
      <c r="A12" s="73">
        <v>1</v>
      </c>
      <c r="B12" s="238">
        <v>2</v>
      </c>
      <c r="C12" s="238">
        <v>3</v>
      </c>
      <c r="D12" s="238">
        <v>4</v>
      </c>
      <c r="E12" s="1046">
        <v>5</v>
      </c>
      <c r="F12" s="1046"/>
      <c r="G12" s="1046"/>
      <c r="H12" s="1046">
        <v>6</v>
      </c>
      <c r="I12" s="1046"/>
      <c r="J12" s="1046"/>
      <c r="K12" s="1047" t="s">
        <v>27</v>
      </c>
      <c r="L12" s="1047"/>
      <c r="M12" s="239" t="s">
        <v>28</v>
      </c>
      <c r="N12" s="239" t="s">
        <v>29</v>
      </c>
      <c r="O12" s="1046">
        <v>10</v>
      </c>
      <c r="P12" s="1046"/>
      <c r="Q12" s="238">
        <v>11</v>
      </c>
      <c r="R12" s="71">
        <v>12</v>
      </c>
      <c r="S12" s="1046">
        <v>13</v>
      </c>
      <c r="T12" s="1046"/>
      <c r="U12" s="1046"/>
      <c r="V12" s="1046"/>
      <c r="W12" s="1046"/>
      <c r="X12" s="1046"/>
      <c r="Y12" s="1046"/>
      <c r="Z12" s="1046"/>
      <c r="AA12" s="1046"/>
      <c r="AB12" s="1046"/>
      <c r="AC12" s="1046"/>
      <c r="AD12" s="1046"/>
      <c r="AE12" s="1046"/>
      <c r="AF12" s="1046"/>
      <c r="AG12" s="1046"/>
      <c r="AH12" s="1046"/>
      <c r="AI12" s="1046"/>
      <c r="AJ12" s="1046"/>
      <c r="AK12" s="1046"/>
      <c r="AL12" s="1046"/>
      <c r="AM12" s="1046"/>
      <c r="AN12" s="1046"/>
      <c r="AO12" s="1046"/>
      <c r="AP12" s="1046"/>
      <c r="AQ12" s="1046"/>
      <c r="AR12" s="1046"/>
      <c r="AS12" s="1046"/>
      <c r="AT12" s="1046"/>
      <c r="AU12" s="238"/>
      <c r="AV12" s="73"/>
      <c r="AW12" s="238"/>
      <c r="AX12" s="238">
        <v>14</v>
      </c>
      <c r="AY12" s="74"/>
    </row>
    <row r="13" spans="1:51" ht="18">
      <c r="A13" s="48">
        <v>1</v>
      </c>
      <c r="B13" s="979" t="s">
        <v>74</v>
      </c>
      <c r="C13" s="979"/>
      <c r="D13" s="979"/>
      <c r="E13" s="979">
        <v>42045</v>
      </c>
      <c r="F13" s="979"/>
      <c r="G13" s="979"/>
      <c r="H13" s="979">
        <v>42310</v>
      </c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75"/>
    </row>
    <row r="14" spans="1:51" ht="15" customHeight="1">
      <c r="A14" s="980" t="s">
        <v>30</v>
      </c>
      <c r="B14" s="981" t="s">
        <v>169</v>
      </c>
      <c r="C14" s="960" t="s">
        <v>39</v>
      </c>
      <c r="D14" s="964">
        <v>100</v>
      </c>
      <c r="E14" s="969">
        <v>42045</v>
      </c>
      <c r="F14" s="969"/>
      <c r="G14" s="969">
        <v>42045</v>
      </c>
      <c r="H14" s="969">
        <v>42063</v>
      </c>
      <c r="I14" s="969"/>
      <c r="J14" s="969">
        <v>42054</v>
      </c>
      <c r="K14" s="965">
        <f>O14+февраль!L14</f>
        <v>99.996207777462388</v>
      </c>
      <c r="L14" s="965">
        <f>P14+февраль!L14</f>
        <v>99.996207777462388</v>
      </c>
      <c r="M14" s="966">
        <f>D14-L14</f>
        <v>3.7922225376121332E-3</v>
      </c>
      <c r="N14" s="966">
        <f>L14/D14*100</f>
        <v>99.996207777462388</v>
      </c>
      <c r="O14" s="964">
        <f>SUM(S14:AW14)</f>
        <v>0</v>
      </c>
      <c r="P14" s="966">
        <f>SUM(S15:AW15)</f>
        <v>0</v>
      </c>
      <c r="Q14" s="966" t="e">
        <f>P14/O14*100</f>
        <v>#DIV/0!</v>
      </c>
      <c r="R14" s="49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960"/>
      <c r="AY14" s="1035"/>
    </row>
    <row r="15" spans="1:51">
      <c r="A15" s="980"/>
      <c r="B15" s="981"/>
      <c r="C15" s="961"/>
      <c r="D15" s="964"/>
      <c r="E15" s="969"/>
      <c r="F15" s="969"/>
      <c r="G15" s="969"/>
      <c r="H15" s="969"/>
      <c r="I15" s="969"/>
      <c r="J15" s="969"/>
      <c r="K15" s="965"/>
      <c r="L15" s="965"/>
      <c r="M15" s="967"/>
      <c r="N15" s="967"/>
      <c r="O15" s="964"/>
      <c r="P15" s="967"/>
      <c r="Q15" s="967"/>
      <c r="R15" s="51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961"/>
      <c r="AY15" s="1036"/>
    </row>
    <row r="16" spans="1:51">
      <c r="A16" s="980" t="s">
        <v>37</v>
      </c>
      <c r="B16" s="981" t="s">
        <v>75</v>
      </c>
      <c r="C16" s="960" t="s">
        <v>39</v>
      </c>
      <c r="D16" s="964">
        <v>100</v>
      </c>
      <c r="E16" s="969">
        <v>42045</v>
      </c>
      <c r="F16" s="969"/>
      <c r="G16" s="969">
        <v>42043</v>
      </c>
      <c r="H16" s="969">
        <v>42063</v>
      </c>
      <c r="I16" s="969"/>
      <c r="J16" s="969">
        <v>42077</v>
      </c>
      <c r="K16" s="965">
        <f>O16+февраль!L16</f>
        <v>100</v>
      </c>
      <c r="L16" s="965">
        <f>P16+февраль!L16</f>
        <v>100</v>
      </c>
      <c r="M16" s="966">
        <f>D16-L16</f>
        <v>0</v>
      </c>
      <c r="N16" s="966">
        <f>L16/D16*100</f>
        <v>100</v>
      </c>
      <c r="O16" s="964">
        <f>SUM(S16:AW16)</f>
        <v>4</v>
      </c>
      <c r="P16" s="966">
        <f>SUM(S17:AW17)</f>
        <v>4</v>
      </c>
      <c r="Q16" s="966">
        <f>P16/O16*100</f>
        <v>100</v>
      </c>
      <c r="R16" s="49"/>
      <c r="S16" s="50"/>
      <c r="T16" s="50"/>
      <c r="U16" s="50"/>
      <c r="V16" s="50"/>
      <c r="W16" s="50"/>
      <c r="X16" s="50"/>
      <c r="Y16" s="50"/>
      <c r="Z16" s="50">
        <v>1</v>
      </c>
      <c r="AA16" s="50"/>
      <c r="AB16" s="50"/>
      <c r="AC16" s="50">
        <v>1</v>
      </c>
      <c r="AD16" s="50"/>
      <c r="AE16" s="50"/>
      <c r="AF16" s="50">
        <v>2</v>
      </c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960" t="s">
        <v>31</v>
      </c>
      <c r="AY16" s="1035" t="s">
        <v>203</v>
      </c>
    </row>
    <row r="17" spans="1:52">
      <c r="A17" s="980"/>
      <c r="B17" s="981"/>
      <c r="C17" s="961"/>
      <c r="D17" s="964"/>
      <c r="E17" s="969"/>
      <c r="F17" s="969"/>
      <c r="G17" s="969"/>
      <c r="H17" s="969"/>
      <c r="I17" s="969"/>
      <c r="J17" s="969"/>
      <c r="K17" s="965"/>
      <c r="L17" s="965"/>
      <c r="M17" s="967"/>
      <c r="N17" s="967"/>
      <c r="O17" s="964"/>
      <c r="P17" s="967"/>
      <c r="Q17" s="967"/>
      <c r="R17" s="51"/>
      <c r="S17" s="52"/>
      <c r="T17" s="52"/>
      <c r="U17" s="52"/>
      <c r="V17" s="52"/>
      <c r="W17" s="52"/>
      <c r="X17" s="52"/>
      <c r="Y17" s="52"/>
      <c r="Z17" s="52">
        <v>1</v>
      </c>
      <c r="AA17" s="52"/>
      <c r="AB17" s="52"/>
      <c r="AC17" s="52">
        <v>1</v>
      </c>
      <c r="AD17" s="52"/>
      <c r="AE17" s="52"/>
      <c r="AF17" s="50">
        <v>2</v>
      </c>
      <c r="AG17" s="52"/>
      <c r="AH17" s="52"/>
      <c r="AI17" s="52"/>
      <c r="AJ17" s="52"/>
      <c r="AK17" s="52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961"/>
      <c r="AY17" s="1036"/>
    </row>
    <row r="18" spans="1:52" ht="18">
      <c r="A18" s="48">
        <v>2</v>
      </c>
      <c r="B18" s="979" t="s">
        <v>65</v>
      </c>
      <c r="C18" s="979"/>
      <c r="D18" s="979"/>
      <c r="E18" s="979">
        <v>42045</v>
      </c>
      <c r="F18" s="979"/>
      <c r="G18" s="979"/>
      <c r="H18" s="979">
        <v>42227</v>
      </c>
      <c r="I18" s="979"/>
      <c r="J18" s="979"/>
      <c r="K18" s="979"/>
      <c r="L18" s="979"/>
      <c r="M18" s="979"/>
      <c r="N18" s="979"/>
      <c r="O18" s="979"/>
      <c r="P18" s="979"/>
      <c r="Q18" s="979"/>
      <c r="R18" s="979"/>
      <c r="S18" s="979"/>
      <c r="T18" s="979"/>
      <c r="U18" s="979"/>
      <c r="V18" s="979"/>
      <c r="W18" s="979"/>
      <c r="X18" s="979"/>
      <c r="Y18" s="979"/>
      <c r="Z18" s="979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  <c r="AY18" s="76"/>
    </row>
    <row r="19" spans="1:52">
      <c r="A19" s="980" t="s">
        <v>66</v>
      </c>
      <c r="B19" s="981" t="s">
        <v>76</v>
      </c>
      <c r="C19" s="960" t="s">
        <v>36</v>
      </c>
      <c r="D19" s="964">
        <f>78.94+10.35+3.27</f>
        <v>92.559999999999988</v>
      </c>
      <c r="E19" s="969">
        <v>42047</v>
      </c>
      <c r="F19" s="969"/>
      <c r="G19" s="969">
        <v>42060</v>
      </c>
      <c r="H19" s="969">
        <v>42119</v>
      </c>
      <c r="I19" s="969"/>
      <c r="J19" s="969"/>
      <c r="K19" s="965">
        <f>O19+февраль!L19</f>
        <v>28.649999999999984</v>
      </c>
      <c r="L19" s="965">
        <f>P19+февраль!L19</f>
        <v>45.206699999999998</v>
      </c>
      <c r="M19" s="966">
        <f>D19-L19</f>
        <v>47.35329999999999</v>
      </c>
      <c r="N19" s="966">
        <f>L19/D19*100</f>
        <v>48.840427830596376</v>
      </c>
      <c r="O19" s="964">
        <f>SUM(S19:AW19)</f>
        <v>27.899999999999984</v>
      </c>
      <c r="P19" s="966">
        <f>SUM(S20:AW20)</f>
        <v>44.456699999999998</v>
      </c>
      <c r="Q19" s="966">
        <f>P19/O19*100</f>
        <v>159.34301075268826</v>
      </c>
      <c r="R19" s="49"/>
      <c r="S19" s="50">
        <v>0.9</v>
      </c>
      <c r="T19" s="50">
        <v>0.9</v>
      </c>
      <c r="U19" s="50">
        <v>0.9</v>
      </c>
      <c r="V19" s="50">
        <v>0.9</v>
      </c>
      <c r="W19" s="50">
        <v>0.9</v>
      </c>
      <c r="X19" s="50">
        <v>0.9</v>
      </c>
      <c r="Y19" s="50">
        <v>0.9</v>
      </c>
      <c r="Z19" s="50">
        <v>0.9</v>
      </c>
      <c r="AA19" s="50">
        <v>0.9</v>
      </c>
      <c r="AB19" s="50">
        <v>0.9</v>
      </c>
      <c r="AC19" s="50">
        <v>0.9</v>
      </c>
      <c r="AD19" s="50">
        <v>0.9</v>
      </c>
      <c r="AE19" s="50">
        <v>0.9</v>
      </c>
      <c r="AF19" s="50">
        <v>0.9</v>
      </c>
      <c r="AG19" s="50">
        <v>0.9</v>
      </c>
      <c r="AH19" s="50">
        <v>0.9</v>
      </c>
      <c r="AI19" s="50">
        <v>0.9</v>
      </c>
      <c r="AJ19" s="50">
        <v>0.9</v>
      </c>
      <c r="AK19" s="50">
        <v>0.9</v>
      </c>
      <c r="AL19" s="50">
        <v>0.9</v>
      </c>
      <c r="AM19" s="50">
        <v>0.9</v>
      </c>
      <c r="AN19" s="50">
        <v>0.9</v>
      </c>
      <c r="AO19" s="50">
        <v>0.9</v>
      </c>
      <c r="AP19" s="50">
        <v>0.9</v>
      </c>
      <c r="AQ19" s="50">
        <v>0.9</v>
      </c>
      <c r="AR19" s="50">
        <v>0.9</v>
      </c>
      <c r="AS19" s="50">
        <v>0.9</v>
      </c>
      <c r="AT19" s="50">
        <v>0.9</v>
      </c>
      <c r="AU19" s="50">
        <v>0.9</v>
      </c>
      <c r="AV19" s="50">
        <v>0.9</v>
      </c>
      <c r="AW19" s="50">
        <v>0.9</v>
      </c>
      <c r="AX19" s="1024"/>
      <c r="AY19" s="1035" t="s">
        <v>204</v>
      </c>
    </row>
    <row r="20" spans="1:52">
      <c r="A20" s="980"/>
      <c r="B20" s="981"/>
      <c r="C20" s="961"/>
      <c r="D20" s="964"/>
      <c r="E20" s="969"/>
      <c r="F20" s="969"/>
      <c r="G20" s="969"/>
      <c r="H20" s="969"/>
      <c r="I20" s="969"/>
      <c r="J20" s="969"/>
      <c r="K20" s="965"/>
      <c r="L20" s="965"/>
      <c r="M20" s="967"/>
      <c r="N20" s="967"/>
      <c r="O20" s="964"/>
      <c r="P20" s="967"/>
      <c r="Q20" s="967"/>
      <c r="R20" s="51"/>
      <c r="S20" s="52">
        <f>67/10000</f>
        <v>6.7000000000000002E-3</v>
      </c>
      <c r="T20" s="52">
        <v>0.01</v>
      </c>
      <c r="U20" s="52">
        <v>0.02</v>
      </c>
      <c r="V20" s="52">
        <v>0.01</v>
      </c>
      <c r="W20" s="52">
        <v>0.25</v>
      </c>
      <c r="X20" s="52">
        <v>0.3</v>
      </c>
      <c r="Y20" s="52">
        <v>0.6</v>
      </c>
      <c r="Z20" s="52">
        <v>1.4</v>
      </c>
      <c r="AA20" s="52">
        <v>1.8</v>
      </c>
      <c r="AB20" s="52">
        <v>1.2</v>
      </c>
      <c r="AC20" s="52">
        <v>1.3</v>
      </c>
      <c r="AD20" s="52">
        <v>0.9</v>
      </c>
      <c r="AE20" s="52">
        <v>0.9</v>
      </c>
      <c r="AF20" s="52">
        <v>0.9</v>
      </c>
      <c r="AG20" s="52">
        <v>1.64</v>
      </c>
      <c r="AH20" s="52">
        <v>1.76</v>
      </c>
      <c r="AI20" s="52">
        <v>4.3</v>
      </c>
      <c r="AJ20" s="52">
        <v>2.8</v>
      </c>
      <c r="AK20" s="52">
        <v>4.51</v>
      </c>
      <c r="AL20" s="52">
        <v>1.4</v>
      </c>
      <c r="AM20" s="53">
        <v>4.9000000000000004</v>
      </c>
      <c r="AN20" s="53">
        <v>4.5999999999999996</v>
      </c>
      <c r="AO20" s="53">
        <v>1.3</v>
      </c>
      <c r="AP20" s="53">
        <v>1.3</v>
      </c>
      <c r="AQ20" s="53">
        <v>0.3</v>
      </c>
      <c r="AR20" s="53">
        <v>0.35</v>
      </c>
      <c r="AS20" s="53">
        <v>0.7</v>
      </c>
      <c r="AT20" s="53">
        <v>2</v>
      </c>
      <c r="AU20" s="242">
        <v>1.6</v>
      </c>
      <c r="AV20" s="263">
        <v>1.4</v>
      </c>
      <c r="AW20" s="184"/>
      <c r="AX20" s="1025"/>
      <c r="AY20" s="1036"/>
    </row>
    <row r="21" spans="1:52">
      <c r="A21" s="980" t="s">
        <v>67</v>
      </c>
      <c r="B21" s="981" t="s">
        <v>303</v>
      </c>
      <c r="C21" s="960" t="s">
        <v>38</v>
      </c>
      <c r="D21" s="964">
        <v>9555</v>
      </c>
      <c r="E21" s="969">
        <v>42057</v>
      </c>
      <c r="F21" s="969"/>
      <c r="G21" s="969">
        <v>42077</v>
      </c>
      <c r="H21" s="969">
        <v>42148</v>
      </c>
      <c r="I21" s="969"/>
      <c r="J21" s="969"/>
      <c r="K21" s="965">
        <f>O21+февраль!L21</f>
        <v>7200</v>
      </c>
      <c r="L21" s="965">
        <f>P21+февраль!L21</f>
        <v>6390</v>
      </c>
      <c r="M21" s="966">
        <f>D21-L21</f>
        <v>3165</v>
      </c>
      <c r="N21" s="966">
        <f>L21/D21*100</f>
        <v>66.875981161695449</v>
      </c>
      <c r="O21" s="964">
        <f>SUM(S21:AW21)</f>
        <v>7200</v>
      </c>
      <c r="P21" s="966">
        <f>SUM(S22:AW22)</f>
        <v>6390</v>
      </c>
      <c r="Q21" s="966">
        <f>P21/O21*100</f>
        <v>88.75</v>
      </c>
      <c r="R21" s="49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>
        <v>800</v>
      </c>
      <c r="AJ21" s="54">
        <v>800</v>
      </c>
      <c r="AK21" s="54">
        <v>800</v>
      </c>
      <c r="AL21" s="54">
        <v>800</v>
      </c>
      <c r="AM21" s="54">
        <v>800</v>
      </c>
      <c r="AN21" s="54">
        <v>800</v>
      </c>
      <c r="AO21" s="54">
        <v>800</v>
      </c>
      <c r="AP21" s="54">
        <v>800</v>
      </c>
      <c r="AQ21" s="54">
        <v>800</v>
      </c>
      <c r="AR21" s="54"/>
      <c r="AS21" s="54"/>
      <c r="AT21" s="54"/>
      <c r="AU21" s="54"/>
      <c r="AV21" s="54"/>
      <c r="AW21" s="54"/>
      <c r="AX21" s="960"/>
      <c r="AY21" s="1035"/>
    </row>
    <row r="22" spans="1:52">
      <c r="A22" s="980"/>
      <c r="B22" s="981"/>
      <c r="C22" s="961"/>
      <c r="D22" s="964"/>
      <c r="E22" s="969"/>
      <c r="F22" s="969"/>
      <c r="G22" s="969"/>
      <c r="H22" s="969"/>
      <c r="I22" s="969"/>
      <c r="J22" s="969"/>
      <c r="K22" s="965"/>
      <c r="L22" s="965"/>
      <c r="M22" s="967"/>
      <c r="N22" s="967"/>
      <c r="O22" s="964"/>
      <c r="P22" s="967"/>
      <c r="Q22" s="967"/>
      <c r="R22" s="51"/>
      <c r="S22" s="52">
        <v>0</v>
      </c>
      <c r="T22" s="52">
        <v>0</v>
      </c>
      <c r="U22" s="52">
        <v>0</v>
      </c>
      <c r="V22" s="52">
        <v>0</v>
      </c>
      <c r="W22" s="52">
        <v>0</v>
      </c>
      <c r="X22" s="52">
        <v>0</v>
      </c>
      <c r="Y22" s="52">
        <v>0</v>
      </c>
      <c r="Z22" s="52">
        <v>0</v>
      </c>
      <c r="AA22" s="52">
        <v>0</v>
      </c>
      <c r="AB22" s="52">
        <v>0</v>
      </c>
      <c r="AC22" s="52">
        <v>0</v>
      </c>
      <c r="AD22" s="52">
        <v>0</v>
      </c>
      <c r="AE22" s="52">
        <v>0</v>
      </c>
      <c r="AF22" s="52">
        <v>600</v>
      </c>
      <c r="AG22" s="52">
        <v>0</v>
      </c>
      <c r="AH22" s="52">
        <v>325</v>
      </c>
      <c r="AI22" s="52">
        <v>0</v>
      </c>
      <c r="AJ22" s="52">
        <v>0</v>
      </c>
      <c r="AK22" s="52">
        <v>800</v>
      </c>
      <c r="AL22" s="53">
        <v>140</v>
      </c>
      <c r="AM22" s="53">
        <v>800</v>
      </c>
      <c r="AN22" s="53">
        <v>800</v>
      </c>
      <c r="AO22" s="53">
        <v>800</v>
      </c>
      <c r="AP22" s="53">
        <v>800</v>
      </c>
      <c r="AQ22" s="53">
        <v>800</v>
      </c>
      <c r="AR22" s="53">
        <v>0</v>
      </c>
      <c r="AS22" s="53">
        <v>100</v>
      </c>
      <c r="AT22" s="53">
        <v>0</v>
      </c>
      <c r="AU22" s="53">
        <v>0</v>
      </c>
      <c r="AV22" s="53">
        <v>50</v>
      </c>
      <c r="AW22" s="53">
        <v>375</v>
      </c>
      <c r="AX22" s="961"/>
      <c r="AY22" s="1036"/>
    </row>
    <row r="23" spans="1:52">
      <c r="A23" s="980" t="s">
        <v>68</v>
      </c>
      <c r="B23" s="981" t="s">
        <v>211</v>
      </c>
      <c r="C23" s="960" t="s">
        <v>33</v>
      </c>
      <c r="D23" s="964">
        <v>35.229999999999997</v>
      </c>
      <c r="E23" s="969">
        <v>42064</v>
      </c>
      <c r="F23" s="969" t="s">
        <v>31</v>
      </c>
      <c r="G23" s="969">
        <v>42064</v>
      </c>
      <c r="H23" s="969">
        <v>42119</v>
      </c>
      <c r="I23" s="969"/>
      <c r="J23" s="969"/>
      <c r="K23" s="965">
        <f>O23+февраль!L23</f>
        <v>18.7</v>
      </c>
      <c r="L23" s="965">
        <f>P23+февраль!L23</f>
        <v>7.0099999999999971</v>
      </c>
      <c r="M23" s="966">
        <f>D23-L23</f>
        <v>28.22</v>
      </c>
      <c r="N23" s="966">
        <f>L23/D23*100</f>
        <v>19.897814362759007</v>
      </c>
      <c r="O23" s="964">
        <f>SUM(S23:AW23)</f>
        <v>18.7</v>
      </c>
      <c r="P23" s="966">
        <f>SUM(S24:AW24)</f>
        <v>7.0099999999999971</v>
      </c>
      <c r="Q23" s="966">
        <f>P23/O23*100</f>
        <v>37.486631016042764</v>
      </c>
      <c r="R23" s="49"/>
      <c r="S23" s="50">
        <v>1.1000000000000001</v>
      </c>
      <c r="T23" s="50">
        <v>1.1000000000000001</v>
      </c>
      <c r="U23" s="50">
        <v>1.1000000000000001</v>
      </c>
      <c r="V23" s="50">
        <v>1.1000000000000001</v>
      </c>
      <c r="W23" s="50">
        <v>1.1000000000000001</v>
      </c>
      <c r="X23" s="50">
        <v>1.1000000000000001</v>
      </c>
      <c r="Y23" s="50">
        <v>1.1000000000000001</v>
      </c>
      <c r="Z23" s="50">
        <v>1.1000000000000001</v>
      </c>
      <c r="AA23" s="50">
        <v>1.1000000000000001</v>
      </c>
      <c r="AB23" s="50">
        <v>1.1000000000000001</v>
      </c>
      <c r="AC23" s="50">
        <v>1.1000000000000001</v>
      </c>
      <c r="AD23" s="50">
        <v>1.1000000000000001</v>
      </c>
      <c r="AE23" s="50">
        <v>1.1000000000000001</v>
      </c>
      <c r="AF23" s="50">
        <v>1.1000000000000001</v>
      </c>
      <c r="AG23" s="50">
        <v>1.1000000000000001</v>
      </c>
      <c r="AH23" s="50">
        <v>1.1000000000000001</v>
      </c>
      <c r="AI23" s="50">
        <v>1.1000000000000001</v>
      </c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960" t="s">
        <v>31</v>
      </c>
      <c r="AY23" s="1035"/>
    </row>
    <row r="24" spans="1:52">
      <c r="A24" s="980"/>
      <c r="B24" s="981"/>
      <c r="C24" s="961"/>
      <c r="D24" s="964"/>
      <c r="E24" s="969"/>
      <c r="F24" s="969"/>
      <c r="G24" s="969"/>
      <c r="H24" s="969"/>
      <c r="I24" s="969"/>
      <c r="J24" s="969"/>
      <c r="K24" s="965"/>
      <c r="L24" s="965"/>
      <c r="M24" s="967"/>
      <c r="N24" s="967"/>
      <c r="O24" s="964"/>
      <c r="P24" s="967"/>
      <c r="Q24" s="967"/>
      <c r="R24" s="51"/>
      <c r="S24" s="52">
        <v>0.1</v>
      </c>
      <c r="T24" s="52">
        <v>0.2</v>
      </c>
      <c r="U24" s="52">
        <v>0.3</v>
      </c>
      <c r="V24" s="52">
        <v>0.3</v>
      </c>
      <c r="W24" s="52">
        <v>0.3</v>
      </c>
      <c r="X24" s="52">
        <v>0.81</v>
      </c>
      <c r="Y24" s="52">
        <v>0.3</v>
      </c>
      <c r="Z24" s="52">
        <v>0.3</v>
      </c>
      <c r="AA24" s="52">
        <v>0.3</v>
      </c>
      <c r="AB24" s="52">
        <v>0.3</v>
      </c>
      <c r="AC24" s="52">
        <v>0.3</v>
      </c>
      <c r="AD24" s="52">
        <v>0.3</v>
      </c>
      <c r="AE24" s="52">
        <v>0.3</v>
      </c>
      <c r="AF24" s="52">
        <v>0</v>
      </c>
      <c r="AG24" s="52">
        <v>0.3</v>
      </c>
      <c r="AH24" s="52">
        <v>0</v>
      </c>
      <c r="AI24" s="52">
        <v>0</v>
      </c>
      <c r="AJ24" s="52">
        <v>0</v>
      </c>
      <c r="AK24" s="52">
        <v>0.3</v>
      </c>
      <c r="AL24" s="53">
        <v>0.3</v>
      </c>
      <c r="AM24" s="53">
        <v>0.3</v>
      </c>
      <c r="AN24" s="53">
        <v>0.6</v>
      </c>
      <c r="AO24" s="53">
        <v>0</v>
      </c>
      <c r="AP24" s="53">
        <v>0.1</v>
      </c>
      <c r="AQ24" s="53">
        <v>0</v>
      </c>
      <c r="AR24" s="53">
        <v>0</v>
      </c>
      <c r="AS24" s="53">
        <v>0.1</v>
      </c>
      <c r="AT24" s="53">
        <v>0.3</v>
      </c>
      <c r="AU24" s="242">
        <v>0.3</v>
      </c>
      <c r="AV24" s="263">
        <v>0.3</v>
      </c>
      <c r="AW24" s="184"/>
      <c r="AX24" s="961"/>
      <c r="AY24" s="1036"/>
    </row>
    <row r="25" spans="1:52">
      <c r="A25" s="980" t="s">
        <v>69</v>
      </c>
      <c r="B25" s="981" t="s">
        <v>302</v>
      </c>
      <c r="C25" s="960" t="s">
        <v>33</v>
      </c>
      <c r="D25" s="964">
        <v>35.229999999999997</v>
      </c>
      <c r="E25" s="969">
        <v>42057</v>
      </c>
      <c r="F25" s="969"/>
      <c r="G25" s="969">
        <v>41694</v>
      </c>
      <c r="H25" s="969">
        <v>42072</v>
      </c>
      <c r="I25" s="969"/>
      <c r="J25" s="969">
        <v>42093</v>
      </c>
      <c r="K25" s="965">
        <f>O25+февраль!L25</f>
        <v>35.22999999999999</v>
      </c>
      <c r="L25" s="965">
        <f>P25+февраль!L25</f>
        <v>35.22999999999999</v>
      </c>
      <c r="M25" s="966">
        <f>D25-L25</f>
        <v>0</v>
      </c>
      <c r="N25" s="966">
        <f>L25/D25*100</f>
        <v>99.999999999999972</v>
      </c>
      <c r="O25" s="964">
        <f>SUM(S25:AW25)</f>
        <v>34.259999999999991</v>
      </c>
      <c r="P25" s="966">
        <f>SUM(S26:AW26)</f>
        <v>34.259999999999991</v>
      </c>
      <c r="Q25" s="966">
        <f>P25/O25*100</f>
        <v>100</v>
      </c>
      <c r="R25" s="49"/>
      <c r="S25" s="50">
        <v>1.2</v>
      </c>
      <c r="T25" s="50">
        <v>1.2</v>
      </c>
      <c r="U25" s="50">
        <v>1.2</v>
      </c>
      <c r="V25" s="50">
        <v>1.2</v>
      </c>
      <c r="W25" s="50">
        <f>1.2-0.54</f>
        <v>0.65999999999999992</v>
      </c>
      <c r="X25" s="50"/>
      <c r="Y25" s="50">
        <v>1.2</v>
      </c>
      <c r="Z25" s="50">
        <v>1.2</v>
      </c>
      <c r="AA25" s="50"/>
      <c r="AB25" s="50">
        <v>1.2</v>
      </c>
      <c r="AC25" s="50">
        <v>1.2</v>
      </c>
      <c r="AD25" s="50">
        <v>1.2</v>
      </c>
      <c r="AE25" s="50">
        <v>1.2</v>
      </c>
      <c r="AF25" s="50">
        <v>1.2</v>
      </c>
      <c r="AG25" s="50">
        <v>1.2</v>
      </c>
      <c r="AH25" s="50">
        <v>1.2</v>
      </c>
      <c r="AI25" s="50">
        <v>1.2</v>
      </c>
      <c r="AJ25" s="50">
        <v>1.2</v>
      </c>
      <c r="AK25" s="50">
        <v>1.2</v>
      </c>
      <c r="AL25" s="50">
        <v>1.2</v>
      </c>
      <c r="AM25" s="50">
        <v>1.2</v>
      </c>
      <c r="AN25" s="50">
        <v>1.2</v>
      </c>
      <c r="AO25" s="50">
        <v>1.2</v>
      </c>
      <c r="AP25" s="50">
        <v>1.2</v>
      </c>
      <c r="AQ25" s="50">
        <v>1.2</v>
      </c>
      <c r="AR25" s="50">
        <v>1.2</v>
      </c>
      <c r="AS25" s="50">
        <v>1.2</v>
      </c>
      <c r="AT25" s="50">
        <v>1.2</v>
      </c>
      <c r="AU25" s="50">
        <v>1.2</v>
      </c>
      <c r="AV25" s="50">
        <v>1.2</v>
      </c>
      <c r="AW25" s="50">
        <v>1.2</v>
      </c>
      <c r="AX25" s="960"/>
      <c r="AY25" s="1035"/>
      <c r="AZ25" s="188"/>
    </row>
    <row r="26" spans="1:52">
      <c r="A26" s="980"/>
      <c r="B26" s="981"/>
      <c r="C26" s="961"/>
      <c r="D26" s="964"/>
      <c r="E26" s="969"/>
      <c r="F26" s="969"/>
      <c r="G26" s="969"/>
      <c r="H26" s="969"/>
      <c r="I26" s="969"/>
      <c r="J26" s="969"/>
      <c r="K26" s="965"/>
      <c r="L26" s="965"/>
      <c r="M26" s="967"/>
      <c r="N26" s="967"/>
      <c r="O26" s="964"/>
      <c r="P26" s="967"/>
      <c r="Q26" s="967"/>
      <c r="R26" s="51"/>
      <c r="S26" s="52">
        <v>1.2</v>
      </c>
      <c r="T26" s="52">
        <v>1.2</v>
      </c>
      <c r="U26" s="52">
        <v>1.2</v>
      </c>
      <c r="V26" s="52">
        <v>1.2</v>
      </c>
      <c r="W26" s="52">
        <v>0.66</v>
      </c>
      <c r="X26" s="52"/>
      <c r="Y26" s="52">
        <v>1.2</v>
      </c>
      <c r="Z26" s="52">
        <v>1.2</v>
      </c>
      <c r="AA26" s="52"/>
      <c r="AB26" s="52">
        <v>1.2</v>
      </c>
      <c r="AC26" s="52">
        <v>1.2</v>
      </c>
      <c r="AD26" s="52">
        <v>1.2</v>
      </c>
      <c r="AE26" s="52">
        <v>1.2</v>
      </c>
      <c r="AF26" s="52">
        <v>1.2</v>
      </c>
      <c r="AG26" s="52">
        <v>1.2</v>
      </c>
      <c r="AH26" s="52">
        <v>1.2</v>
      </c>
      <c r="AI26" s="52">
        <v>1.2</v>
      </c>
      <c r="AJ26" s="52">
        <v>1.2</v>
      </c>
      <c r="AK26" s="52">
        <v>1.2</v>
      </c>
      <c r="AL26" s="52">
        <v>1.2</v>
      </c>
      <c r="AM26" s="52">
        <v>1.2</v>
      </c>
      <c r="AN26" s="52">
        <v>1.2</v>
      </c>
      <c r="AO26" s="52">
        <v>1.2</v>
      </c>
      <c r="AP26" s="52">
        <v>1.2</v>
      </c>
      <c r="AQ26" s="52">
        <v>1.2</v>
      </c>
      <c r="AR26" s="52">
        <v>1.2</v>
      </c>
      <c r="AS26" s="52">
        <v>1.2</v>
      </c>
      <c r="AT26" s="52">
        <v>1.2</v>
      </c>
      <c r="AU26" s="52">
        <v>1.2</v>
      </c>
      <c r="AV26" s="52">
        <v>1.2</v>
      </c>
      <c r="AW26" s="52">
        <v>1.2</v>
      </c>
      <c r="AX26" s="961"/>
      <c r="AY26" s="1036"/>
      <c r="AZ26" s="189"/>
    </row>
    <row r="27" spans="1:52" ht="15" customHeight="1">
      <c r="A27" s="980" t="s">
        <v>70</v>
      </c>
      <c r="B27" s="1067" t="s">
        <v>78</v>
      </c>
      <c r="C27" s="1069" t="s">
        <v>125</v>
      </c>
      <c r="D27" s="1063">
        <v>14</v>
      </c>
      <c r="E27" s="1065">
        <v>42095</v>
      </c>
      <c r="F27" s="1065"/>
      <c r="G27" s="1065">
        <v>42063</v>
      </c>
      <c r="H27" s="1065">
        <v>42137</v>
      </c>
      <c r="I27" s="1065"/>
      <c r="J27" s="1065"/>
      <c r="K27" s="965">
        <f>O27+февраль!L27</f>
        <v>18</v>
      </c>
      <c r="L27" s="965">
        <f>P27+февраль!L27</f>
        <v>16</v>
      </c>
      <c r="M27" s="966">
        <f>D27-L27</f>
        <v>-2</v>
      </c>
      <c r="N27" s="966">
        <f>L27/D27*100</f>
        <v>114.28571428571428</v>
      </c>
      <c r="O27" s="966">
        <f>SUM(S27:AW27)</f>
        <v>17</v>
      </c>
      <c r="P27" s="966">
        <f>SUM(S28:AW28)</f>
        <v>15</v>
      </c>
      <c r="Q27" s="966">
        <f>P27/O27*100</f>
        <v>88.235294117647058</v>
      </c>
      <c r="R27" s="49"/>
      <c r="S27" s="50">
        <v>2</v>
      </c>
      <c r="T27" s="50">
        <v>2</v>
      </c>
      <c r="U27" s="50"/>
      <c r="V27" s="50">
        <v>1</v>
      </c>
      <c r="W27" s="50"/>
      <c r="X27" s="50">
        <v>2</v>
      </c>
      <c r="Y27" s="50">
        <v>1</v>
      </c>
      <c r="Z27" s="50"/>
      <c r="AA27" s="50"/>
      <c r="AB27" s="50"/>
      <c r="AC27" s="50"/>
      <c r="AD27" s="50"/>
      <c r="AE27" s="50">
        <v>1</v>
      </c>
      <c r="AF27" s="50"/>
      <c r="AG27" s="50"/>
      <c r="AH27" s="50"/>
      <c r="AI27" s="50"/>
      <c r="AJ27" s="50">
        <v>2</v>
      </c>
      <c r="AK27" s="50">
        <v>2</v>
      </c>
      <c r="AL27" s="50">
        <v>1</v>
      </c>
      <c r="AM27" s="50"/>
      <c r="AN27" s="50"/>
      <c r="AO27" s="50"/>
      <c r="AP27" s="50">
        <v>1</v>
      </c>
      <c r="AQ27" s="50"/>
      <c r="AR27" s="50"/>
      <c r="AS27" s="50"/>
      <c r="AT27" s="50"/>
      <c r="AU27" s="50"/>
      <c r="AV27" s="50"/>
      <c r="AW27" s="50">
        <v>2</v>
      </c>
      <c r="AX27" s="960" t="s">
        <v>299</v>
      </c>
      <c r="AY27" s="1031"/>
    </row>
    <row r="28" spans="1:52" ht="13.5" customHeight="1">
      <c r="A28" s="980"/>
      <c r="B28" s="1068"/>
      <c r="C28" s="1070"/>
      <c r="D28" s="1064"/>
      <c r="E28" s="1066"/>
      <c r="F28" s="1066"/>
      <c r="G28" s="1066"/>
      <c r="H28" s="1066"/>
      <c r="I28" s="1066"/>
      <c r="J28" s="1066"/>
      <c r="K28" s="965"/>
      <c r="L28" s="965"/>
      <c r="M28" s="967"/>
      <c r="N28" s="967"/>
      <c r="O28" s="967"/>
      <c r="P28" s="967"/>
      <c r="Q28" s="967"/>
      <c r="R28" s="51"/>
      <c r="S28" s="52">
        <v>2</v>
      </c>
      <c r="T28" s="52">
        <v>2</v>
      </c>
      <c r="U28" s="52">
        <v>0</v>
      </c>
      <c r="V28" s="52">
        <v>1</v>
      </c>
      <c r="W28" s="52">
        <v>2</v>
      </c>
      <c r="X28" s="52">
        <v>2</v>
      </c>
      <c r="Y28" s="52">
        <v>1</v>
      </c>
      <c r="Z28" s="52">
        <v>0</v>
      </c>
      <c r="AA28" s="52">
        <v>0</v>
      </c>
      <c r="AB28" s="52">
        <v>0</v>
      </c>
      <c r="AC28" s="52">
        <v>0</v>
      </c>
      <c r="AD28" s="52">
        <v>0</v>
      </c>
      <c r="AE28" s="52">
        <v>0</v>
      </c>
      <c r="AF28" s="52">
        <v>0</v>
      </c>
      <c r="AG28" s="52">
        <v>0</v>
      </c>
      <c r="AH28" s="52">
        <v>0</v>
      </c>
      <c r="AI28" s="52">
        <v>0</v>
      </c>
      <c r="AJ28" s="52">
        <v>2</v>
      </c>
      <c r="AK28" s="52">
        <v>2</v>
      </c>
      <c r="AL28" s="53">
        <v>1</v>
      </c>
      <c r="AM28" s="53">
        <v>0</v>
      </c>
      <c r="AN28" s="53">
        <v>0</v>
      </c>
      <c r="AO28" s="53">
        <v>0</v>
      </c>
      <c r="AP28" s="53">
        <v>0</v>
      </c>
      <c r="AQ28" s="53">
        <v>0</v>
      </c>
      <c r="AR28" s="53">
        <v>0</v>
      </c>
      <c r="AS28" s="53">
        <v>0</v>
      </c>
      <c r="AT28" s="53">
        <v>0</v>
      </c>
      <c r="AU28" s="242">
        <v>0</v>
      </c>
      <c r="AV28" s="263">
        <v>0</v>
      </c>
      <c r="AW28" s="184">
        <v>0</v>
      </c>
      <c r="AX28" s="961"/>
      <c r="AY28" s="1032"/>
    </row>
    <row r="29" spans="1:52" hidden="1">
      <c r="A29" s="980" t="s">
        <v>71</v>
      </c>
      <c r="B29" s="981" t="s">
        <v>79</v>
      </c>
      <c r="C29" s="960" t="s">
        <v>125</v>
      </c>
      <c r="D29" s="964">
        <v>13</v>
      </c>
      <c r="E29" s="969">
        <v>42138</v>
      </c>
      <c r="F29" s="969"/>
      <c r="G29" s="969">
        <v>42057</v>
      </c>
      <c r="H29" s="969">
        <v>42227</v>
      </c>
      <c r="I29" s="969"/>
      <c r="J29" s="969"/>
      <c r="K29" s="965">
        <f>O29+февраль!L29</f>
        <v>0</v>
      </c>
      <c r="L29" s="965">
        <f>P29+февраль!L29</f>
        <v>0</v>
      </c>
      <c r="M29" s="966">
        <f>D29-L29</f>
        <v>13</v>
      </c>
      <c r="N29" s="966">
        <f>L29/D29*100</f>
        <v>0</v>
      </c>
      <c r="O29" s="964">
        <f>SUM(S29:AW29)</f>
        <v>0</v>
      </c>
      <c r="P29" s="966">
        <f>SUM(S30:AW30)</f>
        <v>0</v>
      </c>
      <c r="Q29" s="966" t="e">
        <f>P29/O29*100</f>
        <v>#DIV/0!</v>
      </c>
      <c r="R29" s="49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960"/>
      <c r="AY29" s="1035"/>
    </row>
    <row r="30" spans="1:52" hidden="1">
      <c r="A30" s="980"/>
      <c r="B30" s="981"/>
      <c r="C30" s="961"/>
      <c r="D30" s="964"/>
      <c r="E30" s="969"/>
      <c r="F30" s="969"/>
      <c r="G30" s="969"/>
      <c r="H30" s="969"/>
      <c r="I30" s="969"/>
      <c r="J30" s="969"/>
      <c r="K30" s="965"/>
      <c r="L30" s="965"/>
      <c r="M30" s="967"/>
      <c r="N30" s="967"/>
      <c r="O30" s="964"/>
      <c r="P30" s="967"/>
      <c r="Q30" s="967"/>
      <c r="R30" s="51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3"/>
      <c r="AM30" s="53"/>
      <c r="AN30" s="53"/>
      <c r="AO30" s="53"/>
      <c r="AP30" s="53"/>
      <c r="AQ30" s="53"/>
      <c r="AR30" s="53"/>
      <c r="AS30" s="53"/>
      <c r="AT30" s="53"/>
      <c r="AU30" s="182"/>
      <c r="AV30" s="183"/>
      <c r="AW30" s="184"/>
      <c r="AX30" s="961"/>
      <c r="AY30" s="1036"/>
    </row>
    <row r="31" spans="1:52" hidden="1">
      <c r="A31" s="980" t="s">
        <v>275</v>
      </c>
      <c r="B31" s="981" t="s">
        <v>80</v>
      </c>
      <c r="C31" s="960" t="s">
        <v>73</v>
      </c>
      <c r="D31" s="964">
        <v>2</v>
      </c>
      <c r="E31" s="969">
        <v>42045</v>
      </c>
      <c r="F31" s="969"/>
      <c r="G31" s="969">
        <v>42043</v>
      </c>
      <c r="H31" s="969">
        <v>42064</v>
      </c>
      <c r="I31" s="969"/>
      <c r="J31" s="969">
        <v>42057</v>
      </c>
      <c r="K31" s="965">
        <f>O31+февраль!L31</f>
        <v>2</v>
      </c>
      <c r="L31" s="965">
        <f>P31+февраль!L31</f>
        <v>2</v>
      </c>
      <c r="M31" s="966">
        <f>D31-L31</f>
        <v>0</v>
      </c>
      <c r="N31" s="966">
        <f>L31/D31*100</f>
        <v>100</v>
      </c>
      <c r="O31" s="964">
        <f>SUM(S31:AW31)</f>
        <v>0</v>
      </c>
      <c r="P31" s="966">
        <f>SUM(S32:AW32)</f>
        <v>0</v>
      </c>
      <c r="Q31" s="966" t="e">
        <f>P31/O31*100</f>
        <v>#DIV/0!</v>
      </c>
      <c r="R31" s="49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960"/>
      <c r="AY31" s="1035" t="s">
        <v>207</v>
      </c>
    </row>
    <row r="32" spans="1:52" hidden="1">
      <c r="A32" s="980"/>
      <c r="B32" s="981"/>
      <c r="C32" s="961"/>
      <c r="D32" s="964"/>
      <c r="E32" s="969"/>
      <c r="F32" s="969"/>
      <c r="G32" s="969"/>
      <c r="H32" s="969"/>
      <c r="I32" s="969"/>
      <c r="J32" s="969"/>
      <c r="K32" s="965"/>
      <c r="L32" s="965"/>
      <c r="M32" s="967"/>
      <c r="N32" s="967"/>
      <c r="O32" s="964"/>
      <c r="P32" s="967"/>
      <c r="Q32" s="967"/>
      <c r="R32" s="51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961"/>
      <c r="AY32" s="1036"/>
    </row>
    <row r="33" spans="1:51" ht="18" customHeight="1">
      <c r="A33" s="48">
        <v>3</v>
      </c>
      <c r="B33" s="979" t="s">
        <v>81</v>
      </c>
      <c r="C33" s="979"/>
      <c r="D33" s="979"/>
      <c r="E33" s="979">
        <v>42045</v>
      </c>
      <c r="F33" s="979"/>
      <c r="G33" s="979"/>
      <c r="H33" s="979">
        <v>42338</v>
      </c>
      <c r="I33" s="979"/>
      <c r="J33" s="979"/>
      <c r="K33" s="979"/>
      <c r="L33" s="979"/>
      <c r="M33" s="979"/>
      <c r="N33" s="979"/>
      <c r="O33" s="979"/>
      <c r="P33" s="979"/>
      <c r="Q33" s="979"/>
      <c r="R33" s="979"/>
      <c r="S33" s="979"/>
      <c r="T33" s="979"/>
      <c r="U33" s="979"/>
      <c r="V33" s="979"/>
      <c r="W33" s="979"/>
      <c r="X33" s="979"/>
      <c r="Y33" s="979"/>
      <c r="Z33" s="979"/>
      <c r="AA33" s="979"/>
      <c r="AB33" s="979"/>
      <c r="AC33" s="979"/>
      <c r="AD33" s="979"/>
      <c r="AE33" s="979"/>
      <c r="AF33" s="979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979"/>
      <c r="AW33" s="979"/>
      <c r="AX33" s="979"/>
      <c r="AY33" s="76"/>
    </row>
    <row r="34" spans="1:51" ht="18">
      <c r="A34" s="47" t="s">
        <v>193</v>
      </c>
      <c r="B34" s="1030" t="s">
        <v>82</v>
      </c>
      <c r="C34" s="1030"/>
      <c r="D34" s="1030"/>
      <c r="E34" s="1030">
        <v>42046</v>
      </c>
      <c r="F34" s="1030"/>
      <c r="G34" s="1030"/>
      <c r="H34" s="1030">
        <v>42111</v>
      </c>
      <c r="I34" s="1030"/>
      <c r="J34" s="1030"/>
      <c r="K34" s="1030"/>
      <c r="L34" s="1030"/>
      <c r="M34" s="1030"/>
      <c r="N34" s="1030"/>
      <c r="O34" s="1030"/>
      <c r="P34" s="1030"/>
      <c r="Q34" s="1030"/>
      <c r="R34" s="1030"/>
      <c r="S34" s="1030"/>
      <c r="T34" s="1030"/>
      <c r="U34" s="1030"/>
      <c r="V34" s="1030"/>
      <c r="W34" s="1030"/>
      <c r="X34" s="1030"/>
      <c r="Y34" s="1030"/>
      <c r="Z34" s="1030"/>
      <c r="AA34" s="1030"/>
      <c r="AB34" s="1030"/>
      <c r="AC34" s="1030"/>
      <c r="AD34" s="1030"/>
      <c r="AE34" s="1030"/>
      <c r="AF34" s="1030"/>
      <c r="AG34" s="1030"/>
      <c r="AH34" s="1030"/>
      <c r="AI34" s="1030"/>
      <c r="AJ34" s="1030"/>
      <c r="AK34" s="1030"/>
      <c r="AL34" s="1030"/>
      <c r="AM34" s="1030"/>
      <c r="AN34" s="1030"/>
      <c r="AO34" s="1030"/>
      <c r="AP34" s="1030"/>
      <c r="AQ34" s="1030"/>
      <c r="AR34" s="1030"/>
      <c r="AS34" s="1030"/>
      <c r="AT34" s="1030"/>
      <c r="AU34" s="1030"/>
      <c r="AV34" s="1030"/>
      <c r="AW34" s="1030"/>
      <c r="AX34" s="1030"/>
      <c r="AY34" s="76"/>
    </row>
    <row r="35" spans="1:51">
      <c r="A35" s="980" t="s">
        <v>126</v>
      </c>
      <c r="B35" s="981" t="s">
        <v>256</v>
      </c>
      <c r="C35" s="960" t="s">
        <v>33</v>
      </c>
      <c r="D35" s="964">
        <f>35.23/2</f>
        <v>17.614999999999998</v>
      </c>
      <c r="E35" s="969">
        <v>42046</v>
      </c>
      <c r="F35" s="969"/>
      <c r="G35" s="969">
        <v>42044</v>
      </c>
      <c r="H35" s="969">
        <v>42086</v>
      </c>
      <c r="I35" s="969">
        <v>42104</v>
      </c>
      <c r="J35" s="969"/>
      <c r="K35" s="965">
        <f>O35+февраль!L35</f>
        <v>17.616999999999997</v>
      </c>
      <c r="L35" s="965">
        <f>P35+февраль!L35</f>
        <v>7.58</v>
      </c>
      <c r="M35" s="966">
        <f>D35-L35</f>
        <v>10.034999999999998</v>
      </c>
      <c r="N35" s="966">
        <f>L35/D35*100</f>
        <v>43.03150723814931</v>
      </c>
      <c r="O35" s="964">
        <f>SUM(S35:AW35)</f>
        <v>12.036999999999999</v>
      </c>
      <c r="P35" s="966">
        <f>SUM(S36:AW36)</f>
        <v>2</v>
      </c>
      <c r="Q35" s="966">
        <f>P35/O35*100</f>
        <v>16.61543573980228</v>
      </c>
      <c r="R35" s="49"/>
      <c r="S35" s="50">
        <v>0.85899999999999999</v>
      </c>
      <c r="T35" s="50">
        <v>0.85899999999999999</v>
      </c>
      <c r="U35" s="50">
        <v>0.85899999999999999</v>
      </c>
      <c r="V35" s="50">
        <v>0.85899999999999999</v>
      </c>
      <c r="W35" s="50">
        <v>0.85899999999999999</v>
      </c>
      <c r="X35" s="50">
        <v>0.85899999999999999</v>
      </c>
      <c r="Y35" s="50">
        <v>0.85899999999999999</v>
      </c>
      <c r="Z35" s="50">
        <v>0.85899999999999999</v>
      </c>
      <c r="AA35" s="50">
        <v>0.85899999999999999</v>
      </c>
      <c r="AB35" s="50">
        <v>0.85899999999999999</v>
      </c>
      <c r="AC35" s="50">
        <v>0.85899999999999999</v>
      </c>
      <c r="AD35" s="50">
        <v>0.85899999999999999</v>
      </c>
      <c r="AE35" s="50">
        <v>0.85899999999999999</v>
      </c>
      <c r="AF35" s="50">
        <v>0.87</v>
      </c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960" t="s">
        <v>31</v>
      </c>
      <c r="AY35" s="1035" t="s">
        <v>208</v>
      </c>
    </row>
    <row r="36" spans="1:51">
      <c r="A36" s="980"/>
      <c r="B36" s="981"/>
      <c r="C36" s="961"/>
      <c r="D36" s="964"/>
      <c r="E36" s="969"/>
      <c r="F36" s="969"/>
      <c r="G36" s="969"/>
      <c r="H36" s="969"/>
      <c r="I36" s="969"/>
      <c r="J36" s="969"/>
      <c r="K36" s="965"/>
      <c r="L36" s="965"/>
      <c r="M36" s="967"/>
      <c r="N36" s="967"/>
      <c r="O36" s="964"/>
      <c r="P36" s="967"/>
      <c r="Q36" s="967"/>
      <c r="R36" s="51"/>
      <c r="S36" s="52">
        <v>0</v>
      </c>
      <c r="T36" s="52">
        <v>0</v>
      </c>
      <c r="U36" s="52">
        <v>0</v>
      </c>
      <c r="V36" s="52">
        <v>0</v>
      </c>
      <c r="W36" s="52">
        <v>0</v>
      </c>
      <c r="X36" s="52">
        <v>2</v>
      </c>
      <c r="Y36" s="52">
        <v>0</v>
      </c>
      <c r="Z36" s="52">
        <v>0</v>
      </c>
      <c r="AA36" s="52">
        <v>0</v>
      </c>
      <c r="AB36" s="52">
        <v>0</v>
      </c>
      <c r="AC36" s="52">
        <v>0</v>
      </c>
      <c r="AD36" s="52">
        <v>0</v>
      </c>
      <c r="AE36" s="52">
        <v>0</v>
      </c>
      <c r="AF36" s="52">
        <v>0</v>
      </c>
      <c r="AG36" s="52">
        <v>0</v>
      </c>
      <c r="AH36" s="52">
        <v>0</v>
      </c>
      <c r="AI36" s="52">
        <v>0</v>
      </c>
      <c r="AJ36" s="52">
        <v>0</v>
      </c>
      <c r="AK36" s="52">
        <v>0</v>
      </c>
      <c r="AL36" s="53">
        <v>0</v>
      </c>
      <c r="AM36" s="53">
        <v>0</v>
      </c>
      <c r="AN36" s="53">
        <v>0</v>
      </c>
      <c r="AO36" s="53">
        <v>0</v>
      </c>
      <c r="AP36" s="53">
        <v>0</v>
      </c>
      <c r="AQ36" s="53">
        <v>0</v>
      </c>
      <c r="AR36" s="53">
        <v>0</v>
      </c>
      <c r="AS36" s="53">
        <v>0</v>
      </c>
      <c r="AT36" s="53">
        <v>0</v>
      </c>
      <c r="AU36" s="53">
        <v>0</v>
      </c>
      <c r="AV36" s="53">
        <v>0</v>
      </c>
      <c r="AW36" s="53">
        <v>0</v>
      </c>
      <c r="AX36" s="961"/>
      <c r="AY36" s="1036"/>
    </row>
    <row r="37" spans="1:51">
      <c r="A37" s="980" t="s">
        <v>127</v>
      </c>
      <c r="B37" s="981" t="s">
        <v>257</v>
      </c>
      <c r="C37" s="960" t="s">
        <v>33</v>
      </c>
      <c r="D37" s="964">
        <f>35.23/2</f>
        <v>17.614999999999998</v>
      </c>
      <c r="E37" s="969">
        <v>42060</v>
      </c>
      <c r="F37" s="969"/>
      <c r="G37" s="969">
        <v>42060</v>
      </c>
      <c r="H37" s="969">
        <v>42086</v>
      </c>
      <c r="I37" s="969">
        <v>42104</v>
      </c>
      <c r="J37" s="969"/>
      <c r="K37" s="965">
        <f>O37+февраль!L37</f>
        <v>17.616</v>
      </c>
      <c r="L37" s="965">
        <f>P37+февраль!L37</f>
        <v>9.3019999999999996</v>
      </c>
      <c r="M37" s="966">
        <f>D37-L37</f>
        <v>8.3129999999999988</v>
      </c>
      <c r="N37" s="966">
        <f>L37/D37*100</f>
        <v>52.807266534203798</v>
      </c>
      <c r="O37" s="964">
        <f>SUM(S37:AW37)</f>
        <v>16.32</v>
      </c>
      <c r="P37" s="966">
        <f>SUM(S38:AW38)</f>
        <v>8.0060000000000002</v>
      </c>
      <c r="Q37" s="966">
        <f>P37/O37*100</f>
        <v>49.056372549019606</v>
      </c>
      <c r="R37" s="49"/>
      <c r="S37" s="50">
        <v>0.43</v>
      </c>
      <c r="T37" s="50">
        <v>0.43</v>
      </c>
      <c r="U37" s="50">
        <v>0.75</v>
      </c>
      <c r="V37" s="50">
        <v>0.75</v>
      </c>
      <c r="W37" s="50">
        <v>0.75</v>
      </c>
      <c r="X37" s="50">
        <v>0.75</v>
      </c>
      <c r="Y37" s="50">
        <v>0.75</v>
      </c>
      <c r="Z37" s="50">
        <v>0.75</v>
      </c>
      <c r="AA37" s="50">
        <v>0.75</v>
      </c>
      <c r="AB37" s="50">
        <v>0.75</v>
      </c>
      <c r="AC37" s="50">
        <v>0.75</v>
      </c>
      <c r="AD37" s="50">
        <v>0.75</v>
      </c>
      <c r="AE37" s="50">
        <v>0.75</v>
      </c>
      <c r="AF37" s="50">
        <v>0.75</v>
      </c>
      <c r="AG37" s="50">
        <v>0.75</v>
      </c>
      <c r="AH37" s="50">
        <v>0.75</v>
      </c>
      <c r="AI37" s="50">
        <v>0.75</v>
      </c>
      <c r="AJ37" s="50">
        <v>0.75</v>
      </c>
      <c r="AK37" s="50">
        <v>0.75</v>
      </c>
      <c r="AL37" s="50">
        <v>0.75</v>
      </c>
      <c r="AM37" s="50">
        <v>0.75</v>
      </c>
      <c r="AN37" s="50">
        <v>0.75</v>
      </c>
      <c r="AO37" s="50">
        <v>0.46</v>
      </c>
      <c r="AP37" s="50"/>
      <c r="AQ37" s="50"/>
      <c r="AR37" s="50"/>
      <c r="AS37" s="50"/>
      <c r="AT37" s="50"/>
      <c r="AU37" s="50"/>
      <c r="AV37" s="50"/>
      <c r="AW37" s="50"/>
      <c r="AX37" s="960" t="s">
        <v>31</v>
      </c>
      <c r="AY37" s="1035"/>
    </row>
    <row r="38" spans="1:51">
      <c r="A38" s="980"/>
      <c r="B38" s="981"/>
      <c r="C38" s="961"/>
      <c r="D38" s="964"/>
      <c r="E38" s="969"/>
      <c r="F38" s="969"/>
      <c r="G38" s="969"/>
      <c r="H38" s="969"/>
      <c r="I38" s="969"/>
      <c r="J38" s="969"/>
      <c r="K38" s="965"/>
      <c r="L38" s="965"/>
      <c r="M38" s="967"/>
      <c r="N38" s="967"/>
      <c r="O38" s="964"/>
      <c r="P38" s="967"/>
      <c r="Q38" s="967"/>
      <c r="R38" s="51"/>
      <c r="S38" s="52">
        <v>0</v>
      </c>
      <c r="T38" s="52">
        <v>0.66</v>
      </c>
      <c r="U38" s="52">
        <v>0.66</v>
      </c>
      <c r="V38" s="52">
        <v>0</v>
      </c>
      <c r="W38" s="52">
        <v>1.04</v>
      </c>
      <c r="X38" s="52">
        <v>0</v>
      </c>
      <c r="Y38" s="52">
        <v>0</v>
      </c>
      <c r="Z38" s="52">
        <v>0</v>
      </c>
      <c r="AA38" s="52">
        <v>0</v>
      </c>
      <c r="AB38" s="52">
        <v>0</v>
      </c>
      <c r="AC38" s="52">
        <v>0.34499999999999997</v>
      </c>
      <c r="AD38" s="52">
        <v>0.253</v>
      </c>
      <c r="AE38" s="52">
        <v>0.75900000000000001</v>
      </c>
      <c r="AF38" s="52">
        <v>1.276</v>
      </c>
      <c r="AG38" s="52">
        <v>0</v>
      </c>
      <c r="AH38" s="52">
        <f>33*11/1000</f>
        <v>0.36299999999999999</v>
      </c>
      <c r="AI38" s="52">
        <v>0</v>
      </c>
      <c r="AJ38" s="52">
        <v>0.46</v>
      </c>
      <c r="AK38" s="52">
        <v>0.46</v>
      </c>
      <c r="AL38" s="53">
        <v>0.5</v>
      </c>
      <c r="AM38" s="53">
        <v>0.38</v>
      </c>
      <c r="AN38" s="53">
        <v>0.5</v>
      </c>
      <c r="AO38" s="53">
        <v>0</v>
      </c>
      <c r="AP38" s="53">
        <v>0</v>
      </c>
      <c r="AQ38" s="53">
        <v>0</v>
      </c>
      <c r="AR38" s="53">
        <v>0</v>
      </c>
      <c r="AS38" s="53">
        <v>0</v>
      </c>
      <c r="AT38" s="53">
        <v>0.35</v>
      </c>
      <c r="AU38" s="53">
        <v>0</v>
      </c>
      <c r="AV38" s="53">
        <v>0</v>
      </c>
      <c r="AW38" s="53"/>
      <c r="AX38" s="961"/>
      <c r="AY38" s="1036"/>
    </row>
    <row r="39" spans="1:51">
      <c r="A39" s="980" t="s">
        <v>128</v>
      </c>
      <c r="B39" s="981" t="s">
        <v>258</v>
      </c>
      <c r="C39" s="960" t="s">
        <v>33</v>
      </c>
      <c r="D39" s="964">
        <f>D35</f>
        <v>17.614999999999998</v>
      </c>
      <c r="E39" s="969">
        <v>42065</v>
      </c>
      <c r="F39" s="969"/>
      <c r="G39" s="969">
        <v>42045</v>
      </c>
      <c r="H39" s="969">
        <v>42111</v>
      </c>
      <c r="I39" s="969"/>
      <c r="J39" s="969"/>
      <c r="K39" s="965">
        <f>O39+февраль!L39</f>
        <v>16.763200000000005</v>
      </c>
      <c r="L39" s="965">
        <f>P39+февраль!L39</f>
        <v>5.6696000000000009</v>
      </c>
      <c r="M39" s="966">
        <f>D39-L39</f>
        <v>11.945399999999998</v>
      </c>
      <c r="N39" s="966">
        <f>L39/D39*100</f>
        <v>32.186204938972473</v>
      </c>
      <c r="O39" s="964">
        <f>SUM(S39:AW39)</f>
        <v>12.400000000000006</v>
      </c>
      <c r="P39" s="966">
        <f>SUM(S40:AW40)</f>
        <v>1.3064</v>
      </c>
      <c r="Q39" s="966">
        <f>P39/O39*100</f>
        <v>10.535483870967736</v>
      </c>
      <c r="R39" s="49"/>
      <c r="S39" s="50">
        <v>0.4</v>
      </c>
      <c r="T39" s="50">
        <v>0.4</v>
      </c>
      <c r="U39" s="50">
        <v>0.4</v>
      </c>
      <c r="V39" s="50">
        <v>0.4</v>
      </c>
      <c r="W39" s="50">
        <v>0.4</v>
      </c>
      <c r="X39" s="50">
        <v>0.4</v>
      </c>
      <c r="Y39" s="50">
        <v>0.4</v>
      </c>
      <c r="Z39" s="50">
        <v>0.4</v>
      </c>
      <c r="AA39" s="50">
        <v>0.4</v>
      </c>
      <c r="AB39" s="50">
        <v>0.4</v>
      </c>
      <c r="AC39" s="50">
        <v>0.4</v>
      </c>
      <c r="AD39" s="50">
        <v>0.4</v>
      </c>
      <c r="AE39" s="50">
        <v>0.4</v>
      </c>
      <c r="AF39" s="50">
        <v>0.4</v>
      </c>
      <c r="AG39" s="50">
        <v>0.4</v>
      </c>
      <c r="AH39" s="50">
        <v>0.4</v>
      </c>
      <c r="AI39" s="50">
        <v>0.4</v>
      </c>
      <c r="AJ39" s="50">
        <v>0.4</v>
      </c>
      <c r="AK39" s="50">
        <v>0.4</v>
      </c>
      <c r="AL39" s="50">
        <v>0.4</v>
      </c>
      <c r="AM39" s="50">
        <v>0.4</v>
      </c>
      <c r="AN39" s="50">
        <v>0.4</v>
      </c>
      <c r="AO39" s="50">
        <v>0.4</v>
      </c>
      <c r="AP39" s="50">
        <v>0.4</v>
      </c>
      <c r="AQ39" s="50">
        <v>0.4</v>
      </c>
      <c r="AR39" s="50">
        <v>0.4</v>
      </c>
      <c r="AS39" s="50">
        <v>0.4</v>
      </c>
      <c r="AT39" s="50">
        <v>0.4</v>
      </c>
      <c r="AU39" s="50">
        <v>0.4</v>
      </c>
      <c r="AV39" s="50">
        <v>0.4</v>
      </c>
      <c r="AW39" s="50">
        <v>0.4</v>
      </c>
      <c r="AX39" s="960"/>
      <c r="AY39" s="1035" t="s">
        <v>205</v>
      </c>
    </row>
    <row r="40" spans="1:51">
      <c r="A40" s="980"/>
      <c r="B40" s="981"/>
      <c r="C40" s="961"/>
      <c r="D40" s="964"/>
      <c r="E40" s="969"/>
      <c r="F40" s="969"/>
      <c r="G40" s="969"/>
      <c r="H40" s="969"/>
      <c r="I40" s="969"/>
      <c r="J40" s="969"/>
      <c r="K40" s="965"/>
      <c r="L40" s="965"/>
      <c r="M40" s="967"/>
      <c r="N40" s="967"/>
      <c r="O40" s="964"/>
      <c r="P40" s="967"/>
      <c r="Q40" s="967"/>
      <c r="R40" s="51"/>
      <c r="S40" s="52">
        <f>13*(11.2*2)/1000</f>
        <v>0.29120000000000001</v>
      </c>
      <c r="T40" s="52">
        <f>12*(11.2*2)/1000</f>
        <v>0.26879999999999993</v>
      </c>
      <c r="U40" s="52">
        <f>11*(11.2*2)/1000</f>
        <v>0.24639999999999998</v>
      </c>
      <c r="V40" s="52">
        <f>10*(11.2*2)/1000</f>
        <v>0.224</v>
      </c>
      <c r="W40" s="52">
        <v>0</v>
      </c>
      <c r="X40" s="52">
        <v>0</v>
      </c>
      <c r="Y40" s="52">
        <v>0</v>
      </c>
      <c r="Z40" s="52">
        <v>0</v>
      </c>
      <c r="AA40" s="52">
        <v>0</v>
      </c>
      <c r="AB40" s="52">
        <v>4.5999999999999999E-2</v>
      </c>
      <c r="AC40" s="52">
        <v>0.23</v>
      </c>
      <c r="AD40" s="52">
        <v>0</v>
      </c>
      <c r="AE40" s="52">
        <v>0</v>
      </c>
      <c r="AF40" s="52">
        <v>0</v>
      </c>
      <c r="AG40" s="52">
        <v>0</v>
      </c>
      <c r="AH40" s="52">
        <v>0</v>
      </c>
      <c r="AI40" s="52">
        <v>0</v>
      </c>
      <c r="AJ40" s="52">
        <v>0</v>
      </c>
      <c r="AK40" s="52">
        <v>0</v>
      </c>
      <c r="AL40" s="53">
        <v>0</v>
      </c>
      <c r="AM40" s="53">
        <v>0</v>
      </c>
      <c r="AN40" s="53">
        <v>0</v>
      </c>
      <c r="AO40" s="53">
        <v>0</v>
      </c>
      <c r="AP40" s="53">
        <v>0</v>
      </c>
      <c r="AQ40" s="53">
        <v>0</v>
      </c>
      <c r="AR40" s="53">
        <v>0</v>
      </c>
      <c r="AS40" s="176">
        <v>0</v>
      </c>
      <c r="AT40" s="53">
        <v>0</v>
      </c>
      <c r="AU40" s="242">
        <v>0</v>
      </c>
      <c r="AV40" s="263">
        <v>0</v>
      </c>
      <c r="AW40" s="184">
        <v>0</v>
      </c>
      <c r="AX40" s="961"/>
      <c r="AY40" s="1036"/>
    </row>
    <row r="41" spans="1:51">
      <c r="A41" s="980" t="s">
        <v>259</v>
      </c>
      <c r="B41" s="981" t="s">
        <v>260</v>
      </c>
      <c r="C41" s="960" t="s">
        <v>33</v>
      </c>
      <c r="D41" s="964">
        <f>D37</f>
        <v>17.614999999999998</v>
      </c>
      <c r="E41" s="969">
        <v>42063</v>
      </c>
      <c r="F41" s="969"/>
      <c r="G41" s="969">
        <v>42063</v>
      </c>
      <c r="H41" s="969">
        <v>42111</v>
      </c>
      <c r="I41" s="969"/>
      <c r="J41" s="969"/>
      <c r="K41" s="965">
        <f>O41+февраль!L41</f>
        <v>12.616000000000005</v>
      </c>
      <c r="L41" s="965">
        <f>P41+февраль!L41</f>
        <v>10.527199999999997</v>
      </c>
      <c r="M41" s="966">
        <f>D41-L41</f>
        <v>7.0878000000000014</v>
      </c>
      <c r="N41" s="966">
        <f>L41/D41*100</f>
        <v>59.76270224240703</v>
      </c>
      <c r="O41" s="964">
        <f>SUM(S41:AW41)</f>
        <v>12.400000000000006</v>
      </c>
      <c r="P41" s="966">
        <f>SUM(S42:AW42)</f>
        <v>10.311199999999998</v>
      </c>
      <c r="Q41" s="966">
        <f>P41/O41*100</f>
        <v>83.154838709677364</v>
      </c>
      <c r="R41" s="49"/>
      <c r="S41" s="50">
        <v>0.4</v>
      </c>
      <c r="T41" s="50">
        <v>0.4</v>
      </c>
      <c r="U41" s="50">
        <v>0.4</v>
      </c>
      <c r="V41" s="50">
        <v>0.4</v>
      </c>
      <c r="W41" s="50">
        <v>0.4</v>
      </c>
      <c r="X41" s="50">
        <v>0.4</v>
      </c>
      <c r="Y41" s="50">
        <v>0.4</v>
      </c>
      <c r="Z41" s="50">
        <v>0.4</v>
      </c>
      <c r="AA41" s="50">
        <v>0.4</v>
      </c>
      <c r="AB41" s="50">
        <v>0.4</v>
      </c>
      <c r="AC41" s="50">
        <v>0.4</v>
      </c>
      <c r="AD41" s="50">
        <v>0.4</v>
      </c>
      <c r="AE41" s="50">
        <v>0.4</v>
      </c>
      <c r="AF41" s="50">
        <v>0.4</v>
      </c>
      <c r="AG41" s="50">
        <v>0.4</v>
      </c>
      <c r="AH41" s="50">
        <v>0.4</v>
      </c>
      <c r="AI41" s="50">
        <v>0.4</v>
      </c>
      <c r="AJ41" s="50">
        <v>0.4</v>
      </c>
      <c r="AK41" s="50">
        <v>0.4</v>
      </c>
      <c r="AL41" s="50">
        <v>0.4</v>
      </c>
      <c r="AM41" s="50">
        <v>0.4</v>
      </c>
      <c r="AN41" s="50">
        <v>0.4</v>
      </c>
      <c r="AO41" s="50">
        <v>0.4</v>
      </c>
      <c r="AP41" s="50">
        <v>0.4</v>
      </c>
      <c r="AQ41" s="50">
        <v>0.4</v>
      </c>
      <c r="AR41" s="50">
        <v>0.4</v>
      </c>
      <c r="AS41" s="50">
        <v>0.4</v>
      </c>
      <c r="AT41" s="50">
        <v>0.4</v>
      </c>
      <c r="AU41" s="50">
        <v>0.4</v>
      </c>
      <c r="AV41" s="50">
        <v>0.4</v>
      </c>
      <c r="AW41" s="50">
        <v>0.4</v>
      </c>
      <c r="AX41" s="960"/>
      <c r="AY41" s="1035"/>
    </row>
    <row r="42" spans="1:51">
      <c r="A42" s="980"/>
      <c r="B42" s="981"/>
      <c r="C42" s="961"/>
      <c r="D42" s="964"/>
      <c r="E42" s="969"/>
      <c r="F42" s="969"/>
      <c r="G42" s="969"/>
      <c r="H42" s="969"/>
      <c r="I42" s="969"/>
      <c r="J42" s="969"/>
      <c r="K42" s="965"/>
      <c r="L42" s="965"/>
      <c r="M42" s="967"/>
      <c r="N42" s="967"/>
      <c r="O42" s="964"/>
      <c r="P42" s="967"/>
      <c r="Q42" s="967"/>
      <c r="R42" s="51"/>
      <c r="S42" s="52">
        <f>10*(11.2*2)/1000</f>
        <v>0.224</v>
      </c>
      <c r="T42" s="52">
        <f>8*(11.2*2)/1000</f>
        <v>0.1792</v>
      </c>
      <c r="U42" s="52">
        <f>10*(11.2*2)/1000</f>
        <v>0.224</v>
      </c>
      <c r="V42" s="52">
        <f>10*(11.2*2)/1000</f>
        <v>0.224</v>
      </c>
      <c r="W42" s="52">
        <v>0.23</v>
      </c>
      <c r="X42" s="52">
        <v>0.22600000000000001</v>
      </c>
      <c r="Y42" s="52">
        <v>0.23</v>
      </c>
      <c r="Z42" s="52">
        <v>0.23</v>
      </c>
      <c r="AA42" s="52">
        <v>0.23</v>
      </c>
      <c r="AB42" s="52">
        <v>0.27600000000000002</v>
      </c>
      <c r="AC42" s="52">
        <v>0.39100000000000001</v>
      </c>
      <c r="AD42" s="52">
        <v>0.42699999999999999</v>
      </c>
      <c r="AE42" s="52">
        <v>0.441</v>
      </c>
      <c r="AF42" s="52">
        <v>0.44</v>
      </c>
      <c r="AG42" s="52">
        <v>0.36799999999999999</v>
      </c>
      <c r="AH42" s="52">
        <v>0.35199999999999998</v>
      </c>
      <c r="AI42" s="52">
        <v>0.35</v>
      </c>
      <c r="AJ42" s="52">
        <v>0.44</v>
      </c>
      <c r="AK42" s="52">
        <v>0.41399999999999998</v>
      </c>
      <c r="AL42" s="53">
        <v>0.4</v>
      </c>
      <c r="AM42" s="53">
        <v>0.41399999999999998</v>
      </c>
      <c r="AN42" s="53">
        <v>0.34499999999999997</v>
      </c>
      <c r="AO42" s="53">
        <v>0</v>
      </c>
      <c r="AP42" s="53">
        <v>0.39600000000000002</v>
      </c>
      <c r="AQ42" s="53">
        <v>0.44</v>
      </c>
      <c r="AR42" s="53">
        <v>0.22</v>
      </c>
      <c r="AS42" s="53">
        <f>20*22/1000</f>
        <v>0.44</v>
      </c>
      <c r="AT42" s="53">
        <v>0.44</v>
      </c>
      <c r="AU42" s="242">
        <v>0.44</v>
      </c>
      <c r="AV42" s="263">
        <v>0.44</v>
      </c>
      <c r="AW42" s="184">
        <v>0.44</v>
      </c>
      <c r="AX42" s="961"/>
      <c r="AY42" s="1036"/>
    </row>
    <row r="43" spans="1:51">
      <c r="A43" s="980" t="s">
        <v>261</v>
      </c>
      <c r="B43" s="981" t="s">
        <v>278</v>
      </c>
      <c r="C43" s="960" t="s">
        <v>7</v>
      </c>
      <c r="D43" s="964">
        <v>1823</v>
      </c>
      <c r="E43" s="969">
        <v>42049</v>
      </c>
      <c r="F43" s="969"/>
      <c r="G43" s="969">
        <v>42057</v>
      </c>
      <c r="H43" s="969">
        <v>42094</v>
      </c>
      <c r="I43" s="969">
        <v>42111</v>
      </c>
      <c r="J43" s="969"/>
      <c r="K43" s="965">
        <f>O43+февраль!L43</f>
        <v>643</v>
      </c>
      <c r="L43" s="965">
        <v>390</v>
      </c>
      <c r="M43" s="966">
        <f>D43-L43</f>
        <v>1433</v>
      </c>
      <c r="N43" s="966">
        <f>L43/D43*100</f>
        <v>21.393307734503566</v>
      </c>
      <c r="O43" s="964">
        <f>SUM(S43:AW43)</f>
        <v>589</v>
      </c>
      <c r="P43" s="966">
        <f>SUM(S44:AW44)</f>
        <v>396</v>
      </c>
      <c r="Q43" s="966">
        <f>P43/O43*100</f>
        <v>67.232597623089987</v>
      </c>
      <c r="R43" s="49"/>
      <c r="S43" s="50">
        <v>19</v>
      </c>
      <c r="T43" s="50">
        <v>19</v>
      </c>
      <c r="U43" s="50">
        <v>19</v>
      </c>
      <c r="V43" s="50">
        <v>19</v>
      </c>
      <c r="W43" s="50">
        <v>19</v>
      </c>
      <c r="X43" s="50">
        <v>19</v>
      </c>
      <c r="Y43" s="50">
        <v>19</v>
      </c>
      <c r="Z43" s="50">
        <v>19</v>
      </c>
      <c r="AA43" s="50">
        <v>19</v>
      </c>
      <c r="AB43" s="50">
        <v>19</v>
      </c>
      <c r="AC43" s="50">
        <v>19</v>
      </c>
      <c r="AD43" s="50">
        <v>19</v>
      </c>
      <c r="AE43" s="50">
        <v>19</v>
      </c>
      <c r="AF43" s="50">
        <v>19</v>
      </c>
      <c r="AG43" s="50">
        <v>19</v>
      </c>
      <c r="AH43" s="50">
        <v>19</v>
      </c>
      <c r="AI43" s="50">
        <v>19</v>
      </c>
      <c r="AJ43" s="50">
        <v>19</v>
      </c>
      <c r="AK43" s="50">
        <v>19</v>
      </c>
      <c r="AL43" s="50">
        <v>19</v>
      </c>
      <c r="AM43" s="50">
        <v>19</v>
      </c>
      <c r="AN43" s="50">
        <v>19</v>
      </c>
      <c r="AO43" s="50">
        <v>19</v>
      </c>
      <c r="AP43" s="50">
        <v>19</v>
      </c>
      <c r="AQ43" s="50">
        <v>19</v>
      </c>
      <c r="AR43" s="50">
        <v>19</v>
      </c>
      <c r="AS43" s="50">
        <v>19</v>
      </c>
      <c r="AT43" s="50">
        <v>19</v>
      </c>
      <c r="AU43" s="50">
        <v>19</v>
      </c>
      <c r="AV43" s="50">
        <v>19</v>
      </c>
      <c r="AW43" s="50">
        <v>19</v>
      </c>
      <c r="AX43" s="1024"/>
      <c r="AY43" s="1033"/>
    </row>
    <row r="44" spans="1:51">
      <c r="A44" s="980"/>
      <c r="B44" s="981"/>
      <c r="C44" s="961"/>
      <c r="D44" s="964"/>
      <c r="E44" s="969"/>
      <c r="F44" s="969"/>
      <c r="G44" s="969"/>
      <c r="H44" s="969"/>
      <c r="I44" s="969"/>
      <c r="J44" s="969"/>
      <c r="K44" s="965"/>
      <c r="L44" s="965"/>
      <c r="M44" s="967"/>
      <c r="N44" s="967"/>
      <c r="O44" s="964"/>
      <c r="P44" s="967"/>
      <c r="Q44" s="967"/>
      <c r="R44" s="51"/>
      <c r="S44" s="179">
        <v>7</v>
      </c>
      <c r="T44" s="179">
        <v>16</v>
      </c>
      <c r="U44" s="179">
        <v>0</v>
      </c>
      <c r="V44" s="179">
        <v>41</v>
      </c>
      <c r="W44" s="179">
        <v>30</v>
      </c>
      <c r="X44" s="179">
        <v>20</v>
      </c>
      <c r="Y44" s="179">
        <v>15</v>
      </c>
      <c r="Z44" s="179">
        <v>0</v>
      </c>
      <c r="AA44" s="179">
        <v>30</v>
      </c>
      <c r="AB44" s="179">
        <v>15</v>
      </c>
      <c r="AC44" s="179">
        <v>10</v>
      </c>
      <c r="AD44" s="179">
        <v>15</v>
      </c>
      <c r="AE44" s="179">
        <v>0</v>
      </c>
      <c r="AF44" s="179">
        <v>0</v>
      </c>
      <c r="AG44" s="179">
        <v>0</v>
      </c>
      <c r="AH44" s="179">
        <v>0</v>
      </c>
      <c r="AI44" s="179">
        <v>7</v>
      </c>
      <c r="AJ44" s="179">
        <v>30</v>
      </c>
      <c r="AK44" s="179">
        <v>20</v>
      </c>
      <c r="AL44" s="179">
        <v>0</v>
      </c>
      <c r="AM44" s="179">
        <v>0</v>
      </c>
      <c r="AN44" s="179">
        <v>0</v>
      </c>
      <c r="AO44" s="179">
        <v>0</v>
      </c>
      <c r="AP44" s="179">
        <v>40</v>
      </c>
      <c r="AQ44" s="179">
        <v>40</v>
      </c>
      <c r="AR44" s="179">
        <v>0</v>
      </c>
      <c r="AS44" s="179">
        <v>0</v>
      </c>
      <c r="AT44" s="179">
        <v>30</v>
      </c>
      <c r="AU44" s="179">
        <v>0</v>
      </c>
      <c r="AV44" s="52">
        <v>30</v>
      </c>
      <c r="AW44" s="179">
        <v>0</v>
      </c>
      <c r="AX44" s="1025"/>
      <c r="AY44" s="1034"/>
    </row>
    <row r="45" spans="1:51" ht="18">
      <c r="A45" s="47" t="s">
        <v>201</v>
      </c>
      <c r="B45" s="1030" t="s">
        <v>83</v>
      </c>
      <c r="C45" s="1030"/>
      <c r="D45" s="1030"/>
      <c r="E45" s="1030">
        <v>42068</v>
      </c>
      <c r="F45" s="1030"/>
      <c r="G45" s="1030"/>
      <c r="H45" s="1030">
        <v>42154</v>
      </c>
      <c r="I45" s="1030"/>
      <c r="J45" s="1030"/>
      <c r="K45" s="1030"/>
      <c r="L45" s="1030"/>
      <c r="M45" s="1030"/>
      <c r="N45" s="1030"/>
      <c r="O45" s="1030"/>
      <c r="P45" s="1030"/>
      <c r="Q45" s="1030"/>
      <c r="R45" s="1030"/>
      <c r="S45" s="1030"/>
      <c r="T45" s="1030"/>
      <c r="U45" s="1030"/>
      <c r="V45" s="1030"/>
      <c r="W45" s="1030"/>
      <c r="X45" s="1030"/>
      <c r="Y45" s="1030"/>
      <c r="Z45" s="1030"/>
      <c r="AA45" s="1030"/>
      <c r="AB45" s="1030"/>
      <c r="AC45" s="1030"/>
      <c r="AD45" s="1030"/>
      <c r="AE45" s="1030"/>
      <c r="AF45" s="1030"/>
      <c r="AG45" s="1030"/>
      <c r="AH45" s="1030"/>
      <c r="AI45" s="1030"/>
      <c r="AJ45" s="1030"/>
      <c r="AK45" s="1030"/>
      <c r="AL45" s="1030"/>
      <c r="AM45" s="1030"/>
      <c r="AN45" s="1030"/>
      <c r="AO45" s="1030"/>
      <c r="AP45" s="1030"/>
      <c r="AQ45" s="1030"/>
      <c r="AR45" s="1030"/>
      <c r="AS45" s="1030"/>
      <c r="AT45" s="1030"/>
      <c r="AU45" s="1030"/>
      <c r="AV45" s="1030"/>
      <c r="AW45" s="1030"/>
      <c r="AX45" s="1030"/>
      <c r="AY45" s="16"/>
    </row>
    <row r="46" spans="1:51" ht="15" customHeight="1">
      <c r="A46" s="980" t="s">
        <v>194</v>
      </c>
      <c r="B46" s="981" t="s">
        <v>84</v>
      </c>
      <c r="C46" s="960" t="s">
        <v>33</v>
      </c>
      <c r="D46" s="964">
        <v>35.229999999999997</v>
      </c>
      <c r="E46" s="969">
        <v>42068</v>
      </c>
      <c r="F46" s="969"/>
      <c r="G46" s="969">
        <v>42061</v>
      </c>
      <c r="H46" s="969">
        <v>42117</v>
      </c>
      <c r="I46" s="969"/>
      <c r="J46" s="969"/>
      <c r="K46" s="965">
        <f>O46+февраль!L46</f>
        <v>25.7544</v>
      </c>
      <c r="L46" s="965">
        <f>P46+февраль!L46</f>
        <v>12.963000000000001</v>
      </c>
      <c r="M46" s="966">
        <f>D46-L46</f>
        <v>22.266999999999996</v>
      </c>
      <c r="N46" s="966">
        <f>L46/D46*100</f>
        <v>36.795344876525689</v>
      </c>
      <c r="O46" s="964">
        <f>SUM(S46:AW46)</f>
        <v>24.9984</v>
      </c>
      <c r="P46" s="966">
        <f>SUM(S47:AW47)</f>
        <v>12.207000000000001</v>
      </c>
      <c r="Q46" s="966">
        <f t="shared" ref="Q46:Q62" si="0">P46/O46*100</f>
        <v>48.831125192012294</v>
      </c>
      <c r="R46" s="49"/>
      <c r="S46" s="50">
        <f>36*11.2*2/1000</f>
        <v>0.80640000000000001</v>
      </c>
      <c r="T46" s="50">
        <f t="shared" ref="T46:AW46" si="1">36*11.2*2/1000</f>
        <v>0.80640000000000001</v>
      </c>
      <c r="U46" s="50">
        <f t="shared" si="1"/>
        <v>0.80640000000000001</v>
      </c>
      <c r="V46" s="50">
        <f t="shared" si="1"/>
        <v>0.80640000000000001</v>
      </c>
      <c r="W46" s="50">
        <f t="shared" si="1"/>
        <v>0.80640000000000001</v>
      </c>
      <c r="X46" s="50">
        <f t="shared" si="1"/>
        <v>0.80640000000000001</v>
      </c>
      <c r="Y46" s="50">
        <f t="shared" si="1"/>
        <v>0.80640000000000001</v>
      </c>
      <c r="Z46" s="50">
        <f t="shared" si="1"/>
        <v>0.80640000000000001</v>
      </c>
      <c r="AA46" s="50">
        <f t="shared" si="1"/>
        <v>0.80640000000000001</v>
      </c>
      <c r="AB46" s="50">
        <f t="shared" si="1"/>
        <v>0.80640000000000001</v>
      </c>
      <c r="AC46" s="50">
        <f t="shared" si="1"/>
        <v>0.80640000000000001</v>
      </c>
      <c r="AD46" s="50">
        <f t="shared" si="1"/>
        <v>0.80640000000000001</v>
      </c>
      <c r="AE46" s="50">
        <f t="shared" si="1"/>
        <v>0.80640000000000001</v>
      </c>
      <c r="AF46" s="50">
        <f t="shared" si="1"/>
        <v>0.80640000000000001</v>
      </c>
      <c r="AG46" s="50">
        <f t="shared" si="1"/>
        <v>0.80640000000000001</v>
      </c>
      <c r="AH46" s="50">
        <f t="shared" si="1"/>
        <v>0.80640000000000001</v>
      </c>
      <c r="AI46" s="50">
        <f t="shared" si="1"/>
        <v>0.80640000000000001</v>
      </c>
      <c r="AJ46" s="50">
        <f t="shared" si="1"/>
        <v>0.80640000000000001</v>
      </c>
      <c r="AK46" s="50">
        <f t="shared" si="1"/>
        <v>0.80640000000000001</v>
      </c>
      <c r="AL46" s="50">
        <f t="shared" si="1"/>
        <v>0.80640000000000001</v>
      </c>
      <c r="AM46" s="50">
        <f t="shared" si="1"/>
        <v>0.80640000000000001</v>
      </c>
      <c r="AN46" s="50">
        <f t="shared" si="1"/>
        <v>0.80640000000000001</v>
      </c>
      <c r="AO46" s="50">
        <f t="shared" si="1"/>
        <v>0.80640000000000001</v>
      </c>
      <c r="AP46" s="50">
        <f t="shared" si="1"/>
        <v>0.80640000000000001</v>
      </c>
      <c r="AQ46" s="50">
        <f t="shared" si="1"/>
        <v>0.80640000000000001</v>
      </c>
      <c r="AR46" s="50">
        <f t="shared" si="1"/>
        <v>0.80640000000000001</v>
      </c>
      <c r="AS46" s="50">
        <f t="shared" si="1"/>
        <v>0.80640000000000001</v>
      </c>
      <c r="AT46" s="50">
        <f t="shared" si="1"/>
        <v>0.80640000000000001</v>
      </c>
      <c r="AU46" s="50">
        <f t="shared" si="1"/>
        <v>0.80640000000000001</v>
      </c>
      <c r="AV46" s="50">
        <f t="shared" si="1"/>
        <v>0.80640000000000001</v>
      </c>
      <c r="AW46" s="50">
        <f t="shared" si="1"/>
        <v>0.80640000000000001</v>
      </c>
      <c r="AX46" s="1024"/>
      <c r="AY46" s="960"/>
    </row>
    <row r="47" spans="1:51">
      <c r="A47" s="980"/>
      <c r="B47" s="981"/>
      <c r="C47" s="961"/>
      <c r="D47" s="964"/>
      <c r="E47" s="969"/>
      <c r="F47" s="969"/>
      <c r="G47" s="969"/>
      <c r="H47" s="969"/>
      <c r="I47" s="969"/>
      <c r="J47" s="969"/>
      <c r="K47" s="965"/>
      <c r="L47" s="965"/>
      <c r="M47" s="967"/>
      <c r="N47" s="967"/>
      <c r="O47" s="964"/>
      <c r="P47" s="967"/>
      <c r="Q47" s="967"/>
      <c r="R47" s="51"/>
      <c r="S47" s="52">
        <v>0</v>
      </c>
      <c r="T47" s="52">
        <v>0.78400000000000003</v>
      </c>
      <c r="U47" s="52">
        <v>0.61599999999999999</v>
      </c>
      <c r="V47" s="52">
        <v>0.61599999999999999</v>
      </c>
      <c r="W47" s="52">
        <v>0.36799999999999999</v>
      </c>
      <c r="X47" s="52">
        <v>0</v>
      </c>
      <c r="Y47" s="52">
        <v>0.32200000000000001</v>
      </c>
      <c r="Z47" s="52">
        <v>0.28799999999999998</v>
      </c>
      <c r="AA47" s="52">
        <v>0.63200000000000001</v>
      </c>
      <c r="AB47" s="52">
        <v>0.253</v>
      </c>
      <c r="AC47" s="52">
        <v>0.50600000000000001</v>
      </c>
      <c r="AD47" s="52">
        <v>0.253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3">
        <v>0</v>
      </c>
      <c r="AM47" s="53">
        <v>0.115</v>
      </c>
      <c r="AN47" s="53">
        <v>0</v>
      </c>
      <c r="AO47" s="53">
        <v>0.60499999999999998</v>
      </c>
      <c r="AP47" s="53">
        <v>0.434</v>
      </c>
      <c r="AQ47" s="53">
        <v>0.91300000000000003</v>
      </c>
      <c r="AR47" s="53">
        <v>0.90200000000000002</v>
      </c>
      <c r="AS47" s="53">
        <v>1.012</v>
      </c>
      <c r="AT47" s="53">
        <v>0.82399999999999995</v>
      </c>
      <c r="AU47" s="242">
        <v>1.42</v>
      </c>
      <c r="AV47" s="264">
        <v>0.82399999999999995</v>
      </c>
      <c r="AW47" s="242">
        <v>0.52</v>
      </c>
      <c r="AX47" s="1025"/>
      <c r="AY47" s="961"/>
    </row>
    <row r="48" spans="1:51">
      <c r="A48" s="980" t="s">
        <v>195</v>
      </c>
      <c r="B48" s="981" t="s">
        <v>291</v>
      </c>
      <c r="C48" s="960" t="s">
        <v>33</v>
      </c>
      <c r="D48" s="964">
        <v>36.229999999999997</v>
      </c>
      <c r="E48" s="969">
        <v>42070</v>
      </c>
      <c r="F48" s="969"/>
      <c r="G48" s="969">
        <v>42068</v>
      </c>
      <c r="H48" s="969">
        <v>42149</v>
      </c>
      <c r="I48" s="969"/>
      <c r="J48" s="969"/>
      <c r="K48" s="1071">
        <f>O48+февраль!L48</f>
        <v>14.399999999999995</v>
      </c>
      <c r="L48" s="965">
        <f>P48+февраль!L48</f>
        <v>7.5390000000000006</v>
      </c>
      <c r="M48" s="966">
        <f>D48-L48</f>
        <v>28.690999999999995</v>
      </c>
      <c r="N48" s="966">
        <f>L48/D48*100</f>
        <v>20.808722053546788</v>
      </c>
      <c r="O48" s="964">
        <f>SUM(S48:AW48)</f>
        <v>14.399999999999995</v>
      </c>
      <c r="P48" s="966">
        <f>SUM(S49:AW49)</f>
        <v>7.5390000000000006</v>
      </c>
      <c r="Q48" s="966">
        <f t="shared" si="0"/>
        <v>52.354166666666693</v>
      </c>
      <c r="R48" s="49"/>
      <c r="S48" s="50"/>
      <c r="T48" s="50"/>
      <c r="U48" s="50"/>
      <c r="V48" s="50"/>
      <c r="W48" s="50"/>
      <c r="X48" s="50"/>
      <c r="Y48" s="50"/>
      <c r="Z48" s="50">
        <v>0.6</v>
      </c>
      <c r="AA48" s="50">
        <v>0.6</v>
      </c>
      <c r="AB48" s="50">
        <v>0.6</v>
      </c>
      <c r="AC48" s="50">
        <v>0.6</v>
      </c>
      <c r="AD48" s="50">
        <v>0.6</v>
      </c>
      <c r="AE48" s="50">
        <v>0.6</v>
      </c>
      <c r="AF48" s="50">
        <v>0.6</v>
      </c>
      <c r="AG48" s="50">
        <v>0.6</v>
      </c>
      <c r="AH48" s="50">
        <v>0.6</v>
      </c>
      <c r="AI48" s="50">
        <v>0.6</v>
      </c>
      <c r="AJ48" s="50">
        <v>0.6</v>
      </c>
      <c r="AK48" s="50">
        <v>0.6</v>
      </c>
      <c r="AL48" s="50">
        <v>0.6</v>
      </c>
      <c r="AM48" s="50">
        <v>0.6</v>
      </c>
      <c r="AN48" s="50">
        <v>0.6</v>
      </c>
      <c r="AO48" s="50">
        <v>0.6</v>
      </c>
      <c r="AP48" s="50">
        <v>0.6</v>
      </c>
      <c r="AQ48" s="50">
        <v>0.6</v>
      </c>
      <c r="AR48" s="50">
        <v>0.6</v>
      </c>
      <c r="AS48" s="50">
        <v>0.6</v>
      </c>
      <c r="AT48" s="50">
        <v>0.6</v>
      </c>
      <c r="AU48" s="50">
        <v>0.6</v>
      </c>
      <c r="AV48" s="50">
        <v>0.6</v>
      </c>
      <c r="AW48" s="50">
        <v>0.6</v>
      </c>
      <c r="AX48" s="960"/>
    </row>
    <row r="49" spans="1:50">
      <c r="A49" s="980"/>
      <c r="B49" s="981"/>
      <c r="C49" s="961"/>
      <c r="D49" s="964"/>
      <c r="E49" s="969"/>
      <c r="F49" s="969"/>
      <c r="G49" s="969"/>
      <c r="H49" s="969"/>
      <c r="I49" s="969"/>
      <c r="J49" s="969"/>
      <c r="K49" s="1072"/>
      <c r="L49" s="965"/>
      <c r="M49" s="967"/>
      <c r="N49" s="967"/>
      <c r="O49" s="964"/>
      <c r="P49" s="967"/>
      <c r="Q49" s="967"/>
      <c r="R49" s="51"/>
      <c r="S49" s="52"/>
      <c r="T49" s="52"/>
      <c r="U49" s="52"/>
      <c r="V49" s="52"/>
      <c r="W49" s="52">
        <v>0.161</v>
      </c>
      <c r="X49" s="52">
        <v>0.20699999999999999</v>
      </c>
      <c r="Y49" s="52">
        <v>0.21</v>
      </c>
      <c r="Z49" s="52">
        <v>0.115</v>
      </c>
      <c r="AA49" s="52">
        <v>9.1999999999999998E-2</v>
      </c>
      <c r="AB49" s="52">
        <v>9.1999999999999998E-2</v>
      </c>
      <c r="AC49" s="52">
        <v>6.9000000000000006E-2</v>
      </c>
      <c r="AD49" s="52">
        <v>0.252</v>
      </c>
      <c r="AE49" s="52">
        <v>0.23</v>
      </c>
      <c r="AF49" s="52">
        <v>0.48299999999999998</v>
      </c>
      <c r="AG49" s="52">
        <v>0.50600000000000001</v>
      </c>
      <c r="AH49" s="52">
        <v>0.24199999999999999</v>
      </c>
      <c r="AI49" s="52">
        <v>0.26400000000000001</v>
      </c>
      <c r="AJ49" s="52">
        <v>0.22</v>
      </c>
      <c r="AK49" s="52">
        <v>0.44</v>
      </c>
      <c r="AL49" s="53">
        <v>0.26400000000000001</v>
      </c>
      <c r="AM49" s="53">
        <v>0.24199999999999999</v>
      </c>
      <c r="AN49" s="53">
        <v>0.308</v>
      </c>
      <c r="AO49" s="53">
        <v>0.36</v>
      </c>
      <c r="AP49" s="53">
        <v>0.45</v>
      </c>
      <c r="AQ49" s="53">
        <f>21*22/1000</f>
        <v>0.46200000000000002</v>
      </c>
      <c r="AR49" s="53">
        <v>0.44</v>
      </c>
      <c r="AS49" s="53">
        <f>20*22/1000</f>
        <v>0.44</v>
      </c>
      <c r="AT49" s="53">
        <v>0.33</v>
      </c>
      <c r="AU49" s="53">
        <f>20*11/1000</f>
        <v>0.22</v>
      </c>
      <c r="AV49" s="53">
        <v>0.22</v>
      </c>
      <c r="AW49" s="53">
        <v>0.22</v>
      </c>
      <c r="AX49" s="961"/>
    </row>
    <row r="50" spans="1:50">
      <c r="A50" s="980" t="s">
        <v>196</v>
      </c>
      <c r="B50" s="981" t="s">
        <v>86</v>
      </c>
      <c r="C50" s="960" t="s">
        <v>7</v>
      </c>
      <c r="D50" s="964">
        <f>D46*2*10+0.4</f>
        <v>704.99999999999989</v>
      </c>
      <c r="E50" s="969">
        <v>42071</v>
      </c>
      <c r="F50" s="969"/>
      <c r="G50" s="969">
        <v>42071</v>
      </c>
      <c r="H50" s="969">
        <v>42152</v>
      </c>
      <c r="I50" s="969"/>
      <c r="J50" s="969"/>
      <c r="K50" s="1071">
        <f>O50+февраль!L50</f>
        <v>644</v>
      </c>
      <c r="L50" s="965">
        <f>P50+февраль!L50</f>
        <v>458</v>
      </c>
      <c r="M50" s="966">
        <f>D50-L50</f>
        <v>246.99999999999989</v>
      </c>
      <c r="N50" s="966">
        <f>L50/D50*100</f>
        <v>64.964539007092199</v>
      </c>
      <c r="O50" s="964">
        <f>SUM(S50:AW50)</f>
        <v>644</v>
      </c>
      <c r="P50" s="966">
        <f>SUM(S51:AW51)</f>
        <v>458</v>
      </c>
      <c r="Q50" s="966">
        <f t="shared" si="0"/>
        <v>71.118012422360238</v>
      </c>
      <c r="R50" s="49"/>
      <c r="S50" s="50"/>
      <c r="T50" s="50"/>
      <c r="U50" s="50"/>
      <c r="V50" s="50"/>
      <c r="W50" s="50"/>
      <c r="X50" s="50"/>
      <c r="Y50" s="50"/>
      <c r="Z50" s="50"/>
      <c r="AA50" s="50">
        <v>28</v>
      </c>
      <c r="AB50" s="50">
        <v>28</v>
      </c>
      <c r="AC50" s="50">
        <v>28</v>
      </c>
      <c r="AD50" s="50">
        <v>28</v>
      </c>
      <c r="AE50" s="50">
        <v>28</v>
      </c>
      <c r="AF50" s="50">
        <v>28</v>
      </c>
      <c r="AG50" s="50">
        <v>28</v>
      </c>
      <c r="AH50" s="50">
        <v>28</v>
      </c>
      <c r="AI50" s="50">
        <v>28</v>
      </c>
      <c r="AJ50" s="50">
        <v>28</v>
      </c>
      <c r="AK50" s="50">
        <v>28</v>
      </c>
      <c r="AL50" s="50">
        <v>28</v>
      </c>
      <c r="AM50" s="50">
        <v>28</v>
      </c>
      <c r="AN50" s="50">
        <v>28</v>
      </c>
      <c r="AO50" s="50">
        <v>28</v>
      </c>
      <c r="AP50" s="50">
        <v>28</v>
      </c>
      <c r="AQ50" s="50">
        <v>28</v>
      </c>
      <c r="AR50" s="50">
        <v>28</v>
      </c>
      <c r="AS50" s="50">
        <v>28</v>
      </c>
      <c r="AT50" s="50">
        <v>28</v>
      </c>
      <c r="AU50" s="50">
        <v>28</v>
      </c>
      <c r="AV50" s="50">
        <v>28</v>
      </c>
      <c r="AW50" s="50">
        <v>28</v>
      </c>
      <c r="AX50" s="960"/>
    </row>
    <row r="51" spans="1:50">
      <c r="A51" s="980"/>
      <c r="B51" s="981"/>
      <c r="C51" s="961"/>
      <c r="D51" s="964"/>
      <c r="E51" s="969"/>
      <c r="F51" s="969"/>
      <c r="G51" s="969"/>
      <c r="H51" s="969"/>
      <c r="I51" s="969"/>
      <c r="J51" s="969"/>
      <c r="K51" s="1072"/>
      <c r="L51" s="965"/>
      <c r="M51" s="967"/>
      <c r="N51" s="967"/>
      <c r="O51" s="964"/>
      <c r="P51" s="967"/>
      <c r="Q51" s="967"/>
      <c r="R51" s="51"/>
      <c r="S51" s="52"/>
      <c r="T51" s="52"/>
      <c r="U51" s="52"/>
      <c r="V51" s="52"/>
      <c r="W51" s="52"/>
      <c r="X51" s="52"/>
      <c r="Y51" s="52"/>
      <c r="Z51" s="242">
        <v>23</v>
      </c>
      <c r="AA51" s="242">
        <v>0</v>
      </c>
      <c r="AB51" s="242">
        <v>0</v>
      </c>
      <c r="AC51" s="242">
        <v>0</v>
      </c>
      <c r="AD51" s="242">
        <v>0</v>
      </c>
      <c r="AE51" s="242">
        <v>20</v>
      </c>
      <c r="AF51" s="242">
        <v>35</v>
      </c>
      <c r="AG51" s="242">
        <v>22</v>
      </c>
      <c r="AH51" s="242">
        <v>23</v>
      </c>
      <c r="AI51" s="242">
        <v>15</v>
      </c>
      <c r="AJ51" s="242">
        <v>0</v>
      </c>
      <c r="AK51" s="242">
        <v>0</v>
      </c>
      <c r="AL51" s="242">
        <v>20</v>
      </c>
      <c r="AM51" s="242">
        <v>20</v>
      </c>
      <c r="AN51" s="242">
        <v>20</v>
      </c>
      <c r="AO51" s="242">
        <v>22</v>
      </c>
      <c r="AP51" s="242">
        <v>0</v>
      </c>
      <c r="AQ51" s="242">
        <v>58</v>
      </c>
      <c r="AR51" s="242">
        <v>30</v>
      </c>
      <c r="AS51" s="242">
        <v>30</v>
      </c>
      <c r="AT51" s="242">
        <v>30</v>
      </c>
      <c r="AU51" s="242">
        <v>30</v>
      </c>
      <c r="AV51" s="242">
        <v>30</v>
      </c>
      <c r="AW51" s="184">
        <v>30</v>
      </c>
      <c r="AX51" s="961"/>
    </row>
    <row r="52" spans="1:50">
      <c r="A52" s="980" t="s">
        <v>197</v>
      </c>
      <c r="B52" s="981" t="s">
        <v>87</v>
      </c>
      <c r="C52" s="960" t="s">
        <v>7</v>
      </c>
      <c r="D52" s="964">
        <v>3649</v>
      </c>
      <c r="E52" s="969">
        <v>42074</v>
      </c>
      <c r="F52" s="969"/>
      <c r="G52" s="969">
        <v>42077</v>
      </c>
      <c r="H52" s="969">
        <v>42154</v>
      </c>
      <c r="I52" s="969"/>
      <c r="J52" s="969"/>
      <c r="K52" s="1071">
        <f>O52+февраль!L52</f>
        <v>880</v>
      </c>
      <c r="L52" s="965">
        <f>P52+февраль!L52</f>
        <v>244</v>
      </c>
      <c r="M52" s="966">
        <f>D52-L52</f>
        <v>3405</v>
      </c>
      <c r="N52" s="966">
        <f>L52/D52*100</f>
        <v>6.6867634968484513</v>
      </c>
      <c r="O52" s="964">
        <f>SUM(S52:AW52)</f>
        <v>880</v>
      </c>
      <c r="P52" s="966">
        <f>SUM(S53:AW53)</f>
        <v>244</v>
      </c>
      <c r="Q52" s="966">
        <f t="shared" si="0"/>
        <v>27.727272727272727</v>
      </c>
      <c r="R52" s="49"/>
      <c r="S52" s="50"/>
      <c r="T52" s="50"/>
      <c r="U52" s="50"/>
      <c r="V52" s="50"/>
      <c r="W52" s="50"/>
      <c r="X52" s="50"/>
      <c r="Y52" s="50"/>
      <c r="Z52" s="50"/>
      <c r="AA52" s="50"/>
      <c r="AB52" s="50">
        <v>40</v>
      </c>
      <c r="AC52" s="50">
        <v>40</v>
      </c>
      <c r="AD52" s="50">
        <v>40</v>
      </c>
      <c r="AE52" s="50">
        <v>40</v>
      </c>
      <c r="AF52" s="50">
        <v>40</v>
      </c>
      <c r="AG52" s="50">
        <v>40</v>
      </c>
      <c r="AH52" s="50">
        <v>40</v>
      </c>
      <c r="AI52" s="50">
        <v>40</v>
      </c>
      <c r="AJ52" s="50">
        <v>40</v>
      </c>
      <c r="AK52" s="50">
        <v>40</v>
      </c>
      <c r="AL52" s="50">
        <v>40</v>
      </c>
      <c r="AM52" s="50">
        <v>40</v>
      </c>
      <c r="AN52" s="50">
        <v>40</v>
      </c>
      <c r="AO52" s="50">
        <v>40</v>
      </c>
      <c r="AP52" s="50">
        <v>40</v>
      </c>
      <c r="AQ52" s="50">
        <v>40</v>
      </c>
      <c r="AR52" s="50">
        <v>40</v>
      </c>
      <c r="AS52" s="50">
        <v>40</v>
      </c>
      <c r="AT52" s="50">
        <v>40</v>
      </c>
      <c r="AU52" s="50">
        <v>40</v>
      </c>
      <c r="AV52" s="50">
        <v>40</v>
      </c>
      <c r="AW52" s="50">
        <v>40</v>
      </c>
      <c r="AX52" s="960" t="s">
        <v>31</v>
      </c>
    </row>
    <row r="53" spans="1:50">
      <c r="A53" s="980"/>
      <c r="B53" s="981"/>
      <c r="C53" s="961"/>
      <c r="D53" s="964"/>
      <c r="E53" s="969"/>
      <c r="F53" s="969"/>
      <c r="G53" s="969"/>
      <c r="H53" s="969"/>
      <c r="I53" s="969"/>
      <c r="J53" s="969"/>
      <c r="K53" s="1072"/>
      <c r="L53" s="965"/>
      <c r="M53" s="967"/>
      <c r="N53" s="967"/>
      <c r="O53" s="964"/>
      <c r="P53" s="967"/>
      <c r="Q53" s="967"/>
      <c r="R53" s="51"/>
      <c r="S53" s="52"/>
      <c r="T53" s="52"/>
      <c r="U53" s="52"/>
      <c r="V53" s="52"/>
      <c r="W53" s="52"/>
      <c r="X53" s="52"/>
      <c r="Y53" s="52"/>
      <c r="Z53" s="52"/>
      <c r="AA53" s="52"/>
      <c r="AB53" s="52">
        <v>0</v>
      </c>
      <c r="AC53" s="52">
        <v>0</v>
      </c>
      <c r="AD53" s="52">
        <v>0</v>
      </c>
      <c r="AE53" s="52">
        <v>0</v>
      </c>
      <c r="AF53" s="52">
        <v>10</v>
      </c>
      <c r="AG53" s="52">
        <v>10</v>
      </c>
      <c r="AH53" s="52">
        <v>15</v>
      </c>
      <c r="AI53" s="52">
        <v>15</v>
      </c>
      <c r="AJ53" s="52">
        <v>15</v>
      </c>
      <c r="AK53" s="52">
        <v>15</v>
      </c>
      <c r="AL53" s="53">
        <v>15</v>
      </c>
      <c r="AM53" s="53">
        <v>22</v>
      </c>
      <c r="AN53" s="53">
        <v>17</v>
      </c>
      <c r="AO53" s="53">
        <v>0</v>
      </c>
      <c r="AP53" s="53">
        <v>0</v>
      </c>
      <c r="AQ53" s="53">
        <v>0</v>
      </c>
      <c r="AR53" s="53">
        <v>15</v>
      </c>
      <c r="AS53" s="53">
        <v>15</v>
      </c>
      <c r="AT53" s="53">
        <v>15</v>
      </c>
      <c r="AU53" s="242">
        <v>30</v>
      </c>
      <c r="AV53" s="263">
        <v>20</v>
      </c>
      <c r="AW53" s="184">
        <v>15</v>
      </c>
      <c r="AX53" s="961"/>
    </row>
    <row r="54" spans="1:50">
      <c r="A54" s="980" t="s">
        <v>198</v>
      </c>
      <c r="B54" s="981" t="s">
        <v>88</v>
      </c>
      <c r="C54" s="960" t="s">
        <v>33</v>
      </c>
      <c r="D54" s="964">
        <v>35.229999999999997</v>
      </c>
      <c r="E54" s="969">
        <v>42077</v>
      </c>
      <c r="F54" s="969"/>
      <c r="G54" s="969">
        <v>42081</v>
      </c>
      <c r="H54" s="969">
        <v>42137</v>
      </c>
      <c r="I54" s="969"/>
      <c r="J54" s="969"/>
      <c r="K54" s="1071">
        <f>O54+февраль!L54</f>
        <v>13.999999999999995</v>
      </c>
      <c r="L54" s="965">
        <f>P54+февраль!L54</f>
        <v>2.9499999999999997</v>
      </c>
      <c r="M54" s="966">
        <f>D54-L54</f>
        <v>32.279999999999994</v>
      </c>
      <c r="N54" s="966">
        <f>L54/D54*100</f>
        <v>8.3735452739142779</v>
      </c>
      <c r="O54" s="964">
        <f>SUM(S54:AW54)</f>
        <v>13.999999999999995</v>
      </c>
      <c r="P54" s="966">
        <f>SUM(S55:AW55)</f>
        <v>2.9499999999999997</v>
      </c>
      <c r="Q54" s="966">
        <f t="shared" si="0"/>
        <v>21.071428571428577</v>
      </c>
      <c r="R54" s="49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>
        <v>0.7</v>
      </c>
      <c r="AE54" s="50">
        <v>0.7</v>
      </c>
      <c r="AF54" s="50">
        <v>0.7</v>
      </c>
      <c r="AG54" s="50">
        <v>0.7</v>
      </c>
      <c r="AH54" s="50">
        <v>0.7</v>
      </c>
      <c r="AI54" s="50">
        <v>0.7</v>
      </c>
      <c r="AJ54" s="50">
        <v>0.7</v>
      </c>
      <c r="AK54" s="50">
        <v>0.7</v>
      </c>
      <c r="AL54" s="50">
        <v>0.7</v>
      </c>
      <c r="AM54" s="50">
        <v>0.7</v>
      </c>
      <c r="AN54" s="50">
        <v>0.7</v>
      </c>
      <c r="AO54" s="50">
        <v>0.7</v>
      </c>
      <c r="AP54" s="50">
        <v>0.7</v>
      </c>
      <c r="AQ54" s="50">
        <v>0.7</v>
      </c>
      <c r="AR54" s="50">
        <v>0.7</v>
      </c>
      <c r="AS54" s="50">
        <v>0.7</v>
      </c>
      <c r="AT54" s="50">
        <v>0.7</v>
      </c>
      <c r="AU54" s="50">
        <v>0.7</v>
      </c>
      <c r="AV54" s="50">
        <v>0.7</v>
      </c>
      <c r="AW54" s="50">
        <v>0.7</v>
      </c>
      <c r="AX54" s="960"/>
    </row>
    <row r="55" spans="1:50">
      <c r="A55" s="980"/>
      <c r="B55" s="981"/>
      <c r="C55" s="961"/>
      <c r="D55" s="964"/>
      <c r="E55" s="969"/>
      <c r="F55" s="969"/>
      <c r="G55" s="969"/>
      <c r="H55" s="969"/>
      <c r="I55" s="969"/>
      <c r="J55" s="969"/>
      <c r="K55" s="1072"/>
      <c r="L55" s="965"/>
      <c r="M55" s="967"/>
      <c r="N55" s="967"/>
      <c r="O55" s="964"/>
      <c r="P55" s="967"/>
      <c r="Q55" s="967"/>
      <c r="R55" s="51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>
        <v>0</v>
      </c>
      <c r="AH55" s="52">
        <v>0</v>
      </c>
      <c r="AI55" s="52">
        <v>0</v>
      </c>
      <c r="AJ55" s="52">
        <v>0.2</v>
      </c>
      <c r="AK55" s="52">
        <v>0.3</v>
      </c>
      <c r="AL55" s="53">
        <v>0.3</v>
      </c>
      <c r="AM55" s="53">
        <v>0.2</v>
      </c>
      <c r="AN55" s="53">
        <v>0.4</v>
      </c>
      <c r="AO55" s="53">
        <v>0.15</v>
      </c>
      <c r="AP55" s="53">
        <v>0</v>
      </c>
      <c r="AQ55" s="53">
        <v>0</v>
      </c>
      <c r="AR55" s="53">
        <v>0</v>
      </c>
      <c r="AS55" s="53">
        <v>0.2</v>
      </c>
      <c r="AT55" s="53">
        <v>0.2</v>
      </c>
      <c r="AU55" s="242">
        <v>0.2</v>
      </c>
      <c r="AV55" s="263">
        <v>0.4</v>
      </c>
      <c r="AW55" s="184">
        <v>0.4</v>
      </c>
      <c r="AX55" s="961"/>
    </row>
    <row r="56" spans="1:50">
      <c r="A56" s="980" t="s">
        <v>199</v>
      </c>
      <c r="B56" s="981" t="s">
        <v>89</v>
      </c>
      <c r="C56" s="960" t="s">
        <v>33</v>
      </c>
      <c r="D56" s="964">
        <f>35.23</f>
        <v>35.229999999999997</v>
      </c>
      <c r="E56" s="969">
        <v>42092</v>
      </c>
      <c r="F56" s="969"/>
      <c r="G56" s="969">
        <v>42087</v>
      </c>
      <c r="H56" s="969">
        <v>42143</v>
      </c>
      <c r="I56" s="969"/>
      <c r="J56" s="969"/>
      <c r="K56" s="1071">
        <f>O56+февраль!L56</f>
        <v>7.200000000000002</v>
      </c>
      <c r="L56" s="965">
        <f>P56+февраль!L56</f>
        <v>1.07</v>
      </c>
      <c r="M56" s="966">
        <f>D56-L56</f>
        <v>34.159999999999997</v>
      </c>
      <c r="N56" s="966">
        <f>L56/D56*100</f>
        <v>3.0371842179960264</v>
      </c>
      <c r="O56" s="964">
        <f>SUM(S56:AW56)</f>
        <v>7.200000000000002</v>
      </c>
      <c r="P56" s="966">
        <f>SUM(S57:AW57)</f>
        <v>1.07</v>
      </c>
      <c r="Q56" s="966">
        <f t="shared" si="0"/>
        <v>14.861111111111109</v>
      </c>
      <c r="R56" s="49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>
        <v>0.4</v>
      </c>
      <c r="AG56" s="50">
        <v>0.4</v>
      </c>
      <c r="AH56" s="50">
        <v>0.4</v>
      </c>
      <c r="AI56" s="50">
        <v>0.4</v>
      </c>
      <c r="AJ56" s="50">
        <v>0.4</v>
      </c>
      <c r="AK56" s="50">
        <v>0.4</v>
      </c>
      <c r="AL56" s="50">
        <v>0.4</v>
      </c>
      <c r="AM56" s="50">
        <v>0.4</v>
      </c>
      <c r="AN56" s="50">
        <v>0.4</v>
      </c>
      <c r="AO56" s="50">
        <v>0.4</v>
      </c>
      <c r="AP56" s="50">
        <v>0.4</v>
      </c>
      <c r="AQ56" s="50">
        <v>0.4</v>
      </c>
      <c r="AR56" s="50">
        <v>0.4</v>
      </c>
      <c r="AS56" s="50">
        <v>0.4</v>
      </c>
      <c r="AT56" s="50">
        <v>0.4</v>
      </c>
      <c r="AU56" s="50">
        <v>0.4</v>
      </c>
      <c r="AV56" s="50">
        <v>0.4</v>
      </c>
      <c r="AW56" s="50">
        <v>0.4</v>
      </c>
      <c r="AX56" s="960"/>
    </row>
    <row r="57" spans="1:50">
      <c r="A57" s="980"/>
      <c r="B57" s="981"/>
      <c r="C57" s="961"/>
      <c r="D57" s="964"/>
      <c r="E57" s="969"/>
      <c r="F57" s="969"/>
      <c r="G57" s="969"/>
      <c r="H57" s="969"/>
      <c r="I57" s="969"/>
      <c r="J57" s="969"/>
      <c r="K57" s="1072"/>
      <c r="L57" s="965"/>
      <c r="M57" s="967"/>
      <c r="N57" s="967"/>
      <c r="O57" s="964"/>
      <c r="P57" s="967"/>
      <c r="Q57" s="967"/>
      <c r="R57" s="51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>
        <v>0</v>
      </c>
      <c r="AJ57" s="52"/>
      <c r="AK57" s="52">
        <v>0</v>
      </c>
      <c r="AL57" s="53">
        <v>0</v>
      </c>
      <c r="AM57" s="53">
        <v>0</v>
      </c>
      <c r="AN57" s="53">
        <v>0</v>
      </c>
      <c r="AO57" s="53">
        <v>0</v>
      </c>
      <c r="AP57" s="53">
        <v>1.07</v>
      </c>
      <c r="AQ57" s="53">
        <v>0</v>
      </c>
      <c r="AR57" s="53">
        <v>0</v>
      </c>
      <c r="AS57" s="53">
        <v>0</v>
      </c>
      <c r="AT57" s="53">
        <v>0</v>
      </c>
      <c r="AU57" s="242">
        <v>0</v>
      </c>
      <c r="AV57" s="265">
        <v>0</v>
      </c>
      <c r="AW57" s="184">
        <v>0</v>
      </c>
      <c r="AX57" s="961"/>
    </row>
    <row r="58" spans="1:50">
      <c r="A58" s="980" t="s">
        <v>200</v>
      </c>
      <c r="B58" s="981" t="s">
        <v>267</v>
      </c>
      <c r="C58" s="960" t="s">
        <v>33</v>
      </c>
      <c r="D58" s="964">
        <f>D46</f>
        <v>35.229999999999997</v>
      </c>
      <c r="E58" s="969">
        <v>42099</v>
      </c>
      <c r="F58" s="969"/>
      <c r="G58" s="969">
        <v>42092</v>
      </c>
      <c r="H58" s="969">
        <v>42149</v>
      </c>
      <c r="I58" s="969"/>
      <c r="J58" s="969"/>
      <c r="K58" s="1071">
        <f>O58+февраль!L58</f>
        <v>6.4000000000000012</v>
      </c>
      <c r="L58" s="965">
        <f>P58+февраль!L58</f>
        <v>0.77000000000000013</v>
      </c>
      <c r="M58" s="966">
        <f>D58-L58</f>
        <v>34.459999999999994</v>
      </c>
      <c r="N58" s="966">
        <f>L58/D58*100</f>
        <v>2.1856372409877949</v>
      </c>
      <c r="O58" s="964">
        <f>SUM(S58:AW58)</f>
        <v>6.4000000000000012</v>
      </c>
      <c r="P58" s="966">
        <f>SUM(S59:AW59)</f>
        <v>0.77000000000000013</v>
      </c>
      <c r="Q58" s="966">
        <f t="shared" si="0"/>
        <v>12.03125</v>
      </c>
      <c r="R58" s="49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>
        <v>0.4</v>
      </c>
      <c r="AI58" s="50">
        <v>0.4</v>
      </c>
      <c r="AJ58" s="50">
        <v>0.4</v>
      </c>
      <c r="AK58" s="50">
        <v>0.4</v>
      </c>
      <c r="AL58" s="50">
        <v>0.4</v>
      </c>
      <c r="AM58" s="50">
        <v>0.4</v>
      </c>
      <c r="AN58" s="50">
        <v>0.4</v>
      </c>
      <c r="AO58" s="50">
        <v>0.4</v>
      </c>
      <c r="AP58" s="50">
        <v>0.4</v>
      </c>
      <c r="AQ58" s="50">
        <v>0.4</v>
      </c>
      <c r="AR58" s="50">
        <v>0.4</v>
      </c>
      <c r="AS58" s="50">
        <v>0.4</v>
      </c>
      <c r="AT58" s="50">
        <v>0.4</v>
      </c>
      <c r="AU58" s="50">
        <v>0.4</v>
      </c>
      <c r="AV58" s="50">
        <v>0.4</v>
      </c>
      <c r="AW58" s="50">
        <v>0.4</v>
      </c>
      <c r="AX58" s="960"/>
    </row>
    <row r="59" spans="1:50">
      <c r="A59" s="980"/>
      <c r="B59" s="981"/>
      <c r="C59" s="961"/>
      <c r="D59" s="964"/>
      <c r="E59" s="969"/>
      <c r="F59" s="969"/>
      <c r="G59" s="969"/>
      <c r="H59" s="969"/>
      <c r="I59" s="969"/>
      <c r="J59" s="969"/>
      <c r="K59" s="1072"/>
      <c r="L59" s="965"/>
      <c r="M59" s="967"/>
      <c r="N59" s="967"/>
      <c r="O59" s="964"/>
      <c r="P59" s="967"/>
      <c r="Q59" s="967"/>
      <c r="R59" s="51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>
        <v>0</v>
      </c>
      <c r="AJ59" s="52"/>
      <c r="AK59" s="52">
        <v>0</v>
      </c>
      <c r="AL59" s="53">
        <v>0</v>
      </c>
      <c r="AM59" s="53">
        <v>0</v>
      </c>
      <c r="AN59" s="53">
        <v>0</v>
      </c>
      <c r="AO59" s="53">
        <v>0</v>
      </c>
      <c r="AP59" s="53">
        <v>0</v>
      </c>
      <c r="AQ59" s="53">
        <v>0</v>
      </c>
      <c r="AR59" s="53">
        <v>0</v>
      </c>
      <c r="AS59" s="53">
        <v>0</v>
      </c>
      <c r="AT59" s="53">
        <v>0</v>
      </c>
      <c r="AU59" s="242">
        <v>0.2</v>
      </c>
      <c r="AV59" s="263">
        <v>0.4</v>
      </c>
      <c r="AW59" s="184">
        <v>0.17</v>
      </c>
      <c r="AX59" s="961"/>
    </row>
    <row r="60" spans="1:50">
      <c r="A60" s="980" t="s">
        <v>279</v>
      </c>
      <c r="B60" s="981" t="s">
        <v>280</v>
      </c>
      <c r="C60" s="960" t="s">
        <v>33</v>
      </c>
      <c r="D60" s="964">
        <f>D58</f>
        <v>35.229999999999997</v>
      </c>
      <c r="E60" s="969">
        <v>42099</v>
      </c>
      <c r="F60" s="969"/>
      <c r="G60" s="969">
        <v>42092</v>
      </c>
      <c r="H60" s="969">
        <v>42149</v>
      </c>
      <c r="I60" s="969"/>
      <c r="J60" s="969"/>
      <c r="K60" s="1071">
        <f>O60+февраль!L60</f>
        <v>6.0000000000000009</v>
      </c>
      <c r="L60" s="965">
        <f>P60+февраль!L60</f>
        <v>0.85000000000000009</v>
      </c>
      <c r="M60" s="966">
        <f>D60-L60</f>
        <v>34.379999999999995</v>
      </c>
      <c r="N60" s="966">
        <f>L60/D60*100</f>
        <v>2.4127164348566565</v>
      </c>
      <c r="O60" s="964">
        <f>SUM(S60:AW60)</f>
        <v>6.0000000000000009</v>
      </c>
      <c r="P60" s="966">
        <f>SUM(S61:AW61)</f>
        <v>0.85000000000000009</v>
      </c>
      <c r="Q60" s="966">
        <f t="shared" si="0"/>
        <v>14.166666666666666</v>
      </c>
      <c r="R60" s="49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>
        <v>0.4</v>
      </c>
      <c r="AJ60" s="50">
        <v>0.4</v>
      </c>
      <c r="AK60" s="50">
        <v>0.4</v>
      </c>
      <c r="AL60" s="50">
        <v>0.4</v>
      </c>
      <c r="AM60" s="50">
        <v>0.4</v>
      </c>
      <c r="AN60" s="50">
        <v>0.4</v>
      </c>
      <c r="AO60" s="50">
        <v>0.4</v>
      </c>
      <c r="AP60" s="50">
        <v>0.4</v>
      </c>
      <c r="AQ60" s="50">
        <v>0.4</v>
      </c>
      <c r="AR60" s="50">
        <v>0.4</v>
      </c>
      <c r="AS60" s="50">
        <v>0.4</v>
      </c>
      <c r="AT60" s="50">
        <v>0.4</v>
      </c>
      <c r="AU60" s="50">
        <v>0.4</v>
      </c>
      <c r="AV60" s="50">
        <v>0.4</v>
      </c>
      <c r="AW60" s="50">
        <v>0.4</v>
      </c>
      <c r="AX60" s="960"/>
    </row>
    <row r="61" spans="1:50">
      <c r="A61" s="980"/>
      <c r="B61" s="981"/>
      <c r="C61" s="961"/>
      <c r="D61" s="964"/>
      <c r="E61" s="969"/>
      <c r="F61" s="969"/>
      <c r="G61" s="969"/>
      <c r="H61" s="969"/>
      <c r="I61" s="969"/>
      <c r="J61" s="969"/>
      <c r="K61" s="1072"/>
      <c r="L61" s="965"/>
      <c r="M61" s="967"/>
      <c r="N61" s="967"/>
      <c r="O61" s="964"/>
      <c r="P61" s="967"/>
      <c r="Q61" s="967"/>
      <c r="R61" s="51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>
        <v>0</v>
      </c>
      <c r="AJ61" s="52"/>
      <c r="AK61" s="52">
        <v>0</v>
      </c>
      <c r="AL61" s="53">
        <v>0</v>
      </c>
      <c r="AM61" s="53">
        <v>0</v>
      </c>
      <c r="AN61" s="53">
        <v>0</v>
      </c>
      <c r="AO61" s="53">
        <v>0</v>
      </c>
      <c r="AP61" s="53">
        <v>0</v>
      </c>
      <c r="AQ61" s="53">
        <v>0</v>
      </c>
      <c r="AR61" s="53">
        <v>0</v>
      </c>
      <c r="AS61" s="53">
        <v>0</v>
      </c>
      <c r="AT61" s="53">
        <v>0</v>
      </c>
      <c r="AU61" s="242">
        <v>0.2</v>
      </c>
      <c r="AV61" s="263">
        <v>0.4</v>
      </c>
      <c r="AW61" s="184">
        <v>0.25</v>
      </c>
      <c r="AX61" s="961"/>
    </row>
    <row r="62" spans="1:50">
      <c r="A62" s="980" t="s">
        <v>287</v>
      </c>
      <c r="B62" s="981" t="s">
        <v>288</v>
      </c>
      <c r="C62" s="960" t="s">
        <v>289</v>
      </c>
      <c r="D62" s="964">
        <v>769</v>
      </c>
      <c r="E62" s="969">
        <v>42075</v>
      </c>
      <c r="F62" s="969" t="s">
        <v>31</v>
      </c>
      <c r="G62" s="969">
        <v>42075</v>
      </c>
      <c r="H62" s="969">
        <v>42146</v>
      </c>
      <c r="I62" s="969"/>
      <c r="J62" s="969"/>
      <c r="K62" s="1071">
        <f>O62+февраль!L62</f>
        <v>360</v>
      </c>
      <c r="L62" s="965">
        <f>P62+февраль!L62</f>
        <v>324</v>
      </c>
      <c r="M62" s="966">
        <f>D62-L62</f>
        <v>445</v>
      </c>
      <c r="N62" s="966">
        <f>L62/D62*100</f>
        <v>42.132639791937585</v>
      </c>
      <c r="O62" s="966">
        <v>360</v>
      </c>
      <c r="P62" s="966">
        <f>SUM(S63:AW63)</f>
        <v>324</v>
      </c>
      <c r="Q62" s="966">
        <f t="shared" si="0"/>
        <v>90</v>
      </c>
      <c r="R62" s="49"/>
      <c r="S62" s="50"/>
      <c r="T62" s="50"/>
      <c r="U62" s="50"/>
      <c r="V62" s="50"/>
      <c r="W62" s="50"/>
      <c r="X62" s="50"/>
      <c r="Y62" s="50"/>
      <c r="Z62" s="50"/>
      <c r="AA62" s="50"/>
      <c r="AB62" s="50" t="s">
        <v>31</v>
      </c>
      <c r="AC62" s="50" t="s">
        <v>31</v>
      </c>
      <c r="AD62" s="50">
        <v>18</v>
      </c>
      <c r="AE62" s="50">
        <v>18</v>
      </c>
      <c r="AF62" s="50">
        <v>18</v>
      </c>
      <c r="AG62" s="50">
        <v>18</v>
      </c>
      <c r="AH62" s="50">
        <v>18</v>
      </c>
      <c r="AI62" s="50">
        <v>18</v>
      </c>
      <c r="AJ62" s="50">
        <v>18</v>
      </c>
      <c r="AK62" s="50">
        <v>18</v>
      </c>
      <c r="AL62" s="50">
        <v>18</v>
      </c>
      <c r="AM62" s="50">
        <v>18</v>
      </c>
      <c r="AN62" s="50">
        <v>18</v>
      </c>
      <c r="AO62" s="50">
        <v>18</v>
      </c>
      <c r="AP62" s="50">
        <v>18</v>
      </c>
      <c r="AQ62" s="50">
        <v>18</v>
      </c>
      <c r="AR62" s="50">
        <v>18</v>
      </c>
      <c r="AS62" s="50">
        <v>18</v>
      </c>
      <c r="AT62" s="50">
        <v>18</v>
      </c>
      <c r="AU62" s="50">
        <v>18</v>
      </c>
      <c r="AV62" s="50">
        <v>18</v>
      </c>
      <c r="AW62" s="50">
        <v>18</v>
      </c>
      <c r="AX62" s="960" t="s">
        <v>31</v>
      </c>
    </row>
    <row r="63" spans="1:50">
      <c r="A63" s="980"/>
      <c r="B63" s="981"/>
      <c r="C63" s="961"/>
      <c r="D63" s="964"/>
      <c r="E63" s="969"/>
      <c r="F63" s="969"/>
      <c r="G63" s="969"/>
      <c r="H63" s="969"/>
      <c r="I63" s="969"/>
      <c r="J63" s="969"/>
      <c r="K63" s="1072"/>
      <c r="L63" s="965"/>
      <c r="M63" s="967"/>
      <c r="N63" s="967"/>
      <c r="O63" s="967"/>
      <c r="P63" s="967"/>
      <c r="Q63" s="967"/>
      <c r="R63" s="51"/>
      <c r="S63" s="52"/>
      <c r="T63" s="52"/>
      <c r="U63" s="52"/>
      <c r="V63" s="52"/>
      <c r="W63" s="52"/>
      <c r="X63" s="52"/>
      <c r="Y63" s="52"/>
      <c r="Z63" s="52"/>
      <c r="AA63" s="52"/>
      <c r="AB63" s="52" t="s">
        <v>31</v>
      </c>
      <c r="AC63" s="52" t="s">
        <v>31</v>
      </c>
      <c r="AD63" s="52">
        <v>23</v>
      </c>
      <c r="AE63" s="52">
        <v>10</v>
      </c>
      <c r="AF63" s="52">
        <v>10</v>
      </c>
      <c r="AG63" s="52">
        <v>10</v>
      </c>
      <c r="AH63" s="52">
        <v>24</v>
      </c>
      <c r="AI63" s="52">
        <v>24</v>
      </c>
      <c r="AJ63" s="52">
        <v>0</v>
      </c>
      <c r="AK63" s="52">
        <v>23</v>
      </c>
      <c r="AL63" s="53">
        <v>20</v>
      </c>
      <c r="AM63" s="53">
        <v>36</v>
      </c>
      <c r="AN63" s="53">
        <v>24</v>
      </c>
      <c r="AO63" s="53">
        <v>34</v>
      </c>
      <c r="AP63" s="53">
        <v>10</v>
      </c>
      <c r="AQ63" s="53">
        <v>20</v>
      </c>
      <c r="AR63" s="53">
        <v>20</v>
      </c>
      <c r="AS63" s="53">
        <v>15</v>
      </c>
      <c r="AT63" s="53">
        <v>0</v>
      </c>
      <c r="AU63" s="242">
        <v>0</v>
      </c>
      <c r="AV63" s="263">
        <v>10</v>
      </c>
      <c r="AW63" s="184">
        <v>11</v>
      </c>
      <c r="AX63" s="961"/>
    </row>
    <row r="64" spans="1:50">
      <c r="A64" s="980" t="s">
        <v>297</v>
      </c>
      <c r="B64" s="981" t="s">
        <v>298</v>
      </c>
      <c r="C64" s="960" t="s">
        <v>289</v>
      </c>
      <c r="D64" s="964">
        <v>769</v>
      </c>
      <c r="E64" s="969">
        <v>42087</v>
      </c>
      <c r="F64" s="969"/>
      <c r="G64" s="969">
        <v>42087</v>
      </c>
      <c r="H64" s="969">
        <v>42144</v>
      </c>
      <c r="I64" s="969"/>
      <c r="J64" s="969"/>
      <c r="K64" s="1071">
        <f>O64+февраль!L64</f>
        <v>361</v>
      </c>
      <c r="L64" s="965">
        <f>P64+февраль!L64</f>
        <v>85</v>
      </c>
      <c r="M64" s="966">
        <f>D64-L64</f>
        <v>684</v>
      </c>
      <c r="N64" s="966">
        <f>L64/D64*100</f>
        <v>11.053315994798439</v>
      </c>
      <c r="O64" s="966">
        <v>361</v>
      </c>
      <c r="P64" s="966">
        <f>SUM(S65:AW65)</f>
        <v>85</v>
      </c>
      <c r="Q64" s="966">
        <f>P64/O64*100</f>
        <v>23.545706371191137</v>
      </c>
      <c r="R64" s="49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>
        <v>50</v>
      </c>
      <c r="AQ64" s="50">
        <v>50</v>
      </c>
      <c r="AR64" s="50">
        <v>0</v>
      </c>
      <c r="AS64" s="50">
        <v>0</v>
      </c>
      <c r="AT64" s="50">
        <v>7</v>
      </c>
      <c r="AU64" s="50">
        <v>0</v>
      </c>
      <c r="AV64" s="50">
        <v>0</v>
      </c>
      <c r="AW64" s="50">
        <v>0</v>
      </c>
      <c r="AX64" s="960"/>
    </row>
    <row r="65" spans="1:51">
      <c r="A65" s="980"/>
      <c r="B65" s="981"/>
      <c r="C65" s="961"/>
      <c r="D65" s="964"/>
      <c r="E65" s="969"/>
      <c r="F65" s="969"/>
      <c r="G65" s="969"/>
      <c r="H65" s="969"/>
      <c r="I65" s="969"/>
      <c r="J65" s="969"/>
      <c r="K65" s="1072"/>
      <c r="L65" s="965"/>
      <c r="M65" s="967"/>
      <c r="N65" s="967"/>
      <c r="O65" s="967"/>
      <c r="P65" s="967"/>
      <c r="Q65" s="967"/>
      <c r="R65" s="51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3"/>
      <c r="AM65" s="53"/>
      <c r="AN65" s="53"/>
      <c r="AO65" s="53"/>
      <c r="AP65" s="53">
        <v>12</v>
      </c>
      <c r="AQ65" s="53">
        <v>73</v>
      </c>
      <c r="AR65" s="53">
        <v>0</v>
      </c>
      <c r="AS65" s="53">
        <v>0</v>
      </c>
      <c r="AT65" s="53">
        <v>0</v>
      </c>
      <c r="AU65" s="242">
        <v>0</v>
      </c>
      <c r="AV65" s="263">
        <v>0</v>
      </c>
      <c r="AW65" s="184">
        <v>0</v>
      </c>
      <c r="AX65" s="961"/>
    </row>
    <row r="66" spans="1:51" ht="18">
      <c r="A66" s="48">
        <v>4</v>
      </c>
      <c r="B66" s="979" t="s">
        <v>91</v>
      </c>
      <c r="C66" s="979"/>
      <c r="D66" s="979"/>
      <c r="E66" s="979">
        <v>42045</v>
      </c>
      <c r="F66" s="979"/>
      <c r="G66" s="979"/>
      <c r="H66" s="979">
        <v>42174</v>
      </c>
      <c r="I66" s="979"/>
      <c r="J66" s="979"/>
      <c r="K66" s="979"/>
      <c r="L66" s="979"/>
      <c r="M66" s="979"/>
      <c r="N66" s="979"/>
      <c r="O66" s="979"/>
      <c r="P66" s="979"/>
      <c r="Q66" s="979"/>
      <c r="R66" s="979"/>
      <c r="S66" s="979"/>
      <c r="T66" s="979"/>
      <c r="U66" s="979"/>
      <c r="V66" s="979"/>
      <c r="W66" s="979"/>
      <c r="X66" s="979"/>
      <c r="Y66" s="979"/>
      <c r="Z66" s="979"/>
      <c r="AA66" s="979"/>
      <c r="AB66" s="979"/>
      <c r="AC66" s="979"/>
      <c r="AD66" s="979"/>
      <c r="AE66" s="979"/>
      <c r="AF66" s="979"/>
      <c r="AG66" s="979"/>
      <c r="AH66" s="979"/>
      <c r="AI66" s="979"/>
      <c r="AJ66" s="979"/>
      <c r="AK66" s="979"/>
      <c r="AL66" s="979"/>
      <c r="AM66" s="979"/>
      <c r="AN66" s="979"/>
      <c r="AO66" s="979"/>
      <c r="AP66" s="979"/>
      <c r="AQ66" s="979"/>
      <c r="AR66" s="979"/>
      <c r="AS66" s="979"/>
      <c r="AT66" s="979"/>
      <c r="AU66" s="979"/>
      <c r="AV66" s="979"/>
      <c r="AW66" s="979"/>
      <c r="AX66" s="979"/>
    </row>
    <row r="67" spans="1:51" ht="18">
      <c r="A67" s="47" t="s">
        <v>268</v>
      </c>
      <c r="B67" s="1030" t="s">
        <v>92</v>
      </c>
      <c r="C67" s="1030"/>
      <c r="D67" s="1030"/>
      <c r="E67" s="1030">
        <v>42045</v>
      </c>
      <c r="F67" s="1030"/>
      <c r="G67" s="1030"/>
      <c r="H67" s="1030">
        <v>42084</v>
      </c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V67" s="1030"/>
      <c r="AW67" s="1030"/>
      <c r="AX67" s="1030"/>
    </row>
    <row r="68" spans="1:51" ht="15" customHeight="1">
      <c r="A68" s="980" t="s">
        <v>129</v>
      </c>
      <c r="B68" s="981" t="s">
        <v>93</v>
      </c>
      <c r="C68" s="960" t="s">
        <v>38</v>
      </c>
      <c r="D68" s="964">
        <v>1596</v>
      </c>
      <c r="E68" s="969">
        <v>42045</v>
      </c>
      <c r="F68" s="969">
        <v>42095</v>
      </c>
      <c r="G68" s="969"/>
      <c r="H68" s="969">
        <v>42054</v>
      </c>
      <c r="I68" s="969">
        <v>42124</v>
      </c>
      <c r="J68" s="969"/>
      <c r="K68" s="965">
        <f>O68+февраль!L68</f>
        <v>651.4000000000002</v>
      </c>
      <c r="L68" s="965">
        <f>P68+февраль!L68</f>
        <v>0</v>
      </c>
      <c r="M68" s="966">
        <f>D68-L68</f>
        <v>1596</v>
      </c>
      <c r="N68" s="966">
        <f>L68/D68*100</f>
        <v>0</v>
      </c>
      <c r="O68" s="964">
        <f>SUM(S68:AW68)</f>
        <v>651.4000000000002</v>
      </c>
      <c r="P68" s="966">
        <f>SUM(S69:AW69)</f>
        <v>0</v>
      </c>
      <c r="Q68" s="966">
        <f>P68/O68*100</f>
        <v>0</v>
      </c>
      <c r="R68" s="49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>
        <v>32.57</v>
      </c>
      <c r="AE68" s="50">
        <v>32.57</v>
      </c>
      <c r="AF68" s="50">
        <v>32.57</v>
      </c>
      <c r="AG68" s="50">
        <v>32.57</v>
      </c>
      <c r="AH68" s="50">
        <v>32.57</v>
      </c>
      <c r="AI68" s="50">
        <v>32.57</v>
      </c>
      <c r="AJ68" s="50">
        <v>32.57</v>
      </c>
      <c r="AK68" s="50">
        <v>32.57</v>
      </c>
      <c r="AL68" s="50">
        <v>32.57</v>
      </c>
      <c r="AM68" s="50">
        <v>32.57</v>
      </c>
      <c r="AN68" s="50">
        <v>32.57</v>
      </c>
      <c r="AO68" s="50">
        <v>32.57</v>
      </c>
      <c r="AP68" s="50">
        <v>32.57</v>
      </c>
      <c r="AQ68" s="50">
        <v>32.57</v>
      </c>
      <c r="AR68" s="50">
        <v>32.57</v>
      </c>
      <c r="AS68" s="50">
        <v>32.57</v>
      </c>
      <c r="AT68" s="50">
        <v>32.57</v>
      </c>
      <c r="AU68" s="50">
        <v>32.57</v>
      </c>
      <c r="AV68" s="50">
        <v>32.57</v>
      </c>
      <c r="AW68" s="50">
        <v>32.57</v>
      </c>
      <c r="AX68" s="960" t="s">
        <v>274</v>
      </c>
      <c r="AY68" s="960"/>
    </row>
    <row r="69" spans="1:51">
      <c r="A69" s="980"/>
      <c r="B69" s="981"/>
      <c r="C69" s="961"/>
      <c r="D69" s="964"/>
      <c r="E69" s="969"/>
      <c r="F69" s="969"/>
      <c r="G69" s="969"/>
      <c r="H69" s="969"/>
      <c r="I69" s="969"/>
      <c r="J69" s="969"/>
      <c r="K69" s="965"/>
      <c r="L69" s="965"/>
      <c r="M69" s="967"/>
      <c r="N69" s="967"/>
      <c r="O69" s="964"/>
      <c r="P69" s="967"/>
      <c r="Q69" s="967"/>
      <c r="R69" s="51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3"/>
      <c r="AM69" s="53"/>
      <c r="AN69" s="53"/>
      <c r="AO69" s="53"/>
      <c r="AP69" s="53"/>
      <c r="AQ69" s="53"/>
      <c r="AR69" s="53"/>
      <c r="AS69" s="53"/>
      <c r="AT69" s="53"/>
      <c r="AU69" s="182"/>
      <c r="AV69" s="183"/>
      <c r="AW69" s="184"/>
      <c r="AX69" s="961"/>
      <c r="AY69" s="961"/>
    </row>
    <row r="70" spans="1:51" ht="15" customHeight="1">
      <c r="A70" s="980" t="s">
        <v>130</v>
      </c>
      <c r="B70" s="981" t="s">
        <v>94</v>
      </c>
      <c r="C70" s="960" t="s">
        <v>39</v>
      </c>
      <c r="D70" s="964">
        <v>100</v>
      </c>
      <c r="E70" s="969">
        <v>42055</v>
      </c>
      <c r="F70" s="969">
        <v>42095</v>
      </c>
      <c r="G70" s="969"/>
      <c r="H70" s="969">
        <v>42069</v>
      </c>
      <c r="I70" s="969">
        <f>F70+14</f>
        <v>42109</v>
      </c>
      <c r="J70" s="969"/>
      <c r="K70" s="965">
        <f>O70+февраль!L70</f>
        <v>0</v>
      </c>
      <c r="L70" s="965">
        <f>P70+февраль!L70</f>
        <v>0</v>
      </c>
      <c r="M70" s="966">
        <f>D70-L70</f>
        <v>100</v>
      </c>
      <c r="N70" s="966">
        <f>L70/D70*100</f>
        <v>0</v>
      </c>
      <c r="O70" s="964">
        <f>SUM(S70:AW70)</f>
        <v>0</v>
      </c>
      <c r="P70" s="966">
        <f>SUM(S71:AW71)</f>
        <v>0</v>
      </c>
      <c r="Q70" s="966" t="e">
        <f>P70/O70*100</f>
        <v>#DIV/0!</v>
      </c>
      <c r="R70" s="49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960" t="s">
        <v>274</v>
      </c>
      <c r="AY70" s="960"/>
    </row>
    <row r="71" spans="1:51">
      <c r="A71" s="980"/>
      <c r="B71" s="981"/>
      <c r="C71" s="961"/>
      <c r="D71" s="964"/>
      <c r="E71" s="969"/>
      <c r="F71" s="969"/>
      <c r="G71" s="969"/>
      <c r="H71" s="969"/>
      <c r="I71" s="969"/>
      <c r="J71" s="969"/>
      <c r="K71" s="965"/>
      <c r="L71" s="965"/>
      <c r="M71" s="967"/>
      <c r="N71" s="967"/>
      <c r="O71" s="964"/>
      <c r="P71" s="967"/>
      <c r="Q71" s="967"/>
      <c r="R71" s="14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3"/>
      <c r="AM71" s="53"/>
      <c r="AN71" s="53"/>
      <c r="AO71" s="53"/>
      <c r="AP71" s="53"/>
      <c r="AQ71" s="53"/>
      <c r="AR71" s="53"/>
      <c r="AS71" s="53"/>
      <c r="AT71" s="53"/>
      <c r="AU71" s="182"/>
      <c r="AV71" s="183"/>
      <c r="AW71" s="184"/>
      <c r="AX71" s="961"/>
      <c r="AY71" s="961"/>
    </row>
    <row r="72" spans="1:51" ht="15" customHeight="1">
      <c r="A72" s="980" t="s">
        <v>131</v>
      </c>
      <c r="B72" s="981" t="s">
        <v>95</v>
      </c>
      <c r="C72" s="960" t="s">
        <v>39</v>
      </c>
      <c r="D72" s="964">
        <v>100</v>
      </c>
      <c r="E72" s="969">
        <v>42070</v>
      </c>
      <c r="F72" s="969">
        <v>42104</v>
      </c>
      <c r="G72" s="969"/>
      <c r="H72" s="969">
        <v>42075</v>
      </c>
      <c r="I72" s="969">
        <v>42110</v>
      </c>
      <c r="J72" s="969"/>
      <c r="K72" s="965">
        <f>O72+февраль!L72</f>
        <v>0</v>
      </c>
      <c r="L72" s="965">
        <f>P72+февраль!L72</f>
        <v>0</v>
      </c>
      <c r="M72" s="966">
        <f>D72-L72</f>
        <v>100</v>
      </c>
      <c r="N72" s="966">
        <f>L72/D72*100</f>
        <v>0</v>
      </c>
      <c r="O72" s="964">
        <f>SUM(S72:AW72)</f>
        <v>0</v>
      </c>
      <c r="P72" s="966">
        <f>SUM(S73:AW73)</f>
        <v>0</v>
      </c>
      <c r="Q72" s="966" t="e">
        <f>P72/O72*100</f>
        <v>#DIV/0!</v>
      </c>
      <c r="R72" s="49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960" t="s">
        <v>274</v>
      </c>
      <c r="AY72" s="960"/>
    </row>
    <row r="73" spans="1:51">
      <c r="A73" s="980"/>
      <c r="B73" s="981"/>
      <c r="C73" s="961"/>
      <c r="D73" s="964"/>
      <c r="E73" s="969"/>
      <c r="F73" s="969"/>
      <c r="G73" s="969"/>
      <c r="H73" s="969"/>
      <c r="I73" s="969"/>
      <c r="J73" s="969"/>
      <c r="K73" s="965"/>
      <c r="L73" s="965"/>
      <c r="M73" s="967"/>
      <c r="N73" s="967"/>
      <c r="O73" s="964"/>
      <c r="P73" s="967"/>
      <c r="Q73" s="967"/>
      <c r="R73" s="51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3"/>
      <c r="AM73" s="53"/>
      <c r="AN73" s="53"/>
      <c r="AO73" s="53"/>
      <c r="AP73" s="53"/>
      <c r="AQ73" s="53"/>
      <c r="AR73" s="53"/>
      <c r="AS73" s="53"/>
      <c r="AT73" s="53"/>
      <c r="AU73" s="182"/>
      <c r="AV73" s="183"/>
      <c r="AW73" s="184"/>
      <c r="AX73" s="961"/>
      <c r="AY73" s="961"/>
    </row>
    <row r="74" spans="1:51" ht="15" customHeight="1">
      <c r="A74" s="980" t="s">
        <v>132</v>
      </c>
      <c r="B74" s="981" t="s">
        <v>96</v>
      </c>
      <c r="C74" s="960" t="s">
        <v>39</v>
      </c>
      <c r="D74" s="964">
        <v>100</v>
      </c>
      <c r="E74" s="969">
        <v>42070</v>
      </c>
      <c r="F74" s="969">
        <v>42106</v>
      </c>
      <c r="G74" s="969"/>
      <c r="H74" s="969">
        <v>42109</v>
      </c>
      <c r="I74" s="969">
        <f>F74+14</f>
        <v>42120</v>
      </c>
      <c r="J74" s="969"/>
      <c r="K74" s="965">
        <f>O74+февраль!L74</f>
        <v>0</v>
      </c>
      <c r="L74" s="965">
        <f>P74+февраль!L74</f>
        <v>0</v>
      </c>
      <c r="M74" s="966">
        <f>D74-L74</f>
        <v>100</v>
      </c>
      <c r="N74" s="966">
        <f>L74/D74*100</f>
        <v>0</v>
      </c>
      <c r="O74" s="964">
        <f>SUM(S74:AW74)</f>
        <v>0</v>
      </c>
      <c r="P74" s="966">
        <f>SUM(S75:AW75)</f>
        <v>0</v>
      </c>
      <c r="Q74" s="966" t="e">
        <f>P74/O74*100</f>
        <v>#DIV/0!</v>
      </c>
      <c r="R74" s="49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960" t="s">
        <v>274</v>
      </c>
      <c r="AY74" s="960"/>
    </row>
    <row r="75" spans="1:51">
      <c r="A75" s="980"/>
      <c r="B75" s="981"/>
      <c r="C75" s="961"/>
      <c r="D75" s="964"/>
      <c r="E75" s="969"/>
      <c r="F75" s="969"/>
      <c r="G75" s="969"/>
      <c r="H75" s="969"/>
      <c r="I75" s="969"/>
      <c r="J75" s="969"/>
      <c r="K75" s="965"/>
      <c r="L75" s="965"/>
      <c r="M75" s="967"/>
      <c r="N75" s="967"/>
      <c r="O75" s="964"/>
      <c r="P75" s="967"/>
      <c r="Q75" s="967"/>
      <c r="R75" s="14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3"/>
      <c r="AM75" s="53"/>
      <c r="AN75" s="53"/>
      <c r="AO75" s="53"/>
      <c r="AP75" s="53"/>
      <c r="AQ75" s="53"/>
      <c r="AR75" s="53"/>
      <c r="AS75" s="53"/>
      <c r="AT75" s="53"/>
      <c r="AU75" s="182"/>
      <c r="AV75" s="183"/>
      <c r="AW75" s="184"/>
      <c r="AX75" s="961"/>
      <c r="AY75" s="961"/>
    </row>
    <row r="76" spans="1:51" ht="15" customHeight="1">
      <c r="A76" s="980" t="s">
        <v>133</v>
      </c>
      <c r="B76" s="981" t="s">
        <v>97</v>
      </c>
      <c r="C76" s="960" t="s">
        <v>39</v>
      </c>
      <c r="D76" s="964">
        <v>100</v>
      </c>
      <c r="E76" s="969">
        <v>42070</v>
      </c>
      <c r="F76" s="969">
        <v>42109</v>
      </c>
      <c r="G76" s="969"/>
      <c r="H76" s="969">
        <v>42078</v>
      </c>
      <c r="I76" s="969">
        <f>F76+8</f>
        <v>42117</v>
      </c>
      <c r="J76" s="969"/>
      <c r="K76" s="965">
        <f>O76+февраль!L76</f>
        <v>0</v>
      </c>
      <c r="L76" s="965">
        <f>P76+февраль!L76</f>
        <v>0</v>
      </c>
      <c r="M76" s="966">
        <f>D76-L76</f>
        <v>100</v>
      </c>
      <c r="N76" s="966">
        <f>L76/D76*100</f>
        <v>0</v>
      </c>
      <c r="O76" s="964">
        <f>SUM(S76:AW76)</f>
        <v>0</v>
      </c>
      <c r="P76" s="966">
        <f>SUM(S77:AW77)</f>
        <v>0</v>
      </c>
      <c r="Q76" s="966" t="e">
        <f>P76/O76*100</f>
        <v>#DIV/0!</v>
      </c>
      <c r="R76" s="49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960" t="s">
        <v>274</v>
      </c>
      <c r="AY76" s="960"/>
    </row>
    <row r="77" spans="1:51">
      <c r="A77" s="980"/>
      <c r="B77" s="981"/>
      <c r="C77" s="961"/>
      <c r="D77" s="964"/>
      <c r="E77" s="969"/>
      <c r="F77" s="969"/>
      <c r="G77" s="969"/>
      <c r="H77" s="969"/>
      <c r="I77" s="969"/>
      <c r="J77" s="969"/>
      <c r="K77" s="965"/>
      <c r="L77" s="965"/>
      <c r="M77" s="967"/>
      <c r="N77" s="967"/>
      <c r="O77" s="964"/>
      <c r="P77" s="967"/>
      <c r="Q77" s="967"/>
      <c r="R77" s="51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3"/>
      <c r="AM77" s="53"/>
      <c r="AN77" s="53"/>
      <c r="AO77" s="53"/>
      <c r="AP77" s="53"/>
      <c r="AQ77" s="53"/>
      <c r="AR77" s="53"/>
      <c r="AS77" s="53"/>
      <c r="AT77" s="53"/>
      <c r="AU77" s="182"/>
      <c r="AV77" s="183"/>
      <c r="AW77" s="184"/>
      <c r="AX77" s="961"/>
      <c r="AY77" s="961"/>
    </row>
    <row r="78" spans="1:51" ht="18">
      <c r="A78" s="47" t="s">
        <v>269</v>
      </c>
      <c r="B78" s="1030" t="s">
        <v>98</v>
      </c>
      <c r="C78" s="1030"/>
      <c r="D78" s="1030"/>
      <c r="E78" s="1030">
        <v>42055</v>
      </c>
      <c r="F78" s="1030"/>
      <c r="G78" s="1030"/>
      <c r="H78" s="1030">
        <v>42114</v>
      </c>
      <c r="I78" s="1030"/>
      <c r="J78" s="1030"/>
      <c r="K78" s="1030"/>
      <c r="L78" s="1030"/>
      <c r="M78" s="1030"/>
      <c r="N78" s="1030"/>
      <c r="O78" s="1030"/>
      <c r="P78" s="1030"/>
      <c r="Q78" s="1030"/>
      <c r="R78" s="1030"/>
      <c r="S78" s="1030"/>
      <c r="T78" s="1030"/>
      <c r="U78" s="1030"/>
      <c r="V78" s="1030"/>
      <c r="W78" s="1030"/>
      <c r="X78" s="1030"/>
      <c r="Y78" s="1030"/>
      <c r="Z78" s="1030"/>
      <c r="AA78" s="1030"/>
      <c r="AB78" s="1030"/>
      <c r="AC78" s="1030"/>
      <c r="AD78" s="1030"/>
      <c r="AE78" s="1030"/>
      <c r="AF78" s="1030"/>
      <c r="AG78" s="1030"/>
      <c r="AH78" s="1030"/>
      <c r="AI78" s="1030"/>
      <c r="AJ78" s="1030"/>
      <c r="AK78" s="1030"/>
      <c r="AL78" s="1030"/>
      <c r="AM78" s="1030"/>
      <c r="AN78" s="1030"/>
      <c r="AO78" s="1030"/>
      <c r="AP78" s="1030"/>
      <c r="AQ78" s="1030"/>
      <c r="AR78" s="1030"/>
      <c r="AS78" s="1030"/>
      <c r="AT78" s="1030"/>
      <c r="AU78" s="1030"/>
      <c r="AV78" s="1030"/>
      <c r="AW78" s="1030"/>
      <c r="AX78" s="1030"/>
    </row>
    <row r="79" spans="1:51" ht="15" customHeight="1">
      <c r="A79" s="980" t="s">
        <v>134</v>
      </c>
      <c r="B79" s="981" t="s">
        <v>93</v>
      </c>
      <c r="C79" s="960" t="s">
        <v>38</v>
      </c>
      <c r="D79" s="964">
        <v>1886</v>
      </c>
      <c r="E79" s="969">
        <v>42055</v>
      </c>
      <c r="F79" s="969">
        <v>42118</v>
      </c>
      <c r="G79" s="969"/>
      <c r="H79" s="969">
        <v>42064</v>
      </c>
      <c r="I79" s="969">
        <v>42124</v>
      </c>
      <c r="J79" s="969"/>
      <c r="K79" s="965">
        <f>O79+февраль!L79</f>
        <v>614.04000000000008</v>
      </c>
      <c r="L79" s="965">
        <f>P79+февраль!L79</f>
        <v>0</v>
      </c>
      <c r="M79" s="966">
        <f>D79-L79</f>
        <v>1886</v>
      </c>
      <c r="N79" s="966">
        <f>L79/D79*100</f>
        <v>0</v>
      </c>
      <c r="O79" s="964">
        <f>SUM(S79:AW79)</f>
        <v>614.04000000000008</v>
      </c>
      <c r="P79" s="966">
        <f>SUM(S80:AW80)</f>
        <v>0</v>
      </c>
      <c r="Q79" s="966">
        <f>P79/O79*100</f>
        <v>0</v>
      </c>
      <c r="R79" s="49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>
        <v>43.86</v>
      </c>
      <c r="AK79" s="50">
        <v>43.86</v>
      </c>
      <c r="AL79" s="50">
        <v>43.86</v>
      </c>
      <c r="AM79" s="50">
        <v>43.86</v>
      </c>
      <c r="AN79" s="50">
        <v>43.86</v>
      </c>
      <c r="AO79" s="50">
        <v>43.86</v>
      </c>
      <c r="AP79" s="50">
        <v>43.86</v>
      </c>
      <c r="AQ79" s="50">
        <v>43.86</v>
      </c>
      <c r="AR79" s="50">
        <v>43.86</v>
      </c>
      <c r="AS79" s="50">
        <v>43.86</v>
      </c>
      <c r="AT79" s="50">
        <v>43.86</v>
      </c>
      <c r="AU79" s="50">
        <v>43.86</v>
      </c>
      <c r="AV79" s="50">
        <v>43.86</v>
      </c>
      <c r="AW79" s="50">
        <v>43.86</v>
      </c>
      <c r="AX79" s="1024"/>
      <c r="AY79" s="960"/>
    </row>
    <row r="80" spans="1:51">
      <c r="A80" s="980"/>
      <c r="B80" s="981"/>
      <c r="C80" s="961"/>
      <c r="D80" s="964"/>
      <c r="E80" s="969"/>
      <c r="F80" s="969"/>
      <c r="G80" s="969"/>
      <c r="H80" s="969"/>
      <c r="I80" s="969"/>
      <c r="J80" s="969"/>
      <c r="K80" s="965"/>
      <c r="L80" s="965"/>
      <c r="M80" s="967"/>
      <c r="N80" s="967"/>
      <c r="O80" s="964"/>
      <c r="P80" s="967"/>
      <c r="Q80" s="967"/>
      <c r="R80" s="143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3"/>
      <c r="AM80" s="53"/>
      <c r="AN80" s="53"/>
      <c r="AO80" s="53"/>
      <c r="AP80" s="53"/>
      <c r="AQ80" s="53"/>
      <c r="AR80" s="53"/>
      <c r="AS80" s="53"/>
      <c r="AT80" s="53"/>
      <c r="AU80" s="182"/>
      <c r="AV80" s="183"/>
      <c r="AW80" s="184"/>
      <c r="AX80" s="1025"/>
      <c r="AY80" s="961"/>
    </row>
    <row r="81" spans="1:51" ht="15" customHeight="1">
      <c r="A81" s="980" t="s">
        <v>135</v>
      </c>
      <c r="B81" s="981" t="s">
        <v>94</v>
      </c>
      <c r="C81" s="960" t="s">
        <v>39</v>
      </c>
      <c r="D81" s="964">
        <v>100</v>
      </c>
      <c r="E81" s="969">
        <v>42085</v>
      </c>
      <c r="F81" s="969">
        <v>42118</v>
      </c>
      <c r="G81" s="969"/>
      <c r="H81" s="969">
        <v>42099</v>
      </c>
      <c r="I81" s="969"/>
      <c r="J81" s="969"/>
      <c r="K81" s="965">
        <f>O81+февраль!L81</f>
        <v>71.399999999999991</v>
      </c>
      <c r="L81" s="965">
        <f>P81+февраль!L81</f>
        <v>0</v>
      </c>
      <c r="M81" s="966">
        <f>D81-L81</f>
        <v>100</v>
      </c>
      <c r="N81" s="966">
        <f>L81/D81*100</f>
        <v>0</v>
      </c>
      <c r="O81" s="964">
        <f>SUM(S81:AW81)</f>
        <v>71.399999999999991</v>
      </c>
      <c r="P81" s="966">
        <f>SUM(S82:AW82)</f>
        <v>0</v>
      </c>
      <c r="Q81" s="966">
        <f>P81/O81*100</f>
        <v>0</v>
      </c>
      <c r="R81" s="49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>
        <v>7.14</v>
      </c>
      <c r="AO81" s="50">
        <v>7.14</v>
      </c>
      <c r="AP81" s="50">
        <v>7.14</v>
      </c>
      <c r="AQ81" s="50">
        <v>7.14</v>
      </c>
      <c r="AR81" s="50">
        <v>7.14</v>
      </c>
      <c r="AS81" s="50">
        <v>7.14</v>
      </c>
      <c r="AT81" s="50">
        <v>7.14</v>
      </c>
      <c r="AU81" s="50">
        <v>7.14</v>
      </c>
      <c r="AV81" s="50">
        <v>7.14</v>
      </c>
      <c r="AW81" s="50">
        <v>7.14</v>
      </c>
      <c r="AX81" s="1024"/>
      <c r="AY81" s="960"/>
    </row>
    <row r="82" spans="1:51">
      <c r="A82" s="980"/>
      <c r="B82" s="981"/>
      <c r="C82" s="961"/>
      <c r="D82" s="964"/>
      <c r="E82" s="969"/>
      <c r="F82" s="969"/>
      <c r="G82" s="969"/>
      <c r="H82" s="969"/>
      <c r="I82" s="969"/>
      <c r="J82" s="969"/>
      <c r="K82" s="965"/>
      <c r="L82" s="965"/>
      <c r="M82" s="967"/>
      <c r="N82" s="967"/>
      <c r="O82" s="964"/>
      <c r="P82" s="967"/>
      <c r="Q82" s="967"/>
      <c r="R82" s="14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3"/>
      <c r="AM82" s="53"/>
      <c r="AN82" s="53"/>
      <c r="AO82" s="53"/>
      <c r="AP82" s="53"/>
      <c r="AQ82" s="53"/>
      <c r="AR82" s="53"/>
      <c r="AS82" s="53"/>
      <c r="AT82" s="53"/>
      <c r="AU82" s="182"/>
      <c r="AV82" s="183"/>
      <c r="AW82" s="184"/>
      <c r="AX82" s="1025"/>
      <c r="AY82" s="961"/>
    </row>
    <row r="83" spans="1:51">
      <c r="A83" s="1027" t="s">
        <v>136</v>
      </c>
      <c r="B83" s="981" t="s">
        <v>95</v>
      </c>
      <c r="C83" s="960" t="s">
        <v>39</v>
      </c>
      <c r="D83" s="964">
        <v>100</v>
      </c>
      <c r="E83" s="969">
        <v>42100</v>
      </c>
      <c r="F83" s="969"/>
      <c r="G83" s="969"/>
      <c r="H83" s="969">
        <v>42105</v>
      </c>
      <c r="I83" s="969"/>
      <c r="J83" s="969"/>
      <c r="K83" s="965">
        <f>O83+февраль!L83</f>
        <v>0</v>
      </c>
      <c r="L83" s="965">
        <f>P83+февраль!L83</f>
        <v>0</v>
      </c>
      <c r="M83" s="966">
        <f>D83-L83</f>
        <v>100</v>
      </c>
      <c r="N83" s="966">
        <f>L83/D83*100</f>
        <v>0</v>
      </c>
      <c r="O83" s="964">
        <f>SUM(S83:AW83)</f>
        <v>0</v>
      </c>
      <c r="P83" s="966">
        <f>SUM(S84:AW84)</f>
        <v>0</v>
      </c>
      <c r="Q83" s="966" t="e">
        <f>P83/O83*100</f>
        <v>#DIV/0!</v>
      </c>
      <c r="R83" s="49">
        <f>H83-E83</f>
        <v>5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977"/>
    </row>
    <row r="84" spans="1:51">
      <c r="A84" s="1027"/>
      <c r="B84" s="981"/>
      <c r="C84" s="961"/>
      <c r="D84" s="964"/>
      <c r="E84" s="969"/>
      <c r="F84" s="969"/>
      <c r="G84" s="969"/>
      <c r="H84" s="969"/>
      <c r="I84" s="969"/>
      <c r="J84" s="969"/>
      <c r="K84" s="965"/>
      <c r="L84" s="965"/>
      <c r="M84" s="967"/>
      <c r="N84" s="967"/>
      <c r="O84" s="964"/>
      <c r="P84" s="967"/>
      <c r="Q84" s="967"/>
      <c r="R84" s="51">
        <f>M83/R83</f>
        <v>20</v>
      </c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3"/>
      <c r="AM84" s="53"/>
      <c r="AN84" s="53"/>
      <c r="AO84" s="53"/>
      <c r="AP84" s="53"/>
      <c r="AQ84" s="53"/>
      <c r="AR84" s="53"/>
      <c r="AS84" s="53"/>
      <c r="AT84" s="53"/>
      <c r="AU84" s="182"/>
      <c r="AV84" s="183"/>
      <c r="AW84" s="184"/>
      <c r="AX84" s="978"/>
    </row>
    <row r="85" spans="1:51">
      <c r="A85" s="1027" t="s">
        <v>137</v>
      </c>
      <c r="B85" s="981" t="s">
        <v>96</v>
      </c>
      <c r="C85" s="960" t="s">
        <v>39</v>
      </c>
      <c r="D85" s="964">
        <v>100</v>
      </c>
      <c r="E85" s="969">
        <v>42100</v>
      </c>
      <c r="F85" s="969"/>
      <c r="G85" s="969"/>
      <c r="H85" s="969">
        <v>42114</v>
      </c>
      <c r="I85" s="969"/>
      <c r="J85" s="969"/>
      <c r="K85" s="965">
        <f>O85+февраль!L85</f>
        <v>0</v>
      </c>
      <c r="L85" s="965">
        <f>P85+февраль!L85</f>
        <v>0</v>
      </c>
      <c r="M85" s="966">
        <f>D85-L85</f>
        <v>100</v>
      </c>
      <c r="N85" s="966">
        <f>L85/D85*100</f>
        <v>0</v>
      </c>
      <c r="O85" s="964">
        <f>SUM(S85:AW85)</f>
        <v>0</v>
      </c>
      <c r="P85" s="966">
        <f>SUM(S86:AW86)</f>
        <v>0</v>
      </c>
      <c r="Q85" s="966" t="e">
        <f>P85/O85*100</f>
        <v>#DIV/0!</v>
      </c>
      <c r="R85" s="49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977"/>
    </row>
    <row r="86" spans="1:51">
      <c r="A86" s="1027"/>
      <c r="B86" s="981"/>
      <c r="C86" s="961"/>
      <c r="D86" s="964"/>
      <c r="E86" s="969"/>
      <c r="F86" s="969"/>
      <c r="G86" s="969"/>
      <c r="H86" s="969"/>
      <c r="I86" s="969"/>
      <c r="J86" s="969"/>
      <c r="K86" s="965"/>
      <c r="L86" s="965"/>
      <c r="M86" s="967"/>
      <c r="N86" s="967"/>
      <c r="O86" s="964"/>
      <c r="P86" s="967"/>
      <c r="Q86" s="967"/>
      <c r="R86" s="51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3"/>
      <c r="AM86" s="53"/>
      <c r="AN86" s="53"/>
      <c r="AO86" s="53"/>
      <c r="AP86" s="53"/>
      <c r="AQ86" s="53"/>
      <c r="AR86" s="53"/>
      <c r="AS86" s="53"/>
      <c r="AT86" s="53"/>
      <c r="AU86" s="182"/>
      <c r="AV86" s="183"/>
      <c r="AW86" s="184"/>
      <c r="AX86" s="978"/>
    </row>
    <row r="87" spans="1:51">
      <c r="A87" s="1027" t="s">
        <v>138</v>
      </c>
      <c r="B87" s="981" t="s">
        <v>97</v>
      </c>
      <c r="C87" s="960" t="s">
        <v>39</v>
      </c>
      <c r="D87" s="964">
        <v>100</v>
      </c>
      <c r="E87" s="969">
        <v>42100</v>
      </c>
      <c r="F87" s="969"/>
      <c r="G87" s="969"/>
      <c r="H87" s="969">
        <v>42104</v>
      </c>
      <c r="I87" s="969"/>
      <c r="J87" s="969"/>
      <c r="K87" s="965">
        <f>O87+февраль!L87</f>
        <v>0</v>
      </c>
      <c r="L87" s="965">
        <f>P87+февраль!L87</f>
        <v>0</v>
      </c>
      <c r="M87" s="966">
        <f>D87-L87</f>
        <v>100</v>
      </c>
      <c r="N87" s="966">
        <f>L87/D87*100</f>
        <v>0</v>
      </c>
      <c r="O87" s="964">
        <f>SUM(S87:AW87)</f>
        <v>0</v>
      </c>
      <c r="P87" s="966">
        <f>SUM(S88:AW88)</f>
        <v>0</v>
      </c>
      <c r="Q87" s="966" t="e">
        <f>P87/O87*100</f>
        <v>#DIV/0!</v>
      </c>
      <c r="R87" s="49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977"/>
    </row>
    <row r="88" spans="1:51">
      <c r="A88" s="1027"/>
      <c r="B88" s="981"/>
      <c r="C88" s="961"/>
      <c r="D88" s="964"/>
      <c r="E88" s="969"/>
      <c r="F88" s="969"/>
      <c r="G88" s="969"/>
      <c r="H88" s="969"/>
      <c r="I88" s="969"/>
      <c r="J88" s="969"/>
      <c r="K88" s="965"/>
      <c r="L88" s="965"/>
      <c r="M88" s="967"/>
      <c r="N88" s="967"/>
      <c r="O88" s="964"/>
      <c r="P88" s="967"/>
      <c r="Q88" s="967"/>
      <c r="R88" s="51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3"/>
      <c r="AM88" s="53"/>
      <c r="AN88" s="53"/>
      <c r="AO88" s="53"/>
      <c r="AP88" s="53"/>
      <c r="AQ88" s="53"/>
      <c r="AR88" s="53"/>
      <c r="AS88" s="53"/>
      <c r="AT88" s="53"/>
      <c r="AU88" s="182"/>
      <c r="AV88" s="183"/>
      <c r="AW88" s="184"/>
      <c r="AX88" s="978"/>
    </row>
    <row r="89" spans="1:51" ht="18">
      <c r="A89" s="47" t="s">
        <v>270</v>
      </c>
      <c r="B89" s="1030" t="s">
        <v>99</v>
      </c>
      <c r="C89" s="1030"/>
      <c r="D89" s="1030"/>
      <c r="E89" s="1030">
        <v>42065</v>
      </c>
      <c r="F89" s="1030"/>
      <c r="G89" s="1030"/>
      <c r="H89" s="1030">
        <v>42099</v>
      </c>
      <c r="I89" s="1030"/>
      <c r="J89" s="1030"/>
      <c r="K89" s="1030"/>
      <c r="L89" s="1030"/>
      <c r="M89" s="1030"/>
      <c r="N89" s="1030"/>
      <c r="O89" s="1030"/>
      <c r="P89" s="1030"/>
      <c r="Q89" s="1030"/>
      <c r="R89" s="1030"/>
      <c r="S89" s="1030"/>
      <c r="T89" s="1030"/>
      <c r="U89" s="1030"/>
      <c r="V89" s="1030"/>
      <c r="W89" s="1030"/>
      <c r="X89" s="1030"/>
      <c r="Y89" s="1030"/>
      <c r="Z89" s="1030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V89" s="1030"/>
      <c r="AW89" s="1030"/>
      <c r="AX89" s="1030"/>
    </row>
    <row r="90" spans="1:51" ht="15" customHeight="1">
      <c r="A90" s="980" t="s">
        <v>139</v>
      </c>
      <c r="B90" s="981" t="s">
        <v>93</v>
      </c>
      <c r="C90" s="960" t="s">
        <v>38</v>
      </c>
      <c r="D90" s="964">
        <v>2323</v>
      </c>
      <c r="E90" s="969">
        <v>42065</v>
      </c>
      <c r="F90" s="969">
        <v>42109</v>
      </c>
      <c r="G90" s="969"/>
      <c r="H90" s="969">
        <v>42074</v>
      </c>
      <c r="I90" s="969">
        <f>F90+9</f>
        <v>42118</v>
      </c>
      <c r="J90" s="969"/>
      <c r="K90" s="965">
        <f>O90+февраль!L90</f>
        <v>2322</v>
      </c>
      <c r="L90" s="965">
        <f>P90+февраль!L90</f>
        <v>0</v>
      </c>
      <c r="M90" s="966">
        <f>D90-L90</f>
        <v>2323</v>
      </c>
      <c r="N90" s="966">
        <f>L90/D90*100</f>
        <v>0</v>
      </c>
      <c r="O90" s="964">
        <f>SUM(S90:AW90)</f>
        <v>2322</v>
      </c>
      <c r="P90" s="966">
        <f>SUM(S91:AW91)</f>
        <v>0</v>
      </c>
      <c r="Q90" s="966">
        <f>P90/O90*100</f>
        <v>0</v>
      </c>
      <c r="R90" s="49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>
        <f>258</f>
        <v>258</v>
      </c>
      <c r="AI90" s="50">
        <f>258</f>
        <v>258</v>
      </c>
      <c r="AJ90" s="50">
        <f>258</f>
        <v>258</v>
      </c>
      <c r="AK90" s="50">
        <f>258</f>
        <v>258</v>
      </c>
      <c r="AL90" s="50">
        <f>258</f>
        <v>258</v>
      </c>
      <c r="AM90" s="50">
        <f>258</f>
        <v>258</v>
      </c>
      <c r="AN90" s="50">
        <f>258</f>
        <v>258</v>
      </c>
      <c r="AO90" s="50">
        <f>258</f>
        <v>258</v>
      </c>
      <c r="AP90" s="50">
        <f>258</f>
        <v>258</v>
      </c>
      <c r="AQ90" s="50"/>
      <c r="AR90" s="50"/>
      <c r="AS90" s="50"/>
      <c r="AT90" s="50"/>
      <c r="AU90" s="50"/>
      <c r="AV90" s="50"/>
      <c r="AW90" s="50"/>
      <c r="AX90" s="1024"/>
      <c r="AY90" s="960"/>
    </row>
    <row r="91" spans="1:51">
      <c r="A91" s="980"/>
      <c r="B91" s="981"/>
      <c r="C91" s="961"/>
      <c r="D91" s="964"/>
      <c r="E91" s="969"/>
      <c r="F91" s="969"/>
      <c r="G91" s="969"/>
      <c r="H91" s="969"/>
      <c r="I91" s="969"/>
      <c r="J91" s="969"/>
      <c r="K91" s="965"/>
      <c r="L91" s="965"/>
      <c r="M91" s="967"/>
      <c r="N91" s="967"/>
      <c r="O91" s="964"/>
      <c r="P91" s="967"/>
      <c r="Q91" s="967"/>
      <c r="R91" s="143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3"/>
      <c r="AM91" s="53"/>
      <c r="AN91" s="53"/>
      <c r="AO91" s="53"/>
      <c r="AP91" s="53"/>
      <c r="AQ91" s="53"/>
      <c r="AR91" s="53"/>
      <c r="AS91" s="53"/>
      <c r="AT91" s="53"/>
      <c r="AU91" s="182"/>
      <c r="AV91" s="183"/>
      <c r="AW91" s="184"/>
      <c r="AX91" s="1025"/>
      <c r="AY91" s="961"/>
    </row>
    <row r="92" spans="1:51" ht="15" customHeight="1">
      <c r="A92" s="980" t="s">
        <v>140</v>
      </c>
      <c r="B92" s="981" t="s">
        <v>94</v>
      </c>
      <c r="C92" s="960" t="s">
        <v>39</v>
      </c>
      <c r="D92" s="964">
        <v>100</v>
      </c>
      <c r="E92" s="969">
        <v>42075</v>
      </c>
      <c r="F92" s="969">
        <v>42109</v>
      </c>
      <c r="G92" s="969"/>
      <c r="H92" s="969">
        <v>42120</v>
      </c>
      <c r="I92" s="969"/>
      <c r="J92" s="969"/>
      <c r="K92" s="965">
        <f>O92+февраль!L92</f>
        <v>14</v>
      </c>
      <c r="L92" s="965">
        <f>P92+февраль!L92</f>
        <v>0</v>
      </c>
      <c r="M92" s="966">
        <f>D92-L92</f>
        <v>100</v>
      </c>
      <c r="N92" s="966">
        <f>L92/D92*100</f>
        <v>0</v>
      </c>
      <c r="O92" s="964">
        <f>SUM(S92:AW92)</f>
        <v>14</v>
      </c>
      <c r="P92" s="966">
        <f>SUM(S93:AW93)</f>
        <v>0</v>
      </c>
      <c r="Q92" s="966">
        <f>P92/O92*100</f>
        <v>0</v>
      </c>
      <c r="R92" s="49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>
        <v>7</v>
      </c>
      <c r="AW92" s="50">
        <v>7</v>
      </c>
      <c r="AX92" s="1024"/>
      <c r="AY92" s="960"/>
    </row>
    <row r="93" spans="1:51">
      <c r="A93" s="980"/>
      <c r="B93" s="981"/>
      <c r="C93" s="961"/>
      <c r="D93" s="964"/>
      <c r="E93" s="969"/>
      <c r="F93" s="969"/>
      <c r="G93" s="969"/>
      <c r="H93" s="969"/>
      <c r="I93" s="969"/>
      <c r="J93" s="969"/>
      <c r="K93" s="965"/>
      <c r="L93" s="965"/>
      <c r="M93" s="967"/>
      <c r="N93" s="967"/>
      <c r="O93" s="964"/>
      <c r="P93" s="967"/>
      <c r="Q93" s="967"/>
      <c r="R93" s="143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3"/>
      <c r="AM93" s="53"/>
      <c r="AN93" s="53"/>
      <c r="AO93" s="53"/>
      <c r="AP93" s="53"/>
      <c r="AQ93" s="53"/>
      <c r="AR93" s="53"/>
      <c r="AS93" s="53"/>
      <c r="AT93" s="53"/>
      <c r="AU93" s="182"/>
      <c r="AV93" s="183"/>
      <c r="AW93" s="184"/>
      <c r="AX93" s="1025"/>
      <c r="AY93" s="961"/>
    </row>
    <row r="94" spans="1:51" ht="15" customHeight="1">
      <c r="A94" s="980" t="s">
        <v>141</v>
      </c>
      <c r="B94" s="981" t="s">
        <v>95</v>
      </c>
      <c r="C94" s="960" t="s">
        <v>39</v>
      </c>
      <c r="D94" s="964">
        <v>100</v>
      </c>
      <c r="E94" s="969">
        <v>42090</v>
      </c>
      <c r="F94" s="969">
        <v>42109</v>
      </c>
      <c r="G94" s="969"/>
      <c r="H94" s="969">
        <v>42095</v>
      </c>
      <c r="I94" s="969"/>
      <c r="J94" s="969"/>
      <c r="K94" s="965">
        <f>O94+февраль!L94</f>
        <v>96</v>
      </c>
      <c r="L94" s="965">
        <f>P94+февраль!L94</f>
        <v>0</v>
      </c>
      <c r="M94" s="966">
        <f>D94-L94</f>
        <v>100</v>
      </c>
      <c r="N94" s="966">
        <f>L94/D94*100</f>
        <v>0</v>
      </c>
      <c r="O94" s="964">
        <f>SUM(S94:AW94)</f>
        <v>96</v>
      </c>
      <c r="P94" s="966">
        <f>SUM(S95:AW95)</f>
        <v>0</v>
      </c>
      <c r="Q94" s="966">
        <f>P94/O94*100</f>
        <v>0</v>
      </c>
      <c r="R94" s="49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>
        <v>8</v>
      </c>
      <c r="AM94" s="50">
        <v>8</v>
      </c>
      <c r="AN94" s="50">
        <v>8</v>
      </c>
      <c r="AO94" s="50">
        <v>8</v>
      </c>
      <c r="AP94" s="50">
        <v>8</v>
      </c>
      <c r="AQ94" s="50">
        <v>8</v>
      </c>
      <c r="AR94" s="50">
        <v>8</v>
      </c>
      <c r="AS94" s="50">
        <v>8</v>
      </c>
      <c r="AT94" s="50">
        <v>8</v>
      </c>
      <c r="AU94" s="50">
        <v>8</v>
      </c>
      <c r="AV94" s="50">
        <v>8</v>
      </c>
      <c r="AW94" s="50">
        <v>8</v>
      </c>
      <c r="AX94" s="1024"/>
      <c r="AY94" s="960"/>
    </row>
    <row r="95" spans="1:51">
      <c r="A95" s="980"/>
      <c r="B95" s="981"/>
      <c r="C95" s="961"/>
      <c r="D95" s="964"/>
      <c r="E95" s="969"/>
      <c r="F95" s="969"/>
      <c r="G95" s="969"/>
      <c r="H95" s="969"/>
      <c r="I95" s="969"/>
      <c r="J95" s="969"/>
      <c r="K95" s="965"/>
      <c r="L95" s="965"/>
      <c r="M95" s="967"/>
      <c r="N95" s="967"/>
      <c r="O95" s="964"/>
      <c r="P95" s="967"/>
      <c r="Q95" s="967"/>
      <c r="R95" s="51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3"/>
      <c r="AM95" s="53"/>
      <c r="AN95" s="53"/>
      <c r="AO95" s="53"/>
      <c r="AP95" s="53"/>
      <c r="AQ95" s="53"/>
      <c r="AR95" s="53"/>
      <c r="AS95" s="53"/>
      <c r="AT95" s="53"/>
      <c r="AU95" s="182"/>
      <c r="AV95" s="183"/>
      <c r="AW95" s="184"/>
      <c r="AX95" s="1025"/>
      <c r="AY95" s="961"/>
    </row>
    <row r="96" spans="1:51" ht="15" customHeight="1">
      <c r="A96" s="980" t="s">
        <v>142</v>
      </c>
      <c r="B96" s="981" t="s">
        <v>96</v>
      </c>
      <c r="C96" s="960" t="s">
        <v>39</v>
      </c>
      <c r="D96" s="964">
        <v>100</v>
      </c>
      <c r="E96" s="969">
        <v>42090</v>
      </c>
      <c r="F96" s="969">
        <v>42109</v>
      </c>
      <c r="G96" s="969"/>
      <c r="H96" s="969">
        <v>42099</v>
      </c>
      <c r="I96" s="969"/>
      <c r="J96" s="969"/>
      <c r="K96" s="965">
        <f>O96+февраль!L96</f>
        <v>50</v>
      </c>
      <c r="L96" s="965">
        <f>P96+февраль!L96</f>
        <v>0</v>
      </c>
      <c r="M96" s="966">
        <f>D96-L96</f>
        <v>100</v>
      </c>
      <c r="N96" s="966">
        <f>L96/D96*100</f>
        <v>0</v>
      </c>
      <c r="O96" s="964">
        <f>SUM(S96:AW96)</f>
        <v>50</v>
      </c>
      <c r="P96" s="966">
        <f>SUM(S97:AW97)</f>
        <v>0</v>
      </c>
      <c r="Q96" s="966">
        <f>P96/O96*100</f>
        <v>0</v>
      </c>
      <c r="R96" s="49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>
        <v>10</v>
      </c>
      <c r="AT96" s="50">
        <v>10</v>
      </c>
      <c r="AU96" s="50">
        <v>10</v>
      </c>
      <c r="AV96" s="50">
        <v>10</v>
      </c>
      <c r="AW96" s="50">
        <v>10</v>
      </c>
      <c r="AX96" s="1024"/>
      <c r="AY96" s="960"/>
    </row>
    <row r="97" spans="1:51">
      <c r="A97" s="980"/>
      <c r="B97" s="981"/>
      <c r="C97" s="961"/>
      <c r="D97" s="964"/>
      <c r="E97" s="969"/>
      <c r="F97" s="969"/>
      <c r="G97" s="969"/>
      <c r="H97" s="969"/>
      <c r="I97" s="969"/>
      <c r="J97" s="969"/>
      <c r="K97" s="965"/>
      <c r="L97" s="965"/>
      <c r="M97" s="967"/>
      <c r="N97" s="967"/>
      <c r="O97" s="964"/>
      <c r="P97" s="967"/>
      <c r="Q97" s="967"/>
      <c r="R97" s="143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3"/>
      <c r="AM97" s="53"/>
      <c r="AN97" s="53"/>
      <c r="AO97" s="53"/>
      <c r="AP97" s="53"/>
      <c r="AQ97" s="53"/>
      <c r="AR97" s="53"/>
      <c r="AS97" s="53"/>
      <c r="AT97" s="53"/>
      <c r="AU97" s="182"/>
      <c r="AV97" s="183"/>
      <c r="AW97" s="184"/>
      <c r="AX97" s="1025"/>
      <c r="AY97" s="961"/>
    </row>
    <row r="98" spans="1:51" ht="15" customHeight="1">
      <c r="A98" s="980" t="s">
        <v>143</v>
      </c>
      <c r="B98" s="981" t="s">
        <v>97</v>
      </c>
      <c r="C98" s="960" t="s">
        <v>39</v>
      </c>
      <c r="D98" s="964">
        <v>100</v>
      </c>
      <c r="E98" s="969">
        <v>42090</v>
      </c>
      <c r="F98" s="1065">
        <v>42109</v>
      </c>
      <c r="G98" s="969"/>
      <c r="H98" s="969">
        <v>42094</v>
      </c>
      <c r="I98" s="969"/>
      <c r="J98" s="969"/>
      <c r="K98" s="965">
        <f>O98+февраль!L98</f>
        <v>100</v>
      </c>
      <c r="L98" s="965">
        <f>P98+февраль!L98</f>
        <v>0</v>
      </c>
      <c r="M98" s="966">
        <f>D98-L98</f>
        <v>100</v>
      </c>
      <c r="N98" s="966">
        <f>L98/D98*100</f>
        <v>0</v>
      </c>
      <c r="O98" s="964">
        <f>SUM(S98:AW98)</f>
        <v>100</v>
      </c>
      <c r="P98" s="966">
        <f>SUM(S99:AW99)</f>
        <v>0</v>
      </c>
      <c r="Q98" s="966">
        <f>P98/O98*100</f>
        <v>0</v>
      </c>
      <c r="R98" s="49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>
        <v>25</v>
      </c>
      <c r="AT98" s="50">
        <v>25</v>
      </c>
      <c r="AU98" s="50">
        <v>25</v>
      </c>
      <c r="AV98" s="50">
        <v>10</v>
      </c>
      <c r="AW98" s="50">
        <v>15</v>
      </c>
      <c r="AX98" s="1024"/>
      <c r="AY98" s="960"/>
    </row>
    <row r="99" spans="1:51">
      <c r="A99" s="980"/>
      <c r="B99" s="981"/>
      <c r="C99" s="961"/>
      <c r="D99" s="964"/>
      <c r="E99" s="969"/>
      <c r="F99" s="1066"/>
      <c r="G99" s="969"/>
      <c r="H99" s="969"/>
      <c r="I99" s="969"/>
      <c r="J99" s="969"/>
      <c r="K99" s="965"/>
      <c r="L99" s="965"/>
      <c r="M99" s="967"/>
      <c r="N99" s="967"/>
      <c r="O99" s="964"/>
      <c r="P99" s="967"/>
      <c r="Q99" s="967"/>
      <c r="R99" s="51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3"/>
      <c r="AM99" s="53"/>
      <c r="AN99" s="53"/>
      <c r="AO99" s="53"/>
      <c r="AP99" s="53"/>
      <c r="AQ99" s="53"/>
      <c r="AR99" s="53"/>
      <c r="AS99" s="53"/>
      <c r="AT99" s="53"/>
      <c r="AU99" s="182"/>
      <c r="AV99" s="183"/>
      <c r="AW99" s="184"/>
      <c r="AX99" s="1025"/>
      <c r="AY99" s="961"/>
    </row>
    <row r="100" spans="1:51" ht="15" customHeight="1">
      <c r="A100" s="980" t="s">
        <v>271</v>
      </c>
      <c r="B100" s="981" t="s">
        <v>100</v>
      </c>
      <c r="C100" s="960" t="s">
        <v>39</v>
      </c>
      <c r="D100" s="964">
        <v>100</v>
      </c>
      <c r="E100" s="969">
        <v>42095</v>
      </c>
      <c r="F100" s="969"/>
      <c r="G100" s="969"/>
      <c r="H100" s="969">
        <v>42099</v>
      </c>
      <c r="I100" s="969"/>
      <c r="J100" s="969"/>
      <c r="K100" s="965">
        <f>O100+февраль!L100</f>
        <v>0</v>
      </c>
      <c r="L100" s="965">
        <f>P100+февраль!L100</f>
        <v>0</v>
      </c>
      <c r="M100" s="966">
        <f>D100-L100</f>
        <v>100</v>
      </c>
      <c r="N100" s="966">
        <f>L100/D100*100</f>
        <v>0</v>
      </c>
      <c r="O100" s="964">
        <f>SUM(S100:AW100)</f>
        <v>0</v>
      </c>
      <c r="P100" s="966">
        <f>SUM(S101:AW101)</f>
        <v>0</v>
      </c>
      <c r="Q100" s="966" t="e">
        <f>P100/O100*100</f>
        <v>#DIV/0!</v>
      </c>
      <c r="R100" s="49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1024"/>
      <c r="AY100" s="960"/>
    </row>
    <row r="101" spans="1:51">
      <c r="A101" s="980"/>
      <c r="B101" s="981"/>
      <c r="C101" s="961"/>
      <c r="D101" s="964"/>
      <c r="E101" s="969"/>
      <c r="F101" s="969"/>
      <c r="G101" s="969"/>
      <c r="H101" s="969"/>
      <c r="I101" s="969"/>
      <c r="J101" s="969"/>
      <c r="K101" s="965"/>
      <c r="L101" s="965"/>
      <c r="M101" s="967"/>
      <c r="N101" s="967"/>
      <c r="O101" s="964"/>
      <c r="P101" s="967"/>
      <c r="Q101" s="967"/>
      <c r="R101" s="51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3"/>
      <c r="AM101" s="53"/>
      <c r="AN101" s="53"/>
      <c r="AO101" s="53"/>
      <c r="AP101" s="53"/>
      <c r="AQ101" s="53"/>
      <c r="AR101" s="53"/>
      <c r="AS101" s="53"/>
      <c r="AT101" s="53"/>
      <c r="AU101" s="182"/>
      <c r="AV101" s="183"/>
      <c r="AW101" s="184"/>
      <c r="AX101" s="1025"/>
      <c r="AY101" s="961"/>
    </row>
    <row r="102" spans="1:51" ht="18">
      <c r="A102" s="47" t="s">
        <v>327</v>
      </c>
      <c r="B102" s="1030" t="s">
        <v>101</v>
      </c>
      <c r="C102" s="1030"/>
      <c r="D102" s="1030"/>
      <c r="E102" s="1030">
        <v>42075</v>
      </c>
      <c r="F102" s="1030"/>
      <c r="G102" s="1030"/>
      <c r="H102" s="1030">
        <v>42114</v>
      </c>
      <c r="I102" s="1030"/>
      <c r="J102" s="1030"/>
      <c r="K102" s="1030"/>
      <c r="L102" s="1030"/>
      <c r="M102" s="1030"/>
      <c r="N102" s="1030"/>
      <c r="O102" s="1030"/>
      <c r="P102" s="1030"/>
      <c r="Q102" s="1030"/>
      <c r="R102" s="1030"/>
      <c r="S102" s="1030"/>
      <c r="T102" s="1030"/>
      <c r="U102" s="1030"/>
      <c r="V102" s="1030"/>
      <c r="W102" s="1030"/>
      <c r="X102" s="1030"/>
      <c r="Y102" s="1030"/>
      <c r="Z102" s="1030"/>
      <c r="AA102" s="1030"/>
      <c r="AB102" s="1030"/>
      <c r="AC102" s="1030"/>
      <c r="AD102" s="1030"/>
      <c r="AE102" s="1030"/>
      <c r="AF102" s="1030"/>
      <c r="AG102" s="1030"/>
      <c r="AH102" s="1030"/>
      <c r="AI102" s="1030"/>
      <c r="AJ102" s="1030"/>
      <c r="AK102" s="1030"/>
      <c r="AL102" s="1030"/>
      <c r="AM102" s="1030"/>
      <c r="AN102" s="1030"/>
      <c r="AO102" s="1030"/>
      <c r="AP102" s="1030"/>
      <c r="AQ102" s="1030"/>
      <c r="AR102" s="1030"/>
      <c r="AS102" s="1030"/>
      <c r="AT102" s="1030"/>
      <c r="AU102" s="1030"/>
      <c r="AV102" s="1030"/>
      <c r="AW102" s="1030"/>
      <c r="AX102" s="1030"/>
    </row>
    <row r="103" spans="1:51" ht="15" customHeight="1">
      <c r="A103" s="980" t="s">
        <v>144</v>
      </c>
      <c r="B103" s="981" t="s">
        <v>93</v>
      </c>
      <c r="C103" s="960" t="s">
        <v>38</v>
      </c>
      <c r="D103" s="964">
        <v>313</v>
      </c>
      <c r="E103" s="969">
        <v>42075</v>
      </c>
      <c r="F103" s="969">
        <v>42124</v>
      </c>
      <c r="G103" s="969"/>
      <c r="H103" s="969">
        <v>42115</v>
      </c>
      <c r="I103" s="969"/>
      <c r="J103" s="969"/>
      <c r="K103" s="965">
        <f>O103+февраль!L103</f>
        <v>313.00000000000006</v>
      </c>
      <c r="L103" s="965">
        <f>P103+февраль!L103</f>
        <v>0</v>
      </c>
      <c r="M103" s="966">
        <f>D103-L103</f>
        <v>313</v>
      </c>
      <c r="N103" s="966">
        <f>L103/D103*100</f>
        <v>0</v>
      </c>
      <c r="O103" s="964">
        <f>SUM(S103:AW103)</f>
        <v>313.00000000000006</v>
      </c>
      <c r="P103" s="966">
        <f>SUM(S104:AW104)</f>
        <v>0</v>
      </c>
      <c r="Q103" s="966">
        <f>P103/O103*100</f>
        <v>0</v>
      </c>
      <c r="R103" s="49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>
        <v>31.3</v>
      </c>
      <c r="AE103" s="50">
        <v>31.3</v>
      </c>
      <c r="AF103" s="50">
        <v>31.3</v>
      </c>
      <c r="AG103" s="50">
        <v>31.3</v>
      </c>
      <c r="AH103" s="50">
        <v>31.3</v>
      </c>
      <c r="AI103" s="50">
        <v>31.3</v>
      </c>
      <c r="AJ103" s="50">
        <v>31.3</v>
      </c>
      <c r="AK103" s="50">
        <v>31.3</v>
      </c>
      <c r="AL103" s="50">
        <v>31.3</v>
      </c>
      <c r="AM103" s="50">
        <v>31.3</v>
      </c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960" t="s">
        <v>274</v>
      </c>
      <c r="AY103" s="960"/>
    </row>
    <row r="104" spans="1:51">
      <c r="A104" s="980"/>
      <c r="B104" s="981"/>
      <c r="C104" s="961"/>
      <c r="D104" s="964"/>
      <c r="E104" s="969"/>
      <c r="F104" s="969"/>
      <c r="G104" s="969"/>
      <c r="H104" s="969"/>
      <c r="I104" s="969"/>
      <c r="J104" s="969"/>
      <c r="K104" s="965"/>
      <c r="L104" s="965"/>
      <c r="M104" s="967"/>
      <c r="N104" s="967"/>
      <c r="O104" s="964"/>
      <c r="P104" s="967"/>
      <c r="Q104" s="967"/>
      <c r="R104" s="143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3"/>
      <c r="AM104" s="53"/>
      <c r="AN104" s="53"/>
      <c r="AO104" s="53"/>
      <c r="AP104" s="53"/>
      <c r="AQ104" s="53"/>
      <c r="AR104" s="53"/>
      <c r="AS104" s="53"/>
      <c r="AT104" s="53"/>
      <c r="AU104" s="182"/>
      <c r="AV104" s="183"/>
      <c r="AW104" s="184"/>
      <c r="AX104" s="961"/>
      <c r="AY104" s="961"/>
    </row>
    <row r="105" spans="1:51" ht="15" customHeight="1">
      <c r="A105" s="980" t="s">
        <v>145</v>
      </c>
      <c r="B105" s="981" t="s">
        <v>94</v>
      </c>
      <c r="C105" s="960" t="s">
        <v>39</v>
      </c>
      <c r="D105" s="964">
        <v>100</v>
      </c>
      <c r="E105" s="969">
        <v>42085</v>
      </c>
      <c r="F105" s="969">
        <v>42109</v>
      </c>
      <c r="G105" s="969"/>
      <c r="H105" s="969">
        <v>42099</v>
      </c>
      <c r="I105" s="969"/>
      <c r="J105" s="969"/>
      <c r="K105" s="965">
        <f>O105+февраль!L105</f>
        <v>70</v>
      </c>
      <c r="L105" s="965">
        <f>P105+февраль!L105</f>
        <v>0</v>
      </c>
      <c r="M105" s="966">
        <f>D105-L105</f>
        <v>100</v>
      </c>
      <c r="N105" s="966">
        <f>L105/D105*100</f>
        <v>0</v>
      </c>
      <c r="O105" s="964">
        <f t="shared" ref="O105:O113" si="2">SUM(S105:AW105)</f>
        <v>70</v>
      </c>
      <c r="P105" s="966">
        <f>SUM(S106:AW106)</f>
        <v>0</v>
      </c>
      <c r="Q105" s="966">
        <f>P105/O105*100</f>
        <v>0</v>
      </c>
      <c r="R105" s="49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>
        <v>7</v>
      </c>
      <c r="AO105" s="50">
        <v>7</v>
      </c>
      <c r="AP105" s="50">
        <v>7</v>
      </c>
      <c r="AQ105" s="50">
        <v>7</v>
      </c>
      <c r="AR105" s="50">
        <v>7</v>
      </c>
      <c r="AS105" s="50">
        <v>7</v>
      </c>
      <c r="AT105" s="50">
        <v>7</v>
      </c>
      <c r="AU105" s="50">
        <v>7</v>
      </c>
      <c r="AV105" s="50">
        <v>7</v>
      </c>
      <c r="AW105" s="50">
        <v>7</v>
      </c>
      <c r="AX105" s="1024"/>
      <c r="AY105" s="960"/>
    </row>
    <row r="106" spans="1:51">
      <c r="A106" s="980"/>
      <c r="B106" s="981"/>
      <c r="C106" s="961"/>
      <c r="D106" s="964"/>
      <c r="E106" s="969"/>
      <c r="F106" s="969"/>
      <c r="G106" s="969"/>
      <c r="H106" s="969"/>
      <c r="I106" s="969"/>
      <c r="J106" s="969"/>
      <c r="K106" s="965"/>
      <c r="L106" s="965"/>
      <c r="M106" s="967"/>
      <c r="N106" s="967"/>
      <c r="O106" s="964"/>
      <c r="P106" s="967"/>
      <c r="Q106" s="967"/>
      <c r="R106" s="143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3"/>
      <c r="AM106" s="53"/>
      <c r="AN106" s="53"/>
      <c r="AO106" s="53"/>
      <c r="AP106" s="53"/>
      <c r="AQ106" s="53"/>
      <c r="AR106" s="53"/>
      <c r="AS106" s="53"/>
      <c r="AT106" s="53"/>
      <c r="AU106" s="182"/>
      <c r="AV106" s="183"/>
      <c r="AW106" s="184"/>
      <c r="AX106" s="1025"/>
      <c r="AY106" s="961"/>
    </row>
    <row r="107" spans="1:51" ht="15" customHeight="1">
      <c r="A107" s="980" t="s">
        <v>146</v>
      </c>
      <c r="B107" s="981" t="s">
        <v>95</v>
      </c>
      <c r="C107" s="960" t="s">
        <v>39</v>
      </c>
      <c r="D107" s="964">
        <v>100</v>
      </c>
      <c r="E107" s="969">
        <v>42100</v>
      </c>
      <c r="F107" s="969">
        <v>42095</v>
      </c>
      <c r="G107" s="969"/>
      <c r="H107" s="969">
        <v>42105</v>
      </c>
      <c r="I107" s="969"/>
      <c r="J107" s="969"/>
      <c r="K107" s="965">
        <f>O107+февраль!L107</f>
        <v>0</v>
      </c>
      <c r="L107" s="965">
        <f>P107+февраль!L107</f>
        <v>0</v>
      </c>
      <c r="M107" s="966">
        <f>D107-L107</f>
        <v>100</v>
      </c>
      <c r="N107" s="966">
        <f>L107/D107*100</f>
        <v>0</v>
      </c>
      <c r="O107" s="964">
        <f t="shared" si="2"/>
        <v>0</v>
      </c>
      <c r="P107" s="966">
        <f>SUM(S108:AW108)</f>
        <v>0</v>
      </c>
      <c r="Q107" s="966" t="e">
        <f>P107/O107*100</f>
        <v>#DIV/0!</v>
      </c>
      <c r="R107" s="49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1024"/>
    </row>
    <row r="108" spans="1:51" ht="15" customHeight="1">
      <c r="A108" s="980"/>
      <c r="B108" s="981"/>
      <c r="C108" s="961"/>
      <c r="D108" s="964"/>
      <c r="E108" s="969"/>
      <c r="F108" s="969"/>
      <c r="G108" s="969"/>
      <c r="H108" s="969"/>
      <c r="I108" s="969"/>
      <c r="J108" s="969"/>
      <c r="K108" s="965"/>
      <c r="L108" s="965"/>
      <c r="M108" s="967"/>
      <c r="N108" s="967"/>
      <c r="O108" s="964"/>
      <c r="P108" s="967"/>
      <c r="Q108" s="967"/>
      <c r="R108" s="51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3"/>
      <c r="AM108" s="53"/>
      <c r="AN108" s="53"/>
      <c r="AO108" s="53"/>
      <c r="AP108" s="53"/>
      <c r="AQ108" s="53"/>
      <c r="AR108" s="53"/>
      <c r="AS108" s="53"/>
      <c r="AT108" s="53"/>
      <c r="AU108" s="182"/>
      <c r="AV108" s="183"/>
      <c r="AW108" s="184"/>
      <c r="AX108" s="1025"/>
    </row>
    <row r="109" spans="1:51" ht="15" customHeight="1">
      <c r="A109" s="980" t="s">
        <v>147</v>
      </c>
      <c r="B109" s="981" t="s">
        <v>96</v>
      </c>
      <c r="C109" s="960" t="s">
        <v>39</v>
      </c>
      <c r="D109" s="964">
        <v>100</v>
      </c>
      <c r="E109" s="969">
        <v>42100</v>
      </c>
      <c r="F109" s="969">
        <v>42096</v>
      </c>
      <c r="G109" s="969"/>
      <c r="H109" s="969">
        <v>42114</v>
      </c>
      <c r="I109" s="969"/>
      <c r="J109" s="969"/>
      <c r="K109" s="965">
        <f>O109+февраль!L109</f>
        <v>0</v>
      </c>
      <c r="L109" s="965">
        <f>P109+февраль!L109</f>
        <v>0</v>
      </c>
      <c r="M109" s="966">
        <f>D109-L109</f>
        <v>100</v>
      </c>
      <c r="N109" s="966">
        <f>L109/D109*100</f>
        <v>0</v>
      </c>
      <c r="O109" s="964">
        <f t="shared" si="2"/>
        <v>0</v>
      </c>
      <c r="P109" s="966">
        <f>SUM(S110:AW110)</f>
        <v>0</v>
      </c>
      <c r="Q109" s="966" t="e">
        <f>P109/O109*100</f>
        <v>#DIV/0!</v>
      </c>
      <c r="R109" s="49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1024"/>
    </row>
    <row r="110" spans="1:51" ht="15" customHeight="1">
      <c r="A110" s="980"/>
      <c r="B110" s="981"/>
      <c r="C110" s="961"/>
      <c r="D110" s="964"/>
      <c r="E110" s="969"/>
      <c r="F110" s="969"/>
      <c r="G110" s="969"/>
      <c r="H110" s="969"/>
      <c r="I110" s="969"/>
      <c r="J110" s="969"/>
      <c r="K110" s="965"/>
      <c r="L110" s="965"/>
      <c r="M110" s="967"/>
      <c r="N110" s="967"/>
      <c r="O110" s="964"/>
      <c r="P110" s="967"/>
      <c r="Q110" s="967"/>
      <c r="R110" s="51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3"/>
      <c r="AM110" s="53"/>
      <c r="AN110" s="53"/>
      <c r="AO110" s="53"/>
      <c r="AP110" s="53"/>
      <c r="AQ110" s="53"/>
      <c r="AR110" s="53"/>
      <c r="AS110" s="53"/>
      <c r="AT110" s="53"/>
      <c r="AU110" s="182"/>
      <c r="AV110" s="183"/>
      <c r="AW110" s="184"/>
      <c r="AX110" s="1025"/>
    </row>
    <row r="111" spans="1:51">
      <c r="A111" s="980" t="s">
        <v>148</v>
      </c>
      <c r="B111" s="981" t="s">
        <v>102</v>
      </c>
      <c r="C111" s="960" t="s">
        <v>39</v>
      </c>
      <c r="D111" s="964">
        <v>100</v>
      </c>
      <c r="E111" s="969">
        <v>42085</v>
      </c>
      <c r="F111" s="969">
        <v>42097</v>
      </c>
      <c r="G111" s="969"/>
      <c r="H111" s="969">
        <v>42099</v>
      </c>
      <c r="I111" s="969"/>
      <c r="J111" s="969"/>
      <c r="K111" s="965">
        <f>O111+февраль!L111</f>
        <v>70</v>
      </c>
      <c r="L111" s="965">
        <f>P111+февраль!L111</f>
        <v>0</v>
      </c>
      <c r="M111" s="966">
        <f>D111-L111</f>
        <v>100</v>
      </c>
      <c r="N111" s="966">
        <f>L111/D111*100</f>
        <v>0</v>
      </c>
      <c r="O111" s="964">
        <f t="shared" si="2"/>
        <v>70</v>
      </c>
      <c r="P111" s="966">
        <f>SUM(S112:AW112)</f>
        <v>0</v>
      </c>
      <c r="Q111" s="966">
        <f>P111/O111*100</f>
        <v>0</v>
      </c>
      <c r="R111" s="49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>
        <v>7</v>
      </c>
      <c r="AO111" s="50">
        <v>7</v>
      </c>
      <c r="AP111" s="50">
        <v>7</v>
      </c>
      <c r="AQ111" s="50">
        <v>7</v>
      </c>
      <c r="AR111" s="50">
        <v>7</v>
      </c>
      <c r="AS111" s="50">
        <v>7</v>
      </c>
      <c r="AT111" s="50">
        <v>7</v>
      </c>
      <c r="AU111" s="50">
        <v>7</v>
      </c>
      <c r="AV111" s="50">
        <v>7</v>
      </c>
      <c r="AW111" s="50">
        <v>7</v>
      </c>
      <c r="AX111" s="1024"/>
    </row>
    <row r="112" spans="1:51">
      <c r="A112" s="980"/>
      <c r="B112" s="981"/>
      <c r="C112" s="961"/>
      <c r="D112" s="964"/>
      <c r="E112" s="969"/>
      <c r="F112" s="969"/>
      <c r="G112" s="969"/>
      <c r="H112" s="969"/>
      <c r="I112" s="969"/>
      <c r="J112" s="969"/>
      <c r="K112" s="965"/>
      <c r="L112" s="965"/>
      <c r="M112" s="967"/>
      <c r="N112" s="967"/>
      <c r="O112" s="964"/>
      <c r="P112" s="967"/>
      <c r="Q112" s="967"/>
      <c r="R112" s="143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3"/>
      <c r="AM112" s="53"/>
      <c r="AN112" s="53"/>
      <c r="AO112" s="53"/>
      <c r="AP112" s="53"/>
      <c r="AQ112" s="53"/>
      <c r="AR112" s="53"/>
      <c r="AS112" s="53"/>
      <c r="AT112" s="53"/>
      <c r="AU112" s="182"/>
      <c r="AV112" s="183"/>
      <c r="AW112" s="184"/>
      <c r="AX112" s="1025"/>
    </row>
    <row r="113" spans="1:51">
      <c r="A113" s="1027" t="s">
        <v>149</v>
      </c>
      <c r="B113" s="981" t="s">
        <v>97</v>
      </c>
      <c r="C113" s="960" t="s">
        <v>39</v>
      </c>
      <c r="D113" s="964">
        <v>100</v>
      </c>
      <c r="E113" s="969">
        <v>42100</v>
      </c>
      <c r="F113" s="969"/>
      <c r="G113" s="969"/>
      <c r="H113" s="969">
        <v>42104</v>
      </c>
      <c r="I113" s="969"/>
      <c r="J113" s="969"/>
      <c r="K113" s="965">
        <f>O113+февраль!L113</f>
        <v>0</v>
      </c>
      <c r="L113" s="965">
        <f>P113+февраль!L113</f>
        <v>0</v>
      </c>
      <c r="M113" s="966">
        <f>D113-L113</f>
        <v>100</v>
      </c>
      <c r="N113" s="966">
        <f>L113/D113*100</f>
        <v>0</v>
      </c>
      <c r="O113" s="964">
        <f t="shared" si="2"/>
        <v>0</v>
      </c>
      <c r="P113" s="966">
        <f>SUM(S114:AW114)</f>
        <v>0</v>
      </c>
      <c r="Q113" s="966" t="e">
        <f>P113/O113*100</f>
        <v>#DIV/0!</v>
      </c>
      <c r="R113" s="49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1024"/>
    </row>
    <row r="114" spans="1:51">
      <c r="A114" s="1027"/>
      <c r="B114" s="981"/>
      <c r="C114" s="961"/>
      <c r="D114" s="964"/>
      <c r="E114" s="969"/>
      <c r="F114" s="969"/>
      <c r="G114" s="969"/>
      <c r="H114" s="969"/>
      <c r="I114" s="969"/>
      <c r="J114" s="969"/>
      <c r="K114" s="965"/>
      <c r="L114" s="965"/>
      <c r="M114" s="967"/>
      <c r="N114" s="967"/>
      <c r="O114" s="964"/>
      <c r="P114" s="967"/>
      <c r="Q114" s="967"/>
      <c r="R114" s="51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3"/>
      <c r="AM114" s="53"/>
      <c r="AN114" s="53"/>
      <c r="AO114" s="53"/>
      <c r="AP114" s="53"/>
      <c r="AQ114" s="53"/>
      <c r="AR114" s="53"/>
      <c r="AS114" s="53"/>
      <c r="AT114" s="53"/>
      <c r="AU114" s="182"/>
      <c r="AV114" s="183"/>
      <c r="AW114" s="184"/>
      <c r="AX114" s="1025"/>
    </row>
    <row r="115" spans="1:51" ht="18">
      <c r="A115" s="47" t="s">
        <v>328</v>
      </c>
      <c r="B115" s="1030" t="s">
        <v>103</v>
      </c>
      <c r="C115" s="1030"/>
      <c r="D115" s="1030"/>
      <c r="E115" s="1030">
        <v>42065</v>
      </c>
      <c r="F115" s="1030"/>
      <c r="G115" s="1030"/>
      <c r="H115" s="1030">
        <v>42144</v>
      </c>
      <c r="I115" s="1030"/>
      <c r="J115" s="1030"/>
      <c r="K115" s="1030"/>
      <c r="L115" s="1030"/>
      <c r="M115" s="1030"/>
      <c r="N115" s="1030"/>
      <c r="O115" s="1030"/>
      <c r="P115" s="1030"/>
      <c r="Q115" s="1030"/>
      <c r="R115" s="1030"/>
      <c r="S115" s="1030"/>
      <c r="T115" s="1030"/>
      <c r="U115" s="1030"/>
      <c r="V115" s="1030"/>
      <c r="W115" s="1030"/>
      <c r="X115" s="1030"/>
      <c r="Y115" s="1030"/>
      <c r="Z115" s="1030"/>
      <c r="AA115" s="1030"/>
      <c r="AB115" s="1030"/>
      <c r="AC115" s="1030"/>
      <c r="AD115" s="1030"/>
      <c r="AE115" s="1030"/>
      <c r="AF115" s="1030"/>
      <c r="AG115" s="1030"/>
      <c r="AH115" s="1030"/>
      <c r="AI115" s="1030"/>
      <c r="AJ115" s="1030"/>
      <c r="AK115" s="1030"/>
      <c r="AL115" s="1030"/>
      <c r="AM115" s="1030"/>
      <c r="AN115" s="1030"/>
      <c r="AO115" s="1030"/>
      <c r="AP115" s="1030"/>
      <c r="AQ115" s="1030"/>
      <c r="AR115" s="1030"/>
      <c r="AS115" s="1030"/>
      <c r="AT115" s="1030"/>
      <c r="AU115" s="1030"/>
      <c r="AV115" s="1030"/>
      <c r="AW115" s="1030"/>
      <c r="AX115" s="1030"/>
    </row>
    <row r="116" spans="1:51" ht="15" customHeight="1">
      <c r="A116" s="980" t="s">
        <v>150</v>
      </c>
      <c r="B116" s="981" t="s">
        <v>93</v>
      </c>
      <c r="C116" s="960" t="s">
        <v>38</v>
      </c>
      <c r="D116" s="964">
        <v>701</v>
      </c>
      <c r="E116" s="969">
        <v>42065</v>
      </c>
      <c r="F116" s="969">
        <v>42123</v>
      </c>
      <c r="G116" s="969"/>
      <c r="H116" s="969">
        <v>42074</v>
      </c>
      <c r="I116" s="969">
        <v>42154</v>
      </c>
      <c r="J116" s="969"/>
      <c r="K116" s="965">
        <f>O116+февраль!L116</f>
        <v>701</v>
      </c>
      <c r="L116" s="965">
        <f>P116+февраль!L116</f>
        <v>0</v>
      </c>
      <c r="M116" s="966">
        <f>D116-L116</f>
        <v>701</v>
      </c>
      <c r="N116" s="966">
        <f t="shared" ref="N116:N126" si="3">L116/D116*100</f>
        <v>0</v>
      </c>
      <c r="O116" s="964">
        <f t="shared" ref="O116:O126" si="4">SUM(S116:AW116)</f>
        <v>701</v>
      </c>
      <c r="P116" s="966">
        <f>SUM(S117:AW117)</f>
        <v>0</v>
      </c>
      <c r="Q116" s="966">
        <f>P116/O116*100</f>
        <v>0</v>
      </c>
      <c r="R116" s="49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>
        <v>78</v>
      </c>
      <c r="AO116" s="50">
        <v>78</v>
      </c>
      <c r="AP116" s="50">
        <v>78</v>
      </c>
      <c r="AQ116" s="50">
        <v>78</v>
      </c>
      <c r="AR116" s="50">
        <v>78</v>
      </c>
      <c r="AS116" s="50">
        <v>78</v>
      </c>
      <c r="AT116" s="50">
        <v>78</v>
      </c>
      <c r="AU116" s="50">
        <v>78</v>
      </c>
      <c r="AV116" s="50">
        <v>77</v>
      </c>
      <c r="AW116" s="50"/>
      <c r="AX116" s="1024"/>
      <c r="AY116" s="960"/>
    </row>
    <row r="117" spans="1:51">
      <c r="A117" s="980"/>
      <c r="B117" s="981"/>
      <c r="C117" s="961"/>
      <c r="D117" s="964"/>
      <c r="E117" s="969"/>
      <c r="F117" s="969"/>
      <c r="G117" s="969"/>
      <c r="H117" s="969"/>
      <c r="I117" s="969"/>
      <c r="J117" s="969"/>
      <c r="K117" s="965"/>
      <c r="L117" s="965"/>
      <c r="M117" s="967"/>
      <c r="N117" s="967"/>
      <c r="O117" s="964"/>
      <c r="P117" s="967"/>
      <c r="Q117" s="967"/>
      <c r="R117" s="143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3"/>
      <c r="AM117" s="53"/>
      <c r="AN117" s="53"/>
      <c r="AO117" s="53"/>
      <c r="AP117" s="53"/>
      <c r="AQ117" s="53"/>
      <c r="AR117" s="53"/>
      <c r="AS117" s="53"/>
      <c r="AT117" s="53"/>
      <c r="AU117" s="182"/>
      <c r="AV117" s="183"/>
      <c r="AW117" s="184"/>
      <c r="AX117" s="1025"/>
      <c r="AY117" s="961"/>
    </row>
    <row r="118" spans="1:51">
      <c r="A118" s="1027" t="s">
        <v>151</v>
      </c>
      <c r="B118" s="977" t="s">
        <v>94</v>
      </c>
      <c r="C118" s="1018"/>
      <c r="D118" s="1020"/>
      <c r="E118" s="976">
        <v>42115</v>
      </c>
      <c r="F118" s="975"/>
      <c r="G118" s="975"/>
      <c r="H118" s="976">
        <v>42129</v>
      </c>
      <c r="I118" s="975"/>
      <c r="J118" s="975"/>
      <c r="K118" s="965">
        <f>O118+февраль!L118</f>
        <v>0</v>
      </c>
      <c r="L118" s="1026">
        <f>P118+февраль!L118</f>
        <v>0</v>
      </c>
      <c r="M118" s="1026">
        <f>D118-L118</f>
        <v>0</v>
      </c>
      <c r="N118" s="966" t="e">
        <f t="shared" si="3"/>
        <v>#DIV/0!</v>
      </c>
      <c r="O118" s="964">
        <f t="shared" si="4"/>
        <v>0</v>
      </c>
      <c r="P118" s="1026">
        <f>SUM(S119:AW119)</f>
        <v>0</v>
      </c>
      <c r="Q118" s="1026" t="e">
        <f>P118/O118*100</f>
        <v>#DIV/0!</v>
      </c>
      <c r="R118" s="16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977"/>
    </row>
    <row r="119" spans="1:51">
      <c r="A119" s="1027"/>
      <c r="B119" s="978"/>
      <c r="C119" s="1019"/>
      <c r="D119" s="1021"/>
      <c r="E119" s="976"/>
      <c r="F119" s="975"/>
      <c r="G119" s="975"/>
      <c r="H119" s="976"/>
      <c r="I119" s="975"/>
      <c r="J119" s="975"/>
      <c r="K119" s="965"/>
      <c r="L119" s="1026"/>
      <c r="M119" s="1026"/>
      <c r="N119" s="967"/>
      <c r="O119" s="964"/>
      <c r="P119" s="1026"/>
      <c r="Q119" s="1026"/>
      <c r="R119" s="16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978"/>
    </row>
    <row r="120" spans="1:51">
      <c r="A120" s="1027" t="s">
        <v>152</v>
      </c>
      <c r="B120" s="977" t="s">
        <v>95</v>
      </c>
      <c r="C120" s="1018"/>
      <c r="D120" s="1020"/>
      <c r="E120" s="976">
        <v>42130</v>
      </c>
      <c r="F120" s="975"/>
      <c r="G120" s="975"/>
      <c r="H120" s="976">
        <v>42135</v>
      </c>
      <c r="I120" s="975"/>
      <c r="J120" s="975"/>
      <c r="K120" s="965">
        <f>O120+февраль!L120</f>
        <v>0</v>
      </c>
      <c r="L120" s="1026">
        <f>P120+февраль!L120</f>
        <v>0</v>
      </c>
      <c r="M120" s="1026">
        <f>D120-L120</f>
        <v>0</v>
      </c>
      <c r="N120" s="966" t="e">
        <f t="shared" si="3"/>
        <v>#DIV/0!</v>
      </c>
      <c r="O120" s="964">
        <f t="shared" si="4"/>
        <v>0</v>
      </c>
      <c r="P120" s="1026">
        <f>SUM(S121:AW121)</f>
        <v>0</v>
      </c>
      <c r="Q120" s="1026" t="e">
        <f>P120/O120*100</f>
        <v>#DIV/0!</v>
      </c>
      <c r="R120" s="16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977"/>
    </row>
    <row r="121" spans="1:51">
      <c r="A121" s="1027"/>
      <c r="B121" s="978"/>
      <c r="C121" s="1019"/>
      <c r="D121" s="1021"/>
      <c r="E121" s="976"/>
      <c r="F121" s="975"/>
      <c r="G121" s="975"/>
      <c r="H121" s="976"/>
      <c r="I121" s="975"/>
      <c r="J121" s="975"/>
      <c r="K121" s="965"/>
      <c r="L121" s="1026"/>
      <c r="M121" s="1026"/>
      <c r="N121" s="967"/>
      <c r="O121" s="964"/>
      <c r="P121" s="1026"/>
      <c r="Q121" s="1026"/>
      <c r="R121" s="16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978"/>
    </row>
    <row r="122" spans="1:51">
      <c r="A122" s="1027" t="s">
        <v>153</v>
      </c>
      <c r="B122" s="977" t="s">
        <v>96</v>
      </c>
      <c r="C122" s="1018"/>
      <c r="D122" s="1020"/>
      <c r="E122" s="976">
        <v>42130</v>
      </c>
      <c r="F122" s="975"/>
      <c r="G122" s="975"/>
      <c r="H122" s="976">
        <v>42144</v>
      </c>
      <c r="I122" s="975"/>
      <c r="J122" s="975"/>
      <c r="K122" s="965">
        <f>O122+февраль!L122</f>
        <v>0</v>
      </c>
      <c r="L122" s="1026">
        <f>P122+февраль!L122</f>
        <v>0</v>
      </c>
      <c r="M122" s="1026">
        <f>D122-L122</f>
        <v>0</v>
      </c>
      <c r="N122" s="966" t="e">
        <f t="shared" si="3"/>
        <v>#DIV/0!</v>
      </c>
      <c r="O122" s="964">
        <f t="shared" si="4"/>
        <v>0</v>
      </c>
      <c r="P122" s="1026">
        <f>SUM(S123:AW123)</f>
        <v>0</v>
      </c>
      <c r="Q122" s="1026" t="e">
        <f>P122/O122*100</f>
        <v>#DIV/0!</v>
      </c>
      <c r="R122" s="16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977"/>
    </row>
    <row r="123" spans="1:51">
      <c r="A123" s="1027"/>
      <c r="B123" s="978"/>
      <c r="C123" s="1019"/>
      <c r="D123" s="1021"/>
      <c r="E123" s="976"/>
      <c r="F123" s="975"/>
      <c r="G123" s="975"/>
      <c r="H123" s="976"/>
      <c r="I123" s="975"/>
      <c r="J123" s="975"/>
      <c r="K123" s="965"/>
      <c r="L123" s="1026"/>
      <c r="M123" s="1026"/>
      <c r="N123" s="967"/>
      <c r="O123" s="964"/>
      <c r="P123" s="1026"/>
      <c r="Q123" s="1026"/>
      <c r="R123" s="16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978"/>
    </row>
    <row r="124" spans="1:51">
      <c r="A124" s="1027" t="s">
        <v>154</v>
      </c>
      <c r="B124" s="977" t="s">
        <v>102</v>
      </c>
      <c r="C124" s="1018"/>
      <c r="D124" s="1020"/>
      <c r="E124" s="976">
        <v>42100</v>
      </c>
      <c r="F124" s="975"/>
      <c r="G124" s="975"/>
      <c r="H124" s="976">
        <v>42113</v>
      </c>
      <c r="I124" s="975"/>
      <c r="J124" s="975"/>
      <c r="K124" s="965">
        <f>O124+февраль!L124</f>
        <v>0</v>
      </c>
      <c r="L124" s="1026">
        <f>P124+февраль!L124</f>
        <v>0</v>
      </c>
      <c r="M124" s="1026">
        <f>D124-L124</f>
        <v>0</v>
      </c>
      <c r="N124" s="966" t="e">
        <f t="shared" si="3"/>
        <v>#DIV/0!</v>
      </c>
      <c r="O124" s="964">
        <f t="shared" si="4"/>
        <v>0</v>
      </c>
      <c r="P124" s="1026">
        <f>SUM(S125:AW125)</f>
        <v>0</v>
      </c>
      <c r="Q124" s="1026" t="e">
        <f>P124/O124*100</f>
        <v>#DIV/0!</v>
      </c>
      <c r="R124" s="16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977"/>
    </row>
    <row r="125" spans="1:51">
      <c r="A125" s="1027"/>
      <c r="B125" s="978"/>
      <c r="C125" s="1019"/>
      <c r="D125" s="1021"/>
      <c r="E125" s="976"/>
      <c r="F125" s="975"/>
      <c r="G125" s="975"/>
      <c r="H125" s="976"/>
      <c r="I125" s="975"/>
      <c r="J125" s="975"/>
      <c r="K125" s="965"/>
      <c r="L125" s="1026"/>
      <c r="M125" s="1026"/>
      <c r="N125" s="967"/>
      <c r="O125" s="964"/>
      <c r="P125" s="1026"/>
      <c r="Q125" s="1026"/>
      <c r="R125" s="16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978"/>
    </row>
    <row r="126" spans="1:51">
      <c r="A126" s="1027" t="s">
        <v>155</v>
      </c>
      <c r="B126" s="977" t="s">
        <v>97</v>
      </c>
      <c r="C126" s="1018"/>
      <c r="D126" s="1020"/>
      <c r="E126" s="976">
        <v>42130</v>
      </c>
      <c r="F126" s="975"/>
      <c r="G126" s="975"/>
      <c r="H126" s="976">
        <v>42134</v>
      </c>
      <c r="I126" s="975"/>
      <c r="J126" s="975"/>
      <c r="K126" s="965">
        <f>O126+февраль!L126</f>
        <v>0</v>
      </c>
      <c r="L126" s="1026">
        <f>P126+февраль!L126</f>
        <v>0</v>
      </c>
      <c r="M126" s="1026">
        <f>D126-L126</f>
        <v>0</v>
      </c>
      <c r="N126" s="966" t="e">
        <f t="shared" si="3"/>
        <v>#DIV/0!</v>
      </c>
      <c r="O126" s="964">
        <f t="shared" si="4"/>
        <v>0</v>
      </c>
      <c r="P126" s="1026">
        <f>SUM(S127:AW127)</f>
        <v>0</v>
      </c>
      <c r="Q126" s="1026" t="e">
        <f>P126/O126*100</f>
        <v>#DIV/0!</v>
      </c>
      <c r="R126" s="16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977"/>
    </row>
    <row r="127" spans="1:51">
      <c r="A127" s="1027"/>
      <c r="B127" s="978"/>
      <c r="C127" s="1019"/>
      <c r="D127" s="1021"/>
      <c r="E127" s="976"/>
      <c r="F127" s="975"/>
      <c r="G127" s="975"/>
      <c r="H127" s="976"/>
      <c r="I127" s="975"/>
      <c r="J127" s="975"/>
      <c r="K127" s="965"/>
      <c r="L127" s="1026"/>
      <c r="M127" s="1026"/>
      <c r="N127" s="967"/>
      <c r="O127" s="964"/>
      <c r="P127" s="1026"/>
      <c r="Q127" s="1026"/>
      <c r="R127" s="16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978"/>
    </row>
    <row r="128" spans="1:51" ht="18">
      <c r="A128" s="47" t="s">
        <v>329</v>
      </c>
      <c r="B128" s="1030" t="s">
        <v>272</v>
      </c>
      <c r="C128" s="1030"/>
      <c r="D128" s="1030"/>
      <c r="E128" s="1030">
        <v>42055</v>
      </c>
      <c r="F128" s="1030"/>
      <c r="G128" s="1030"/>
      <c r="H128" s="1030">
        <v>42174</v>
      </c>
      <c r="I128" s="1030"/>
      <c r="J128" s="1030"/>
      <c r="K128" s="1030"/>
      <c r="L128" s="1030"/>
      <c r="M128" s="1030"/>
      <c r="N128" s="1030"/>
      <c r="O128" s="1030"/>
      <c r="P128" s="1030"/>
      <c r="Q128" s="1030"/>
      <c r="R128" s="1030"/>
      <c r="S128" s="1030"/>
      <c r="T128" s="1030"/>
      <c r="U128" s="1030"/>
      <c r="V128" s="1030"/>
      <c r="W128" s="1030"/>
      <c r="X128" s="1030"/>
      <c r="Y128" s="1030"/>
      <c r="Z128" s="1030"/>
      <c r="AA128" s="1030"/>
      <c r="AB128" s="1030"/>
      <c r="AC128" s="1030"/>
      <c r="AD128" s="1030"/>
      <c r="AE128" s="1030"/>
      <c r="AF128" s="1030"/>
      <c r="AG128" s="1030"/>
      <c r="AH128" s="1030"/>
      <c r="AI128" s="1030"/>
      <c r="AJ128" s="1030"/>
      <c r="AK128" s="1030"/>
      <c r="AL128" s="1030"/>
      <c r="AM128" s="1030"/>
      <c r="AN128" s="1030"/>
      <c r="AO128" s="1030"/>
      <c r="AP128" s="1030"/>
      <c r="AQ128" s="1030"/>
      <c r="AR128" s="1030"/>
      <c r="AS128" s="1030"/>
      <c r="AT128" s="1030"/>
      <c r="AU128" s="1030"/>
      <c r="AV128" s="1030"/>
      <c r="AW128" s="1030"/>
      <c r="AX128" s="1030"/>
    </row>
    <row r="129" spans="1:51" ht="15" customHeight="1">
      <c r="A129" s="980" t="s">
        <v>156</v>
      </c>
      <c r="B129" s="981" t="s">
        <v>93</v>
      </c>
      <c r="C129" s="960" t="s">
        <v>38</v>
      </c>
      <c r="D129" s="964">
        <v>701</v>
      </c>
      <c r="E129" s="969">
        <v>42055</v>
      </c>
      <c r="F129" s="969">
        <v>42123</v>
      </c>
      <c r="G129" s="969"/>
      <c r="H129" s="969">
        <v>42064</v>
      </c>
      <c r="I129" s="969">
        <v>42155</v>
      </c>
      <c r="J129" s="969"/>
      <c r="K129" s="965">
        <f>O129+февраль!L129</f>
        <v>701.00000000000011</v>
      </c>
      <c r="L129" s="965">
        <f>P129+февраль!L129</f>
        <v>0</v>
      </c>
      <c r="M129" s="966">
        <f>D129-L129</f>
        <v>701</v>
      </c>
      <c r="N129" s="966">
        <f>L129/D129*100</f>
        <v>0</v>
      </c>
      <c r="O129" s="964">
        <f>SUM(S129:AW129)</f>
        <v>701.00000000000011</v>
      </c>
      <c r="P129" s="966">
        <f>SUM(S130:AW130)</f>
        <v>0</v>
      </c>
      <c r="Q129" s="966">
        <f>P129/O129*100</f>
        <v>0</v>
      </c>
      <c r="R129" s="49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>
        <v>70.099999999999994</v>
      </c>
      <c r="AO129" s="50">
        <v>70.099999999999994</v>
      </c>
      <c r="AP129" s="50">
        <v>70.099999999999994</v>
      </c>
      <c r="AQ129" s="50">
        <v>70.099999999999994</v>
      </c>
      <c r="AR129" s="50">
        <v>70.099999999999994</v>
      </c>
      <c r="AS129" s="50">
        <v>70.099999999999994</v>
      </c>
      <c r="AT129" s="50">
        <v>70.099999999999994</v>
      </c>
      <c r="AU129" s="50">
        <v>70.099999999999994</v>
      </c>
      <c r="AV129" s="50">
        <v>70.099999999999994</v>
      </c>
      <c r="AW129" s="50">
        <v>70.099999999999994</v>
      </c>
      <c r="AX129" s="1024"/>
      <c r="AY129" s="960"/>
    </row>
    <row r="130" spans="1:51">
      <c r="A130" s="980"/>
      <c r="B130" s="981"/>
      <c r="C130" s="961"/>
      <c r="D130" s="964"/>
      <c r="E130" s="969"/>
      <c r="F130" s="969"/>
      <c r="G130" s="969"/>
      <c r="H130" s="969"/>
      <c r="I130" s="969"/>
      <c r="J130" s="969"/>
      <c r="K130" s="965"/>
      <c r="L130" s="965"/>
      <c r="M130" s="967"/>
      <c r="N130" s="967"/>
      <c r="O130" s="964"/>
      <c r="P130" s="967"/>
      <c r="Q130" s="967"/>
      <c r="R130" s="143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3"/>
      <c r="AO130" s="53"/>
      <c r="AP130" s="53"/>
      <c r="AQ130" s="53"/>
      <c r="AR130" s="53"/>
      <c r="AS130" s="53"/>
      <c r="AT130" s="53"/>
      <c r="AU130" s="182"/>
      <c r="AV130" s="183"/>
      <c r="AW130" s="184"/>
      <c r="AX130" s="1025"/>
      <c r="AY130" s="961"/>
    </row>
    <row r="131" spans="1:51">
      <c r="A131" s="1027" t="s">
        <v>157</v>
      </c>
      <c r="B131" s="977" t="s">
        <v>94</v>
      </c>
      <c r="C131" s="1018"/>
      <c r="D131" s="1020"/>
      <c r="E131" s="976">
        <v>42145</v>
      </c>
      <c r="F131" s="975"/>
      <c r="G131" s="975"/>
      <c r="H131" s="976">
        <v>42159</v>
      </c>
      <c r="I131" s="975"/>
      <c r="J131" s="975"/>
      <c r="K131" s="965">
        <f>O131+февраль!L131</f>
        <v>0</v>
      </c>
      <c r="L131" s="1026">
        <f>P131+февраль!L131</f>
        <v>0</v>
      </c>
      <c r="M131" s="1028">
        <f>D131-L131</f>
        <v>0</v>
      </c>
      <c r="N131" s="1028" t="e">
        <f>L131/D131*100</f>
        <v>#DIV/0!</v>
      </c>
      <c r="O131" s="1026">
        <f>SUM(S131:AW131)</f>
        <v>0</v>
      </c>
      <c r="P131" s="1028">
        <f>SUM(S132:AW132)</f>
        <v>0</v>
      </c>
      <c r="Q131" s="1028" t="e">
        <f>P131/O131*100</f>
        <v>#DIV/0!</v>
      </c>
      <c r="R131" s="16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977"/>
    </row>
    <row r="132" spans="1:51">
      <c r="A132" s="1027"/>
      <c r="B132" s="978"/>
      <c r="C132" s="1019"/>
      <c r="D132" s="1021"/>
      <c r="E132" s="976"/>
      <c r="F132" s="975"/>
      <c r="G132" s="975"/>
      <c r="H132" s="976"/>
      <c r="I132" s="975"/>
      <c r="J132" s="975"/>
      <c r="K132" s="965"/>
      <c r="L132" s="1026"/>
      <c r="M132" s="1029"/>
      <c r="N132" s="1029"/>
      <c r="O132" s="1026"/>
      <c r="P132" s="1029"/>
      <c r="Q132" s="1029"/>
      <c r="R132" s="16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978"/>
    </row>
    <row r="133" spans="1:51">
      <c r="A133" s="1027" t="s">
        <v>158</v>
      </c>
      <c r="B133" s="977" t="s">
        <v>105</v>
      </c>
      <c r="C133" s="1018"/>
      <c r="D133" s="1020"/>
      <c r="E133" s="976">
        <v>42160</v>
      </c>
      <c r="F133" s="975"/>
      <c r="G133" s="975"/>
      <c r="H133" s="976">
        <v>42165</v>
      </c>
      <c r="I133" s="975"/>
      <c r="J133" s="975"/>
      <c r="K133" s="965">
        <f>O133+февраль!L133</f>
        <v>0</v>
      </c>
      <c r="L133" s="1026">
        <f>P133+февраль!L133</f>
        <v>0</v>
      </c>
      <c r="M133" s="1028">
        <f>D133-L133</f>
        <v>0</v>
      </c>
      <c r="N133" s="1028" t="e">
        <f>L133/D133*100</f>
        <v>#DIV/0!</v>
      </c>
      <c r="O133" s="1026">
        <f>SUM(S133:AW133)</f>
        <v>0</v>
      </c>
      <c r="P133" s="1028">
        <f>SUM(S134:AW134)</f>
        <v>0</v>
      </c>
      <c r="Q133" s="1028" t="e">
        <f>P133/O133*100</f>
        <v>#DIV/0!</v>
      </c>
      <c r="R133" s="16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977"/>
    </row>
    <row r="134" spans="1:51">
      <c r="A134" s="1027"/>
      <c r="B134" s="978"/>
      <c r="C134" s="1019"/>
      <c r="D134" s="1021"/>
      <c r="E134" s="976"/>
      <c r="F134" s="975"/>
      <c r="G134" s="975"/>
      <c r="H134" s="976"/>
      <c r="I134" s="975"/>
      <c r="J134" s="975"/>
      <c r="K134" s="965"/>
      <c r="L134" s="1026"/>
      <c r="M134" s="1029"/>
      <c r="N134" s="1029"/>
      <c r="O134" s="1026"/>
      <c r="P134" s="1029"/>
      <c r="Q134" s="1029"/>
      <c r="R134" s="16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978"/>
    </row>
    <row r="135" spans="1:51">
      <c r="A135" s="1027" t="s">
        <v>159</v>
      </c>
      <c r="B135" s="977" t="s">
        <v>106</v>
      </c>
      <c r="C135" s="1018"/>
      <c r="D135" s="1020"/>
      <c r="E135" s="976">
        <v>42160</v>
      </c>
      <c r="F135" s="975"/>
      <c r="G135" s="975"/>
      <c r="H135" s="976">
        <v>42174</v>
      </c>
      <c r="I135" s="975"/>
      <c r="J135" s="975"/>
      <c r="K135" s="965">
        <f>O135+февраль!L135</f>
        <v>0</v>
      </c>
      <c r="L135" s="1026">
        <f>P135+февраль!L135</f>
        <v>0</v>
      </c>
      <c r="M135" s="1028">
        <f>D135-L135</f>
        <v>0</v>
      </c>
      <c r="N135" s="1028" t="e">
        <f>L135/D135*100</f>
        <v>#DIV/0!</v>
      </c>
      <c r="O135" s="1026">
        <f>SUM(S135:AW135)</f>
        <v>0</v>
      </c>
      <c r="P135" s="1028">
        <f>SUM(S136:AW136)</f>
        <v>0</v>
      </c>
      <c r="Q135" s="1028" t="e">
        <f>P135/O135*100</f>
        <v>#DIV/0!</v>
      </c>
      <c r="R135" s="16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977"/>
    </row>
    <row r="136" spans="1:51">
      <c r="A136" s="1027"/>
      <c r="B136" s="978"/>
      <c r="C136" s="1019"/>
      <c r="D136" s="1021"/>
      <c r="E136" s="976"/>
      <c r="F136" s="975"/>
      <c r="G136" s="975"/>
      <c r="H136" s="976"/>
      <c r="I136" s="975"/>
      <c r="J136" s="975"/>
      <c r="K136" s="965"/>
      <c r="L136" s="1026"/>
      <c r="M136" s="1029"/>
      <c r="N136" s="1029"/>
      <c r="O136" s="1026"/>
      <c r="P136" s="1029"/>
      <c r="Q136" s="1029"/>
      <c r="R136" s="16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978"/>
    </row>
    <row r="137" spans="1:51">
      <c r="A137" s="1027" t="s">
        <v>160</v>
      </c>
      <c r="B137" s="977" t="s">
        <v>102</v>
      </c>
      <c r="C137" s="1018"/>
      <c r="D137" s="1020"/>
      <c r="E137" s="976">
        <v>42114</v>
      </c>
      <c r="F137" s="975"/>
      <c r="G137" s="975"/>
      <c r="H137" s="976">
        <v>42127</v>
      </c>
      <c r="I137" s="975"/>
      <c r="J137" s="975"/>
      <c r="K137" s="965">
        <f>O137+февраль!L137</f>
        <v>0</v>
      </c>
      <c r="L137" s="1026">
        <f>P137+февраль!L137</f>
        <v>0</v>
      </c>
      <c r="M137" s="1028">
        <f>D137-L137</f>
        <v>0</v>
      </c>
      <c r="N137" s="1028" t="e">
        <f>L137/D137*100</f>
        <v>#DIV/0!</v>
      </c>
      <c r="O137" s="1026">
        <f>SUM(S137:AW137)</f>
        <v>0</v>
      </c>
      <c r="P137" s="1028">
        <f>SUM(S138:AW138)</f>
        <v>0</v>
      </c>
      <c r="Q137" s="1028" t="e">
        <f>P137/O137*100</f>
        <v>#DIV/0!</v>
      </c>
      <c r="R137" s="16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977"/>
    </row>
    <row r="138" spans="1:51">
      <c r="A138" s="1027"/>
      <c r="B138" s="978"/>
      <c r="C138" s="1019"/>
      <c r="D138" s="1021"/>
      <c r="E138" s="976"/>
      <c r="F138" s="975"/>
      <c r="G138" s="975"/>
      <c r="H138" s="976"/>
      <c r="I138" s="975"/>
      <c r="J138" s="975"/>
      <c r="K138" s="965"/>
      <c r="L138" s="1026"/>
      <c r="M138" s="1029"/>
      <c r="N138" s="1029"/>
      <c r="O138" s="1026"/>
      <c r="P138" s="1029"/>
      <c r="Q138" s="1029"/>
      <c r="R138" s="16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978"/>
    </row>
    <row r="139" spans="1:51">
      <c r="A139" s="1027" t="s">
        <v>161</v>
      </c>
      <c r="B139" s="977" t="s">
        <v>97</v>
      </c>
      <c r="C139" s="1018"/>
      <c r="D139" s="1020"/>
      <c r="E139" s="976">
        <v>42160</v>
      </c>
      <c r="F139" s="975"/>
      <c r="G139" s="975"/>
      <c r="H139" s="976">
        <v>42164</v>
      </c>
      <c r="I139" s="975"/>
      <c r="J139" s="975"/>
      <c r="K139" s="965">
        <f>O139+февраль!L139</f>
        <v>0</v>
      </c>
      <c r="L139" s="1026">
        <f>P139+февраль!L139</f>
        <v>0</v>
      </c>
      <c r="M139" s="1028">
        <f>D139-L139</f>
        <v>0</v>
      </c>
      <c r="N139" s="1028" t="e">
        <f>L139/D139*100</f>
        <v>#DIV/0!</v>
      </c>
      <c r="O139" s="1026">
        <f>SUM(S139:AW139)</f>
        <v>0</v>
      </c>
      <c r="P139" s="1028">
        <f>SUM(S140:AW140)</f>
        <v>0</v>
      </c>
      <c r="Q139" s="1028" t="e">
        <f>P139/O139*100</f>
        <v>#DIV/0!</v>
      </c>
      <c r="R139" s="16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977"/>
    </row>
    <row r="140" spans="1:51">
      <c r="A140" s="1027"/>
      <c r="B140" s="978"/>
      <c r="C140" s="1019"/>
      <c r="D140" s="1021"/>
      <c r="E140" s="976"/>
      <c r="F140" s="975"/>
      <c r="G140" s="975"/>
      <c r="H140" s="976"/>
      <c r="I140" s="975"/>
      <c r="J140" s="975"/>
      <c r="K140" s="965"/>
      <c r="L140" s="1026"/>
      <c r="M140" s="1029"/>
      <c r="N140" s="1029"/>
      <c r="O140" s="1026"/>
      <c r="P140" s="1029"/>
      <c r="Q140" s="1029"/>
      <c r="R140" s="16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978"/>
    </row>
    <row r="141" spans="1:51" ht="18">
      <c r="A141" s="48">
        <v>5</v>
      </c>
      <c r="B141" s="979" t="s">
        <v>107</v>
      </c>
      <c r="C141" s="979"/>
      <c r="D141" s="979"/>
      <c r="E141" s="979">
        <v>42175</v>
      </c>
      <c r="F141" s="979"/>
      <c r="G141" s="979"/>
      <c r="H141" s="979">
        <v>42239</v>
      </c>
      <c r="I141" s="979"/>
      <c r="J141" s="979"/>
      <c r="K141" s="979"/>
      <c r="L141" s="979"/>
      <c r="M141" s="979"/>
      <c r="N141" s="979"/>
      <c r="O141" s="979"/>
      <c r="P141" s="979"/>
      <c r="Q141" s="979"/>
      <c r="R141" s="979"/>
      <c r="S141" s="979"/>
      <c r="T141" s="979"/>
      <c r="U141" s="979"/>
      <c r="V141" s="979"/>
      <c r="W141" s="979"/>
      <c r="X141" s="979"/>
      <c r="Y141" s="979"/>
      <c r="Z141" s="979"/>
      <c r="AA141" s="979"/>
      <c r="AB141" s="979"/>
      <c r="AC141" s="979"/>
      <c r="AD141" s="979"/>
      <c r="AE141" s="979"/>
      <c r="AF141" s="979"/>
      <c r="AG141" s="979"/>
      <c r="AH141" s="979"/>
      <c r="AI141" s="979"/>
      <c r="AJ141" s="979"/>
      <c r="AK141" s="979"/>
      <c r="AL141" s="979"/>
      <c r="AM141" s="979"/>
      <c r="AN141" s="979"/>
      <c r="AO141" s="979"/>
      <c r="AP141" s="979"/>
      <c r="AQ141" s="979"/>
      <c r="AR141" s="979"/>
      <c r="AS141" s="979"/>
      <c r="AT141" s="979"/>
      <c r="AU141" s="979"/>
      <c r="AV141" s="979"/>
      <c r="AW141" s="979"/>
      <c r="AX141" s="979"/>
    </row>
    <row r="142" spans="1:51">
      <c r="A142" s="1027" t="s">
        <v>162</v>
      </c>
      <c r="B142" s="977" t="s">
        <v>94</v>
      </c>
      <c r="C142" s="1018"/>
      <c r="D142" s="1020"/>
      <c r="E142" s="976">
        <v>42175</v>
      </c>
      <c r="F142" s="975"/>
      <c r="G142" s="975"/>
      <c r="H142" s="976">
        <v>42214</v>
      </c>
      <c r="I142" s="975"/>
      <c r="J142" s="975"/>
      <c r="K142" s="1026">
        <f>O142+февраль!L142</f>
        <v>0</v>
      </c>
      <c r="L142" s="1026">
        <f>P142+февраль!L142</f>
        <v>0</v>
      </c>
      <c r="M142" s="1026">
        <f>D142-L142</f>
        <v>0</v>
      </c>
      <c r="N142" s="1026" t="e">
        <f>L142/D142*100</f>
        <v>#DIV/0!</v>
      </c>
      <c r="O142" s="1026">
        <f>SUM(S142:AW142)</f>
        <v>0</v>
      </c>
      <c r="P142" s="1026">
        <f>SUM(S143:AW143)</f>
        <v>0</v>
      </c>
      <c r="Q142" s="1026" t="e">
        <f>P142/O142*100</f>
        <v>#DIV/0!</v>
      </c>
      <c r="R142" s="16" t="s">
        <v>34</v>
      </c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977"/>
    </row>
    <row r="143" spans="1:51">
      <c r="A143" s="1027"/>
      <c r="B143" s="978"/>
      <c r="C143" s="1019"/>
      <c r="D143" s="1021"/>
      <c r="E143" s="976"/>
      <c r="F143" s="975"/>
      <c r="G143" s="975"/>
      <c r="H143" s="976"/>
      <c r="I143" s="975"/>
      <c r="J143" s="975"/>
      <c r="K143" s="1026"/>
      <c r="L143" s="1026"/>
      <c r="M143" s="1026"/>
      <c r="N143" s="1026"/>
      <c r="O143" s="1026"/>
      <c r="P143" s="1026"/>
      <c r="Q143" s="1026"/>
      <c r="R143" s="16" t="s">
        <v>35</v>
      </c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978"/>
    </row>
    <row r="144" spans="1:51">
      <c r="A144" s="1027" t="s">
        <v>163</v>
      </c>
      <c r="B144" s="977" t="s">
        <v>8</v>
      </c>
      <c r="C144" s="1018"/>
      <c r="D144" s="1020"/>
      <c r="E144" s="976">
        <v>42175</v>
      </c>
      <c r="F144" s="975"/>
      <c r="G144" s="975"/>
      <c r="H144" s="976">
        <v>42214</v>
      </c>
      <c r="I144" s="975"/>
      <c r="J144" s="975"/>
      <c r="K144" s="1026">
        <f>O144+февраль!L144</f>
        <v>0</v>
      </c>
      <c r="L144" s="1026">
        <f>P144+февраль!L144</f>
        <v>0</v>
      </c>
      <c r="M144" s="1026">
        <f>D144-L144</f>
        <v>0</v>
      </c>
      <c r="N144" s="1026" t="e">
        <f>L144/D144*100</f>
        <v>#DIV/0!</v>
      </c>
      <c r="O144" s="1026">
        <f>SUM(S144:AW144)</f>
        <v>0</v>
      </c>
      <c r="P144" s="1026">
        <f>SUM(S145:AW145)</f>
        <v>0</v>
      </c>
      <c r="Q144" s="1026" t="e">
        <f>P144/O144*100</f>
        <v>#DIV/0!</v>
      </c>
      <c r="R144" s="16" t="s">
        <v>34</v>
      </c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977"/>
    </row>
    <row r="145" spans="1:51">
      <c r="A145" s="1027"/>
      <c r="B145" s="978"/>
      <c r="C145" s="1019"/>
      <c r="D145" s="1021"/>
      <c r="E145" s="976"/>
      <c r="F145" s="975"/>
      <c r="G145" s="975"/>
      <c r="H145" s="976"/>
      <c r="I145" s="975"/>
      <c r="J145" s="975"/>
      <c r="K145" s="1026"/>
      <c r="L145" s="1026"/>
      <c r="M145" s="1026"/>
      <c r="N145" s="1026"/>
      <c r="O145" s="1026"/>
      <c r="P145" s="1026"/>
      <c r="Q145" s="1026"/>
      <c r="R145" s="16" t="s">
        <v>35</v>
      </c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978"/>
    </row>
    <row r="146" spans="1:51" ht="18">
      <c r="A146" s="48">
        <v>6</v>
      </c>
      <c r="B146" s="979" t="s">
        <v>108</v>
      </c>
      <c r="C146" s="979"/>
      <c r="D146" s="979"/>
      <c r="E146" s="979">
        <v>42175</v>
      </c>
      <c r="F146" s="979"/>
      <c r="G146" s="979"/>
      <c r="H146" s="979">
        <v>42239</v>
      </c>
      <c r="I146" s="979"/>
      <c r="J146" s="979"/>
      <c r="K146" s="979"/>
      <c r="L146" s="979"/>
      <c r="M146" s="979"/>
      <c r="N146" s="979"/>
      <c r="O146" s="979"/>
      <c r="P146" s="979"/>
      <c r="Q146" s="979"/>
      <c r="R146" s="979"/>
      <c r="S146" s="979"/>
      <c r="T146" s="979"/>
      <c r="U146" s="979"/>
      <c r="V146" s="979"/>
      <c r="W146" s="979"/>
      <c r="X146" s="979"/>
      <c r="Y146" s="979"/>
      <c r="Z146" s="979"/>
      <c r="AA146" s="979"/>
      <c r="AB146" s="979"/>
      <c r="AC146" s="979"/>
      <c r="AD146" s="979"/>
      <c r="AE146" s="979"/>
      <c r="AF146" s="979"/>
      <c r="AG146" s="979"/>
      <c r="AH146" s="979"/>
      <c r="AI146" s="979"/>
      <c r="AJ146" s="979"/>
      <c r="AK146" s="979"/>
      <c r="AL146" s="979"/>
      <c r="AM146" s="979"/>
      <c r="AN146" s="979"/>
      <c r="AO146" s="979"/>
      <c r="AP146" s="979"/>
      <c r="AQ146" s="979"/>
      <c r="AR146" s="979"/>
      <c r="AS146" s="979"/>
      <c r="AT146" s="979"/>
      <c r="AU146" s="979"/>
      <c r="AV146" s="979"/>
      <c r="AW146" s="979"/>
      <c r="AX146" s="979"/>
    </row>
    <row r="147" spans="1:51">
      <c r="A147" s="1027" t="s">
        <v>164</v>
      </c>
      <c r="B147" s="977" t="s">
        <v>109</v>
      </c>
      <c r="C147" s="1018"/>
      <c r="D147" s="1020"/>
      <c r="E147" s="976">
        <v>42175</v>
      </c>
      <c r="F147" s="975"/>
      <c r="G147" s="975"/>
      <c r="H147" s="976">
        <v>42239</v>
      </c>
      <c r="I147" s="975"/>
      <c r="J147" s="975"/>
      <c r="K147" s="1026">
        <f>O147+февраль!L147</f>
        <v>0</v>
      </c>
      <c r="L147" s="1026">
        <f>P147+февраль!L147</f>
        <v>0</v>
      </c>
      <c r="M147" s="1028">
        <f>D147-L147</f>
        <v>0</v>
      </c>
      <c r="N147" s="1028" t="e">
        <f>L147/D147*100</f>
        <v>#DIV/0!</v>
      </c>
      <c r="O147" s="1026">
        <f>SUM(S147:AW147)</f>
        <v>0</v>
      </c>
      <c r="P147" s="1028">
        <f>SUM(S148:AW148)</f>
        <v>0</v>
      </c>
      <c r="Q147" s="1028" t="e">
        <f>P147/O147*100</f>
        <v>#DIV/0!</v>
      </c>
      <c r="R147" s="16" t="s">
        <v>34</v>
      </c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977"/>
    </row>
    <row r="148" spans="1:51">
      <c r="A148" s="1027"/>
      <c r="B148" s="978"/>
      <c r="C148" s="1019"/>
      <c r="D148" s="1021"/>
      <c r="E148" s="976"/>
      <c r="F148" s="975"/>
      <c r="G148" s="975"/>
      <c r="H148" s="976"/>
      <c r="I148" s="975"/>
      <c r="J148" s="975"/>
      <c r="K148" s="1026"/>
      <c r="L148" s="1026"/>
      <c r="M148" s="1029"/>
      <c r="N148" s="1029"/>
      <c r="O148" s="1026"/>
      <c r="P148" s="1029"/>
      <c r="Q148" s="1029"/>
      <c r="R148" s="16" t="s">
        <v>35</v>
      </c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978"/>
    </row>
    <row r="149" spans="1:51" ht="18">
      <c r="A149" s="48">
        <v>7</v>
      </c>
      <c r="B149" s="979" t="s">
        <v>110</v>
      </c>
      <c r="C149" s="979"/>
      <c r="D149" s="979"/>
      <c r="E149" s="979">
        <v>42075</v>
      </c>
      <c r="F149" s="979"/>
      <c r="G149" s="979"/>
      <c r="H149" s="979">
        <v>42203</v>
      </c>
      <c r="I149" s="979"/>
      <c r="J149" s="979"/>
      <c r="K149" s="979"/>
      <c r="L149" s="979"/>
      <c r="M149" s="979"/>
      <c r="N149" s="979"/>
      <c r="O149" s="979"/>
      <c r="P149" s="979"/>
      <c r="Q149" s="979"/>
      <c r="R149" s="979"/>
      <c r="S149" s="979"/>
      <c r="T149" s="979"/>
      <c r="U149" s="979"/>
      <c r="V149" s="979"/>
      <c r="W149" s="979"/>
      <c r="X149" s="979"/>
      <c r="Y149" s="979"/>
      <c r="Z149" s="979"/>
      <c r="AA149" s="979"/>
      <c r="AB149" s="979"/>
      <c r="AC149" s="979"/>
      <c r="AD149" s="979"/>
      <c r="AE149" s="979"/>
      <c r="AF149" s="979"/>
      <c r="AG149" s="979"/>
      <c r="AH149" s="979"/>
      <c r="AI149" s="979"/>
      <c r="AJ149" s="979"/>
      <c r="AK149" s="979"/>
      <c r="AL149" s="979"/>
      <c r="AM149" s="979"/>
      <c r="AN149" s="979"/>
      <c r="AO149" s="979"/>
      <c r="AP149" s="979"/>
      <c r="AQ149" s="979"/>
      <c r="AR149" s="979"/>
      <c r="AS149" s="979"/>
      <c r="AT149" s="979"/>
      <c r="AU149" s="979"/>
      <c r="AV149" s="979"/>
      <c r="AW149" s="979"/>
      <c r="AX149" s="979"/>
    </row>
    <row r="150" spans="1:51" ht="15" customHeight="1">
      <c r="A150" s="980" t="s">
        <v>165</v>
      </c>
      <c r="B150" s="981" t="s">
        <v>93</v>
      </c>
      <c r="C150" s="960" t="s">
        <v>38</v>
      </c>
      <c r="D150" s="964">
        <v>7100</v>
      </c>
      <c r="E150" s="969">
        <v>42075</v>
      </c>
      <c r="F150" s="969" t="s">
        <v>290</v>
      </c>
      <c r="G150" s="969"/>
      <c r="H150" s="969">
        <v>42119</v>
      </c>
      <c r="I150" s="969"/>
      <c r="J150" s="969"/>
      <c r="K150" s="965">
        <f>O150+февраль!L150</f>
        <v>546</v>
      </c>
      <c r="L150" s="965">
        <f>P150+февраль!L150</f>
        <v>0</v>
      </c>
      <c r="M150" s="966">
        <f>D150-L150</f>
        <v>7100</v>
      </c>
      <c r="N150" s="966">
        <f>L150/D150*100</f>
        <v>0</v>
      </c>
      <c r="O150" s="964">
        <f>SUM(S150:AW150)</f>
        <v>546</v>
      </c>
      <c r="P150" s="966">
        <f>SUM(S151:AW151)</f>
        <v>0</v>
      </c>
      <c r="Q150" s="966">
        <f>P150/O150*100</f>
        <v>0</v>
      </c>
      <c r="R150" s="49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>
        <v>273</v>
      </c>
      <c r="AW150" s="50">
        <v>273</v>
      </c>
      <c r="AX150" s="1024"/>
      <c r="AY150" s="960"/>
    </row>
    <row r="151" spans="1:51">
      <c r="A151" s="980"/>
      <c r="B151" s="981"/>
      <c r="C151" s="961"/>
      <c r="D151" s="964"/>
      <c r="E151" s="969"/>
      <c r="F151" s="969"/>
      <c r="G151" s="969"/>
      <c r="H151" s="969"/>
      <c r="I151" s="969"/>
      <c r="J151" s="969"/>
      <c r="K151" s="965"/>
      <c r="L151" s="965"/>
      <c r="M151" s="967"/>
      <c r="N151" s="967"/>
      <c r="O151" s="964"/>
      <c r="P151" s="967"/>
      <c r="Q151" s="967"/>
      <c r="R151" s="143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3"/>
      <c r="AM151" s="53"/>
      <c r="AN151" s="53"/>
      <c r="AO151" s="53"/>
      <c r="AP151" s="53"/>
      <c r="AQ151" s="53"/>
      <c r="AR151" s="53"/>
      <c r="AS151" s="53"/>
      <c r="AT151" s="53"/>
      <c r="AU151" s="182"/>
      <c r="AV151" s="183"/>
      <c r="AW151" s="184"/>
      <c r="AX151" s="1025"/>
      <c r="AY151" s="961"/>
    </row>
    <row r="152" spans="1:51" ht="15" customHeight="1">
      <c r="A152" s="980" t="s">
        <v>273</v>
      </c>
      <c r="B152" s="981" t="s">
        <v>111</v>
      </c>
      <c r="C152" s="960" t="s">
        <v>39</v>
      </c>
      <c r="D152" s="964">
        <v>100</v>
      </c>
      <c r="E152" s="969">
        <v>42075</v>
      </c>
      <c r="F152" s="969">
        <v>42095</v>
      </c>
      <c r="G152" s="969"/>
      <c r="H152" s="969">
        <v>42095</v>
      </c>
      <c r="I152" s="969">
        <f>F152+20</f>
        <v>42115</v>
      </c>
      <c r="J152" s="969"/>
      <c r="K152" s="965">
        <f>O152+февраль!L152</f>
        <v>0</v>
      </c>
      <c r="L152" s="965">
        <f>P152+февраль!L152</f>
        <v>0</v>
      </c>
      <c r="M152" s="966">
        <f>D152-L152</f>
        <v>100</v>
      </c>
      <c r="N152" s="966">
        <f>L152/D152*100</f>
        <v>0</v>
      </c>
      <c r="O152" s="964">
        <f>SUM(S152:AW152)</f>
        <v>0</v>
      </c>
      <c r="P152" s="966">
        <f>SUM(S153:AW153)</f>
        <v>0</v>
      </c>
      <c r="Q152" s="966" t="e">
        <f>P152/O152*100</f>
        <v>#DIV/0!</v>
      </c>
      <c r="R152" s="49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960" t="s">
        <v>274</v>
      </c>
      <c r="AY152" s="960"/>
    </row>
    <row r="153" spans="1:51">
      <c r="A153" s="980"/>
      <c r="B153" s="981"/>
      <c r="C153" s="961"/>
      <c r="D153" s="964"/>
      <c r="E153" s="969"/>
      <c r="F153" s="969"/>
      <c r="G153" s="969"/>
      <c r="H153" s="969"/>
      <c r="I153" s="969"/>
      <c r="J153" s="969"/>
      <c r="K153" s="965"/>
      <c r="L153" s="965"/>
      <c r="M153" s="967"/>
      <c r="N153" s="967"/>
      <c r="O153" s="964"/>
      <c r="P153" s="967"/>
      <c r="Q153" s="967"/>
      <c r="R153" s="51"/>
      <c r="S153" s="184"/>
      <c r="T153" s="184"/>
      <c r="U153" s="184"/>
      <c r="V153" s="184"/>
      <c r="W153" s="184"/>
      <c r="X153" s="184"/>
      <c r="Y153" s="184"/>
      <c r="Z153" s="184"/>
      <c r="AA153" s="184"/>
      <c r="AB153" s="184"/>
      <c r="AC153" s="184"/>
      <c r="AD153" s="184"/>
      <c r="AE153" s="184"/>
      <c r="AF153" s="184"/>
      <c r="AG153" s="184"/>
      <c r="AH153" s="184"/>
      <c r="AI153" s="184"/>
      <c r="AJ153" s="184"/>
      <c r="AK153" s="184"/>
      <c r="AL153" s="184"/>
      <c r="AM153" s="184"/>
      <c r="AN153" s="184"/>
      <c r="AO153" s="184"/>
      <c r="AP153" s="184"/>
      <c r="AQ153" s="184"/>
      <c r="AR153" s="184"/>
      <c r="AS153" s="184"/>
      <c r="AT153" s="184"/>
      <c r="AU153" s="184"/>
      <c r="AV153" s="184"/>
      <c r="AW153" s="184"/>
      <c r="AX153" s="961"/>
      <c r="AY153" s="961"/>
    </row>
    <row r="154" spans="1:51">
      <c r="A154" s="1016"/>
      <c r="B154" s="977" t="s">
        <v>112</v>
      </c>
      <c r="C154" s="1018"/>
      <c r="D154" s="1020"/>
      <c r="E154" s="976">
        <v>42096</v>
      </c>
      <c r="F154" s="975"/>
      <c r="G154" s="975"/>
      <c r="H154" s="976">
        <v>42115</v>
      </c>
      <c r="I154" s="975"/>
      <c r="J154" s="975"/>
      <c r="K154" s="1026">
        <f>O154+февраль!L154</f>
        <v>0</v>
      </c>
      <c r="L154" s="1026">
        <f>P154+февраль!L154</f>
        <v>0</v>
      </c>
      <c r="M154" s="1026">
        <f>D154-L154</f>
        <v>0</v>
      </c>
      <c r="N154" s="1026" t="e">
        <f>L154/D154*100</f>
        <v>#DIV/0!</v>
      </c>
      <c r="O154" s="1026">
        <f>SUM(S154:AW154)</f>
        <v>0</v>
      </c>
      <c r="P154" s="1026">
        <f>SUM(S155:AW155)</f>
        <v>0</v>
      </c>
      <c r="Q154" s="1026" t="e">
        <f>P154/O154*100</f>
        <v>#DIV/0!</v>
      </c>
      <c r="R154" s="16" t="s">
        <v>34</v>
      </c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977"/>
    </row>
    <row r="155" spans="1:51">
      <c r="A155" s="1017"/>
      <c r="B155" s="978"/>
      <c r="C155" s="1019"/>
      <c r="D155" s="1021"/>
      <c r="E155" s="976"/>
      <c r="F155" s="975"/>
      <c r="G155" s="975"/>
      <c r="H155" s="976"/>
      <c r="I155" s="975"/>
      <c r="J155" s="975"/>
      <c r="K155" s="1026"/>
      <c r="L155" s="1026"/>
      <c r="M155" s="1026"/>
      <c r="N155" s="1026"/>
      <c r="O155" s="1026"/>
      <c r="P155" s="1026"/>
      <c r="Q155" s="1026"/>
      <c r="R155" s="16" t="s">
        <v>35</v>
      </c>
      <c r="S155" s="184"/>
      <c r="T155" s="184"/>
      <c r="U155" s="184"/>
      <c r="V155" s="184"/>
      <c r="W155" s="184"/>
      <c r="X155" s="184"/>
      <c r="Y155" s="184"/>
      <c r="Z155" s="184"/>
      <c r="AA155" s="184"/>
      <c r="AB155" s="184"/>
      <c r="AC155" s="184"/>
      <c r="AD155" s="184"/>
      <c r="AE155" s="184"/>
      <c r="AF155" s="184"/>
      <c r="AG155" s="184"/>
      <c r="AH155" s="184"/>
      <c r="AI155" s="184"/>
      <c r="AJ155" s="184"/>
      <c r="AK155" s="184"/>
      <c r="AL155" s="184"/>
      <c r="AM155" s="184"/>
      <c r="AN155" s="184"/>
      <c r="AO155" s="184"/>
      <c r="AP155" s="184"/>
      <c r="AQ155" s="184"/>
      <c r="AR155" s="184"/>
      <c r="AS155" s="184"/>
      <c r="AT155" s="184"/>
      <c r="AU155" s="184"/>
      <c r="AV155" s="184"/>
      <c r="AW155" s="184"/>
      <c r="AX155" s="978"/>
    </row>
    <row r="156" spans="1:51">
      <c r="A156" s="1016"/>
      <c r="B156" s="977" t="s">
        <v>113</v>
      </c>
      <c r="C156" s="1018"/>
      <c r="D156" s="1020"/>
      <c r="E156" s="976">
        <v>42116</v>
      </c>
      <c r="F156" s="975"/>
      <c r="G156" s="975"/>
      <c r="H156" s="976">
        <v>42145</v>
      </c>
      <c r="I156" s="975"/>
      <c r="J156" s="975"/>
      <c r="K156" s="1026">
        <f>O156+февраль!L156</f>
        <v>0</v>
      </c>
      <c r="L156" s="1026">
        <f>P156+февраль!L156</f>
        <v>0</v>
      </c>
      <c r="M156" s="1026">
        <f>D156-L156</f>
        <v>0</v>
      </c>
      <c r="N156" s="1026" t="e">
        <f>L156/D156*100</f>
        <v>#DIV/0!</v>
      </c>
      <c r="O156" s="1026">
        <f>SUM(S156:AW156)</f>
        <v>0</v>
      </c>
      <c r="P156" s="1026">
        <f>SUM(S157:AW157)</f>
        <v>0</v>
      </c>
      <c r="Q156" s="1026" t="e">
        <f>P156/O156*100</f>
        <v>#DIV/0!</v>
      </c>
      <c r="R156" s="16" t="s">
        <v>34</v>
      </c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977"/>
    </row>
    <row r="157" spans="1:51">
      <c r="A157" s="1017"/>
      <c r="B157" s="978"/>
      <c r="C157" s="1019"/>
      <c r="D157" s="1021"/>
      <c r="E157" s="976"/>
      <c r="F157" s="975"/>
      <c r="G157" s="975"/>
      <c r="H157" s="976"/>
      <c r="I157" s="975"/>
      <c r="J157" s="975"/>
      <c r="K157" s="1026"/>
      <c r="L157" s="1026"/>
      <c r="M157" s="1026"/>
      <c r="N157" s="1026"/>
      <c r="O157" s="1026"/>
      <c r="P157" s="1026"/>
      <c r="Q157" s="1026"/>
      <c r="R157" s="16" t="s">
        <v>35</v>
      </c>
      <c r="S157" s="184"/>
      <c r="T157" s="184"/>
      <c r="U157" s="184"/>
      <c r="V157" s="184"/>
      <c r="W157" s="184"/>
      <c r="X157" s="184"/>
      <c r="Y157" s="184"/>
      <c r="Z157" s="184"/>
      <c r="AA157" s="184"/>
      <c r="AB157" s="184"/>
      <c r="AC157" s="184"/>
      <c r="AD157" s="184"/>
      <c r="AE157" s="184"/>
      <c r="AF157" s="184"/>
      <c r="AG157" s="184"/>
      <c r="AH157" s="184"/>
      <c r="AI157" s="184"/>
      <c r="AJ157" s="184"/>
      <c r="AK157" s="184"/>
      <c r="AL157" s="184"/>
      <c r="AM157" s="184"/>
      <c r="AN157" s="184"/>
      <c r="AO157" s="184"/>
      <c r="AP157" s="184"/>
      <c r="AQ157" s="184"/>
      <c r="AR157" s="184"/>
      <c r="AS157" s="184"/>
      <c r="AT157" s="184"/>
      <c r="AU157" s="184"/>
      <c r="AV157" s="184"/>
      <c r="AW157" s="184"/>
      <c r="AX157" s="978"/>
    </row>
    <row r="158" spans="1:51">
      <c r="A158" s="1016"/>
      <c r="B158" s="977" t="s">
        <v>114</v>
      </c>
      <c r="C158" s="1018"/>
      <c r="D158" s="1020"/>
      <c r="E158" s="976">
        <v>42146</v>
      </c>
      <c r="F158" s="975"/>
      <c r="G158" s="975"/>
      <c r="H158" s="976">
        <v>42165</v>
      </c>
      <c r="I158" s="975"/>
      <c r="J158" s="975"/>
      <c r="K158" s="1026">
        <f>O158+февраль!L158</f>
        <v>0</v>
      </c>
      <c r="L158" s="1026">
        <f>P158+февраль!L158</f>
        <v>0</v>
      </c>
      <c r="M158" s="1026">
        <f>D158-L158</f>
        <v>0</v>
      </c>
      <c r="N158" s="1026" t="e">
        <f>L158/D158*100</f>
        <v>#DIV/0!</v>
      </c>
      <c r="O158" s="1026">
        <f>SUM(S158:AW158)</f>
        <v>0</v>
      </c>
      <c r="P158" s="1026">
        <f>SUM(S159:AW159)</f>
        <v>0</v>
      </c>
      <c r="Q158" s="1026" t="e">
        <f>P158/O158*100</f>
        <v>#DIV/0!</v>
      </c>
      <c r="R158" s="16" t="s">
        <v>34</v>
      </c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977"/>
    </row>
    <row r="159" spans="1:51">
      <c r="A159" s="1017"/>
      <c r="B159" s="978"/>
      <c r="C159" s="1019"/>
      <c r="D159" s="1021"/>
      <c r="E159" s="976"/>
      <c r="F159" s="975"/>
      <c r="G159" s="975"/>
      <c r="H159" s="976"/>
      <c r="I159" s="975"/>
      <c r="J159" s="975"/>
      <c r="K159" s="1026"/>
      <c r="L159" s="1026"/>
      <c r="M159" s="1026"/>
      <c r="N159" s="1026"/>
      <c r="O159" s="1026"/>
      <c r="P159" s="1026"/>
      <c r="Q159" s="1026"/>
      <c r="R159" s="16" t="s">
        <v>35</v>
      </c>
      <c r="S159" s="184"/>
      <c r="T159" s="184"/>
      <c r="U159" s="184"/>
      <c r="V159" s="184"/>
      <c r="W159" s="184"/>
      <c r="X159" s="184"/>
      <c r="Y159" s="184"/>
      <c r="Z159" s="184"/>
      <c r="AA159" s="184"/>
      <c r="AB159" s="184"/>
      <c r="AC159" s="184"/>
      <c r="AD159" s="184"/>
      <c r="AE159" s="184"/>
      <c r="AF159" s="184"/>
      <c r="AG159" s="184"/>
      <c r="AH159" s="184"/>
      <c r="AI159" s="184"/>
      <c r="AJ159" s="184"/>
      <c r="AK159" s="184"/>
      <c r="AL159" s="184"/>
      <c r="AM159" s="184"/>
      <c r="AN159" s="184"/>
      <c r="AO159" s="184"/>
      <c r="AP159" s="184"/>
      <c r="AQ159" s="184"/>
      <c r="AR159" s="184"/>
      <c r="AS159" s="184"/>
      <c r="AT159" s="184"/>
      <c r="AU159" s="184"/>
      <c r="AV159" s="184"/>
      <c r="AW159" s="184"/>
      <c r="AX159" s="978"/>
    </row>
    <row r="160" spans="1:51">
      <c r="A160" s="1016"/>
      <c r="B160" s="977" t="s">
        <v>115</v>
      </c>
      <c r="C160" s="1018"/>
      <c r="D160" s="1020"/>
      <c r="E160" s="976">
        <v>42166</v>
      </c>
      <c r="F160" s="975"/>
      <c r="G160" s="975"/>
      <c r="H160" s="976">
        <v>42185</v>
      </c>
      <c r="I160" s="975"/>
      <c r="J160" s="975"/>
      <c r="K160" s="1026">
        <f>O160+февраль!L160</f>
        <v>0</v>
      </c>
      <c r="L160" s="1026">
        <f>P160+февраль!L160</f>
        <v>0</v>
      </c>
      <c r="M160" s="1026">
        <f>D160-L160</f>
        <v>0</v>
      </c>
      <c r="N160" s="1026" t="e">
        <f>L160/D160*100</f>
        <v>#DIV/0!</v>
      </c>
      <c r="O160" s="1026">
        <f>SUM(S160:AW160)</f>
        <v>0</v>
      </c>
      <c r="P160" s="1026">
        <f>SUM(S161:AW161)</f>
        <v>0</v>
      </c>
      <c r="Q160" s="1026" t="e">
        <f>P160/O160*100</f>
        <v>#DIV/0!</v>
      </c>
      <c r="R160" s="16" t="s">
        <v>34</v>
      </c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977"/>
    </row>
    <row r="161" spans="1:51">
      <c r="A161" s="1017"/>
      <c r="B161" s="978"/>
      <c r="C161" s="1019"/>
      <c r="D161" s="1021"/>
      <c r="E161" s="976"/>
      <c r="F161" s="975"/>
      <c r="G161" s="975"/>
      <c r="H161" s="976"/>
      <c r="I161" s="975"/>
      <c r="J161" s="975"/>
      <c r="K161" s="1026"/>
      <c r="L161" s="1026"/>
      <c r="M161" s="1026"/>
      <c r="N161" s="1026"/>
      <c r="O161" s="1026"/>
      <c r="P161" s="1026"/>
      <c r="Q161" s="1026"/>
      <c r="R161" s="16" t="s">
        <v>35</v>
      </c>
      <c r="S161" s="184"/>
      <c r="T161" s="184"/>
      <c r="U161" s="184"/>
      <c r="V161" s="184"/>
      <c r="W161" s="184"/>
      <c r="X161" s="184"/>
      <c r="Y161" s="184"/>
      <c r="Z161" s="184"/>
      <c r="AA161" s="184"/>
      <c r="AB161" s="184"/>
      <c r="AC161" s="184"/>
      <c r="AD161" s="184"/>
      <c r="AE161" s="184"/>
      <c r="AF161" s="184"/>
      <c r="AG161" s="184"/>
      <c r="AH161" s="184"/>
      <c r="AI161" s="184"/>
      <c r="AJ161" s="184"/>
      <c r="AK161" s="184"/>
      <c r="AL161" s="184"/>
      <c r="AM161" s="184"/>
      <c r="AN161" s="184"/>
      <c r="AO161" s="184"/>
      <c r="AP161" s="184"/>
      <c r="AQ161" s="184"/>
      <c r="AR161" s="184"/>
      <c r="AS161" s="184"/>
      <c r="AT161" s="184"/>
      <c r="AU161" s="184"/>
      <c r="AV161" s="184"/>
      <c r="AW161" s="184"/>
      <c r="AX161" s="978"/>
    </row>
    <row r="162" spans="1:51">
      <c r="A162" s="1016"/>
      <c r="B162" s="977" t="s">
        <v>72</v>
      </c>
      <c r="C162" s="1018"/>
      <c r="D162" s="1020"/>
      <c r="E162" s="976">
        <v>42186</v>
      </c>
      <c r="F162" s="975"/>
      <c r="G162" s="975"/>
      <c r="H162" s="976">
        <v>42195</v>
      </c>
      <c r="I162" s="975"/>
      <c r="J162" s="975"/>
      <c r="K162" s="1026">
        <f>O162+февраль!L162</f>
        <v>0</v>
      </c>
      <c r="L162" s="1026">
        <f>P162+февраль!L162</f>
        <v>0</v>
      </c>
      <c r="M162" s="1026">
        <f>D162-L162</f>
        <v>0</v>
      </c>
      <c r="N162" s="1026" t="e">
        <f>L162/D162*100</f>
        <v>#DIV/0!</v>
      </c>
      <c r="O162" s="1026">
        <f>SUM(S162:AW162)</f>
        <v>0</v>
      </c>
      <c r="P162" s="1026">
        <f>SUM(S163:AW163)</f>
        <v>0</v>
      </c>
      <c r="Q162" s="1026" t="e">
        <f>P162/O162*100</f>
        <v>#DIV/0!</v>
      </c>
      <c r="R162" s="16" t="s">
        <v>34</v>
      </c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977"/>
    </row>
    <row r="163" spans="1:51">
      <c r="A163" s="1017"/>
      <c r="B163" s="978"/>
      <c r="C163" s="1019"/>
      <c r="D163" s="1021"/>
      <c r="E163" s="976"/>
      <c r="F163" s="975"/>
      <c r="G163" s="975"/>
      <c r="H163" s="976"/>
      <c r="I163" s="975"/>
      <c r="J163" s="975"/>
      <c r="K163" s="1026"/>
      <c r="L163" s="1026"/>
      <c r="M163" s="1026"/>
      <c r="N163" s="1026"/>
      <c r="O163" s="1026"/>
      <c r="P163" s="1026"/>
      <c r="Q163" s="1026"/>
      <c r="R163" s="16" t="s">
        <v>35</v>
      </c>
      <c r="S163" s="184"/>
      <c r="T163" s="184"/>
      <c r="U163" s="184"/>
      <c r="V163" s="184"/>
      <c r="W163" s="184"/>
      <c r="X163" s="184"/>
      <c r="Y163" s="184"/>
      <c r="Z163" s="184"/>
      <c r="AA163" s="184"/>
      <c r="AB163" s="184"/>
      <c r="AC163" s="184"/>
      <c r="AD163" s="184"/>
      <c r="AE163" s="184"/>
      <c r="AF163" s="184"/>
      <c r="AG163" s="184"/>
      <c r="AH163" s="184"/>
      <c r="AI163" s="184"/>
      <c r="AJ163" s="184"/>
      <c r="AK163" s="184"/>
      <c r="AL163" s="184"/>
      <c r="AM163" s="184"/>
      <c r="AN163" s="184"/>
      <c r="AO163" s="184"/>
      <c r="AP163" s="184"/>
      <c r="AQ163" s="184"/>
      <c r="AR163" s="184"/>
      <c r="AS163" s="184"/>
      <c r="AT163" s="184"/>
      <c r="AU163" s="184"/>
      <c r="AV163" s="184"/>
      <c r="AW163" s="184"/>
      <c r="AX163" s="978"/>
    </row>
    <row r="164" spans="1:51">
      <c r="A164" s="1016"/>
      <c r="B164" s="977" t="s">
        <v>97</v>
      </c>
      <c r="C164" s="1018"/>
      <c r="D164" s="1020"/>
      <c r="E164" s="976">
        <v>42186</v>
      </c>
      <c r="F164" s="975"/>
      <c r="G164" s="975"/>
      <c r="H164" s="976">
        <v>42200</v>
      </c>
      <c r="I164" s="975"/>
      <c r="J164" s="975"/>
      <c r="K164" s="1026">
        <f>O164+февраль!L164</f>
        <v>0</v>
      </c>
      <c r="L164" s="1026">
        <f>P164+февраль!L164</f>
        <v>0</v>
      </c>
      <c r="M164" s="1026">
        <f>D164-L164</f>
        <v>0</v>
      </c>
      <c r="N164" s="1026" t="e">
        <f>L164/D164*100</f>
        <v>#DIV/0!</v>
      </c>
      <c r="O164" s="1026">
        <f>SUM(S164:AW164)</f>
        <v>0</v>
      </c>
      <c r="P164" s="1026">
        <f>SUM(S165:AW165)</f>
        <v>0</v>
      </c>
      <c r="Q164" s="1026" t="e">
        <f>P164/O164*100</f>
        <v>#DIV/0!</v>
      </c>
      <c r="R164" s="16" t="s">
        <v>34</v>
      </c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977"/>
    </row>
    <row r="165" spans="1:51">
      <c r="A165" s="1017"/>
      <c r="B165" s="978"/>
      <c r="C165" s="1019"/>
      <c r="D165" s="1021"/>
      <c r="E165" s="976"/>
      <c r="F165" s="975"/>
      <c r="G165" s="975"/>
      <c r="H165" s="976"/>
      <c r="I165" s="975"/>
      <c r="J165" s="975"/>
      <c r="K165" s="1026"/>
      <c r="L165" s="1026"/>
      <c r="M165" s="1026"/>
      <c r="N165" s="1026"/>
      <c r="O165" s="1026"/>
      <c r="P165" s="1026"/>
      <c r="Q165" s="1026"/>
      <c r="R165" s="16" t="s">
        <v>35</v>
      </c>
      <c r="S165" s="184"/>
      <c r="T165" s="184"/>
      <c r="U165" s="184"/>
      <c r="V165" s="184"/>
      <c r="W165" s="184"/>
      <c r="X165" s="184"/>
      <c r="Y165" s="184"/>
      <c r="Z165" s="184"/>
      <c r="AA165" s="184"/>
      <c r="AB165" s="184"/>
      <c r="AC165" s="184"/>
      <c r="AD165" s="184"/>
      <c r="AE165" s="184"/>
      <c r="AF165" s="184"/>
      <c r="AG165" s="184"/>
      <c r="AH165" s="184"/>
      <c r="AI165" s="184"/>
      <c r="AJ165" s="184"/>
      <c r="AK165" s="184"/>
      <c r="AL165" s="184"/>
      <c r="AM165" s="184"/>
      <c r="AN165" s="184"/>
      <c r="AO165" s="184"/>
      <c r="AP165" s="184"/>
      <c r="AQ165" s="184"/>
      <c r="AR165" s="184"/>
      <c r="AS165" s="184"/>
      <c r="AT165" s="184"/>
      <c r="AU165" s="184"/>
      <c r="AV165" s="184"/>
      <c r="AW165" s="184"/>
      <c r="AX165" s="978"/>
    </row>
    <row r="166" spans="1:51">
      <c r="A166" s="1016"/>
      <c r="B166" s="977" t="s">
        <v>96</v>
      </c>
      <c r="C166" s="1018"/>
      <c r="D166" s="1020"/>
      <c r="E166" s="976">
        <v>42186</v>
      </c>
      <c r="F166" s="975"/>
      <c r="G166" s="975"/>
      <c r="H166" s="976">
        <v>42203</v>
      </c>
      <c r="I166" s="975"/>
      <c r="J166" s="975"/>
      <c r="K166" s="1026">
        <f>O166+февраль!L166</f>
        <v>0</v>
      </c>
      <c r="L166" s="1026">
        <f>P166+февраль!L166</f>
        <v>0</v>
      </c>
      <c r="M166" s="1026">
        <f>D166-L166</f>
        <v>0</v>
      </c>
      <c r="N166" s="1026" t="e">
        <f>L166/D166*100</f>
        <v>#DIV/0!</v>
      </c>
      <c r="O166" s="1026">
        <f>SUM(S166:AW166)</f>
        <v>0</v>
      </c>
      <c r="P166" s="1026">
        <f>SUM(S167:AW167)</f>
        <v>0</v>
      </c>
      <c r="Q166" s="1026" t="e">
        <f>P166/O166*100</f>
        <v>#DIV/0!</v>
      </c>
      <c r="R166" s="16" t="s">
        <v>34</v>
      </c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977"/>
    </row>
    <row r="167" spans="1:51">
      <c r="A167" s="1017"/>
      <c r="B167" s="978"/>
      <c r="C167" s="1019"/>
      <c r="D167" s="1021"/>
      <c r="E167" s="976"/>
      <c r="F167" s="975"/>
      <c r="G167" s="975"/>
      <c r="H167" s="976"/>
      <c r="I167" s="975"/>
      <c r="J167" s="975"/>
      <c r="K167" s="1026"/>
      <c r="L167" s="1026"/>
      <c r="M167" s="1026"/>
      <c r="N167" s="1026"/>
      <c r="O167" s="1026"/>
      <c r="P167" s="1026"/>
      <c r="Q167" s="1026"/>
      <c r="R167" s="16" t="s">
        <v>35</v>
      </c>
      <c r="S167" s="184"/>
      <c r="T167" s="184"/>
      <c r="U167" s="184"/>
      <c r="V167" s="184"/>
      <c r="W167" s="184"/>
      <c r="X167" s="184"/>
      <c r="Y167" s="184"/>
      <c r="Z167" s="184"/>
      <c r="AA167" s="184"/>
      <c r="AB167" s="184"/>
      <c r="AC167" s="184"/>
      <c r="AD167" s="184"/>
      <c r="AE167" s="184"/>
      <c r="AF167" s="184"/>
      <c r="AG167" s="184"/>
      <c r="AH167" s="184"/>
      <c r="AI167" s="184"/>
      <c r="AJ167" s="184"/>
      <c r="AK167" s="184"/>
      <c r="AL167" s="184"/>
      <c r="AM167" s="184"/>
      <c r="AN167" s="184"/>
      <c r="AO167" s="184"/>
      <c r="AP167" s="184"/>
      <c r="AQ167" s="184"/>
      <c r="AR167" s="184"/>
      <c r="AS167" s="184"/>
      <c r="AT167" s="184"/>
      <c r="AU167" s="184"/>
      <c r="AV167" s="184"/>
      <c r="AW167" s="184"/>
      <c r="AX167" s="978"/>
    </row>
    <row r="168" spans="1:51" ht="18">
      <c r="A168" s="48">
        <v>8</v>
      </c>
      <c r="B168" s="979" t="s">
        <v>116</v>
      </c>
      <c r="C168" s="979"/>
      <c r="D168" s="979"/>
      <c r="E168" s="979">
        <v>42065</v>
      </c>
      <c r="F168" s="979"/>
      <c r="G168" s="979"/>
      <c r="H168" s="979">
        <v>42300</v>
      </c>
      <c r="I168" s="979"/>
      <c r="J168" s="979"/>
      <c r="K168" s="979"/>
      <c r="L168" s="979"/>
      <c r="M168" s="979"/>
      <c r="N168" s="979"/>
      <c r="O168" s="979"/>
      <c r="P168" s="979"/>
      <c r="Q168" s="979"/>
      <c r="R168" s="979"/>
      <c r="S168" s="979"/>
      <c r="T168" s="979"/>
      <c r="U168" s="979"/>
      <c r="V168" s="979"/>
      <c r="W168" s="979"/>
      <c r="X168" s="979"/>
      <c r="Y168" s="979"/>
      <c r="Z168" s="979"/>
      <c r="AA168" s="979"/>
      <c r="AB168" s="979"/>
      <c r="AC168" s="979"/>
      <c r="AD168" s="979"/>
      <c r="AE168" s="979"/>
      <c r="AF168" s="979"/>
      <c r="AG168" s="979"/>
      <c r="AH168" s="979"/>
      <c r="AI168" s="979"/>
      <c r="AJ168" s="979"/>
      <c r="AK168" s="979"/>
      <c r="AL168" s="979"/>
      <c r="AM168" s="979"/>
      <c r="AN168" s="979"/>
      <c r="AO168" s="979"/>
      <c r="AP168" s="979"/>
      <c r="AQ168" s="979"/>
      <c r="AR168" s="979"/>
      <c r="AS168" s="979"/>
      <c r="AT168" s="979"/>
      <c r="AU168" s="979"/>
      <c r="AV168" s="979"/>
      <c r="AW168" s="979"/>
      <c r="AX168" s="979"/>
    </row>
    <row r="169" spans="1:51" ht="15" customHeight="1">
      <c r="A169" s="980" t="s">
        <v>166</v>
      </c>
      <c r="B169" s="981" t="s">
        <v>93</v>
      </c>
      <c r="C169" s="960" t="s">
        <v>38</v>
      </c>
      <c r="D169" s="964">
        <v>3279</v>
      </c>
      <c r="E169" s="969">
        <v>42106</v>
      </c>
      <c r="F169" s="969"/>
      <c r="G169" s="969"/>
      <c r="H169" s="969">
        <v>42123</v>
      </c>
      <c r="I169" s="969"/>
      <c r="J169" s="969"/>
      <c r="K169" s="965">
        <f>O169+февраль!L169</f>
        <v>312</v>
      </c>
      <c r="L169" s="965">
        <f>P169+февраль!L169</f>
        <v>0</v>
      </c>
      <c r="M169" s="966">
        <f>D169-L169</f>
        <v>3279</v>
      </c>
      <c r="N169" s="966">
        <f>L169/D169*100</f>
        <v>0</v>
      </c>
      <c r="O169" s="964">
        <f>SUM(S169:AW169)</f>
        <v>312</v>
      </c>
      <c r="P169" s="966">
        <f>SUM(S170:AW170)</f>
        <v>0</v>
      </c>
      <c r="Q169" s="966">
        <f>P169/O169*100</f>
        <v>0</v>
      </c>
      <c r="R169" s="49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>
        <v>156</v>
      </c>
      <c r="AW169" s="50">
        <v>156</v>
      </c>
      <c r="AX169" s="1024"/>
      <c r="AY169" s="960"/>
    </row>
    <row r="170" spans="1:51">
      <c r="A170" s="980"/>
      <c r="B170" s="981"/>
      <c r="C170" s="961"/>
      <c r="D170" s="964"/>
      <c r="E170" s="969"/>
      <c r="F170" s="969"/>
      <c r="G170" s="969"/>
      <c r="H170" s="969"/>
      <c r="I170" s="969"/>
      <c r="J170" s="969"/>
      <c r="K170" s="965"/>
      <c r="L170" s="965"/>
      <c r="M170" s="967"/>
      <c r="N170" s="967"/>
      <c r="O170" s="964"/>
      <c r="P170" s="967"/>
      <c r="Q170" s="967"/>
      <c r="R170" s="143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3"/>
      <c r="AM170" s="53"/>
      <c r="AN170" s="53"/>
      <c r="AO170" s="53"/>
      <c r="AP170" s="53"/>
      <c r="AQ170" s="53"/>
      <c r="AR170" s="53"/>
      <c r="AS170" s="53"/>
      <c r="AT170" s="53"/>
      <c r="AU170" s="182"/>
      <c r="AV170" s="183"/>
      <c r="AW170" s="184"/>
      <c r="AX170" s="1025"/>
      <c r="AY170" s="961"/>
    </row>
    <row r="171" spans="1:51" ht="15" customHeight="1">
      <c r="A171" s="980" t="s">
        <v>311</v>
      </c>
      <c r="B171" s="981" t="s">
        <v>111</v>
      </c>
      <c r="C171" s="960" t="s">
        <v>39</v>
      </c>
      <c r="D171" s="964">
        <v>100</v>
      </c>
      <c r="E171" s="969">
        <v>42085</v>
      </c>
      <c r="F171" s="969">
        <v>42094</v>
      </c>
      <c r="G171" s="969"/>
      <c r="H171" s="969">
        <v>42105</v>
      </c>
      <c r="I171" s="969">
        <f>F171+20</f>
        <v>42114</v>
      </c>
      <c r="J171" s="969"/>
      <c r="K171" s="965">
        <f>O171+февраль!L171</f>
        <v>45</v>
      </c>
      <c r="L171" s="965">
        <f>P171+февраль!L171</f>
        <v>0</v>
      </c>
      <c r="M171" s="966">
        <f>D171-L171</f>
        <v>100</v>
      </c>
      <c r="N171" s="966">
        <f>L171/D171*100</f>
        <v>0</v>
      </c>
      <c r="O171" s="964">
        <f>SUM(S171:AW171)</f>
        <v>45</v>
      </c>
      <c r="P171" s="966">
        <f>SUM(S172:AW172)</f>
        <v>0</v>
      </c>
      <c r="Q171" s="966">
        <f>P171/O171*100</f>
        <v>0</v>
      </c>
      <c r="R171" s="49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>
        <v>5</v>
      </c>
      <c r="AP171" s="50">
        <v>5</v>
      </c>
      <c r="AQ171" s="50">
        <v>5</v>
      </c>
      <c r="AR171" s="50">
        <v>5</v>
      </c>
      <c r="AS171" s="50">
        <v>5</v>
      </c>
      <c r="AT171" s="50">
        <v>5</v>
      </c>
      <c r="AU171" s="50">
        <v>5</v>
      </c>
      <c r="AV171" s="50">
        <v>5</v>
      </c>
      <c r="AW171" s="50">
        <v>5</v>
      </c>
      <c r="AX171" s="1024"/>
      <c r="AY171" s="960"/>
    </row>
    <row r="172" spans="1:51">
      <c r="A172" s="980"/>
      <c r="B172" s="981"/>
      <c r="C172" s="961"/>
      <c r="D172" s="964"/>
      <c r="E172" s="969"/>
      <c r="F172" s="969"/>
      <c r="G172" s="969"/>
      <c r="H172" s="969"/>
      <c r="I172" s="969"/>
      <c r="J172" s="969"/>
      <c r="K172" s="965"/>
      <c r="L172" s="965"/>
      <c r="M172" s="967"/>
      <c r="N172" s="967"/>
      <c r="O172" s="964"/>
      <c r="P172" s="967"/>
      <c r="Q172" s="967"/>
      <c r="R172" s="51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3"/>
      <c r="AM172" s="53"/>
      <c r="AN172" s="53"/>
      <c r="AO172" s="53"/>
      <c r="AP172" s="53"/>
      <c r="AQ172" s="53"/>
      <c r="AR172" s="53"/>
      <c r="AS172" s="53"/>
      <c r="AT172" s="53"/>
      <c r="AU172" s="182"/>
      <c r="AV172" s="183"/>
      <c r="AW172" s="184"/>
      <c r="AX172" s="1025"/>
      <c r="AY172" s="961"/>
    </row>
    <row r="173" spans="1:51" ht="15" customHeight="1">
      <c r="A173" s="980" t="s">
        <v>312</v>
      </c>
      <c r="B173" s="981" t="s">
        <v>96</v>
      </c>
      <c r="C173" s="960" t="s">
        <v>39</v>
      </c>
      <c r="D173" s="964">
        <v>100</v>
      </c>
      <c r="E173" s="969">
        <v>42106</v>
      </c>
      <c r="F173" s="969"/>
      <c r="G173" s="969"/>
      <c r="H173" s="969">
        <v>42123</v>
      </c>
      <c r="I173" s="969"/>
      <c r="J173" s="969"/>
      <c r="K173" s="965">
        <f>O173+февраль!L173</f>
        <v>0</v>
      </c>
      <c r="L173" s="965">
        <f>P173+февраль!L173</f>
        <v>0</v>
      </c>
      <c r="M173" s="966">
        <f>D173-L173</f>
        <v>100</v>
      </c>
      <c r="N173" s="966">
        <f>L173/D173*100</f>
        <v>0</v>
      </c>
      <c r="O173" s="964">
        <f>SUM(S173:AW173)</f>
        <v>0</v>
      </c>
      <c r="P173" s="966">
        <f>SUM(S174:AW174)</f>
        <v>0</v>
      </c>
      <c r="Q173" s="966" t="e">
        <f>P173/O173*100</f>
        <v>#DIV/0!</v>
      </c>
      <c r="R173" s="49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1024"/>
      <c r="AY173" s="960"/>
    </row>
    <row r="174" spans="1:51">
      <c r="A174" s="980"/>
      <c r="B174" s="981"/>
      <c r="C174" s="961"/>
      <c r="D174" s="964"/>
      <c r="E174" s="969"/>
      <c r="F174" s="969"/>
      <c r="G174" s="969"/>
      <c r="H174" s="969"/>
      <c r="I174" s="969"/>
      <c r="J174" s="969"/>
      <c r="K174" s="965"/>
      <c r="L174" s="965"/>
      <c r="M174" s="967"/>
      <c r="N174" s="967"/>
      <c r="O174" s="964"/>
      <c r="P174" s="967"/>
      <c r="Q174" s="967"/>
      <c r="R174" s="51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3"/>
      <c r="AM174" s="53"/>
      <c r="AN174" s="53"/>
      <c r="AO174" s="53"/>
      <c r="AP174" s="53"/>
      <c r="AQ174" s="53"/>
      <c r="AR174" s="53"/>
      <c r="AS174" s="53"/>
      <c r="AT174" s="53"/>
      <c r="AU174" s="182"/>
      <c r="AV174" s="183"/>
      <c r="AW174" s="184"/>
      <c r="AX174" s="1025"/>
      <c r="AY174" s="961"/>
    </row>
    <row r="175" spans="1:51" ht="15" customHeight="1">
      <c r="A175" s="980" t="s">
        <v>313</v>
      </c>
      <c r="B175" s="981" t="s">
        <v>117</v>
      </c>
      <c r="C175" s="960" t="s">
        <v>39</v>
      </c>
      <c r="D175" s="964">
        <v>100</v>
      </c>
      <c r="E175" s="969">
        <v>42106</v>
      </c>
      <c r="F175" s="969"/>
      <c r="G175" s="969"/>
      <c r="H175" s="969">
        <v>42112</v>
      </c>
      <c r="I175" s="969"/>
      <c r="J175" s="969"/>
      <c r="K175" s="965">
        <f>O175+февраль!L175</f>
        <v>0</v>
      </c>
      <c r="L175" s="965">
        <f>P175+февраль!L175</f>
        <v>0</v>
      </c>
      <c r="M175" s="966">
        <f>D175-L175</f>
        <v>100</v>
      </c>
      <c r="N175" s="966">
        <f>L175/D175*100</f>
        <v>0</v>
      </c>
      <c r="O175" s="964">
        <f>SUM(S175:AW175)</f>
        <v>0</v>
      </c>
      <c r="P175" s="966">
        <f>SUM(S176:AW176)</f>
        <v>0</v>
      </c>
      <c r="Q175" s="966" t="e">
        <f>P175/O175*100</f>
        <v>#DIV/0!</v>
      </c>
      <c r="R175" s="49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1024"/>
      <c r="AY175" s="960"/>
    </row>
    <row r="176" spans="1:51">
      <c r="A176" s="980"/>
      <c r="B176" s="981"/>
      <c r="C176" s="961"/>
      <c r="D176" s="964"/>
      <c r="E176" s="969"/>
      <c r="F176" s="969"/>
      <c r="G176" s="969"/>
      <c r="H176" s="969"/>
      <c r="I176" s="969"/>
      <c r="J176" s="969"/>
      <c r="K176" s="965"/>
      <c r="L176" s="965"/>
      <c r="M176" s="967"/>
      <c r="N176" s="967"/>
      <c r="O176" s="964"/>
      <c r="P176" s="967"/>
      <c r="Q176" s="967"/>
      <c r="R176" s="51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3"/>
      <c r="AM176" s="53"/>
      <c r="AN176" s="53"/>
      <c r="AO176" s="53"/>
      <c r="AP176" s="53"/>
      <c r="AQ176" s="53"/>
      <c r="AR176" s="53"/>
      <c r="AS176" s="53"/>
      <c r="AT176" s="53"/>
      <c r="AU176" s="182"/>
      <c r="AV176" s="183"/>
      <c r="AW176" s="184"/>
      <c r="AX176" s="1025"/>
      <c r="AY176" s="961"/>
    </row>
    <row r="177" spans="1:51" ht="15" customHeight="1">
      <c r="A177" s="980" t="s">
        <v>314</v>
      </c>
      <c r="B177" s="981" t="s">
        <v>118</v>
      </c>
      <c r="C177" s="960" t="s">
        <v>39</v>
      </c>
      <c r="D177" s="964">
        <v>100</v>
      </c>
      <c r="E177" s="969">
        <v>42113</v>
      </c>
      <c r="F177" s="969"/>
      <c r="G177" s="969"/>
      <c r="H177" s="969">
        <v>42137</v>
      </c>
      <c r="I177" s="969"/>
      <c r="J177" s="969"/>
      <c r="K177" s="965">
        <f>O177+февраль!L177</f>
        <v>0</v>
      </c>
      <c r="L177" s="965">
        <f>P177+февраль!L177</f>
        <v>0</v>
      </c>
      <c r="M177" s="966">
        <f>D177-L177</f>
        <v>100</v>
      </c>
      <c r="N177" s="966">
        <f>L177/D177*100</f>
        <v>0</v>
      </c>
      <c r="O177" s="964">
        <f>SUM(S177:AW177)</f>
        <v>0</v>
      </c>
      <c r="P177" s="966">
        <f>SUM(S178:AW178)</f>
        <v>0</v>
      </c>
      <c r="Q177" s="966" t="e">
        <f>P177/O177*100</f>
        <v>#DIV/0!</v>
      </c>
      <c r="R177" s="49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1024"/>
      <c r="AY177" s="960"/>
    </row>
    <row r="178" spans="1:51">
      <c r="A178" s="980"/>
      <c r="B178" s="981"/>
      <c r="C178" s="961"/>
      <c r="D178" s="964"/>
      <c r="E178" s="969"/>
      <c r="F178" s="969"/>
      <c r="G178" s="969"/>
      <c r="H178" s="969"/>
      <c r="I178" s="969"/>
      <c r="J178" s="969"/>
      <c r="K178" s="965"/>
      <c r="L178" s="965"/>
      <c r="M178" s="967"/>
      <c r="N178" s="967"/>
      <c r="O178" s="964"/>
      <c r="P178" s="967"/>
      <c r="Q178" s="967"/>
      <c r="R178" s="51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3"/>
      <c r="AM178" s="53"/>
      <c r="AN178" s="53"/>
      <c r="AO178" s="53"/>
      <c r="AP178" s="53"/>
      <c r="AQ178" s="53"/>
      <c r="AR178" s="53"/>
      <c r="AS178" s="53"/>
      <c r="AT178" s="53"/>
      <c r="AU178" s="182"/>
      <c r="AV178" s="183"/>
      <c r="AW178" s="184"/>
      <c r="AX178" s="1025"/>
      <c r="AY178" s="961"/>
    </row>
    <row r="179" spans="1:51" ht="15" customHeight="1">
      <c r="A179" s="980" t="s">
        <v>315</v>
      </c>
      <c r="B179" s="981" t="s">
        <v>8</v>
      </c>
      <c r="C179" s="960" t="s">
        <v>39</v>
      </c>
      <c r="D179" s="966">
        <v>100</v>
      </c>
      <c r="E179" s="969">
        <v>42065</v>
      </c>
      <c r="F179" s="969">
        <v>42094</v>
      </c>
      <c r="G179" s="969"/>
      <c r="H179" s="969">
        <v>42144</v>
      </c>
      <c r="I179" s="969">
        <f>F179+79</f>
        <v>42173</v>
      </c>
      <c r="J179" s="969"/>
      <c r="K179" s="965">
        <f>O179+февраль!L179</f>
        <v>38.100000000000009</v>
      </c>
      <c r="L179" s="965">
        <f>P179+февраль!L179</f>
        <v>0</v>
      </c>
      <c r="M179" s="966">
        <f>D179-L179</f>
        <v>100</v>
      </c>
      <c r="N179" s="966">
        <f>L179/D179*100</f>
        <v>0</v>
      </c>
      <c r="O179" s="964">
        <f>SUM(S179:AW179)</f>
        <v>38.100000000000009</v>
      </c>
      <c r="P179" s="966">
        <f>SUM(S180:AW180)</f>
        <v>0</v>
      </c>
      <c r="Q179" s="966">
        <f>P179/O179*100</f>
        <v>0</v>
      </c>
      <c r="R179" s="49"/>
      <c r="S179" s="50"/>
      <c r="T179" s="50">
        <v>1.27</v>
      </c>
      <c r="U179" s="50">
        <v>1.27</v>
      </c>
      <c r="V179" s="50">
        <v>1.27</v>
      </c>
      <c r="W179" s="50">
        <v>1.27</v>
      </c>
      <c r="X179" s="50">
        <v>1.27</v>
      </c>
      <c r="Y179" s="50">
        <v>1.27</v>
      </c>
      <c r="Z179" s="50">
        <v>1.27</v>
      </c>
      <c r="AA179" s="50">
        <v>1.27</v>
      </c>
      <c r="AB179" s="50">
        <v>1.27</v>
      </c>
      <c r="AC179" s="50">
        <v>1.27</v>
      </c>
      <c r="AD179" s="50">
        <v>1.27</v>
      </c>
      <c r="AE179" s="50">
        <v>1.27</v>
      </c>
      <c r="AF179" s="50">
        <v>1.27</v>
      </c>
      <c r="AG179" s="50">
        <v>1.27</v>
      </c>
      <c r="AH179" s="50">
        <v>1.27</v>
      </c>
      <c r="AI179" s="50">
        <v>1.27</v>
      </c>
      <c r="AJ179" s="50">
        <v>1.27</v>
      </c>
      <c r="AK179" s="50">
        <v>1.27</v>
      </c>
      <c r="AL179" s="50">
        <v>1.27</v>
      </c>
      <c r="AM179" s="50">
        <v>1.27</v>
      </c>
      <c r="AN179" s="50">
        <v>1.27</v>
      </c>
      <c r="AO179" s="50">
        <v>1.27</v>
      </c>
      <c r="AP179" s="50">
        <v>1.27</v>
      </c>
      <c r="AQ179" s="50">
        <v>1.27</v>
      </c>
      <c r="AR179" s="50">
        <v>1.27</v>
      </c>
      <c r="AS179" s="50">
        <v>1.27</v>
      </c>
      <c r="AT179" s="50">
        <v>1.27</v>
      </c>
      <c r="AU179" s="50">
        <v>1.27</v>
      </c>
      <c r="AV179" s="50">
        <v>1.27</v>
      </c>
      <c r="AW179" s="50">
        <v>1.27</v>
      </c>
      <c r="AX179" s="1024"/>
      <c r="AY179" s="960"/>
    </row>
    <row r="180" spans="1:51">
      <c r="A180" s="980"/>
      <c r="B180" s="981"/>
      <c r="C180" s="961"/>
      <c r="D180" s="967"/>
      <c r="E180" s="969"/>
      <c r="F180" s="969"/>
      <c r="G180" s="969"/>
      <c r="H180" s="969"/>
      <c r="I180" s="969"/>
      <c r="J180" s="969"/>
      <c r="K180" s="965"/>
      <c r="L180" s="965"/>
      <c r="M180" s="967"/>
      <c r="N180" s="967"/>
      <c r="O180" s="964"/>
      <c r="P180" s="967"/>
      <c r="Q180" s="967"/>
      <c r="R180" s="14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3"/>
      <c r="AM180" s="53"/>
      <c r="AN180" s="53"/>
      <c r="AO180" s="53"/>
      <c r="AP180" s="53"/>
      <c r="AQ180" s="53"/>
      <c r="AR180" s="53"/>
      <c r="AS180" s="53"/>
      <c r="AT180" s="53"/>
      <c r="AU180" s="182"/>
      <c r="AV180" s="183"/>
      <c r="AW180" s="184"/>
      <c r="AX180" s="1025"/>
      <c r="AY180" s="961"/>
    </row>
    <row r="181" spans="1:51" ht="15" customHeight="1">
      <c r="A181" s="980" t="s">
        <v>316</v>
      </c>
      <c r="B181" s="981" t="s">
        <v>119</v>
      </c>
      <c r="C181" s="960" t="s">
        <v>39</v>
      </c>
      <c r="D181" s="966">
        <v>100</v>
      </c>
      <c r="E181" s="969">
        <v>42138</v>
      </c>
      <c r="F181" s="969"/>
      <c r="G181" s="969"/>
      <c r="H181" s="969">
        <v>42147</v>
      </c>
      <c r="I181" s="969"/>
      <c r="J181" s="969"/>
      <c r="K181" s="965">
        <f>O181+февраль!L181</f>
        <v>0</v>
      </c>
      <c r="L181" s="965">
        <f>P181+февраль!L181</f>
        <v>0</v>
      </c>
      <c r="M181" s="966">
        <f>D181-L181</f>
        <v>100</v>
      </c>
      <c r="N181" s="966">
        <f>L181/D181*100</f>
        <v>0</v>
      </c>
      <c r="O181" s="964">
        <f>SUM(S181:AW181)</f>
        <v>0</v>
      </c>
      <c r="P181" s="966">
        <f>SUM(S182:AW182)</f>
        <v>0</v>
      </c>
      <c r="Q181" s="966" t="e">
        <f>P181/O181*100</f>
        <v>#DIV/0!</v>
      </c>
      <c r="R181" s="49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1024"/>
      <c r="AY181" s="960"/>
    </row>
    <row r="182" spans="1:51">
      <c r="A182" s="980"/>
      <c r="B182" s="981"/>
      <c r="C182" s="961"/>
      <c r="D182" s="967"/>
      <c r="E182" s="969"/>
      <c r="F182" s="969"/>
      <c r="G182" s="969"/>
      <c r="H182" s="969"/>
      <c r="I182" s="969"/>
      <c r="J182" s="969"/>
      <c r="K182" s="965"/>
      <c r="L182" s="965"/>
      <c r="M182" s="967"/>
      <c r="N182" s="967"/>
      <c r="O182" s="964"/>
      <c r="P182" s="967"/>
      <c r="Q182" s="967"/>
      <c r="R182" s="51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1025"/>
      <c r="AY182" s="961"/>
    </row>
    <row r="183" spans="1:51" ht="15" customHeight="1">
      <c r="A183" s="980" t="s">
        <v>317</v>
      </c>
      <c r="B183" s="981" t="s">
        <v>120</v>
      </c>
      <c r="C183" s="960" t="s">
        <v>39</v>
      </c>
      <c r="D183" s="966">
        <v>100</v>
      </c>
      <c r="E183" s="969">
        <v>42124</v>
      </c>
      <c r="F183" s="969"/>
      <c r="G183" s="969"/>
      <c r="H183" s="969">
        <v>42153</v>
      </c>
      <c r="I183" s="969"/>
      <c r="J183" s="969"/>
      <c r="K183" s="965">
        <f>O183+февраль!L183</f>
        <v>0</v>
      </c>
      <c r="L183" s="965">
        <f>P183+февраль!L183</f>
        <v>0</v>
      </c>
      <c r="M183" s="966">
        <f>D183-L183</f>
        <v>100</v>
      </c>
      <c r="N183" s="966">
        <f>L183/D183*100</f>
        <v>0</v>
      </c>
      <c r="O183" s="964">
        <f>SUM(S183:AW183)</f>
        <v>0</v>
      </c>
      <c r="P183" s="966">
        <f>SUM(S184:AW184)</f>
        <v>0</v>
      </c>
      <c r="Q183" s="966" t="e">
        <f>P183/O183*100</f>
        <v>#DIV/0!</v>
      </c>
      <c r="R183" s="49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1024"/>
      <c r="AY183" s="960"/>
    </row>
    <row r="184" spans="1:51">
      <c r="A184" s="980"/>
      <c r="B184" s="981"/>
      <c r="C184" s="961"/>
      <c r="D184" s="967"/>
      <c r="E184" s="969"/>
      <c r="F184" s="969"/>
      <c r="G184" s="969"/>
      <c r="H184" s="969"/>
      <c r="I184" s="969"/>
      <c r="J184" s="969"/>
      <c r="K184" s="965"/>
      <c r="L184" s="965"/>
      <c r="M184" s="967"/>
      <c r="N184" s="967"/>
      <c r="O184" s="964"/>
      <c r="P184" s="967"/>
      <c r="Q184" s="967"/>
      <c r="R184" s="51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1025"/>
      <c r="AY184" s="961"/>
    </row>
    <row r="185" spans="1:51" ht="15" customHeight="1">
      <c r="A185" s="980" t="s">
        <v>318</v>
      </c>
      <c r="B185" s="981" t="s">
        <v>8</v>
      </c>
      <c r="C185" s="960" t="s">
        <v>39</v>
      </c>
      <c r="D185" s="966">
        <v>100</v>
      </c>
      <c r="E185" s="969">
        <v>42065</v>
      </c>
      <c r="F185" s="969">
        <v>42093</v>
      </c>
      <c r="G185" s="969"/>
      <c r="H185" s="969">
        <v>42144</v>
      </c>
      <c r="I185" s="969"/>
      <c r="J185" s="969"/>
      <c r="K185" s="965">
        <f>O185+февраль!L185</f>
        <v>0</v>
      </c>
      <c r="L185" s="965">
        <f>P185+февраль!L185</f>
        <v>0</v>
      </c>
      <c r="M185" s="966">
        <f>D185-L185</f>
        <v>100</v>
      </c>
      <c r="N185" s="966">
        <f>L185/D185*100</f>
        <v>0</v>
      </c>
      <c r="O185" s="964">
        <f>SUM(S185:AW185)</f>
        <v>0</v>
      </c>
      <c r="P185" s="966">
        <f>SUM(S186:AW186)</f>
        <v>0</v>
      </c>
      <c r="Q185" s="966" t="e">
        <f>P185/O185*100</f>
        <v>#DIV/0!</v>
      </c>
      <c r="R185" s="49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1024"/>
      <c r="AY185" s="960"/>
    </row>
    <row r="186" spans="1:51">
      <c r="A186" s="980"/>
      <c r="B186" s="981"/>
      <c r="C186" s="961"/>
      <c r="D186" s="967"/>
      <c r="E186" s="969"/>
      <c r="F186" s="969"/>
      <c r="G186" s="969"/>
      <c r="H186" s="969"/>
      <c r="I186" s="969"/>
      <c r="J186" s="969"/>
      <c r="K186" s="965"/>
      <c r="L186" s="965"/>
      <c r="M186" s="967"/>
      <c r="N186" s="967"/>
      <c r="O186" s="964"/>
      <c r="P186" s="967"/>
      <c r="Q186" s="967"/>
      <c r="R186" s="51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1025"/>
      <c r="AY186" s="961"/>
    </row>
    <row r="187" spans="1:51">
      <c r="A187" s="980" t="s">
        <v>319</v>
      </c>
      <c r="B187" s="977" t="s">
        <v>115</v>
      </c>
      <c r="C187" s="960" t="s">
        <v>39</v>
      </c>
      <c r="D187" s="966">
        <v>100</v>
      </c>
      <c r="E187" s="976">
        <v>42238</v>
      </c>
      <c r="F187" s="975"/>
      <c r="G187" s="975"/>
      <c r="H187" s="976">
        <v>42257</v>
      </c>
      <c r="I187" s="975"/>
      <c r="J187" s="975"/>
      <c r="K187" s="965">
        <f>O187+февраль!L187</f>
        <v>0</v>
      </c>
      <c r="L187" s="965">
        <f>P187+февраль!L187</f>
        <v>0</v>
      </c>
      <c r="M187" s="966">
        <f>D187-L187</f>
        <v>100</v>
      </c>
      <c r="N187" s="966">
        <f>L187/D187*100</f>
        <v>0</v>
      </c>
      <c r="O187" s="964">
        <f>SUM(S187:AW187)</f>
        <v>0</v>
      </c>
      <c r="P187" s="966">
        <f>SUM(S188:AW188)</f>
        <v>0</v>
      </c>
      <c r="Q187" s="966" t="e">
        <f>P187/O187*100</f>
        <v>#DIV/0!</v>
      </c>
      <c r="R187" s="16" t="s">
        <v>34</v>
      </c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977"/>
    </row>
    <row r="188" spans="1:51">
      <c r="A188" s="980"/>
      <c r="B188" s="978"/>
      <c r="C188" s="961"/>
      <c r="D188" s="967"/>
      <c r="E188" s="976"/>
      <c r="F188" s="975"/>
      <c r="G188" s="975"/>
      <c r="H188" s="976"/>
      <c r="I188" s="975"/>
      <c r="J188" s="975"/>
      <c r="K188" s="965"/>
      <c r="L188" s="965"/>
      <c r="M188" s="967"/>
      <c r="N188" s="967"/>
      <c r="O188" s="964"/>
      <c r="P188" s="967"/>
      <c r="Q188" s="967"/>
      <c r="R188" s="16" t="s">
        <v>35</v>
      </c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978"/>
    </row>
    <row r="189" spans="1:51">
      <c r="A189" s="980" t="s">
        <v>320</v>
      </c>
      <c r="B189" s="977" t="s">
        <v>72</v>
      </c>
      <c r="C189" s="960" t="s">
        <v>39</v>
      </c>
      <c r="D189" s="966">
        <v>100</v>
      </c>
      <c r="E189" s="976">
        <v>42264</v>
      </c>
      <c r="F189" s="975"/>
      <c r="G189" s="975"/>
      <c r="H189" s="976">
        <v>42277</v>
      </c>
      <c r="I189" s="975"/>
      <c r="J189" s="975"/>
      <c r="K189" s="965">
        <f>O189+февраль!L181</f>
        <v>0</v>
      </c>
      <c r="L189" s="965">
        <f>P189+февраль!L181</f>
        <v>0</v>
      </c>
      <c r="M189" s="966">
        <f>D189-L189</f>
        <v>100</v>
      </c>
      <c r="N189" s="966">
        <f>L189/D189*100</f>
        <v>0</v>
      </c>
      <c r="O189" s="964">
        <f>SUM(S189:AW189)</f>
        <v>0</v>
      </c>
      <c r="P189" s="966">
        <f>SUM(S190:AW190)</f>
        <v>0</v>
      </c>
      <c r="Q189" s="966" t="e">
        <f>P189/O189*100</f>
        <v>#DIV/0!</v>
      </c>
      <c r="R189" s="16" t="s">
        <v>34</v>
      </c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977"/>
    </row>
    <row r="190" spans="1:51">
      <c r="A190" s="980"/>
      <c r="B190" s="978"/>
      <c r="C190" s="961"/>
      <c r="D190" s="967"/>
      <c r="E190" s="976"/>
      <c r="F190" s="975"/>
      <c r="G190" s="975"/>
      <c r="H190" s="976"/>
      <c r="I190" s="975"/>
      <c r="J190" s="975"/>
      <c r="K190" s="965"/>
      <c r="L190" s="965"/>
      <c r="M190" s="967"/>
      <c r="N190" s="967"/>
      <c r="O190" s="964"/>
      <c r="P190" s="967"/>
      <c r="Q190" s="967"/>
      <c r="R190" s="16" t="s">
        <v>35</v>
      </c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978"/>
    </row>
    <row r="191" spans="1:51">
      <c r="A191" s="980" t="s">
        <v>321</v>
      </c>
      <c r="B191" s="977" t="s">
        <v>121</v>
      </c>
      <c r="C191" s="960" t="s">
        <v>39</v>
      </c>
      <c r="D191" s="966">
        <v>100</v>
      </c>
      <c r="E191" s="976">
        <v>42278</v>
      </c>
      <c r="F191" s="975"/>
      <c r="G191" s="975"/>
      <c r="H191" s="976">
        <v>42287</v>
      </c>
      <c r="I191" s="975"/>
      <c r="J191" s="975"/>
      <c r="K191" s="965">
        <f>O191+февраль!L183</f>
        <v>0</v>
      </c>
      <c r="L191" s="965">
        <f>P191+февраль!L183</f>
        <v>0</v>
      </c>
      <c r="M191" s="966">
        <f>D191-L191</f>
        <v>100</v>
      </c>
      <c r="N191" s="966">
        <f>L191/D191*100</f>
        <v>0</v>
      </c>
      <c r="O191" s="964">
        <f>SUM(S191:AW191)</f>
        <v>0</v>
      </c>
      <c r="P191" s="966">
        <f>SUM(S192:AW192)</f>
        <v>0</v>
      </c>
      <c r="Q191" s="966" t="e">
        <f>P191/O191*100</f>
        <v>#DIV/0!</v>
      </c>
      <c r="R191" s="16" t="s">
        <v>34</v>
      </c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977"/>
    </row>
    <row r="192" spans="1:51">
      <c r="A192" s="980"/>
      <c r="B192" s="978"/>
      <c r="C192" s="961"/>
      <c r="D192" s="967"/>
      <c r="E192" s="976"/>
      <c r="F192" s="975"/>
      <c r="G192" s="975"/>
      <c r="H192" s="976"/>
      <c r="I192" s="975"/>
      <c r="J192" s="975"/>
      <c r="K192" s="965"/>
      <c r="L192" s="965"/>
      <c r="M192" s="967"/>
      <c r="N192" s="967"/>
      <c r="O192" s="964"/>
      <c r="P192" s="967"/>
      <c r="Q192" s="967"/>
      <c r="R192" s="16" t="s">
        <v>35</v>
      </c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978"/>
    </row>
    <row r="193" spans="1:50">
      <c r="A193" s="980" t="s">
        <v>322</v>
      </c>
      <c r="B193" s="977" t="s">
        <v>100</v>
      </c>
      <c r="C193" s="960" t="s">
        <v>39</v>
      </c>
      <c r="D193" s="966">
        <v>100</v>
      </c>
      <c r="E193" s="976">
        <v>42288</v>
      </c>
      <c r="F193" s="975"/>
      <c r="G193" s="975"/>
      <c r="H193" s="976">
        <v>42300</v>
      </c>
      <c r="I193" s="975"/>
      <c r="J193" s="975"/>
      <c r="K193" s="965">
        <f>O193+февраль!L185</f>
        <v>0</v>
      </c>
      <c r="L193" s="965">
        <f>P193+февраль!L185</f>
        <v>0</v>
      </c>
      <c r="M193" s="966">
        <f>D193-L193</f>
        <v>100</v>
      </c>
      <c r="N193" s="966">
        <f>L193/D193*100</f>
        <v>0</v>
      </c>
      <c r="O193" s="964">
        <f>SUM(S193:AW193)</f>
        <v>0</v>
      </c>
      <c r="P193" s="966">
        <f>SUM(S194:AW194)</f>
        <v>0</v>
      </c>
      <c r="Q193" s="966" t="e">
        <f>P193/O193*100</f>
        <v>#DIV/0!</v>
      </c>
      <c r="R193" s="16" t="s">
        <v>34</v>
      </c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977"/>
    </row>
    <row r="194" spans="1:50">
      <c r="A194" s="980"/>
      <c r="B194" s="978"/>
      <c r="C194" s="961"/>
      <c r="D194" s="967"/>
      <c r="E194" s="976"/>
      <c r="F194" s="975"/>
      <c r="G194" s="975"/>
      <c r="H194" s="976"/>
      <c r="I194" s="975"/>
      <c r="J194" s="975"/>
      <c r="K194" s="965"/>
      <c r="L194" s="965"/>
      <c r="M194" s="967"/>
      <c r="N194" s="967"/>
      <c r="O194" s="964"/>
      <c r="P194" s="967"/>
      <c r="Q194" s="967"/>
      <c r="R194" s="16" t="s">
        <v>35</v>
      </c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978"/>
    </row>
    <row r="195" spans="1:50">
      <c r="A195" s="980" t="s">
        <v>323</v>
      </c>
      <c r="B195" s="977" t="s">
        <v>122</v>
      </c>
      <c r="C195" s="960" t="s">
        <v>39</v>
      </c>
      <c r="D195" s="966">
        <v>100</v>
      </c>
      <c r="E195" s="976">
        <v>42150</v>
      </c>
      <c r="F195" s="975"/>
      <c r="G195" s="975"/>
      <c r="H195" s="976">
        <v>42279</v>
      </c>
      <c r="I195" s="975"/>
      <c r="J195" s="975"/>
      <c r="K195" s="965">
        <f>O195+февраль!L187</f>
        <v>0</v>
      </c>
      <c r="L195" s="965">
        <f>P195+февраль!L187</f>
        <v>0</v>
      </c>
      <c r="M195" s="966">
        <f>D195-L195</f>
        <v>100</v>
      </c>
      <c r="N195" s="966">
        <f>L195/D195*100</f>
        <v>0</v>
      </c>
      <c r="O195" s="964">
        <f>SUM(S195:AW195)</f>
        <v>0</v>
      </c>
      <c r="P195" s="966">
        <f>SUM(S196:AW196)</f>
        <v>0</v>
      </c>
      <c r="Q195" s="966" t="e">
        <f>P195/O195*100</f>
        <v>#DIV/0!</v>
      </c>
      <c r="R195" s="16" t="s">
        <v>34</v>
      </c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977"/>
    </row>
    <row r="196" spans="1:50">
      <c r="A196" s="980"/>
      <c r="B196" s="978"/>
      <c r="C196" s="961"/>
      <c r="D196" s="967"/>
      <c r="E196" s="976"/>
      <c r="F196" s="975"/>
      <c r="G196" s="975"/>
      <c r="H196" s="976"/>
      <c r="I196" s="975"/>
      <c r="J196" s="975"/>
      <c r="K196" s="965"/>
      <c r="L196" s="965"/>
      <c r="M196" s="967"/>
      <c r="N196" s="967"/>
      <c r="O196" s="964"/>
      <c r="P196" s="967"/>
      <c r="Q196" s="967"/>
      <c r="R196" s="16" t="s">
        <v>35</v>
      </c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978"/>
    </row>
    <row r="197" spans="1:50" ht="18">
      <c r="A197" s="48">
        <v>9</v>
      </c>
      <c r="B197" s="979" t="s">
        <v>123</v>
      </c>
      <c r="C197" s="979"/>
      <c r="D197" s="979"/>
      <c r="E197" s="979">
        <v>42301</v>
      </c>
      <c r="F197" s="979"/>
      <c r="G197" s="979"/>
      <c r="H197" s="979">
        <v>42320</v>
      </c>
      <c r="I197" s="979"/>
      <c r="J197" s="979"/>
      <c r="K197" s="979"/>
      <c r="L197" s="979"/>
      <c r="M197" s="979"/>
      <c r="N197" s="979"/>
      <c r="O197" s="979"/>
      <c r="P197" s="979"/>
      <c r="Q197" s="979"/>
      <c r="R197" s="979"/>
      <c r="S197" s="979"/>
      <c r="T197" s="979"/>
      <c r="U197" s="979"/>
      <c r="V197" s="979"/>
      <c r="W197" s="979"/>
      <c r="X197" s="979"/>
      <c r="Y197" s="979"/>
      <c r="Z197" s="979"/>
      <c r="AA197" s="979"/>
      <c r="AB197" s="979"/>
      <c r="AC197" s="979"/>
      <c r="AD197" s="979"/>
      <c r="AE197" s="979"/>
      <c r="AF197" s="979"/>
      <c r="AG197" s="979"/>
      <c r="AH197" s="979"/>
      <c r="AI197" s="979"/>
      <c r="AJ197" s="979"/>
      <c r="AK197" s="979"/>
      <c r="AL197" s="979"/>
      <c r="AM197" s="979"/>
      <c r="AN197" s="979"/>
      <c r="AO197" s="979"/>
      <c r="AP197" s="979"/>
      <c r="AQ197" s="979"/>
      <c r="AR197" s="979"/>
      <c r="AS197" s="979"/>
      <c r="AT197" s="979"/>
      <c r="AU197" s="979"/>
      <c r="AV197" s="979"/>
      <c r="AW197" s="979"/>
      <c r="AX197" s="979"/>
    </row>
    <row r="198" spans="1:50">
      <c r="A198" s="1027" t="s">
        <v>167</v>
      </c>
      <c r="B198" s="977" t="s">
        <v>65</v>
      </c>
      <c r="C198" s="1018"/>
      <c r="D198" s="1020"/>
      <c r="E198" s="976">
        <v>42301</v>
      </c>
      <c r="F198" s="975"/>
      <c r="G198" s="975"/>
      <c r="H198" s="976">
        <v>42307</v>
      </c>
      <c r="I198" s="975"/>
      <c r="J198" s="975"/>
      <c r="K198" s="1026">
        <f>O198+февраль!L198</f>
        <v>0</v>
      </c>
      <c r="L198" s="1026">
        <f>P198+февраль!L198</f>
        <v>0</v>
      </c>
      <c r="M198" s="1028">
        <f>D198-L198</f>
        <v>0</v>
      </c>
      <c r="N198" s="1028" t="e">
        <f>L198/D198*100</f>
        <v>#DIV/0!</v>
      </c>
      <c r="O198" s="1026">
        <f>SUM(S198:AW198)</f>
        <v>0</v>
      </c>
      <c r="P198" s="1028">
        <f>SUM(S199:AW199)</f>
        <v>0</v>
      </c>
      <c r="Q198" s="1028" t="e">
        <f>P198/O198*100</f>
        <v>#DIV/0!</v>
      </c>
      <c r="R198" s="16" t="s">
        <v>34</v>
      </c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977"/>
    </row>
    <row r="199" spans="1:50">
      <c r="A199" s="1027"/>
      <c r="B199" s="978"/>
      <c r="C199" s="1019"/>
      <c r="D199" s="1021"/>
      <c r="E199" s="976"/>
      <c r="F199" s="975"/>
      <c r="G199" s="975"/>
      <c r="H199" s="976"/>
      <c r="I199" s="975"/>
      <c r="J199" s="975"/>
      <c r="K199" s="1026"/>
      <c r="L199" s="1026"/>
      <c r="M199" s="1029"/>
      <c r="N199" s="1029"/>
      <c r="O199" s="1026"/>
      <c r="P199" s="1029"/>
      <c r="Q199" s="1029"/>
      <c r="R199" s="16" t="s">
        <v>35</v>
      </c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978"/>
    </row>
    <row r="200" spans="1:50">
      <c r="A200" s="1027" t="s">
        <v>168</v>
      </c>
      <c r="B200" s="977" t="s">
        <v>123</v>
      </c>
      <c r="C200" s="1018"/>
      <c r="D200" s="1020"/>
      <c r="E200" s="976">
        <v>42309</v>
      </c>
      <c r="F200" s="975"/>
      <c r="G200" s="975"/>
      <c r="H200" s="976">
        <v>42320</v>
      </c>
      <c r="I200" s="975"/>
      <c r="J200" s="975"/>
      <c r="K200" s="1026">
        <f>O200+февраль!L200</f>
        <v>0</v>
      </c>
      <c r="L200" s="1026">
        <f>P200+февраль!L200</f>
        <v>0</v>
      </c>
      <c r="M200" s="1028"/>
      <c r="N200" s="1028"/>
      <c r="O200" s="1026"/>
      <c r="P200" s="1028"/>
      <c r="Q200" s="1028"/>
      <c r="R200" s="16" t="s">
        <v>34</v>
      </c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977"/>
    </row>
    <row r="201" spans="1:50">
      <c r="A201" s="1027"/>
      <c r="B201" s="978"/>
      <c r="C201" s="1019"/>
      <c r="D201" s="1021"/>
      <c r="E201" s="976"/>
      <c r="F201" s="975"/>
      <c r="G201" s="975"/>
      <c r="H201" s="976"/>
      <c r="I201" s="975"/>
      <c r="J201" s="975"/>
      <c r="K201" s="1026"/>
      <c r="L201" s="1026"/>
      <c r="M201" s="1029"/>
      <c r="N201" s="1029"/>
      <c r="O201" s="1026"/>
      <c r="P201" s="1029"/>
      <c r="Q201" s="1029"/>
      <c r="R201" s="16" t="s">
        <v>35</v>
      </c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978"/>
    </row>
    <row r="202" spans="1:50" ht="15.75" customHeight="1">
      <c r="A202" s="48">
        <v>10</v>
      </c>
      <c r="B202" s="979" t="s">
        <v>124</v>
      </c>
      <c r="C202" s="979"/>
      <c r="D202" s="979"/>
      <c r="E202" s="979">
        <v>42321</v>
      </c>
      <c r="F202" s="979"/>
      <c r="G202" s="979"/>
      <c r="H202" s="979">
        <v>42338</v>
      </c>
      <c r="I202" s="979"/>
      <c r="J202" s="979"/>
      <c r="K202" s="979"/>
      <c r="L202" s="979"/>
      <c r="M202" s="979"/>
      <c r="N202" s="979"/>
      <c r="O202" s="979"/>
      <c r="P202" s="979"/>
      <c r="Q202" s="979"/>
      <c r="R202" s="979"/>
      <c r="S202" s="979"/>
      <c r="T202" s="979"/>
      <c r="U202" s="979"/>
      <c r="V202" s="979"/>
      <c r="W202" s="979"/>
      <c r="X202" s="979"/>
      <c r="Y202" s="979"/>
      <c r="Z202" s="979"/>
      <c r="AA202" s="979"/>
      <c r="AB202" s="979"/>
      <c r="AC202" s="979"/>
      <c r="AD202" s="979"/>
      <c r="AE202" s="979"/>
      <c r="AF202" s="979"/>
      <c r="AG202" s="979"/>
      <c r="AH202" s="979"/>
      <c r="AI202" s="979"/>
      <c r="AJ202" s="979"/>
      <c r="AK202" s="979"/>
      <c r="AL202" s="979"/>
      <c r="AM202" s="979"/>
      <c r="AN202" s="979"/>
      <c r="AO202" s="979"/>
      <c r="AP202" s="979"/>
      <c r="AQ202" s="979"/>
      <c r="AR202" s="979"/>
      <c r="AS202" s="979"/>
      <c r="AT202" s="979"/>
      <c r="AU202" s="979"/>
      <c r="AV202" s="979"/>
      <c r="AW202" s="979"/>
      <c r="AX202" s="979"/>
    </row>
    <row r="203" spans="1:50">
      <c r="E203" s="42"/>
    </row>
    <row r="204" spans="1:50">
      <c r="E204" s="42"/>
    </row>
    <row r="205" spans="1:50" ht="15.75" customHeight="1">
      <c r="A205" s="993" t="s">
        <v>0</v>
      </c>
      <c r="B205" s="993" t="s">
        <v>40</v>
      </c>
      <c r="C205" s="993" t="s">
        <v>41</v>
      </c>
      <c r="D205" s="1002" t="s">
        <v>42</v>
      </c>
      <c r="E205" s="1003"/>
      <c r="F205" s="1004"/>
      <c r="G205" s="996" t="s">
        <v>43</v>
      </c>
      <c r="H205" s="994"/>
      <c r="I205" s="994"/>
      <c r="J205" s="995"/>
      <c r="K205" s="1014" t="s">
        <v>44</v>
      </c>
      <c r="L205" s="996" t="s">
        <v>45</v>
      </c>
      <c r="M205" s="994"/>
      <c r="N205" s="994"/>
      <c r="O205" s="994"/>
      <c r="P205" s="994"/>
      <c r="Q205" s="994"/>
      <c r="R205" s="995"/>
      <c r="S205" s="996" t="s">
        <v>293</v>
      </c>
      <c r="T205" s="994"/>
      <c r="U205" s="994"/>
      <c r="V205" s="994"/>
      <c r="W205" s="994"/>
      <c r="X205" s="994"/>
      <c r="Y205" s="994"/>
      <c r="Z205" s="994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7" t="s">
        <v>21</v>
      </c>
    </row>
    <row r="206" spans="1:50" ht="31.5" customHeight="1">
      <c r="A206" s="993"/>
      <c r="B206" s="993"/>
      <c r="C206" s="993"/>
      <c r="D206" s="1005"/>
      <c r="E206" s="1006"/>
      <c r="F206" s="1007"/>
      <c r="G206" s="129" t="s">
        <v>46</v>
      </c>
      <c r="H206" s="996" t="s">
        <v>47</v>
      </c>
      <c r="I206" s="994"/>
      <c r="J206" s="995"/>
      <c r="K206" s="1015"/>
      <c r="L206" s="17" t="s">
        <v>48</v>
      </c>
      <c r="M206" s="996" t="s">
        <v>49</v>
      </c>
      <c r="N206" s="994"/>
      <c r="O206" s="994"/>
      <c r="P206" s="994"/>
      <c r="Q206" s="994"/>
      <c r="R206" s="995"/>
      <c r="S206" s="131">
        <v>1</v>
      </c>
      <c r="T206" s="131">
        <v>2</v>
      </c>
      <c r="U206" s="131">
        <v>3</v>
      </c>
      <c r="V206" s="131">
        <v>4</v>
      </c>
      <c r="W206" s="131">
        <v>5</v>
      </c>
      <c r="X206" s="131">
        <v>6</v>
      </c>
      <c r="Y206" s="131">
        <v>7</v>
      </c>
      <c r="Z206" s="131">
        <v>8</v>
      </c>
      <c r="AA206" s="131">
        <v>9</v>
      </c>
      <c r="AB206" s="131">
        <v>10</v>
      </c>
      <c r="AC206" s="131">
        <v>11</v>
      </c>
      <c r="AD206" s="131">
        <v>12</v>
      </c>
      <c r="AE206" s="131">
        <v>13</v>
      </c>
      <c r="AF206" s="131">
        <v>14</v>
      </c>
      <c r="AG206" s="131">
        <v>15</v>
      </c>
      <c r="AH206" s="131">
        <v>16</v>
      </c>
      <c r="AI206" s="131">
        <v>17</v>
      </c>
      <c r="AJ206" s="131">
        <v>18</v>
      </c>
      <c r="AK206" s="131">
        <v>19</v>
      </c>
      <c r="AL206" s="18">
        <v>20</v>
      </c>
      <c r="AM206" s="18">
        <v>21</v>
      </c>
      <c r="AN206" s="18">
        <v>22</v>
      </c>
      <c r="AO206" s="18">
        <v>23</v>
      </c>
      <c r="AP206" s="18">
        <v>24</v>
      </c>
      <c r="AQ206" s="18">
        <v>25</v>
      </c>
      <c r="AR206" s="18">
        <v>26</v>
      </c>
      <c r="AS206" s="18">
        <v>27</v>
      </c>
      <c r="AT206" s="131">
        <v>28</v>
      </c>
      <c r="AU206" s="177">
        <v>29</v>
      </c>
      <c r="AV206" s="177">
        <v>30</v>
      </c>
      <c r="AW206" s="177">
        <v>31</v>
      </c>
      <c r="AX206" s="998"/>
    </row>
    <row r="207" spans="1:50" ht="15.75">
      <c r="A207" s="129">
        <v>1</v>
      </c>
      <c r="B207" s="130">
        <v>2</v>
      </c>
      <c r="C207" s="130">
        <v>3</v>
      </c>
      <c r="D207" s="996">
        <v>4</v>
      </c>
      <c r="E207" s="994"/>
      <c r="F207" s="995"/>
      <c r="G207" s="129">
        <v>5</v>
      </c>
      <c r="H207" s="996">
        <v>6</v>
      </c>
      <c r="I207" s="994"/>
      <c r="J207" s="995"/>
      <c r="K207" s="131">
        <v>7</v>
      </c>
      <c r="L207" s="17">
        <v>8</v>
      </c>
      <c r="M207" s="996">
        <v>9</v>
      </c>
      <c r="N207" s="994"/>
      <c r="O207" s="994"/>
      <c r="P207" s="994"/>
      <c r="Q207" s="994"/>
      <c r="R207" s="995"/>
      <c r="S207" s="996">
        <v>10</v>
      </c>
      <c r="T207" s="994"/>
      <c r="U207" s="994"/>
      <c r="V207" s="994"/>
      <c r="W207" s="994"/>
      <c r="X207" s="994"/>
      <c r="Y207" s="994"/>
      <c r="Z207" s="994"/>
      <c r="AA207" s="994"/>
      <c r="AB207" s="994"/>
      <c r="AC207" s="994"/>
      <c r="AD207" s="994"/>
      <c r="AE207" s="994"/>
      <c r="AF207" s="994"/>
      <c r="AG207" s="994"/>
      <c r="AH207" s="994"/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/>
      <c r="AX207" s="132">
        <v>11</v>
      </c>
    </row>
    <row r="208" spans="1:50" ht="15.75">
      <c r="A208" s="125">
        <v>1</v>
      </c>
      <c r="B208" s="137" t="s">
        <v>180</v>
      </c>
      <c r="C208" s="77" t="s">
        <v>184</v>
      </c>
      <c r="D208" s="1012"/>
      <c r="E208" s="1012"/>
      <c r="F208" s="1013"/>
      <c r="G208" s="19"/>
      <c r="H208" s="1011"/>
      <c r="I208" s="1012"/>
      <c r="J208" s="1013"/>
      <c r="K208" s="21"/>
      <c r="L208" s="17"/>
      <c r="M208" s="996"/>
      <c r="N208" s="994"/>
      <c r="O208" s="994"/>
      <c r="P208" s="994"/>
      <c r="Q208" s="994"/>
      <c r="R208" s="995"/>
      <c r="S208" s="22">
        <v>1</v>
      </c>
      <c r="T208" s="22">
        <v>1</v>
      </c>
      <c r="U208" s="22">
        <v>1</v>
      </c>
      <c r="V208" s="22">
        <v>1</v>
      </c>
      <c r="W208" s="22">
        <v>1</v>
      </c>
      <c r="X208" s="22">
        <v>1</v>
      </c>
      <c r="Y208" s="22">
        <v>1</v>
      </c>
      <c r="Z208" s="22">
        <v>1</v>
      </c>
      <c r="AA208" s="24">
        <v>1</v>
      </c>
      <c r="AB208" s="22">
        <v>1</v>
      </c>
      <c r="AC208" s="22">
        <v>1</v>
      </c>
      <c r="AD208" s="22">
        <v>1</v>
      </c>
      <c r="AE208" s="22">
        <v>1</v>
      </c>
      <c r="AF208" s="22">
        <v>1</v>
      </c>
      <c r="AG208" s="22">
        <v>1</v>
      </c>
      <c r="AH208" s="22">
        <v>1</v>
      </c>
      <c r="AI208" s="22">
        <v>1</v>
      </c>
      <c r="AJ208" s="22">
        <v>1</v>
      </c>
      <c r="AK208" s="22">
        <v>1</v>
      </c>
      <c r="AL208" s="22">
        <v>1</v>
      </c>
      <c r="AM208" s="22">
        <v>1</v>
      </c>
      <c r="AN208" s="22">
        <v>1</v>
      </c>
      <c r="AO208" s="22">
        <v>1</v>
      </c>
      <c r="AP208" s="22">
        <v>1</v>
      </c>
      <c r="AQ208" s="22">
        <v>1</v>
      </c>
      <c r="AR208" s="22">
        <v>1</v>
      </c>
      <c r="AS208" s="22">
        <v>1</v>
      </c>
      <c r="AT208" s="22">
        <v>1</v>
      </c>
      <c r="AU208" s="22">
        <v>1</v>
      </c>
      <c r="AV208" s="22">
        <v>1</v>
      </c>
      <c r="AW208" s="22">
        <v>1</v>
      </c>
      <c r="AX208" s="27"/>
    </row>
    <row r="209" spans="1:50" ht="15.75">
      <c r="A209" s="125">
        <v>2</v>
      </c>
      <c r="B209" s="137" t="s">
        <v>180</v>
      </c>
      <c r="C209" s="77" t="s">
        <v>185</v>
      </c>
      <c r="D209" s="123"/>
      <c r="E209" s="123"/>
      <c r="F209" s="124"/>
      <c r="G209" s="19"/>
      <c r="H209" s="125"/>
      <c r="I209" s="123"/>
      <c r="J209" s="124"/>
      <c r="K209" s="21"/>
      <c r="L209" s="17"/>
      <c r="M209" s="126"/>
      <c r="N209" s="127"/>
      <c r="O209" s="127"/>
      <c r="P209" s="127"/>
      <c r="Q209" s="127"/>
      <c r="R209" s="128"/>
      <c r="S209" s="22">
        <v>1</v>
      </c>
      <c r="T209" s="22">
        <v>1</v>
      </c>
      <c r="U209" s="22">
        <v>1</v>
      </c>
      <c r="V209" s="22">
        <v>1</v>
      </c>
      <c r="W209" s="22">
        <v>1</v>
      </c>
      <c r="X209" s="22">
        <v>1</v>
      </c>
      <c r="Y209" s="22">
        <v>1</v>
      </c>
      <c r="Z209" s="22">
        <v>1</v>
      </c>
      <c r="AA209" s="24">
        <v>1</v>
      </c>
      <c r="AB209" s="22">
        <v>1</v>
      </c>
      <c r="AC209" s="22">
        <v>1</v>
      </c>
      <c r="AD209" s="22">
        <v>1</v>
      </c>
      <c r="AE209" s="22">
        <v>1</v>
      </c>
      <c r="AF209" s="22">
        <v>1</v>
      </c>
      <c r="AG209" s="22">
        <v>1</v>
      </c>
      <c r="AH209" s="22">
        <v>1</v>
      </c>
      <c r="AI209" s="22">
        <v>1</v>
      </c>
      <c r="AJ209" s="22">
        <v>1</v>
      </c>
      <c r="AK209" s="22">
        <v>1</v>
      </c>
      <c r="AL209" s="22">
        <v>1</v>
      </c>
      <c r="AM209" s="22">
        <v>1</v>
      </c>
      <c r="AN209" s="22">
        <v>1</v>
      </c>
      <c r="AO209" s="22">
        <v>1</v>
      </c>
      <c r="AP209" s="22">
        <v>1</v>
      </c>
      <c r="AQ209" s="22">
        <v>1</v>
      </c>
      <c r="AR209" s="22">
        <v>1</v>
      </c>
      <c r="AS209" s="22">
        <v>1</v>
      </c>
      <c r="AT209" s="22">
        <v>1</v>
      </c>
      <c r="AU209" s="22">
        <v>1</v>
      </c>
      <c r="AV209" s="22">
        <v>1</v>
      </c>
      <c r="AW209" s="22">
        <v>1</v>
      </c>
      <c r="AX209" s="27"/>
    </row>
    <row r="210" spans="1:50" ht="15.75">
      <c r="A210" s="175">
        <v>3</v>
      </c>
      <c r="B210" s="137" t="s">
        <v>181</v>
      </c>
      <c r="C210" s="77" t="s">
        <v>186</v>
      </c>
      <c r="D210" s="123"/>
      <c r="E210" s="123"/>
      <c r="F210" s="124"/>
      <c r="G210" s="19"/>
      <c r="H210" s="125"/>
      <c r="I210" s="123"/>
      <c r="J210" s="124"/>
      <c r="K210" s="21"/>
      <c r="L210" s="17"/>
      <c r="M210" s="126"/>
      <c r="N210" s="127"/>
      <c r="O210" s="127"/>
      <c r="P210" s="127"/>
      <c r="Q210" s="127"/>
      <c r="R210" s="128"/>
      <c r="S210" s="24">
        <v>2</v>
      </c>
      <c r="T210" s="24">
        <v>2</v>
      </c>
      <c r="U210" s="24">
        <v>2</v>
      </c>
      <c r="V210" s="24">
        <v>2</v>
      </c>
      <c r="W210" s="24">
        <v>2</v>
      </c>
      <c r="X210" s="24">
        <v>2</v>
      </c>
      <c r="Y210" s="24">
        <v>2</v>
      </c>
      <c r="Z210" s="24">
        <v>2</v>
      </c>
      <c r="AA210" s="24">
        <v>2</v>
      </c>
      <c r="AB210" s="24">
        <v>2</v>
      </c>
      <c r="AC210" s="23">
        <v>2</v>
      </c>
      <c r="AD210" s="23">
        <v>2</v>
      </c>
      <c r="AE210" s="23">
        <v>2</v>
      </c>
      <c r="AF210" s="23">
        <v>2</v>
      </c>
      <c r="AG210" s="23">
        <v>2</v>
      </c>
      <c r="AH210" s="23">
        <v>2</v>
      </c>
      <c r="AI210" s="23">
        <v>2</v>
      </c>
      <c r="AJ210" s="23">
        <v>2</v>
      </c>
      <c r="AK210" s="23">
        <v>2</v>
      </c>
      <c r="AL210" s="23">
        <v>2</v>
      </c>
      <c r="AM210" s="23">
        <v>2</v>
      </c>
      <c r="AN210" s="23">
        <v>2</v>
      </c>
      <c r="AO210" s="23">
        <v>2</v>
      </c>
      <c r="AP210" s="23">
        <v>2</v>
      </c>
      <c r="AQ210" s="23">
        <v>2</v>
      </c>
      <c r="AR210" s="23">
        <v>2</v>
      </c>
      <c r="AS210" s="23">
        <v>2</v>
      </c>
      <c r="AT210" s="23">
        <v>2</v>
      </c>
      <c r="AU210" s="23">
        <v>2</v>
      </c>
      <c r="AV210" s="23">
        <v>2</v>
      </c>
      <c r="AW210" s="23">
        <v>2</v>
      </c>
      <c r="AX210" s="27"/>
    </row>
    <row r="211" spans="1:50" ht="15.75">
      <c r="A211" s="175">
        <v>4</v>
      </c>
      <c r="B211" s="137" t="s">
        <v>181</v>
      </c>
      <c r="C211" s="77" t="s">
        <v>187</v>
      </c>
      <c r="D211" s="123"/>
      <c r="E211" s="123"/>
      <c r="F211" s="124"/>
      <c r="G211" s="19"/>
      <c r="H211" s="125"/>
      <c r="I211" s="123"/>
      <c r="J211" s="124"/>
      <c r="K211" s="21"/>
      <c r="L211" s="17"/>
      <c r="M211" s="126"/>
      <c r="N211" s="127"/>
      <c r="O211" s="127"/>
      <c r="P211" s="127"/>
      <c r="Q211" s="127"/>
      <c r="R211" s="128"/>
      <c r="S211" s="24">
        <v>2</v>
      </c>
      <c r="T211" s="24">
        <v>2</v>
      </c>
      <c r="U211" s="24">
        <v>2</v>
      </c>
      <c r="V211" s="24">
        <v>2</v>
      </c>
      <c r="W211" s="24">
        <v>2</v>
      </c>
      <c r="X211" s="24">
        <v>2</v>
      </c>
      <c r="Y211" s="24">
        <v>2</v>
      </c>
      <c r="Z211" s="24">
        <v>2</v>
      </c>
      <c r="AA211" s="24">
        <v>2</v>
      </c>
      <c r="AB211" s="22">
        <v>2</v>
      </c>
      <c r="AC211" s="23">
        <v>2</v>
      </c>
      <c r="AD211" s="23">
        <v>2</v>
      </c>
      <c r="AE211" s="23">
        <v>2</v>
      </c>
      <c r="AF211" s="23">
        <v>2</v>
      </c>
      <c r="AG211" s="23">
        <v>2</v>
      </c>
      <c r="AH211" s="23">
        <v>2</v>
      </c>
      <c r="AI211" s="23">
        <v>2</v>
      </c>
      <c r="AJ211" s="23">
        <v>2</v>
      </c>
      <c r="AK211" s="23">
        <v>2</v>
      </c>
      <c r="AL211" s="23">
        <v>2</v>
      </c>
      <c r="AM211" s="23">
        <v>2</v>
      </c>
      <c r="AN211" s="23">
        <v>2</v>
      </c>
      <c r="AO211" s="23">
        <v>2</v>
      </c>
      <c r="AP211" s="23">
        <v>2</v>
      </c>
      <c r="AQ211" s="23">
        <v>2</v>
      </c>
      <c r="AR211" s="23">
        <v>2</v>
      </c>
      <c r="AS211" s="23">
        <v>2</v>
      </c>
      <c r="AT211" s="23">
        <v>2</v>
      </c>
      <c r="AU211" s="23">
        <v>2</v>
      </c>
      <c r="AV211" s="23">
        <v>2</v>
      </c>
      <c r="AW211" s="23">
        <v>2</v>
      </c>
      <c r="AX211" s="27"/>
    </row>
    <row r="212" spans="1:50" ht="15.75">
      <c r="A212" s="175">
        <v>5</v>
      </c>
      <c r="B212" s="137" t="s">
        <v>4</v>
      </c>
      <c r="C212" s="77" t="s">
        <v>188</v>
      </c>
      <c r="D212" s="1012"/>
      <c r="E212" s="1012"/>
      <c r="F212" s="1013"/>
      <c r="G212" s="19"/>
      <c r="H212" s="1011"/>
      <c r="I212" s="1012"/>
      <c r="J212" s="1013"/>
      <c r="K212" s="21"/>
      <c r="L212" s="17"/>
      <c r="M212" s="996" t="s">
        <v>31</v>
      </c>
      <c r="N212" s="994"/>
      <c r="O212" s="994"/>
      <c r="P212" s="994"/>
      <c r="Q212" s="994"/>
      <c r="R212" s="995"/>
      <c r="S212" s="22">
        <v>1</v>
      </c>
      <c r="T212" s="22">
        <v>1</v>
      </c>
      <c r="U212" s="22">
        <v>1</v>
      </c>
      <c r="V212" s="22">
        <v>1</v>
      </c>
      <c r="W212" s="22">
        <v>1</v>
      </c>
      <c r="X212" s="22">
        <v>1</v>
      </c>
      <c r="Y212" s="22">
        <v>1</v>
      </c>
      <c r="Z212" s="22">
        <v>1</v>
      </c>
      <c r="AA212" s="24">
        <v>1</v>
      </c>
      <c r="AB212" s="22">
        <v>1</v>
      </c>
      <c r="AC212" s="22">
        <v>1</v>
      </c>
      <c r="AD212" s="22">
        <v>1</v>
      </c>
      <c r="AE212" s="22">
        <v>1</v>
      </c>
      <c r="AF212" s="22">
        <v>1</v>
      </c>
      <c r="AG212" s="22">
        <v>1</v>
      </c>
      <c r="AH212" s="22">
        <v>1</v>
      </c>
      <c r="AI212" s="22">
        <v>1</v>
      </c>
      <c r="AJ212" s="22">
        <v>1</v>
      </c>
      <c r="AK212" s="22">
        <v>1</v>
      </c>
      <c r="AL212" s="22">
        <v>1</v>
      </c>
      <c r="AM212" s="22">
        <v>1</v>
      </c>
      <c r="AN212" s="22">
        <v>1</v>
      </c>
      <c r="AO212" s="22">
        <v>1</v>
      </c>
      <c r="AP212" s="22">
        <v>1</v>
      </c>
      <c r="AQ212" s="22">
        <v>1</v>
      </c>
      <c r="AR212" s="22">
        <v>1</v>
      </c>
      <c r="AS212" s="22">
        <v>1</v>
      </c>
      <c r="AT212" s="22">
        <v>1</v>
      </c>
      <c r="AU212" s="22">
        <v>1</v>
      </c>
      <c r="AV212" s="22">
        <v>1</v>
      </c>
      <c r="AW212" s="22">
        <v>1</v>
      </c>
      <c r="AX212" s="27"/>
    </row>
    <row r="213" spans="1:50" ht="15.75">
      <c r="A213" s="175">
        <v>6</v>
      </c>
      <c r="B213" s="137" t="s">
        <v>4</v>
      </c>
      <c r="C213" s="77" t="s">
        <v>189</v>
      </c>
      <c r="D213" s="123"/>
      <c r="E213" s="123"/>
      <c r="F213" s="124"/>
      <c r="G213" s="19"/>
      <c r="H213" s="125"/>
      <c r="I213" s="123"/>
      <c r="J213" s="124"/>
      <c r="K213" s="21"/>
      <c r="L213" s="17"/>
      <c r="M213" s="126"/>
      <c r="N213" s="127"/>
      <c r="O213" s="127"/>
      <c r="P213" s="127"/>
      <c r="Q213" s="127"/>
      <c r="R213" s="128"/>
      <c r="S213" s="22">
        <v>2</v>
      </c>
      <c r="T213" s="22">
        <v>1</v>
      </c>
      <c r="U213" s="22">
        <v>1</v>
      </c>
      <c r="V213" s="22">
        <v>1</v>
      </c>
      <c r="W213" s="22">
        <v>1</v>
      </c>
      <c r="X213" s="22">
        <v>1</v>
      </c>
      <c r="Y213" s="22">
        <v>1</v>
      </c>
      <c r="Z213" s="22">
        <v>1</v>
      </c>
      <c r="AA213" s="24">
        <v>1</v>
      </c>
      <c r="AB213" s="22">
        <v>1</v>
      </c>
      <c r="AC213" s="22">
        <v>1</v>
      </c>
      <c r="AD213" s="22">
        <v>1</v>
      </c>
      <c r="AE213" s="22">
        <v>1</v>
      </c>
      <c r="AF213" s="22">
        <v>1</v>
      </c>
      <c r="AG213" s="22">
        <v>1</v>
      </c>
      <c r="AH213" s="22">
        <v>1</v>
      </c>
      <c r="AI213" s="22">
        <v>1</v>
      </c>
      <c r="AJ213" s="22">
        <v>1</v>
      </c>
      <c r="AK213" s="22">
        <v>1</v>
      </c>
      <c r="AL213" s="22">
        <v>1</v>
      </c>
      <c r="AM213" s="22">
        <v>1</v>
      </c>
      <c r="AN213" s="22">
        <v>1</v>
      </c>
      <c r="AO213" s="22">
        <v>1</v>
      </c>
      <c r="AP213" s="22">
        <v>1</v>
      </c>
      <c r="AQ213" s="22">
        <v>1</v>
      </c>
      <c r="AR213" s="22">
        <v>1</v>
      </c>
      <c r="AS213" s="22">
        <v>1</v>
      </c>
      <c r="AT213" s="22">
        <v>1</v>
      </c>
      <c r="AU213" s="22">
        <v>1</v>
      </c>
      <c r="AV213" s="22">
        <v>1</v>
      </c>
      <c r="AW213" s="22">
        <v>1</v>
      </c>
      <c r="AX213" s="27"/>
    </row>
    <row r="214" spans="1:50" ht="15.75">
      <c r="A214" s="175">
        <v>7</v>
      </c>
      <c r="B214" s="137" t="s">
        <v>182</v>
      </c>
      <c r="C214" s="77"/>
      <c r="D214" s="123"/>
      <c r="E214" s="123"/>
      <c r="F214" s="124"/>
      <c r="G214" s="19"/>
      <c r="H214" s="125"/>
      <c r="I214" s="123"/>
      <c r="J214" s="124"/>
      <c r="K214" s="21"/>
      <c r="L214" s="17"/>
      <c r="M214" s="126"/>
      <c r="N214" s="127"/>
      <c r="O214" s="127"/>
      <c r="P214" s="127"/>
      <c r="Q214" s="127"/>
      <c r="R214" s="128"/>
      <c r="S214" s="22">
        <v>2</v>
      </c>
      <c r="T214" s="22">
        <v>2</v>
      </c>
      <c r="U214" s="22">
        <v>2</v>
      </c>
      <c r="V214" s="22">
        <v>2</v>
      </c>
      <c r="W214" s="22">
        <v>2</v>
      </c>
      <c r="X214" s="22">
        <v>2</v>
      </c>
      <c r="Y214" s="22">
        <v>2</v>
      </c>
      <c r="Z214" s="22">
        <v>2</v>
      </c>
      <c r="AA214" s="22">
        <v>2</v>
      </c>
      <c r="AB214" s="22">
        <v>2</v>
      </c>
      <c r="AC214" s="22">
        <v>2</v>
      </c>
      <c r="AD214" s="22">
        <v>2</v>
      </c>
      <c r="AE214" s="22">
        <v>2</v>
      </c>
      <c r="AF214" s="22">
        <v>2</v>
      </c>
      <c r="AG214" s="22">
        <v>3</v>
      </c>
      <c r="AH214" s="22">
        <v>3</v>
      </c>
      <c r="AI214" s="22">
        <v>3</v>
      </c>
      <c r="AJ214" s="22">
        <v>3</v>
      </c>
      <c r="AK214" s="22">
        <v>3</v>
      </c>
      <c r="AL214" s="22">
        <v>3</v>
      </c>
      <c r="AM214" s="22">
        <v>3</v>
      </c>
      <c r="AN214" s="22">
        <v>3</v>
      </c>
      <c r="AO214" s="22">
        <v>3</v>
      </c>
      <c r="AP214" s="22">
        <v>3</v>
      </c>
      <c r="AQ214" s="22">
        <v>3</v>
      </c>
      <c r="AR214" s="22">
        <v>3</v>
      </c>
      <c r="AS214" s="22">
        <v>3</v>
      </c>
      <c r="AT214" s="22">
        <v>3</v>
      </c>
      <c r="AU214" s="22">
        <v>3</v>
      </c>
      <c r="AV214" s="22">
        <v>3</v>
      </c>
      <c r="AW214" s="22">
        <v>3</v>
      </c>
      <c r="AX214" s="27"/>
    </row>
    <row r="215" spans="1:50" ht="15.75">
      <c r="A215" s="175">
        <v>8</v>
      </c>
      <c r="B215" s="137" t="s">
        <v>183</v>
      </c>
      <c r="C215" s="77" t="s">
        <v>191</v>
      </c>
      <c r="D215" s="123"/>
      <c r="E215" s="123"/>
      <c r="F215" s="124"/>
      <c r="G215" s="19"/>
      <c r="H215" s="125"/>
      <c r="I215" s="123"/>
      <c r="J215" s="124"/>
      <c r="K215" s="21"/>
      <c r="L215" s="17"/>
      <c r="M215" s="126"/>
      <c r="N215" s="127"/>
      <c r="O215" s="127"/>
      <c r="P215" s="127"/>
      <c r="Q215" s="127"/>
      <c r="R215" s="128"/>
      <c r="S215" s="22">
        <v>1</v>
      </c>
      <c r="T215" s="22">
        <v>1</v>
      </c>
      <c r="U215" s="22">
        <v>1</v>
      </c>
      <c r="V215" s="22">
        <v>1</v>
      </c>
      <c r="W215" s="22">
        <v>1</v>
      </c>
      <c r="X215" s="22">
        <v>1</v>
      </c>
      <c r="Y215" s="22">
        <v>1</v>
      </c>
      <c r="Z215" s="22">
        <v>1</v>
      </c>
      <c r="AA215" s="24">
        <v>1</v>
      </c>
      <c r="AB215" s="22">
        <v>1</v>
      </c>
      <c r="AC215" s="22">
        <v>1</v>
      </c>
      <c r="AD215" s="22">
        <v>1</v>
      </c>
      <c r="AE215" s="22">
        <v>1</v>
      </c>
      <c r="AF215" s="22">
        <v>1</v>
      </c>
      <c r="AG215" s="22">
        <v>1</v>
      </c>
      <c r="AH215" s="22">
        <v>1</v>
      </c>
      <c r="AI215" s="22">
        <v>1</v>
      </c>
      <c r="AJ215" s="22">
        <v>1</v>
      </c>
      <c r="AK215" s="22">
        <v>1</v>
      </c>
      <c r="AL215" s="22">
        <v>1</v>
      </c>
      <c r="AM215" s="22">
        <v>1</v>
      </c>
      <c r="AN215" s="22">
        <v>1</v>
      </c>
      <c r="AO215" s="22">
        <v>1</v>
      </c>
      <c r="AP215" s="22">
        <v>1</v>
      </c>
      <c r="AQ215" s="22">
        <v>1</v>
      </c>
      <c r="AR215" s="22">
        <v>1</v>
      </c>
      <c r="AS215" s="22">
        <v>1</v>
      </c>
      <c r="AT215" s="22">
        <v>1</v>
      </c>
      <c r="AU215" s="22">
        <v>1</v>
      </c>
      <c r="AV215" s="22">
        <v>1</v>
      </c>
      <c r="AW215" s="22">
        <v>1</v>
      </c>
      <c r="AX215" s="27"/>
    </row>
    <row r="216" spans="1:50" ht="15.75">
      <c r="A216" s="175">
        <v>9</v>
      </c>
      <c r="B216" s="137" t="s">
        <v>5</v>
      </c>
      <c r="C216" s="77" t="s">
        <v>192</v>
      </c>
      <c r="D216" s="123"/>
      <c r="E216" s="123"/>
      <c r="F216" s="124"/>
      <c r="G216" s="19"/>
      <c r="H216" s="125"/>
      <c r="I216" s="123"/>
      <c r="J216" s="124"/>
      <c r="K216" s="21"/>
      <c r="L216" s="17"/>
      <c r="M216" s="126"/>
      <c r="N216" s="127"/>
      <c r="O216" s="127"/>
      <c r="P216" s="127"/>
      <c r="Q216" s="127"/>
      <c r="R216" s="128"/>
      <c r="S216" s="22">
        <v>1</v>
      </c>
      <c r="T216" s="22">
        <v>1</v>
      </c>
      <c r="U216" s="22">
        <v>1</v>
      </c>
      <c r="V216" s="22">
        <v>1</v>
      </c>
      <c r="W216" s="22">
        <v>1</v>
      </c>
      <c r="X216" s="22">
        <v>1</v>
      </c>
      <c r="Y216" s="22">
        <v>1</v>
      </c>
      <c r="Z216" s="22">
        <v>1</v>
      </c>
      <c r="AA216" s="24">
        <v>1</v>
      </c>
      <c r="AB216" s="22">
        <v>1</v>
      </c>
      <c r="AC216" s="22">
        <v>1</v>
      </c>
      <c r="AD216" s="22">
        <v>1</v>
      </c>
      <c r="AE216" s="22">
        <v>1</v>
      </c>
      <c r="AF216" s="22">
        <v>1</v>
      </c>
      <c r="AG216" s="22">
        <v>1</v>
      </c>
      <c r="AH216" s="22">
        <v>1</v>
      </c>
      <c r="AI216" s="22">
        <v>1</v>
      </c>
      <c r="AJ216" s="22">
        <v>1</v>
      </c>
      <c r="AK216" s="22">
        <v>1</v>
      </c>
      <c r="AL216" s="22">
        <v>1</v>
      </c>
      <c r="AM216" s="22">
        <v>1</v>
      </c>
      <c r="AN216" s="22">
        <v>1</v>
      </c>
      <c r="AO216" s="22">
        <v>1</v>
      </c>
      <c r="AP216" s="22">
        <v>1</v>
      </c>
      <c r="AQ216" s="22">
        <v>1</v>
      </c>
      <c r="AR216" s="22">
        <v>1</v>
      </c>
      <c r="AS216" s="22">
        <v>1</v>
      </c>
      <c r="AT216" s="22">
        <v>1</v>
      </c>
      <c r="AU216" s="22">
        <v>1</v>
      </c>
      <c r="AV216" s="22">
        <v>1</v>
      </c>
      <c r="AW216" s="22">
        <v>1</v>
      </c>
      <c r="AX216" s="27"/>
    </row>
    <row r="217" spans="1:50" ht="15.75">
      <c r="A217" s="175">
        <v>10</v>
      </c>
      <c r="B217" s="46" t="s">
        <v>219</v>
      </c>
      <c r="C217" s="46" t="s">
        <v>220</v>
      </c>
      <c r="D217" s="125"/>
      <c r="E217" s="123"/>
      <c r="F217" s="124"/>
      <c r="G217" s="19"/>
      <c r="H217" s="125"/>
      <c r="I217" s="123"/>
      <c r="J217" s="124"/>
      <c r="K217" s="21"/>
      <c r="L217" s="17"/>
      <c r="M217" s="126"/>
      <c r="N217" s="127"/>
      <c r="O217" s="127"/>
      <c r="P217" s="127"/>
      <c r="Q217" s="127"/>
      <c r="R217" s="128"/>
      <c r="S217" s="26">
        <v>1</v>
      </c>
      <c r="T217" s="26">
        <v>1</v>
      </c>
      <c r="U217" s="26">
        <v>1</v>
      </c>
      <c r="V217" s="26">
        <v>1</v>
      </c>
      <c r="W217" s="22">
        <v>1</v>
      </c>
      <c r="X217" s="22">
        <v>1</v>
      </c>
      <c r="Y217" s="22">
        <v>1</v>
      </c>
      <c r="Z217" s="22">
        <v>1</v>
      </c>
      <c r="AA217" s="24">
        <v>1</v>
      </c>
      <c r="AB217" s="22">
        <v>1</v>
      </c>
      <c r="AC217" s="22">
        <v>1</v>
      </c>
      <c r="AD217" s="22">
        <v>1</v>
      </c>
      <c r="AE217" s="22">
        <v>1</v>
      </c>
      <c r="AF217" s="22">
        <v>1</v>
      </c>
      <c r="AG217" s="22">
        <v>1</v>
      </c>
      <c r="AH217" s="22">
        <v>1</v>
      </c>
      <c r="AI217" s="22">
        <v>1</v>
      </c>
      <c r="AJ217" s="22">
        <v>1</v>
      </c>
      <c r="AK217" s="22">
        <v>1</v>
      </c>
      <c r="AL217" s="22">
        <v>1</v>
      </c>
      <c r="AM217" s="22">
        <v>1</v>
      </c>
      <c r="AN217" s="22">
        <v>1</v>
      </c>
      <c r="AO217" s="22">
        <v>1</v>
      </c>
      <c r="AP217" s="22">
        <v>1</v>
      </c>
      <c r="AQ217" s="22">
        <v>1</v>
      </c>
      <c r="AR217" s="22">
        <v>1</v>
      </c>
      <c r="AS217" s="22">
        <v>1</v>
      </c>
      <c r="AT217" s="22">
        <v>1</v>
      </c>
      <c r="AU217" s="22">
        <v>1</v>
      </c>
      <c r="AV217" s="22">
        <v>1</v>
      </c>
      <c r="AW217" s="22">
        <v>1</v>
      </c>
      <c r="AX217" s="27"/>
    </row>
    <row r="218" spans="1:50" ht="15.75">
      <c r="A218" s="175">
        <v>11</v>
      </c>
      <c r="B218" s="133" t="s">
        <v>4</v>
      </c>
      <c r="C218" s="20" t="s">
        <v>284</v>
      </c>
      <c r="D218" s="125"/>
      <c r="E218" s="123"/>
      <c r="F218" s="124"/>
      <c r="G218" s="19"/>
      <c r="H218" s="125"/>
      <c r="I218" s="123"/>
      <c r="J218" s="124"/>
      <c r="K218" s="21"/>
      <c r="L218" s="17"/>
      <c r="M218" s="126"/>
      <c r="N218" s="127"/>
      <c r="O218" s="127"/>
      <c r="P218" s="127"/>
      <c r="Q218" s="127"/>
      <c r="R218" s="128"/>
      <c r="S218" s="26">
        <v>1</v>
      </c>
      <c r="T218" s="26">
        <v>1</v>
      </c>
      <c r="U218" s="26">
        <v>1</v>
      </c>
      <c r="V218" s="26">
        <v>1</v>
      </c>
      <c r="W218" s="22">
        <v>1</v>
      </c>
      <c r="X218" s="22">
        <v>1</v>
      </c>
      <c r="Y218" s="22">
        <v>1</v>
      </c>
      <c r="Z218" s="22">
        <v>1</v>
      </c>
      <c r="AA218" s="24">
        <v>1</v>
      </c>
      <c r="AB218" s="22">
        <v>1</v>
      </c>
      <c r="AC218" s="22">
        <v>1</v>
      </c>
      <c r="AD218" s="22">
        <v>1</v>
      </c>
      <c r="AE218" s="22">
        <v>1</v>
      </c>
      <c r="AF218" s="22">
        <v>1</v>
      </c>
      <c r="AG218" s="22">
        <v>1</v>
      </c>
      <c r="AH218" s="22">
        <v>1</v>
      </c>
      <c r="AI218" s="22">
        <v>1</v>
      </c>
      <c r="AJ218" s="22">
        <v>1</v>
      </c>
      <c r="AK218" s="22">
        <v>1</v>
      </c>
      <c r="AL218" s="22">
        <v>1</v>
      </c>
      <c r="AM218" s="22">
        <v>1</v>
      </c>
      <c r="AN218" s="22">
        <v>1</v>
      </c>
      <c r="AO218" s="22">
        <v>1</v>
      </c>
      <c r="AP218" s="22">
        <v>1</v>
      </c>
      <c r="AQ218" s="22">
        <v>1</v>
      </c>
      <c r="AR218" s="22">
        <v>1</v>
      </c>
      <c r="AS218" s="22">
        <v>1</v>
      </c>
      <c r="AT218" s="22">
        <v>1</v>
      </c>
      <c r="AU218" s="22">
        <v>1</v>
      </c>
      <c r="AV218" s="22">
        <v>1</v>
      </c>
      <c r="AW218" s="22">
        <v>1</v>
      </c>
      <c r="AX218" s="27"/>
    </row>
    <row r="219" spans="1:50" ht="15.75">
      <c r="A219" s="175">
        <v>12</v>
      </c>
      <c r="B219" s="133" t="s">
        <v>180</v>
      </c>
      <c r="C219" s="20" t="s">
        <v>284</v>
      </c>
      <c r="D219" s="125"/>
      <c r="E219" s="123"/>
      <c r="F219" s="124"/>
      <c r="G219" s="19"/>
      <c r="H219" s="125"/>
      <c r="I219" s="123"/>
      <c r="J219" s="124"/>
      <c r="K219" s="21"/>
      <c r="L219" s="17"/>
      <c r="M219" s="126"/>
      <c r="N219" s="127"/>
      <c r="O219" s="127"/>
      <c r="P219" s="127"/>
      <c r="Q219" s="127"/>
      <c r="R219" s="128"/>
      <c r="S219" s="26">
        <v>1</v>
      </c>
      <c r="T219" s="26">
        <v>1</v>
      </c>
      <c r="U219" s="26">
        <v>1</v>
      </c>
      <c r="V219" s="26">
        <v>1</v>
      </c>
      <c r="W219" s="22">
        <v>1</v>
      </c>
      <c r="X219" s="22">
        <v>1</v>
      </c>
      <c r="Y219" s="22">
        <v>1</v>
      </c>
      <c r="Z219" s="22">
        <v>1</v>
      </c>
      <c r="AA219" s="24">
        <v>1</v>
      </c>
      <c r="AB219" s="22">
        <v>1</v>
      </c>
      <c r="AC219" s="22">
        <v>1</v>
      </c>
      <c r="AD219" s="22">
        <v>1</v>
      </c>
      <c r="AE219" s="22">
        <v>1</v>
      </c>
      <c r="AF219" s="22">
        <v>1</v>
      </c>
      <c r="AG219" s="22">
        <v>1</v>
      </c>
      <c r="AH219" s="22">
        <v>1</v>
      </c>
      <c r="AI219" s="22">
        <v>1</v>
      </c>
      <c r="AJ219" s="22">
        <v>1</v>
      </c>
      <c r="AK219" s="22">
        <v>1</v>
      </c>
      <c r="AL219" s="22">
        <v>1</v>
      </c>
      <c r="AM219" s="22">
        <v>1</v>
      </c>
      <c r="AN219" s="22">
        <v>1</v>
      </c>
      <c r="AO219" s="22">
        <v>1</v>
      </c>
      <c r="AP219" s="22">
        <v>1</v>
      </c>
      <c r="AQ219" s="22">
        <v>1</v>
      </c>
      <c r="AR219" s="22">
        <v>1</v>
      </c>
      <c r="AS219" s="22">
        <v>1</v>
      </c>
      <c r="AT219" s="22">
        <v>1</v>
      </c>
      <c r="AU219" s="22">
        <v>1</v>
      </c>
      <c r="AV219" s="22">
        <v>1</v>
      </c>
      <c r="AW219" s="22">
        <v>1</v>
      </c>
      <c r="AX219" s="27"/>
    </row>
    <row r="220" spans="1:50" ht="15.75">
      <c r="A220" s="175">
        <v>13</v>
      </c>
      <c r="B220" s="133" t="s">
        <v>180</v>
      </c>
      <c r="C220" s="20" t="s">
        <v>284</v>
      </c>
      <c r="D220" s="125"/>
      <c r="E220" s="123"/>
      <c r="F220" s="124"/>
      <c r="G220" s="19"/>
      <c r="H220" s="125"/>
      <c r="I220" s="123"/>
      <c r="J220" s="124"/>
      <c r="K220" s="21"/>
      <c r="L220" s="17"/>
      <c r="M220" s="126"/>
      <c r="N220" s="127"/>
      <c r="O220" s="127"/>
      <c r="P220" s="127"/>
      <c r="Q220" s="127"/>
      <c r="R220" s="128"/>
      <c r="S220" s="26">
        <v>1</v>
      </c>
      <c r="T220" s="26">
        <v>1</v>
      </c>
      <c r="U220" s="26">
        <v>1</v>
      </c>
      <c r="V220" s="26">
        <v>1</v>
      </c>
      <c r="W220" s="22">
        <v>1</v>
      </c>
      <c r="X220" s="22">
        <v>1</v>
      </c>
      <c r="Y220" s="22">
        <v>1</v>
      </c>
      <c r="Z220" s="22">
        <v>1</v>
      </c>
      <c r="AA220" s="24">
        <v>1</v>
      </c>
      <c r="AB220" s="22">
        <v>1</v>
      </c>
      <c r="AC220" s="22">
        <v>1</v>
      </c>
      <c r="AD220" s="22">
        <v>1</v>
      </c>
      <c r="AE220" s="22">
        <v>1</v>
      </c>
      <c r="AF220" s="22">
        <v>1</v>
      </c>
      <c r="AG220" s="22">
        <v>1</v>
      </c>
      <c r="AH220" s="22">
        <v>1</v>
      </c>
      <c r="AI220" s="22">
        <v>1</v>
      </c>
      <c r="AJ220" s="22">
        <v>1</v>
      </c>
      <c r="AK220" s="22">
        <v>1</v>
      </c>
      <c r="AL220" s="22">
        <v>1</v>
      </c>
      <c r="AM220" s="22">
        <v>1</v>
      </c>
      <c r="AN220" s="22">
        <v>1</v>
      </c>
      <c r="AO220" s="22">
        <v>1</v>
      </c>
      <c r="AP220" s="22">
        <v>1</v>
      </c>
      <c r="AQ220" s="22">
        <v>1</v>
      </c>
      <c r="AR220" s="22">
        <v>1</v>
      </c>
      <c r="AS220" s="22">
        <v>1</v>
      </c>
      <c r="AT220" s="22">
        <v>1</v>
      </c>
      <c r="AU220" s="22">
        <v>1</v>
      </c>
      <c r="AV220" s="22">
        <v>1</v>
      </c>
      <c r="AW220" s="22">
        <v>1</v>
      </c>
      <c r="AX220" s="27"/>
    </row>
    <row r="221" spans="1:50" ht="15.75">
      <c r="A221" s="175">
        <v>14</v>
      </c>
      <c r="B221" s="133" t="s">
        <v>180</v>
      </c>
      <c r="C221" s="20" t="s">
        <v>284</v>
      </c>
      <c r="D221" s="125"/>
      <c r="E221" s="123"/>
      <c r="F221" s="124"/>
      <c r="G221" s="19"/>
      <c r="H221" s="125"/>
      <c r="I221" s="123"/>
      <c r="J221" s="124"/>
      <c r="K221" s="21"/>
      <c r="L221" s="17"/>
      <c r="M221" s="126"/>
      <c r="N221" s="127"/>
      <c r="O221" s="127"/>
      <c r="P221" s="127"/>
      <c r="Q221" s="127"/>
      <c r="R221" s="128"/>
      <c r="S221" s="26">
        <v>1</v>
      </c>
      <c r="T221" s="26">
        <v>1</v>
      </c>
      <c r="U221" s="26">
        <v>1</v>
      </c>
      <c r="V221" s="26">
        <v>1</v>
      </c>
      <c r="W221" s="22">
        <v>1</v>
      </c>
      <c r="X221" s="22">
        <v>1</v>
      </c>
      <c r="Y221" s="22">
        <v>1</v>
      </c>
      <c r="Z221" s="22">
        <v>1</v>
      </c>
      <c r="AA221" s="24">
        <v>1</v>
      </c>
      <c r="AB221" s="22">
        <v>1</v>
      </c>
      <c r="AC221" s="22">
        <v>1</v>
      </c>
      <c r="AD221" s="22">
        <v>1</v>
      </c>
      <c r="AE221" s="22">
        <v>1</v>
      </c>
      <c r="AF221" s="22">
        <v>1</v>
      </c>
      <c r="AG221" s="22">
        <v>1</v>
      </c>
      <c r="AH221" s="22">
        <v>1</v>
      </c>
      <c r="AI221" s="22">
        <v>1</v>
      </c>
      <c r="AJ221" s="22">
        <v>1</v>
      </c>
      <c r="AK221" s="22">
        <v>1</v>
      </c>
      <c r="AL221" s="22">
        <v>1</v>
      </c>
      <c r="AM221" s="22">
        <v>1</v>
      </c>
      <c r="AN221" s="22">
        <v>1</v>
      </c>
      <c r="AO221" s="22">
        <v>1</v>
      </c>
      <c r="AP221" s="22">
        <v>1</v>
      </c>
      <c r="AQ221" s="22">
        <v>1</v>
      </c>
      <c r="AR221" s="22">
        <v>1</v>
      </c>
      <c r="AS221" s="22">
        <v>1</v>
      </c>
      <c r="AT221" s="22">
        <v>1</v>
      </c>
      <c r="AU221" s="22">
        <v>1</v>
      </c>
      <c r="AV221" s="22">
        <v>1</v>
      </c>
      <c r="AW221" s="22">
        <v>1</v>
      </c>
      <c r="AX221" s="27"/>
    </row>
    <row r="222" spans="1:50" ht="15.75">
      <c r="A222" s="175">
        <v>15</v>
      </c>
      <c r="B222" s="133" t="s">
        <v>183</v>
      </c>
      <c r="C222" s="20" t="s">
        <v>284</v>
      </c>
      <c r="D222" s="125"/>
      <c r="E222" s="123"/>
      <c r="F222" s="124"/>
      <c r="G222" s="19"/>
      <c r="H222" s="125"/>
      <c r="I222" s="123"/>
      <c r="J222" s="124"/>
      <c r="K222" s="21"/>
      <c r="L222" s="17"/>
      <c r="M222" s="126"/>
      <c r="N222" s="127"/>
      <c r="O222" s="127"/>
      <c r="P222" s="127"/>
      <c r="Q222" s="127"/>
      <c r="R222" s="128"/>
      <c r="S222" s="26">
        <v>1</v>
      </c>
      <c r="T222" s="26">
        <v>1</v>
      </c>
      <c r="U222" s="26">
        <v>1</v>
      </c>
      <c r="V222" s="26">
        <v>1</v>
      </c>
      <c r="W222" s="22">
        <v>1</v>
      </c>
      <c r="X222" s="22">
        <v>1</v>
      </c>
      <c r="Y222" s="22">
        <v>1</v>
      </c>
      <c r="Z222" s="22">
        <v>1</v>
      </c>
      <c r="AA222" s="24">
        <v>1</v>
      </c>
      <c r="AB222" s="22">
        <v>1</v>
      </c>
      <c r="AC222" s="22">
        <v>1</v>
      </c>
      <c r="AD222" s="22">
        <v>1</v>
      </c>
      <c r="AE222" s="22">
        <v>1</v>
      </c>
      <c r="AF222" s="22">
        <v>1</v>
      </c>
      <c r="AG222" s="22">
        <v>1</v>
      </c>
      <c r="AH222" s="22">
        <v>1</v>
      </c>
      <c r="AI222" s="22">
        <v>1</v>
      </c>
      <c r="AJ222" s="22">
        <v>1</v>
      </c>
      <c r="AK222" s="22">
        <v>1</v>
      </c>
      <c r="AL222" s="22">
        <v>1</v>
      </c>
      <c r="AM222" s="22">
        <v>1</v>
      </c>
      <c r="AN222" s="22">
        <v>1</v>
      </c>
      <c r="AO222" s="22">
        <v>1</v>
      </c>
      <c r="AP222" s="22">
        <v>1</v>
      </c>
      <c r="AQ222" s="22">
        <v>1</v>
      </c>
      <c r="AR222" s="22">
        <v>1</v>
      </c>
      <c r="AS222" s="22">
        <v>1</v>
      </c>
      <c r="AT222" s="22">
        <v>1</v>
      </c>
      <c r="AU222" s="22">
        <v>1</v>
      </c>
      <c r="AV222" s="22">
        <v>1</v>
      </c>
      <c r="AW222" s="22">
        <v>1</v>
      </c>
      <c r="AX222" s="27"/>
    </row>
    <row r="223" spans="1:50" ht="15.75" customHeight="1">
      <c r="A223" s="175">
        <v>16</v>
      </c>
      <c r="B223" s="133" t="s">
        <v>262</v>
      </c>
      <c r="C223" s="20" t="s">
        <v>284</v>
      </c>
      <c r="D223" s="125"/>
      <c r="E223" s="123"/>
      <c r="F223" s="124"/>
      <c r="G223" s="19"/>
      <c r="H223" s="125"/>
      <c r="I223" s="123"/>
      <c r="J223" s="124"/>
      <c r="K223" s="21"/>
      <c r="L223" s="17"/>
      <c r="M223" s="126"/>
      <c r="N223" s="127"/>
      <c r="O223" s="127"/>
      <c r="P223" s="127"/>
      <c r="Q223" s="127"/>
      <c r="R223" s="128"/>
      <c r="S223" s="26">
        <v>1</v>
      </c>
      <c r="T223" s="26">
        <v>1</v>
      </c>
      <c r="U223" s="26">
        <v>1</v>
      </c>
      <c r="V223" s="26">
        <v>1</v>
      </c>
      <c r="W223" s="22">
        <v>1</v>
      </c>
      <c r="X223" s="22">
        <v>1</v>
      </c>
      <c r="Y223" s="22">
        <v>1</v>
      </c>
      <c r="Z223" s="22">
        <v>1</v>
      </c>
      <c r="AA223" s="24">
        <v>1</v>
      </c>
      <c r="AB223" s="22">
        <v>1</v>
      </c>
      <c r="AC223" s="22">
        <v>1</v>
      </c>
      <c r="AD223" s="22">
        <v>1</v>
      </c>
      <c r="AE223" s="22">
        <v>1</v>
      </c>
      <c r="AF223" s="22">
        <v>1</v>
      </c>
      <c r="AG223" s="22">
        <v>1</v>
      </c>
      <c r="AH223" s="22">
        <v>1</v>
      </c>
      <c r="AI223" s="22">
        <v>1</v>
      </c>
      <c r="AJ223" s="22">
        <v>1</v>
      </c>
      <c r="AK223" s="22">
        <v>1</v>
      </c>
      <c r="AL223" s="22">
        <v>1</v>
      </c>
      <c r="AM223" s="22">
        <v>1</v>
      </c>
      <c r="AN223" s="22">
        <v>1</v>
      </c>
      <c r="AO223" s="22">
        <v>1</v>
      </c>
      <c r="AP223" s="22">
        <v>1</v>
      </c>
      <c r="AQ223" s="22">
        <v>1</v>
      </c>
      <c r="AR223" s="22">
        <v>1</v>
      </c>
      <c r="AS223" s="22">
        <v>1</v>
      </c>
      <c r="AT223" s="22">
        <v>1</v>
      </c>
      <c r="AU223" s="22">
        <v>1</v>
      </c>
      <c r="AV223" s="22">
        <v>1</v>
      </c>
      <c r="AW223" s="22">
        <v>1</v>
      </c>
      <c r="AX223" s="27"/>
    </row>
    <row r="224" spans="1:50" ht="15.75" customHeight="1">
      <c r="A224" s="175">
        <v>17</v>
      </c>
      <c r="B224" s="144" t="s">
        <v>281</v>
      </c>
      <c r="C224" s="20" t="s">
        <v>284</v>
      </c>
      <c r="D224" s="152"/>
      <c r="E224" s="150"/>
      <c r="F224" s="151"/>
      <c r="G224" s="19"/>
      <c r="H224" s="152"/>
      <c r="I224" s="150"/>
      <c r="J224" s="151"/>
      <c r="K224" s="21"/>
      <c r="L224" s="17"/>
      <c r="M224" s="147"/>
      <c r="N224" s="145"/>
      <c r="O224" s="145"/>
      <c r="P224" s="145"/>
      <c r="Q224" s="145"/>
      <c r="R224" s="146"/>
      <c r="S224" s="26">
        <v>0</v>
      </c>
      <c r="T224" s="26">
        <v>0</v>
      </c>
      <c r="U224" s="26">
        <v>1</v>
      </c>
      <c r="V224" s="26">
        <v>1</v>
      </c>
      <c r="W224" s="22">
        <v>1</v>
      </c>
      <c r="X224" s="22">
        <v>1</v>
      </c>
      <c r="Y224" s="22">
        <v>1</v>
      </c>
      <c r="Z224" s="22">
        <v>1</v>
      </c>
      <c r="AA224" s="24">
        <v>1</v>
      </c>
      <c r="AB224" s="22">
        <v>1</v>
      </c>
      <c r="AC224" s="22">
        <v>1</v>
      </c>
      <c r="AD224" s="22">
        <v>1</v>
      </c>
      <c r="AE224" s="22">
        <v>1</v>
      </c>
      <c r="AF224" s="22">
        <v>1</v>
      </c>
      <c r="AG224" s="22">
        <v>1</v>
      </c>
      <c r="AH224" s="22">
        <v>1</v>
      </c>
      <c r="AI224" s="22">
        <v>1</v>
      </c>
      <c r="AJ224" s="22">
        <v>1</v>
      </c>
      <c r="AK224" s="22">
        <v>1</v>
      </c>
      <c r="AL224" s="22">
        <v>1</v>
      </c>
      <c r="AM224" s="22">
        <v>1</v>
      </c>
      <c r="AN224" s="22">
        <v>1</v>
      </c>
      <c r="AO224" s="22">
        <v>1</v>
      </c>
      <c r="AP224" s="22">
        <v>1</v>
      </c>
      <c r="AQ224" s="22">
        <v>1</v>
      </c>
      <c r="AR224" s="22">
        <v>1</v>
      </c>
      <c r="AS224" s="22">
        <v>1</v>
      </c>
      <c r="AT224" s="22">
        <v>1</v>
      </c>
      <c r="AU224" s="22">
        <v>1</v>
      </c>
      <c r="AV224" s="22">
        <v>1</v>
      </c>
      <c r="AW224" s="22">
        <v>1</v>
      </c>
      <c r="AX224" s="27"/>
    </row>
    <row r="225" spans="1:50" ht="15.75" customHeight="1">
      <c r="A225" s="175">
        <v>18</v>
      </c>
      <c r="B225" s="144" t="s">
        <v>282</v>
      </c>
      <c r="C225" s="20" t="s">
        <v>284</v>
      </c>
      <c r="D225" s="152"/>
      <c r="E225" s="150"/>
      <c r="F225" s="151"/>
      <c r="G225" s="19"/>
      <c r="H225" s="152"/>
      <c r="I225" s="150"/>
      <c r="J225" s="151"/>
      <c r="K225" s="21"/>
      <c r="L225" s="17"/>
      <c r="M225" s="147"/>
      <c r="N225" s="145"/>
      <c r="O225" s="145"/>
      <c r="P225" s="145"/>
      <c r="Q225" s="145"/>
      <c r="R225" s="146"/>
      <c r="S225" s="26">
        <v>0</v>
      </c>
      <c r="T225" s="26">
        <v>0</v>
      </c>
      <c r="U225" s="26">
        <v>1</v>
      </c>
      <c r="V225" s="26">
        <v>1</v>
      </c>
      <c r="W225" s="22">
        <v>1</v>
      </c>
      <c r="X225" s="22">
        <v>1</v>
      </c>
      <c r="Y225" s="22">
        <v>1</v>
      </c>
      <c r="Z225" s="22">
        <v>1</v>
      </c>
      <c r="AA225" s="24">
        <v>1</v>
      </c>
      <c r="AB225" s="22">
        <v>1</v>
      </c>
      <c r="AC225" s="22">
        <v>1</v>
      </c>
      <c r="AD225" s="22">
        <v>1</v>
      </c>
      <c r="AE225" s="22">
        <v>1</v>
      </c>
      <c r="AF225" s="22">
        <v>1</v>
      </c>
      <c r="AG225" s="22">
        <v>1</v>
      </c>
      <c r="AH225" s="22">
        <v>1</v>
      </c>
      <c r="AI225" s="22">
        <v>1</v>
      </c>
      <c r="AJ225" s="22">
        <v>1</v>
      </c>
      <c r="AK225" s="22">
        <v>1</v>
      </c>
      <c r="AL225" s="22">
        <v>1</v>
      </c>
      <c r="AM225" s="22">
        <v>1</v>
      </c>
      <c r="AN225" s="22">
        <v>1</v>
      </c>
      <c r="AO225" s="22">
        <v>1</v>
      </c>
      <c r="AP225" s="22">
        <v>1</v>
      </c>
      <c r="AQ225" s="22">
        <v>1</v>
      </c>
      <c r="AR225" s="22">
        <v>1</v>
      </c>
      <c r="AS225" s="22">
        <v>1</v>
      </c>
      <c r="AT225" s="22">
        <v>1</v>
      </c>
      <c r="AU225" s="22">
        <v>1</v>
      </c>
      <c r="AV225" s="22">
        <v>1</v>
      </c>
      <c r="AW225" s="22">
        <v>1</v>
      </c>
      <c r="AX225" s="27"/>
    </row>
    <row r="226" spans="1:50" ht="15.75" customHeight="1">
      <c r="A226" s="175">
        <v>19</v>
      </c>
      <c r="B226" s="159" t="s">
        <v>285</v>
      </c>
      <c r="C226" s="20" t="s">
        <v>284</v>
      </c>
      <c r="D226" s="155"/>
      <c r="E226" s="153"/>
      <c r="F226" s="154"/>
      <c r="G226" s="19"/>
      <c r="H226" s="155"/>
      <c r="I226" s="153"/>
      <c r="J226" s="154"/>
      <c r="K226" s="21"/>
      <c r="L226" s="17"/>
      <c r="M226" s="156"/>
      <c r="N226" s="157"/>
      <c r="O226" s="157"/>
      <c r="P226" s="157"/>
      <c r="Q226" s="157"/>
      <c r="R226" s="158"/>
      <c r="S226" s="26">
        <v>1</v>
      </c>
      <c r="T226" s="26">
        <v>1</v>
      </c>
      <c r="U226" s="26">
        <v>1</v>
      </c>
      <c r="V226" s="26">
        <v>1</v>
      </c>
      <c r="W226" s="26">
        <v>1</v>
      </c>
      <c r="X226" s="26">
        <v>1</v>
      </c>
      <c r="Y226" s="22">
        <v>2</v>
      </c>
      <c r="Z226" s="22">
        <v>2</v>
      </c>
      <c r="AA226" s="22">
        <v>2</v>
      </c>
      <c r="AB226" s="22">
        <v>2</v>
      </c>
      <c r="AC226" s="23">
        <v>2</v>
      </c>
      <c r="AD226" s="23">
        <v>2</v>
      </c>
      <c r="AE226" s="23">
        <v>2</v>
      </c>
      <c r="AF226" s="23">
        <v>2</v>
      </c>
      <c r="AG226" s="23">
        <v>2</v>
      </c>
      <c r="AH226" s="23">
        <v>2</v>
      </c>
      <c r="AI226" s="23">
        <v>2</v>
      </c>
      <c r="AJ226" s="23">
        <v>2</v>
      </c>
      <c r="AK226" s="23">
        <v>2</v>
      </c>
      <c r="AL226" s="23">
        <v>2</v>
      </c>
      <c r="AM226" s="23">
        <v>2</v>
      </c>
      <c r="AN226" s="23">
        <v>2</v>
      </c>
      <c r="AO226" s="23">
        <v>2</v>
      </c>
      <c r="AP226" s="23">
        <v>2</v>
      </c>
      <c r="AQ226" s="23">
        <v>2</v>
      </c>
      <c r="AR226" s="23">
        <v>2</v>
      </c>
      <c r="AS226" s="23">
        <v>2</v>
      </c>
      <c r="AT226" s="23">
        <v>2</v>
      </c>
      <c r="AU226" s="23">
        <v>2</v>
      </c>
      <c r="AV226" s="23">
        <v>2</v>
      </c>
      <c r="AW226" s="23">
        <v>2</v>
      </c>
      <c r="AX226" s="27"/>
    </row>
    <row r="227" spans="1:50" ht="15.75" customHeight="1">
      <c r="A227" s="175">
        <v>20</v>
      </c>
      <c r="B227" s="162" t="s">
        <v>4</v>
      </c>
      <c r="C227" s="20" t="s">
        <v>284</v>
      </c>
      <c r="D227" s="168"/>
      <c r="E227" s="166"/>
      <c r="F227" s="167"/>
      <c r="G227" s="19"/>
      <c r="H227" s="168"/>
      <c r="I227" s="166"/>
      <c r="J227" s="167"/>
      <c r="K227" s="21"/>
      <c r="L227" s="17"/>
      <c r="M227" s="165"/>
      <c r="N227" s="163"/>
      <c r="O227" s="163"/>
      <c r="P227" s="163"/>
      <c r="Q227" s="163"/>
      <c r="R227" s="164"/>
      <c r="S227" s="26">
        <v>0</v>
      </c>
      <c r="T227" s="26">
        <v>0</v>
      </c>
      <c r="U227" s="26">
        <v>0</v>
      </c>
      <c r="V227" s="26">
        <v>0</v>
      </c>
      <c r="W227" s="26">
        <v>0</v>
      </c>
      <c r="X227" s="26">
        <v>0</v>
      </c>
      <c r="Y227" s="26">
        <v>0</v>
      </c>
      <c r="Z227" s="26">
        <v>0</v>
      </c>
      <c r="AA227" s="22">
        <v>1</v>
      </c>
      <c r="AB227" s="22">
        <v>1</v>
      </c>
      <c r="AC227" s="22">
        <v>1</v>
      </c>
      <c r="AD227" s="22">
        <v>1</v>
      </c>
      <c r="AE227" s="22">
        <v>1</v>
      </c>
      <c r="AF227" s="22">
        <v>1</v>
      </c>
      <c r="AG227" s="22">
        <v>1</v>
      </c>
      <c r="AH227" s="22">
        <v>1</v>
      </c>
      <c r="AI227" s="22">
        <v>1</v>
      </c>
      <c r="AJ227" s="22">
        <v>1</v>
      </c>
      <c r="AK227" s="22">
        <v>1</v>
      </c>
      <c r="AL227" s="22">
        <v>1</v>
      </c>
      <c r="AM227" s="22">
        <v>1</v>
      </c>
      <c r="AN227" s="22">
        <v>1</v>
      </c>
      <c r="AO227" s="22">
        <v>1</v>
      </c>
      <c r="AP227" s="22">
        <v>1</v>
      </c>
      <c r="AQ227" s="22">
        <v>1</v>
      </c>
      <c r="AR227" s="22">
        <v>1</v>
      </c>
      <c r="AS227" s="22">
        <v>1</v>
      </c>
      <c r="AT227" s="22">
        <v>1</v>
      </c>
      <c r="AU227" s="22">
        <v>1</v>
      </c>
      <c r="AV227" s="22">
        <v>1</v>
      </c>
      <c r="AW227" s="22">
        <v>1</v>
      </c>
      <c r="AX227" s="27"/>
    </row>
    <row r="228" spans="1:50" ht="15.75">
      <c r="A228" s="175">
        <v>21</v>
      </c>
      <c r="B228" s="133" t="s">
        <v>265</v>
      </c>
      <c r="C228" s="20" t="s">
        <v>284</v>
      </c>
      <c r="D228" s="125"/>
      <c r="E228" s="123"/>
      <c r="F228" s="124"/>
      <c r="G228" s="19"/>
      <c r="H228" s="125"/>
      <c r="I228" s="123"/>
      <c r="J228" s="124"/>
      <c r="K228" s="21"/>
      <c r="L228" s="17"/>
      <c r="M228" s="126"/>
      <c r="N228" s="127"/>
      <c r="O228" s="127"/>
      <c r="P228" s="127"/>
      <c r="Q228" s="127"/>
      <c r="R228" s="128"/>
      <c r="S228" s="26">
        <v>1</v>
      </c>
      <c r="T228" s="26">
        <v>1</v>
      </c>
      <c r="U228" s="26">
        <v>1</v>
      </c>
      <c r="V228" s="26">
        <v>1</v>
      </c>
      <c r="W228" s="22">
        <v>1</v>
      </c>
      <c r="X228" s="22">
        <v>1</v>
      </c>
      <c r="Y228" s="22">
        <v>1</v>
      </c>
      <c r="Z228" s="24">
        <v>1</v>
      </c>
      <c r="AA228" s="24">
        <v>1</v>
      </c>
      <c r="AB228" s="122">
        <v>1</v>
      </c>
      <c r="AC228" s="22">
        <v>1</v>
      </c>
      <c r="AD228" s="22">
        <v>1</v>
      </c>
      <c r="AE228" s="22">
        <v>1</v>
      </c>
      <c r="AF228" s="22">
        <v>1</v>
      </c>
      <c r="AG228" s="22">
        <v>1</v>
      </c>
      <c r="AH228" s="22">
        <v>1</v>
      </c>
      <c r="AI228" s="22">
        <v>1</v>
      </c>
      <c r="AJ228" s="22">
        <v>1</v>
      </c>
      <c r="AK228" s="22">
        <v>1</v>
      </c>
      <c r="AL228" s="22">
        <v>1</v>
      </c>
      <c r="AM228" s="22">
        <v>1</v>
      </c>
      <c r="AN228" s="22">
        <v>1</v>
      </c>
      <c r="AO228" s="22">
        <v>1</v>
      </c>
      <c r="AP228" s="22">
        <v>1</v>
      </c>
      <c r="AQ228" s="22">
        <v>1</v>
      </c>
      <c r="AR228" s="22">
        <v>1</v>
      </c>
      <c r="AS228" s="22">
        <v>1</v>
      </c>
      <c r="AT228" s="22">
        <v>1</v>
      </c>
      <c r="AU228" s="22">
        <v>1</v>
      </c>
      <c r="AV228" s="22">
        <v>1</v>
      </c>
      <c r="AW228" s="22">
        <v>1</v>
      </c>
      <c r="AX228" s="27"/>
    </row>
    <row r="229" spans="1:50" ht="15.75">
      <c r="A229" s="982" t="s">
        <v>50</v>
      </c>
      <c r="B229" s="983"/>
      <c r="C229" s="983"/>
      <c r="D229" s="983"/>
      <c r="E229" s="983"/>
      <c r="F229" s="983"/>
      <c r="G229" s="983"/>
      <c r="H229" s="983"/>
      <c r="I229" s="983"/>
      <c r="J229" s="983"/>
      <c r="K229" s="983"/>
      <c r="L229" s="983"/>
      <c r="M229" s="983"/>
      <c r="N229" s="983"/>
      <c r="O229" s="983"/>
      <c r="P229" s="983"/>
      <c r="Q229" s="983"/>
      <c r="R229" s="984"/>
      <c r="S229" s="23">
        <f t="shared" ref="S229:X229" si="5">SUM(S208:S228)</f>
        <v>22</v>
      </c>
      <c r="T229" s="23">
        <f t="shared" si="5"/>
        <v>21</v>
      </c>
      <c r="U229" s="23">
        <f t="shared" si="5"/>
        <v>23</v>
      </c>
      <c r="V229" s="23">
        <f t="shared" si="5"/>
        <v>23</v>
      </c>
      <c r="W229" s="23">
        <f t="shared" si="5"/>
        <v>23</v>
      </c>
      <c r="X229" s="23">
        <f t="shared" si="5"/>
        <v>23</v>
      </c>
      <c r="Y229" s="23">
        <f>SUM(Y209:Y228)</f>
        <v>23</v>
      </c>
      <c r="Z229" s="23">
        <f t="shared" ref="Z229:AW229" si="6">SUM(Z208:Z228)</f>
        <v>24</v>
      </c>
      <c r="AA229" s="23">
        <f t="shared" si="6"/>
        <v>25</v>
      </c>
      <c r="AB229" s="23">
        <f t="shared" si="6"/>
        <v>25</v>
      </c>
      <c r="AC229" s="23">
        <f t="shared" si="6"/>
        <v>25</v>
      </c>
      <c r="AD229" s="23">
        <f t="shared" si="6"/>
        <v>25</v>
      </c>
      <c r="AE229" s="23">
        <f t="shared" si="6"/>
        <v>25</v>
      </c>
      <c r="AF229" s="23">
        <f t="shared" si="6"/>
        <v>25</v>
      </c>
      <c r="AG229" s="23">
        <f t="shared" si="6"/>
        <v>26</v>
      </c>
      <c r="AH229" s="23">
        <f t="shared" si="6"/>
        <v>26</v>
      </c>
      <c r="AI229" s="23">
        <f t="shared" si="6"/>
        <v>26</v>
      </c>
      <c r="AJ229" s="23">
        <f t="shared" si="6"/>
        <v>26</v>
      </c>
      <c r="AK229" s="23">
        <f t="shared" si="6"/>
        <v>26</v>
      </c>
      <c r="AL229" s="28">
        <f t="shared" si="6"/>
        <v>26</v>
      </c>
      <c r="AM229" s="28">
        <f t="shared" si="6"/>
        <v>26</v>
      </c>
      <c r="AN229" s="28">
        <f t="shared" si="6"/>
        <v>26</v>
      </c>
      <c r="AO229" s="28">
        <f t="shared" si="6"/>
        <v>26</v>
      </c>
      <c r="AP229" s="28">
        <f t="shared" si="6"/>
        <v>26</v>
      </c>
      <c r="AQ229" s="28">
        <f t="shared" si="6"/>
        <v>26</v>
      </c>
      <c r="AR229" s="28">
        <f t="shared" si="6"/>
        <v>26</v>
      </c>
      <c r="AS229" s="28">
        <f t="shared" si="6"/>
        <v>26</v>
      </c>
      <c r="AT229" s="23">
        <f t="shared" si="6"/>
        <v>26</v>
      </c>
      <c r="AU229" s="23">
        <f t="shared" si="6"/>
        <v>26</v>
      </c>
      <c r="AV229" s="23">
        <f t="shared" si="6"/>
        <v>26</v>
      </c>
      <c r="AW229" s="23">
        <f t="shared" si="6"/>
        <v>26</v>
      </c>
      <c r="AX229" s="29"/>
    </row>
    <row r="230" spans="1:50" ht="15.75">
      <c r="A230" s="999" t="s">
        <v>51</v>
      </c>
      <c r="B230" s="1000"/>
      <c r="C230" s="1000"/>
      <c r="D230" s="1000"/>
      <c r="E230" s="1000"/>
      <c r="F230" s="1000"/>
      <c r="G230" s="1000"/>
      <c r="H230" s="1000"/>
      <c r="I230" s="1000"/>
      <c r="J230" s="1000"/>
      <c r="K230" s="1000"/>
      <c r="L230" s="1000"/>
      <c r="M230" s="1000"/>
      <c r="N230" s="1000"/>
      <c r="O230" s="1000"/>
      <c r="P230" s="1000"/>
      <c r="Q230" s="1000"/>
      <c r="R230" s="1000"/>
      <c r="S230" s="1000"/>
      <c r="T230" s="1000"/>
      <c r="U230" s="1000"/>
      <c r="V230" s="1000"/>
      <c r="W230" s="1000"/>
      <c r="X230" s="1000"/>
      <c r="Y230" s="1000"/>
      <c r="Z230" s="1000"/>
      <c r="AA230" s="1000"/>
      <c r="AB230" s="1000"/>
      <c r="AC230" s="1000"/>
      <c r="AD230" s="1000"/>
      <c r="AE230" s="1000"/>
      <c r="AF230" s="1000"/>
      <c r="AG230" s="1000"/>
      <c r="AH230" s="1000"/>
      <c r="AI230" s="1000"/>
      <c r="AJ230" s="1000"/>
      <c r="AK230" s="1000"/>
      <c r="AL230" s="1000"/>
      <c r="AM230" s="1000"/>
      <c r="AN230" s="1000"/>
      <c r="AO230" s="1000"/>
      <c r="AP230" s="1000"/>
      <c r="AQ230" s="1000"/>
      <c r="AR230" s="1000"/>
      <c r="AS230" s="1000"/>
      <c r="AT230" s="1000"/>
      <c r="AU230" s="1000"/>
      <c r="AV230" s="1000"/>
      <c r="AW230" s="1000"/>
      <c r="AX230" s="1001"/>
    </row>
    <row r="231" spans="1:50" ht="15.75">
      <c r="A231" s="993" t="s">
        <v>0</v>
      </c>
      <c r="B231" s="1002" t="s">
        <v>52</v>
      </c>
      <c r="C231" s="1003"/>
      <c r="D231" s="1003"/>
      <c r="E231" s="1003"/>
      <c r="F231" s="1003"/>
      <c r="G231" s="1003"/>
      <c r="H231" s="1003"/>
      <c r="I231" s="1003"/>
      <c r="J231" s="1003"/>
      <c r="K231" s="1003"/>
      <c r="L231" s="1003"/>
      <c r="M231" s="1003"/>
      <c r="N231" s="1003"/>
      <c r="O231" s="1003"/>
      <c r="P231" s="1003"/>
      <c r="Q231" s="1003"/>
      <c r="R231" s="1004"/>
      <c r="S231" s="996" t="s">
        <v>293</v>
      </c>
      <c r="T231" s="994"/>
      <c r="U231" s="994"/>
      <c r="V231" s="994"/>
      <c r="W231" s="994"/>
      <c r="X231" s="994"/>
      <c r="Y231" s="994"/>
      <c r="Z231" s="994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7" t="s">
        <v>21</v>
      </c>
    </row>
    <row r="232" spans="1:50" ht="15.75">
      <c r="A232" s="993"/>
      <c r="B232" s="1005"/>
      <c r="C232" s="1006"/>
      <c r="D232" s="1006"/>
      <c r="E232" s="1006"/>
      <c r="F232" s="1006"/>
      <c r="G232" s="1006"/>
      <c r="H232" s="1006"/>
      <c r="I232" s="1006"/>
      <c r="J232" s="1006"/>
      <c r="K232" s="1006"/>
      <c r="L232" s="1006"/>
      <c r="M232" s="1006"/>
      <c r="N232" s="1006"/>
      <c r="O232" s="1006"/>
      <c r="P232" s="1006"/>
      <c r="Q232" s="1006"/>
      <c r="R232" s="1007"/>
      <c r="S232" s="131">
        <v>1</v>
      </c>
      <c r="T232" s="131">
        <v>2</v>
      </c>
      <c r="U232" s="131">
        <v>3</v>
      </c>
      <c r="V232" s="131">
        <v>4</v>
      </c>
      <c r="W232" s="131">
        <v>5</v>
      </c>
      <c r="X232" s="131">
        <v>6</v>
      </c>
      <c r="Y232" s="131">
        <v>7</v>
      </c>
      <c r="Z232" s="131">
        <v>8</v>
      </c>
      <c r="AA232" s="131">
        <v>9</v>
      </c>
      <c r="AB232" s="131">
        <v>10</v>
      </c>
      <c r="AC232" s="131">
        <v>11</v>
      </c>
      <c r="AD232" s="131">
        <v>12</v>
      </c>
      <c r="AE232" s="131">
        <v>13</v>
      </c>
      <c r="AF232" s="131">
        <v>14</v>
      </c>
      <c r="AG232" s="131">
        <v>15</v>
      </c>
      <c r="AH232" s="131">
        <v>16</v>
      </c>
      <c r="AI232" s="131">
        <v>17</v>
      </c>
      <c r="AJ232" s="131">
        <v>18</v>
      </c>
      <c r="AK232" s="131">
        <v>19</v>
      </c>
      <c r="AL232" s="18">
        <v>20</v>
      </c>
      <c r="AM232" s="18">
        <v>21</v>
      </c>
      <c r="AN232" s="18">
        <v>22</v>
      </c>
      <c r="AO232" s="18">
        <v>23</v>
      </c>
      <c r="AP232" s="18">
        <v>24</v>
      </c>
      <c r="AQ232" s="18">
        <v>25</v>
      </c>
      <c r="AR232" s="18">
        <v>26</v>
      </c>
      <c r="AS232" s="18">
        <v>27</v>
      </c>
      <c r="AT232" s="131">
        <v>28</v>
      </c>
      <c r="AU232" s="177">
        <v>29</v>
      </c>
      <c r="AV232" s="177">
        <v>30</v>
      </c>
      <c r="AW232" s="177">
        <v>31</v>
      </c>
      <c r="AX232" s="998"/>
    </row>
    <row r="233" spans="1:50" ht="14.25" customHeight="1">
      <c r="A233" s="19">
        <v>1</v>
      </c>
      <c r="B233" s="113" t="s">
        <v>264</v>
      </c>
      <c r="C233" s="1073"/>
      <c r="D233" s="1073"/>
      <c r="E233" s="1073"/>
      <c r="F233" s="1073"/>
      <c r="G233" s="1073"/>
      <c r="H233" s="1073"/>
      <c r="I233" s="1073"/>
      <c r="J233" s="114"/>
      <c r="K233" s="114"/>
      <c r="L233" s="114"/>
      <c r="M233" s="114"/>
      <c r="N233" s="114"/>
      <c r="O233" s="114"/>
      <c r="P233" s="114"/>
      <c r="Q233" s="114"/>
      <c r="R233" s="115"/>
      <c r="S233" s="24">
        <v>1</v>
      </c>
      <c r="T233" s="24">
        <v>1</v>
      </c>
      <c r="U233" s="24">
        <v>1</v>
      </c>
      <c r="V233" s="24">
        <v>1</v>
      </c>
      <c r="W233" s="24">
        <v>1</v>
      </c>
      <c r="X233" s="24">
        <v>1</v>
      </c>
      <c r="Y233" s="24">
        <v>1</v>
      </c>
      <c r="Z233" s="24">
        <v>1</v>
      </c>
      <c r="AA233" s="24">
        <v>1</v>
      </c>
      <c r="AB233" s="24">
        <v>1</v>
      </c>
      <c r="AC233" s="22">
        <v>1</v>
      </c>
      <c r="AD233" s="22">
        <v>1</v>
      </c>
      <c r="AE233" s="22">
        <v>1</v>
      </c>
      <c r="AF233" s="22">
        <v>1</v>
      </c>
      <c r="AG233" s="22">
        <v>1</v>
      </c>
      <c r="AH233" s="22">
        <v>1</v>
      </c>
      <c r="AI233" s="22">
        <v>1</v>
      </c>
      <c r="AJ233" s="22">
        <v>1</v>
      </c>
      <c r="AK233" s="22">
        <v>1</v>
      </c>
      <c r="AL233" s="22">
        <v>1</v>
      </c>
      <c r="AM233" s="22">
        <v>1</v>
      </c>
      <c r="AN233" s="24">
        <v>1</v>
      </c>
      <c r="AO233" s="24">
        <v>1</v>
      </c>
      <c r="AP233" s="24">
        <v>1</v>
      </c>
      <c r="AQ233" s="24">
        <v>1</v>
      </c>
      <c r="AR233" s="24">
        <v>1</v>
      </c>
      <c r="AS233" s="24">
        <v>1</v>
      </c>
      <c r="AT233" s="24">
        <v>1</v>
      </c>
      <c r="AU233" s="24">
        <v>1</v>
      </c>
      <c r="AV233" s="24">
        <v>1</v>
      </c>
      <c r="AW233" s="24">
        <v>1</v>
      </c>
      <c r="AX233" s="116"/>
    </row>
    <row r="234" spans="1:50">
      <c r="A234" s="19">
        <v>2</v>
      </c>
      <c r="B234" s="43" t="s">
        <v>1</v>
      </c>
      <c r="C234" s="1073"/>
      <c r="D234" s="1073"/>
      <c r="E234" s="1073"/>
      <c r="F234" s="1073"/>
      <c r="G234" s="1073"/>
      <c r="H234" s="1073"/>
      <c r="I234" s="1073"/>
      <c r="J234" s="44"/>
      <c r="K234" s="44"/>
      <c r="L234" s="44"/>
      <c r="M234" s="44"/>
      <c r="N234" s="44"/>
      <c r="O234" s="44"/>
      <c r="P234" s="44"/>
      <c r="Q234" s="44"/>
      <c r="R234" s="45"/>
      <c r="S234" s="23">
        <v>1</v>
      </c>
      <c r="T234" s="23">
        <v>1</v>
      </c>
      <c r="U234" s="23">
        <v>1</v>
      </c>
      <c r="V234" s="23">
        <v>1</v>
      </c>
      <c r="W234" s="24">
        <v>1</v>
      </c>
      <c r="X234" s="24">
        <v>1</v>
      </c>
      <c r="Y234" s="24">
        <v>1</v>
      </c>
      <c r="Z234" s="24">
        <v>1</v>
      </c>
      <c r="AA234" s="24">
        <v>1</v>
      </c>
      <c r="AB234" s="23">
        <v>1</v>
      </c>
      <c r="AC234" s="22">
        <v>1</v>
      </c>
      <c r="AD234" s="22">
        <v>1</v>
      </c>
      <c r="AE234" s="22">
        <v>1</v>
      </c>
      <c r="AF234" s="22">
        <v>1</v>
      </c>
      <c r="AG234" s="22">
        <v>1</v>
      </c>
      <c r="AH234" s="22">
        <v>1</v>
      </c>
      <c r="AI234" s="22">
        <v>1</v>
      </c>
      <c r="AJ234" s="22">
        <v>1</v>
      </c>
      <c r="AK234" s="22">
        <v>1</v>
      </c>
      <c r="AL234" s="22">
        <v>1</v>
      </c>
      <c r="AM234" s="22">
        <v>1</v>
      </c>
      <c r="AN234" s="23">
        <v>1</v>
      </c>
      <c r="AO234" s="23">
        <v>1</v>
      </c>
      <c r="AP234" s="23">
        <v>1</v>
      </c>
      <c r="AQ234" s="23">
        <v>1</v>
      </c>
      <c r="AR234" s="23">
        <v>1</v>
      </c>
      <c r="AS234" s="23">
        <v>1</v>
      </c>
      <c r="AT234" s="23">
        <v>1</v>
      </c>
      <c r="AU234" s="23">
        <v>1</v>
      </c>
      <c r="AV234" s="23">
        <v>1</v>
      </c>
      <c r="AW234" s="23">
        <v>1</v>
      </c>
      <c r="AX234" s="29"/>
    </row>
    <row r="235" spans="1:50">
      <c r="A235" s="19">
        <v>3</v>
      </c>
      <c r="B235" s="137" t="s">
        <v>53</v>
      </c>
      <c r="C235" s="1073"/>
      <c r="D235" s="1073"/>
      <c r="E235" s="1073"/>
      <c r="F235" s="1073"/>
      <c r="G235" s="1073"/>
      <c r="H235" s="1073"/>
      <c r="I235" s="1073"/>
      <c r="J235" s="138"/>
      <c r="K235" s="138"/>
      <c r="L235" s="138"/>
      <c r="M235" s="138"/>
      <c r="N235" s="138"/>
      <c r="O235" s="138"/>
      <c r="P235" s="138"/>
      <c r="Q235" s="138"/>
      <c r="R235" s="139"/>
      <c r="S235" s="23">
        <v>1</v>
      </c>
      <c r="T235" s="23">
        <v>1</v>
      </c>
      <c r="U235" s="23">
        <v>1</v>
      </c>
      <c r="V235" s="23">
        <v>1</v>
      </c>
      <c r="W235" s="24">
        <v>1</v>
      </c>
      <c r="X235" s="24">
        <v>1</v>
      </c>
      <c r="Y235" s="24">
        <v>1</v>
      </c>
      <c r="Z235" s="24">
        <v>1</v>
      </c>
      <c r="AA235" s="24">
        <v>1</v>
      </c>
      <c r="AB235" s="23">
        <v>1</v>
      </c>
      <c r="AC235" s="22">
        <v>1</v>
      </c>
      <c r="AD235" s="22">
        <v>1</v>
      </c>
      <c r="AE235" s="22">
        <v>1</v>
      </c>
      <c r="AF235" s="22">
        <v>1</v>
      </c>
      <c r="AG235" s="22">
        <v>1</v>
      </c>
      <c r="AH235" s="22">
        <v>1</v>
      </c>
      <c r="AI235" s="22">
        <v>1</v>
      </c>
      <c r="AJ235" s="22">
        <v>1</v>
      </c>
      <c r="AK235" s="22">
        <v>1</v>
      </c>
      <c r="AL235" s="22">
        <v>1</v>
      </c>
      <c r="AM235" s="22">
        <v>1</v>
      </c>
      <c r="AN235" s="23">
        <v>1</v>
      </c>
      <c r="AO235" s="23">
        <v>1</v>
      </c>
      <c r="AP235" s="23">
        <v>1</v>
      </c>
      <c r="AQ235" s="23">
        <v>1</v>
      </c>
      <c r="AR235" s="23">
        <v>1</v>
      </c>
      <c r="AS235" s="23">
        <v>1</v>
      </c>
      <c r="AT235" s="23">
        <v>1</v>
      </c>
      <c r="AU235" s="23">
        <v>1</v>
      </c>
      <c r="AV235" s="23">
        <v>1</v>
      </c>
      <c r="AW235" s="23">
        <v>1</v>
      </c>
      <c r="AX235" s="29"/>
    </row>
    <row r="236" spans="1:50">
      <c r="A236" s="19">
        <v>3</v>
      </c>
      <c r="B236" s="137" t="s">
        <v>54</v>
      </c>
      <c r="C236" s="1073"/>
      <c r="D236" s="1073"/>
      <c r="E236" s="1073"/>
      <c r="F236" s="1073"/>
      <c r="G236" s="1073"/>
      <c r="H236" s="1073"/>
      <c r="I236" s="1073"/>
      <c r="J236" s="138"/>
      <c r="K236" s="138"/>
      <c r="L236" s="138"/>
      <c r="M236" s="138"/>
      <c r="N236" s="138"/>
      <c r="O236" s="138"/>
      <c r="P236" s="138"/>
      <c r="Q236" s="138"/>
      <c r="R236" s="139"/>
      <c r="S236" s="23">
        <v>1</v>
      </c>
      <c r="T236" s="23">
        <v>1</v>
      </c>
      <c r="U236" s="23">
        <v>1</v>
      </c>
      <c r="V236" s="23">
        <v>1</v>
      </c>
      <c r="W236" s="24">
        <v>1</v>
      </c>
      <c r="X236" s="24">
        <v>1</v>
      </c>
      <c r="Y236" s="24">
        <v>1</v>
      </c>
      <c r="Z236" s="24">
        <v>1</v>
      </c>
      <c r="AA236" s="24">
        <v>1</v>
      </c>
      <c r="AB236" s="23">
        <v>1</v>
      </c>
      <c r="AC236" s="22">
        <v>1</v>
      </c>
      <c r="AD236" s="22">
        <v>1</v>
      </c>
      <c r="AE236" s="22">
        <v>1</v>
      </c>
      <c r="AF236" s="22">
        <v>1</v>
      </c>
      <c r="AG236" s="22">
        <v>1</v>
      </c>
      <c r="AH236" s="22">
        <v>1</v>
      </c>
      <c r="AI236" s="22">
        <v>1</v>
      </c>
      <c r="AJ236" s="22">
        <v>1</v>
      </c>
      <c r="AK236" s="22">
        <v>1</v>
      </c>
      <c r="AL236" s="22">
        <v>1</v>
      </c>
      <c r="AM236" s="22">
        <v>1</v>
      </c>
      <c r="AN236" s="23">
        <v>0</v>
      </c>
      <c r="AO236" s="23">
        <v>0</v>
      </c>
      <c r="AP236" s="23">
        <v>0</v>
      </c>
      <c r="AQ236" s="23">
        <v>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9"/>
    </row>
    <row r="237" spans="1:50">
      <c r="A237" s="19">
        <v>4</v>
      </c>
      <c r="B237" s="138" t="s">
        <v>178</v>
      </c>
      <c r="C237" s="1073"/>
      <c r="D237" s="1073"/>
      <c r="E237" s="1073"/>
      <c r="F237" s="1073"/>
      <c r="G237" s="1073"/>
      <c r="H237" s="1073"/>
      <c r="I237" s="1073"/>
      <c r="J237" s="138"/>
      <c r="K237" s="138"/>
      <c r="L237" s="138"/>
      <c r="M237" s="138"/>
      <c r="N237" s="138"/>
      <c r="O237" s="138"/>
      <c r="P237" s="138"/>
      <c r="Q237" s="138"/>
      <c r="R237" s="139"/>
      <c r="S237" s="23">
        <v>1</v>
      </c>
      <c r="T237" s="23">
        <v>1</v>
      </c>
      <c r="U237" s="23">
        <v>1</v>
      </c>
      <c r="V237" s="23">
        <v>1</v>
      </c>
      <c r="W237" s="24">
        <v>1</v>
      </c>
      <c r="X237" s="24">
        <v>1</v>
      </c>
      <c r="Y237" s="24">
        <v>1</v>
      </c>
      <c r="Z237" s="24">
        <v>1</v>
      </c>
      <c r="AA237" s="24">
        <v>1</v>
      </c>
      <c r="AB237" s="23">
        <v>1</v>
      </c>
      <c r="AC237" s="22">
        <v>1</v>
      </c>
      <c r="AD237" s="22">
        <v>1</v>
      </c>
      <c r="AE237" s="22">
        <v>1</v>
      </c>
      <c r="AF237" s="22">
        <v>1</v>
      </c>
      <c r="AG237" s="22">
        <v>1</v>
      </c>
      <c r="AH237" s="22">
        <v>1</v>
      </c>
      <c r="AI237" s="22">
        <v>1</v>
      </c>
      <c r="AJ237" s="22">
        <v>1</v>
      </c>
      <c r="AK237" s="22">
        <v>1</v>
      </c>
      <c r="AL237" s="22">
        <v>1</v>
      </c>
      <c r="AM237" s="22">
        <v>1</v>
      </c>
      <c r="AN237" s="23">
        <v>2</v>
      </c>
      <c r="AO237" s="23">
        <v>2</v>
      </c>
      <c r="AP237" s="23">
        <v>2</v>
      </c>
      <c r="AQ237" s="23">
        <v>2</v>
      </c>
      <c r="AR237" s="23">
        <v>2</v>
      </c>
      <c r="AS237" s="23">
        <v>2</v>
      </c>
      <c r="AT237" s="23">
        <v>2</v>
      </c>
      <c r="AU237" s="23">
        <v>2</v>
      </c>
      <c r="AV237" s="23">
        <v>2</v>
      </c>
      <c r="AW237" s="23">
        <v>2</v>
      </c>
      <c r="AX237" s="29"/>
    </row>
    <row r="238" spans="1:50">
      <c r="A238" s="19">
        <v>5</v>
      </c>
      <c r="B238" s="138" t="s">
        <v>2</v>
      </c>
      <c r="C238" s="1073"/>
      <c r="D238" s="1073"/>
      <c r="E238" s="1073"/>
      <c r="F238" s="1073"/>
      <c r="G238" s="1073"/>
      <c r="H238" s="1073"/>
      <c r="I238" s="1073"/>
      <c r="J238" s="138"/>
      <c r="K238" s="138"/>
      <c r="L238" s="138"/>
      <c r="M238" s="138"/>
      <c r="N238" s="138"/>
      <c r="O238" s="138"/>
      <c r="P238" s="138"/>
      <c r="Q238" s="138"/>
      <c r="R238" s="139"/>
      <c r="S238" s="23">
        <v>2</v>
      </c>
      <c r="T238" s="23">
        <v>2</v>
      </c>
      <c r="U238" s="23">
        <v>2</v>
      </c>
      <c r="V238" s="23">
        <v>2</v>
      </c>
      <c r="W238" s="23">
        <v>2</v>
      </c>
      <c r="X238" s="23">
        <v>2</v>
      </c>
      <c r="Y238" s="23">
        <v>2</v>
      </c>
      <c r="Z238" s="23">
        <v>2</v>
      </c>
      <c r="AA238" s="23">
        <v>2</v>
      </c>
      <c r="AB238" s="23">
        <v>2</v>
      </c>
      <c r="AC238" s="23">
        <v>2</v>
      </c>
      <c r="AD238" s="23">
        <v>2</v>
      </c>
      <c r="AE238" s="23">
        <v>2</v>
      </c>
      <c r="AF238" s="23">
        <v>2</v>
      </c>
      <c r="AG238" s="23">
        <v>2</v>
      </c>
      <c r="AH238" s="23">
        <v>2</v>
      </c>
      <c r="AI238" s="23">
        <v>2</v>
      </c>
      <c r="AJ238" s="23">
        <v>2</v>
      </c>
      <c r="AK238" s="23">
        <v>2</v>
      </c>
      <c r="AL238" s="23">
        <v>2</v>
      </c>
      <c r="AM238" s="23">
        <v>2</v>
      </c>
      <c r="AN238" s="23">
        <v>1</v>
      </c>
      <c r="AO238" s="23">
        <v>1</v>
      </c>
      <c r="AP238" s="23">
        <v>1</v>
      </c>
      <c r="AQ238" s="23">
        <v>1</v>
      </c>
      <c r="AR238" s="23">
        <v>1</v>
      </c>
      <c r="AS238" s="23">
        <v>1</v>
      </c>
      <c r="AT238" s="23">
        <v>1</v>
      </c>
      <c r="AU238" s="23">
        <v>1</v>
      </c>
      <c r="AV238" s="23">
        <v>1</v>
      </c>
      <c r="AW238" s="23">
        <v>1</v>
      </c>
      <c r="AX238" s="29"/>
    </row>
    <row r="239" spans="1:50">
      <c r="A239" s="19">
        <v>6</v>
      </c>
      <c r="B239" s="138" t="s">
        <v>57</v>
      </c>
      <c r="C239" s="1073"/>
      <c r="D239" s="1073"/>
      <c r="E239" s="1073"/>
      <c r="F239" s="1073"/>
      <c r="G239" s="1073"/>
      <c r="H239" s="1073"/>
      <c r="I239" s="1073"/>
      <c r="J239" s="138"/>
      <c r="K239" s="138"/>
      <c r="L239" s="138"/>
      <c r="M239" s="138"/>
      <c r="N239" s="138"/>
      <c r="O239" s="138"/>
      <c r="P239" s="138"/>
      <c r="Q239" s="138"/>
      <c r="R239" s="139"/>
      <c r="S239" s="23">
        <v>1</v>
      </c>
      <c r="T239" s="23">
        <v>1</v>
      </c>
      <c r="U239" s="23">
        <v>1</v>
      </c>
      <c r="V239" s="23">
        <v>1</v>
      </c>
      <c r="W239" s="23">
        <v>1</v>
      </c>
      <c r="X239" s="23">
        <v>1</v>
      </c>
      <c r="Y239" s="24">
        <v>1</v>
      </c>
      <c r="Z239" s="24">
        <v>1</v>
      </c>
      <c r="AA239" s="24">
        <v>1</v>
      </c>
      <c r="AB239" s="23">
        <v>1</v>
      </c>
      <c r="AC239" s="22">
        <v>1</v>
      </c>
      <c r="AD239" s="22">
        <v>1</v>
      </c>
      <c r="AE239" s="22">
        <v>1</v>
      </c>
      <c r="AF239" s="22">
        <v>1</v>
      </c>
      <c r="AG239" s="22">
        <v>1</v>
      </c>
      <c r="AH239" s="22">
        <v>1</v>
      </c>
      <c r="AI239" s="22">
        <v>1</v>
      </c>
      <c r="AJ239" s="22">
        <v>1</v>
      </c>
      <c r="AK239" s="22">
        <v>1</v>
      </c>
      <c r="AL239" s="22">
        <v>1</v>
      </c>
      <c r="AM239" s="22">
        <v>1</v>
      </c>
      <c r="AN239" s="23">
        <v>1</v>
      </c>
      <c r="AO239" s="23">
        <v>1</v>
      </c>
      <c r="AP239" s="23">
        <v>1</v>
      </c>
      <c r="AQ239" s="23">
        <v>1</v>
      </c>
      <c r="AR239" s="23">
        <v>1</v>
      </c>
      <c r="AS239" s="23">
        <v>1</v>
      </c>
      <c r="AT239" s="23">
        <v>1</v>
      </c>
      <c r="AU239" s="23">
        <v>1</v>
      </c>
      <c r="AV239" s="23">
        <v>1</v>
      </c>
      <c r="AW239" s="23">
        <v>1</v>
      </c>
      <c r="AX239" s="29"/>
    </row>
    <row r="240" spans="1:50">
      <c r="A240" s="19">
        <v>7</v>
      </c>
      <c r="B240" s="138" t="s">
        <v>56</v>
      </c>
      <c r="C240" s="1073"/>
      <c r="D240" s="1073"/>
      <c r="E240" s="1073"/>
      <c r="F240" s="1073"/>
      <c r="G240" s="1073"/>
      <c r="H240" s="1073"/>
      <c r="I240" s="1073"/>
      <c r="J240" s="138"/>
      <c r="K240" s="138"/>
      <c r="L240" s="138"/>
      <c r="M240" s="138"/>
      <c r="N240" s="138"/>
      <c r="O240" s="138"/>
      <c r="P240" s="138"/>
      <c r="Q240" s="138"/>
      <c r="R240" s="139"/>
      <c r="S240" s="23">
        <v>1</v>
      </c>
      <c r="T240" s="23">
        <v>1</v>
      </c>
      <c r="U240" s="23">
        <v>1</v>
      </c>
      <c r="V240" s="23">
        <v>1</v>
      </c>
      <c r="W240" s="23">
        <v>1</v>
      </c>
      <c r="X240" s="23">
        <v>1</v>
      </c>
      <c r="Y240" s="23">
        <v>1</v>
      </c>
      <c r="Z240" s="23">
        <v>1</v>
      </c>
      <c r="AA240" s="23">
        <v>1</v>
      </c>
      <c r="AB240" s="23">
        <v>1</v>
      </c>
      <c r="AC240" s="23">
        <v>1</v>
      </c>
      <c r="AD240" s="23">
        <v>1</v>
      </c>
      <c r="AE240" s="23">
        <v>1</v>
      </c>
      <c r="AF240" s="23">
        <v>1</v>
      </c>
      <c r="AG240" s="22">
        <v>2</v>
      </c>
      <c r="AH240" s="22">
        <v>2</v>
      </c>
      <c r="AI240" s="22">
        <v>2</v>
      </c>
      <c r="AJ240" s="22">
        <v>2</v>
      </c>
      <c r="AK240" s="22">
        <v>2</v>
      </c>
      <c r="AL240" s="22">
        <v>2</v>
      </c>
      <c r="AM240" s="22">
        <v>2</v>
      </c>
      <c r="AN240" s="23">
        <v>3</v>
      </c>
      <c r="AO240" s="23">
        <v>3</v>
      </c>
      <c r="AP240" s="23">
        <v>3</v>
      </c>
      <c r="AQ240" s="23">
        <v>3</v>
      </c>
      <c r="AR240" s="23">
        <v>3</v>
      </c>
      <c r="AS240" s="23">
        <v>3</v>
      </c>
      <c r="AT240" s="23">
        <v>3</v>
      </c>
      <c r="AU240" s="23">
        <v>3</v>
      </c>
      <c r="AV240" s="23">
        <v>3</v>
      </c>
      <c r="AW240" s="23">
        <v>3</v>
      </c>
      <c r="AX240" s="29"/>
    </row>
    <row r="241" spans="1:50">
      <c r="A241" s="19">
        <v>8</v>
      </c>
      <c r="B241" s="141" t="s">
        <v>221</v>
      </c>
      <c r="C241" s="1073"/>
      <c r="D241" s="1073"/>
      <c r="E241" s="1073"/>
      <c r="F241" s="1073"/>
      <c r="G241" s="1073"/>
      <c r="H241" s="1073"/>
      <c r="I241" s="1073"/>
      <c r="J241" s="138"/>
      <c r="K241" s="138"/>
      <c r="L241" s="138"/>
      <c r="M241" s="138"/>
      <c r="N241" s="138"/>
      <c r="O241" s="138"/>
      <c r="P241" s="138"/>
      <c r="Q241" s="138"/>
      <c r="R241" s="139"/>
      <c r="S241" s="23">
        <v>3</v>
      </c>
      <c r="T241" s="23">
        <v>3</v>
      </c>
      <c r="U241" s="23">
        <v>3</v>
      </c>
      <c r="V241" s="23">
        <v>3</v>
      </c>
      <c r="W241" s="23">
        <v>3</v>
      </c>
      <c r="X241" s="23">
        <v>3</v>
      </c>
      <c r="Y241" s="23">
        <v>3</v>
      </c>
      <c r="Z241" s="23">
        <v>3</v>
      </c>
      <c r="AA241" s="23">
        <v>3</v>
      </c>
      <c r="AB241" s="23">
        <v>3</v>
      </c>
      <c r="AC241" s="23">
        <v>3</v>
      </c>
      <c r="AD241" s="23">
        <v>3</v>
      </c>
      <c r="AE241" s="23">
        <v>3</v>
      </c>
      <c r="AF241" s="23">
        <v>3</v>
      </c>
      <c r="AG241" s="23">
        <v>3</v>
      </c>
      <c r="AH241" s="23">
        <v>3</v>
      </c>
      <c r="AI241" s="23">
        <v>3</v>
      </c>
      <c r="AJ241" s="23">
        <v>3</v>
      </c>
      <c r="AK241" s="23">
        <v>3</v>
      </c>
      <c r="AL241" s="23">
        <v>3</v>
      </c>
      <c r="AM241" s="23">
        <v>3</v>
      </c>
      <c r="AN241" s="23">
        <v>3</v>
      </c>
      <c r="AO241" s="23">
        <v>3</v>
      </c>
      <c r="AP241" s="23">
        <v>3</v>
      </c>
      <c r="AQ241" s="23">
        <v>3</v>
      </c>
      <c r="AR241" s="23">
        <v>3</v>
      </c>
      <c r="AS241" s="23">
        <v>3</v>
      </c>
      <c r="AT241" s="23">
        <v>3</v>
      </c>
      <c r="AU241" s="23">
        <v>3</v>
      </c>
      <c r="AV241" s="23">
        <v>3</v>
      </c>
      <c r="AW241" s="23">
        <v>3</v>
      </c>
      <c r="AX241" s="29"/>
    </row>
    <row r="242" spans="1:50">
      <c r="A242" s="19">
        <v>9</v>
      </c>
      <c r="B242" s="141" t="s">
        <v>171</v>
      </c>
      <c r="C242" s="1073"/>
      <c r="D242" s="1073"/>
      <c r="E242" s="1073"/>
      <c r="F242" s="1073"/>
      <c r="G242" s="1073"/>
      <c r="H242" s="1073"/>
      <c r="I242" s="1073"/>
      <c r="J242" s="138"/>
      <c r="K242" s="138"/>
      <c r="L242" s="138"/>
      <c r="M242" s="138"/>
      <c r="N242" s="138"/>
      <c r="O242" s="138"/>
      <c r="P242" s="138"/>
      <c r="Q242" s="138"/>
      <c r="R242" s="139"/>
      <c r="S242" s="23">
        <v>2</v>
      </c>
      <c r="T242" s="23">
        <v>2</v>
      </c>
      <c r="U242" s="23">
        <v>2</v>
      </c>
      <c r="V242" s="23">
        <v>2</v>
      </c>
      <c r="W242" s="23">
        <v>2</v>
      </c>
      <c r="X242" s="23">
        <v>2</v>
      </c>
      <c r="Y242" s="23">
        <v>2</v>
      </c>
      <c r="Z242" s="23">
        <v>2</v>
      </c>
      <c r="AA242" s="23">
        <v>7</v>
      </c>
      <c r="AB242" s="23">
        <v>7</v>
      </c>
      <c r="AC242" s="23">
        <v>7</v>
      </c>
      <c r="AD242" s="23">
        <v>7</v>
      </c>
      <c r="AE242" s="23">
        <v>7</v>
      </c>
      <c r="AF242" s="23">
        <v>7</v>
      </c>
      <c r="AG242" s="23">
        <v>7</v>
      </c>
      <c r="AH242" s="23">
        <v>7</v>
      </c>
      <c r="AI242" s="23">
        <v>7</v>
      </c>
      <c r="AJ242" s="23">
        <v>7</v>
      </c>
      <c r="AK242" s="23">
        <v>7</v>
      </c>
      <c r="AL242" s="23">
        <v>7</v>
      </c>
      <c r="AM242" s="23">
        <v>7</v>
      </c>
      <c r="AN242" s="23">
        <v>6</v>
      </c>
      <c r="AO242" s="23">
        <v>6</v>
      </c>
      <c r="AP242" s="23">
        <v>6</v>
      </c>
      <c r="AQ242" s="23">
        <v>6</v>
      </c>
      <c r="AR242" s="23">
        <v>6</v>
      </c>
      <c r="AS242" s="23">
        <v>6</v>
      </c>
      <c r="AT242" s="23">
        <v>6</v>
      </c>
      <c r="AU242" s="23">
        <v>6</v>
      </c>
      <c r="AV242" s="23">
        <v>6</v>
      </c>
      <c r="AW242" s="23">
        <v>6</v>
      </c>
      <c r="AX242" s="29"/>
    </row>
    <row r="243" spans="1:50">
      <c r="A243" s="19">
        <v>10</v>
      </c>
      <c r="B243" s="141" t="s">
        <v>172</v>
      </c>
      <c r="C243" s="1073"/>
      <c r="D243" s="1073"/>
      <c r="E243" s="1073"/>
      <c r="F243" s="1073"/>
      <c r="G243" s="1073"/>
      <c r="H243" s="1073"/>
      <c r="I243" s="1073"/>
      <c r="J243" s="44"/>
      <c r="K243" s="44"/>
      <c r="L243" s="44"/>
      <c r="M243" s="44"/>
      <c r="N243" s="44"/>
      <c r="O243" s="44"/>
      <c r="P243" s="44"/>
      <c r="Q243" s="44"/>
      <c r="R243" s="45"/>
      <c r="S243" s="23">
        <v>3</v>
      </c>
      <c r="T243" s="23">
        <v>3</v>
      </c>
      <c r="U243" s="23">
        <v>3</v>
      </c>
      <c r="V243" s="23">
        <v>3</v>
      </c>
      <c r="W243" s="23">
        <v>3</v>
      </c>
      <c r="X243" s="23">
        <v>3</v>
      </c>
      <c r="Y243" s="23">
        <v>3</v>
      </c>
      <c r="Z243" s="23">
        <v>3</v>
      </c>
      <c r="AA243" s="23">
        <v>3</v>
      </c>
      <c r="AB243" s="23">
        <v>3</v>
      </c>
      <c r="AC243" s="23">
        <v>3</v>
      </c>
      <c r="AD243" s="23">
        <v>3</v>
      </c>
      <c r="AE243" s="23">
        <v>3</v>
      </c>
      <c r="AF243" s="23">
        <v>3</v>
      </c>
      <c r="AG243" s="23">
        <v>3</v>
      </c>
      <c r="AH243" s="23">
        <v>3</v>
      </c>
      <c r="AI243" s="23">
        <v>3</v>
      </c>
      <c r="AJ243" s="23">
        <v>3</v>
      </c>
      <c r="AK243" s="23">
        <v>3</v>
      </c>
      <c r="AL243" s="23">
        <v>3</v>
      </c>
      <c r="AM243" s="23">
        <v>3</v>
      </c>
      <c r="AN243" s="23">
        <v>5</v>
      </c>
      <c r="AO243" s="23">
        <v>5</v>
      </c>
      <c r="AP243" s="23">
        <v>5</v>
      </c>
      <c r="AQ243" s="23">
        <v>5</v>
      </c>
      <c r="AR243" s="23">
        <v>5</v>
      </c>
      <c r="AS243" s="23">
        <v>5</v>
      </c>
      <c r="AT243" s="23">
        <v>5</v>
      </c>
      <c r="AU243" s="23">
        <v>5</v>
      </c>
      <c r="AV243" s="23">
        <v>5</v>
      </c>
      <c r="AW243" s="23">
        <v>5</v>
      </c>
      <c r="AX243" s="29"/>
    </row>
    <row r="244" spans="1:50">
      <c r="A244" s="19">
        <v>11</v>
      </c>
      <c r="B244" s="141" t="s">
        <v>173</v>
      </c>
      <c r="C244" s="1073"/>
      <c r="D244" s="1073"/>
      <c r="E244" s="1073"/>
      <c r="F244" s="1073"/>
      <c r="G244" s="1073"/>
      <c r="H244" s="1073"/>
      <c r="I244" s="1073"/>
      <c r="J244" s="138"/>
      <c r="K244" s="138"/>
      <c r="L244" s="138"/>
      <c r="M244" s="138"/>
      <c r="N244" s="138"/>
      <c r="O244" s="138"/>
      <c r="P244" s="138"/>
      <c r="Q244" s="138"/>
      <c r="R244" s="139"/>
      <c r="S244" s="19">
        <v>5</v>
      </c>
      <c r="T244" s="19">
        <v>5</v>
      </c>
      <c r="U244" s="19">
        <v>5</v>
      </c>
      <c r="V244" s="19">
        <v>5</v>
      </c>
      <c r="W244" s="19">
        <v>5</v>
      </c>
      <c r="X244" s="19">
        <v>5</v>
      </c>
      <c r="Y244" s="19">
        <v>5</v>
      </c>
      <c r="Z244" s="19">
        <v>5</v>
      </c>
      <c r="AA244" s="19">
        <v>5</v>
      </c>
      <c r="AB244" s="23">
        <v>5</v>
      </c>
      <c r="AC244" s="23">
        <v>5</v>
      </c>
      <c r="AD244" s="23">
        <v>5</v>
      </c>
      <c r="AE244" s="23">
        <v>7</v>
      </c>
      <c r="AF244" s="23">
        <v>7</v>
      </c>
      <c r="AG244" s="23">
        <v>7</v>
      </c>
      <c r="AH244" s="23">
        <v>7</v>
      </c>
      <c r="AI244" s="23">
        <v>7</v>
      </c>
      <c r="AJ244" s="23">
        <v>7</v>
      </c>
      <c r="AK244" s="23">
        <v>7</v>
      </c>
      <c r="AL244" s="23">
        <v>7</v>
      </c>
      <c r="AM244" s="23">
        <v>7</v>
      </c>
      <c r="AN244" s="19">
        <v>5</v>
      </c>
      <c r="AO244" s="19">
        <v>5</v>
      </c>
      <c r="AP244" s="19">
        <v>5</v>
      </c>
      <c r="AQ244" s="19">
        <v>5</v>
      </c>
      <c r="AR244" s="19">
        <v>5</v>
      </c>
      <c r="AS244" s="19">
        <v>5</v>
      </c>
      <c r="AT244" s="19">
        <v>5</v>
      </c>
      <c r="AU244" s="19">
        <v>5</v>
      </c>
      <c r="AV244" s="19">
        <v>5</v>
      </c>
      <c r="AW244" s="19">
        <v>5</v>
      </c>
      <c r="AX244" s="29"/>
    </row>
    <row r="245" spans="1:50">
      <c r="A245" s="19">
        <v>12</v>
      </c>
      <c r="B245" s="141" t="s">
        <v>58</v>
      </c>
      <c r="C245" s="1073"/>
      <c r="D245" s="1073"/>
      <c r="E245" s="1073"/>
      <c r="F245" s="1073"/>
      <c r="G245" s="1073"/>
      <c r="H245" s="1073"/>
      <c r="I245" s="1073"/>
      <c r="J245" s="138"/>
      <c r="K245" s="138"/>
      <c r="L245" s="138"/>
      <c r="M245" s="138"/>
      <c r="N245" s="138"/>
      <c r="O245" s="138"/>
      <c r="P245" s="138"/>
      <c r="Q245" s="138"/>
      <c r="R245" s="139"/>
      <c r="S245" s="23">
        <v>2</v>
      </c>
      <c r="T245" s="23">
        <v>2</v>
      </c>
      <c r="U245" s="23">
        <v>2</v>
      </c>
      <c r="V245" s="23">
        <v>2</v>
      </c>
      <c r="W245" s="23">
        <v>2</v>
      </c>
      <c r="X245" s="23">
        <v>3</v>
      </c>
      <c r="Y245" s="23">
        <v>3</v>
      </c>
      <c r="Z245" s="23">
        <v>3</v>
      </c>
      <c r="AA245" s="23">
        <v>4</v>
      </c>
      <c r="AB245" s="23">
        <v>4</v>
      </c>
      <c r="AC245" s="23">
        <v>4</v>
      </c>
      <c r="AD245" s="23">
        <v>4</v>
      </c>
      <c r="AE245" s="23">
        <v>4</v>
      </c>
      <c r="AF245" s="23">
        <v>4</v>
      </c>
      <c r="AG245" s="23">
        <v>4</v>
      </c>
      <c r="AH245" s="23">
        <v>4</v>
      </c>
      <c r="AI245" s="23">
        <v>4</v>
      </c>
      <c r="AJ245" s="23">
        <v>4</v>
      </c>
      <c r="AK245" s="23">
        <v>4</v>
      </c>
      <c r="AL245" s="23">
        <v>4</v>
      </c>
      <c r="AM245" s="23">
        <v>4</v>
      </c>
      <c r="AN245" s="23">
        <v>3</v>
      </c>
      <c r="AO245" s="23">
        <v>3</v>
      </c>
      <c r="AP245" s="23">
        <v>3</v>
      </c>
      <c r="AQ245" s="23">
        <v>3</v>
      </c>
      <c r="AR245" s="23">
        <v>3</v>
      </c>
      <c r="AS245" s="23">
        <v>3</v>
      </c>
      <c r="AT245" s="23">
        <v>3</v>
      </c>
      <c r="AU245" s="23">
        <v>3</v>
      </c>
      <c r="AV245" s="23">
        <v>3</v>
      </c>
      <c r="AW245" s="23">
        <v>3</v>
      </c>
      <c r="AX245" s="29"/>
    </row>
    <row r="246" spans="1:50">
      <c r="A246" s="19">
        <v>13</v>
      </c>
      <c r="B246" s="141" t="s">
        <v>174</v>
      </c>
      <c r="C246" s="1073"/>
      <c r="D246" s="1073"/>
      <c r="E246" s="1073"/>
      <c r="F246" s="1073"/>
      <c r="G246" s="1073"/>
      <c r="H246" s="1073"/>
      <c r="I246" s="1073"/>
      <c r="J246" s="138"/>
      <c r="K246" s="138"/>
      <c r="L246" s="138"/>
      <c r="M246" s="138"/>
      <c r="N246" s="138"/>
      <c r="O246" s="138"/>
      <c r="P246" s="138"/>
      <c r="Q246" s="138"/>
      <c r="R246" s="139"/>
      <c r="S246" s="23">
        <v>3</v>
      </c>
      <c r="T246" s="23">
        <v>3</v>
      </c>
      <c r="U246" s="23">
        <v>3</v>
      </c>
      <c r="V246" s="23">
        <v>3</v>
      </c>
      <c r="W246" s="23">
        <v>3</v>
      </c>
      <c r="X246" s="23">
        <v>4</v>
      </c>
      <c r="Y246" s="23">
        <v>4</v>
      </c>
      <c r="Z246" s="23">
        <v>4</v>
      </c>
      <c r="AA246" s="23">
        <v>4</v>
      </c>
      <c r="AB246" s="23">
        <v>4</v>
      </c>
      <c r="AC246" s="23">
        <v>4</v>
      </c>
      <c r="AD246" s="23">
        <v>4</v>
      </c>
      <c r="AE246" s="23">
        <v>5</v>
      </c>
      <c r="AF246" s="23">
        <v>5</v>
      </c>
      <c r="AG246" s="23">
        <v>5</v>
      </c>
      <c r="AH246" s="23">
        <v>5</v>
      </c>
      <c r="AI246" s="23">
        <v>5</v>
      </c>
      <c r="AJ246" s="23">
        <v>5</v>
      </c>
      <c r="AK246" s="23">
        <v>5</v>
      </c>
      <c r="AL246" s="23">
        <v>5</v>
      </c>
      <c r="AM246" s="23">
        <v>5</v>
      </c>
      <c r="AN246" s="23">
        <v>6</v>
      </c>
      <c r="AO246" s="23">
        <v>6</v>
      </c>
      <c r="AP246" s="23">
        <v>6</v>
      </c>
      <c r="AQ246" s="23">
        <v>6</v>
      </c>
      <c r="AR246" s="23">
        <v>6</v>
      </c>
      <c r="AS246" s="23">
        <v>6</v>
      </c>
      <c r="AT246" s="23">
        <v>6</v>
      </c>
      <c r="AU246" s="23">
        <v>6</v>
      </c>
      <c r="AV246" s="23">
        <v>6</v>
      </c>
      <c r="AW246" s="23">
        <v>6</v>
      </c>
      <c r="AX246" s="29"/>
    </row>
    <row r="247" spans="1:50">
      <c r="A247" s="19">
        <v>14</v>
      </c>
      <c r="B247" s="141" t="s">
        <v>3</v>
      </c>
      <c r="C247" s="1073"/>
      <c r="D247" s="1073"/>
      <c r="E247" s="1073"/>
      <c r="F247" s="1073"/>
      <c r="G247" s="1073"/>
      <c r="H247" s="1073"/>
      <c r="I247" s="1073"/>
      <c r="J247" s="138"/>
      <c r="K247" s="138"/>
      <c r="L247" s="138"/>
      <c r="M247" s="138"/>
      <c r="N247" s="138"/>
      <c r="O247" s="138"/>
      <c r="P247" s="138"/>
      <c r="Q247" s="138"/>
      <c r="R247" s="139"/>
      <c r="S247" s="23">
        <v>3</v>
      </c>
      <c r="T247" s="23">
        <v>3</v>
      </c>
      <c r="U247" s="23">
        <v>3</v>
      </c>
      <c r="V247" s="23">
        <v>3</v>
      </c>
      <c r="W247" s="23">
        <v>3</v>
      </c>
      <c r="X247" s="23">
        <v>3</v>
      </c>
      <c r="Y247" s="23">
        <v>3</v>
      </c>
      <c r="Z247" s="23">
        <v>3</v>
      </c>
      <c r="AA247" s="23">
        <v>4</v>
      </c>
      <c r="AB247" s="23">
        <v>4</v>
      </c>
      <c r="AC247" s="23">
        <v>4</v>
      </c>
      <c r="AD247" s="23">
        <v>4</v>
      </c>
      <c r="AE247" s="23">
        <v>4</v>
      </c>
      <c r="AF247" s="23">
        <v>4</v>
      </c>
      <c r="AG247" s="23">
        <v>4</v>
      </c>
      <c r="AH247" s="23">
        <v>4</v>
      </c>
      <c r="AI247" s="23">
        <v>4</v>
      </c>
      <c r="AJ247" s="23">
        <v>4</v>
      </c>
      <c r="AK247" s="23">
        <v>4</v>
      </c>
      <c r="AL247" s="23">
        <v>4</v>
      </c>
      <c r="AM247" s="23">
        <v>4</v>
      </c>
      <c r="AN247" s="23">
        <v>5</v>
      </c>
      <c r="AO247" s="23">
        <v>5</v>
      </c>
      <c r="AP247" s="23">
        <v>5</v>
      </c>
      <c r="AQ247" s="23">
        <v>5</v>
      </c>
      <c r="AR247" s="23">
        <v>5</v>
      </c>
      <c r="AS247" s="23">
        <v>5</v>
      </c>
      <c r="AT247" s="23">
        <v>5</v>
      </c>
      <c r="AU247" s="23">
        <v>5</v>
      </c>
      <c r="AV247" s="23">
        <v>5</v>
      </c>
      <c r="AW247" s="23">
        <v>5</v>
      </c>
      <c r="AX247" s="29"/>
    </row>
    <row r="248" spans="1:50">
      <c r="A248" s="19">
        <v>15</v>
      </c>
      <c r="B248" s="141" t="s">
        <v>55</v>
      </c>
      <c r="C248" s="1073"/>
      <c r="D248" s="1073"/>
      <c r="E248" s="1073"/>
      <c r="F248" s="1073"/>
      <c r="G248" s="1073"/>
      <c r="H248" s="1073"/>
      <c r="I248" s="1073"/>
      <c r="J248" s="138"/>
      <c r="K248" s="138"/>
      <c r="L248" s="138"/>
      <c r="M248" s="138"/>
      <c r="N248" s="138"/>
      <c r="O248" s="138"/>
      <c r="P248" s="138"/>
      <c r="Q248" s="138"/>
      <c r="R248" s="139"/>
      <c r="S248" s="23">
        <v>5</v>
      </c>
      <c r="T248" s="23">
        <v>5</v>
      </c>
      <c r="U248" s="23">
        <v>5</v>
      </c>
      <c r="V248" s="23">
        <v>5</v>
      </c>
      <c r="W248" s="23">
        <v>5</v>
      </c>
      <c r="X248" s="23">
        <v>5</v>
      </c>
      <c r="Y248" s="23">
        <v>5</v>
      </c>
      <c r="Z248" s="23">
        <v>5</v>
      </c>
      <c r="AA248" s="23">
        <v>10</v>
      </c>
      <c r="AB248" s="23">
        <v>10</v>
      </c>
      <c r="AC248" s="23">
        <v>10</v>
      </c>
      <c r="AD248" s="23">
        <v>10</v>
      </c>
      <c r="AE248" s="23">
        <v>11</v>
      </c>
      <c r="AF248" s="23">
        <v>11</v>
      </c>
      <c r="AG248" s="23">
        <v>11</v>
      </c>
      <c r="AH248" s="23">
        <v>11</v>
      </c>
      <c r="AI248" s="23">
        <v>12</v>
      </c>
      <c r="AJ248" s="23">
        <v>12</v>
      </c>
      <c r="AK248" s="23">
        <v>12</v>
      </c>
      <c r="AL248" s="23">
        <v>12</v>
      </c>
      <c r="AM248" s="23">
        <v>12</v>
      </c>
      <c r="AN248" s="23">
        <v>13</v>
      </c>
      <c r="AO248" s="23">
        <v>13</v>
      </c>
      <c r="AP248" s="23">
        <v>13</v>
      </c>
      <c r="AQ248" s="23">
        <v>13</v>
      </c>
      <c r="AR248" s="23">
        <v>13</v>
      </c>
      <c r="AS248" s="23">
        <v>13</v>
      </c>
      <c r="AT248" s="23">
        <v>13</v>
      </c>
      <c r="AU248" s="23">
        <v>13</v>
      </c>
      <c r="AV248" s="23">
        <v>13</v>
      </c>
      <c r="AW248" s="23">
        <v>13</v>
      </c>
      <c r="AX248" s="29"/>
    </row>
    <row r="249" spans="1:50">
      <c r="A249" s="19">
        <v>16</v>
      </c>
      <c r="B249" s="141" t="s">
        <v>176</v>
      </c>
      <c r="C249" s="1073"/>
      <c r="D249" s="1073"/>
      <c r="E249" s="1073"/>
      <c r="F249" s="1073"/>
      <c r="G249" s="1073"/>
      <c r="H249" s="1073"/>
      <c r="I249" s="1073"/>
      <c r="J249" s="138"/>
      <c r="K249" s="138"/>
      <c r="L249" s="138"/>
      <c r="M249" s="138"/>
      <c r="N249" s="138"/>
      <c r="O249" s="138"/>
      <c r="P249" s="138"/>
      <c r="Q249" s="138"/>
      <c r="R249" s="139"/>
      <c r="S249" s="23">
        <v>1</v>
      </c>
      <c r="T249" s="23">
        <v>1</v>
      </c>
      <c r="U249" s="23">
        <v>1</v>
      </c>
      <c r="V249" s="23">
        <v>1</v>
      </c>
      <c r="W249" s="23">
        <v>1</v>
      </c>
      <c r="X249" s="23">
        <v>1</v>
      </c>
      <c r="Y249" s="24">
        <v>1</v>
      </c>
      <c r="Z249" s="24">
        <v>1</v>
      </c>
      <c r="AA249" s="24">
        <v>1</v>
      </c>
      <c r="AB249" s="23">
        <v>1</v>
      </c>
      <c r="AC249" s="22">
        <v>1</v>
      </c>
      <c r="AD249" s="22">
        <v>1</v>
      </c>
      <c r="AE249" s="22">
        <v>1</v>
      </c>
      <c r="AF249" s="22">
        <v>1</v>
      </c>
      <c r="AG249" s="22">
        <v>1</v>
      </c>
      <c r="AH249" s="22">
        <v>1</v>
      </c>
      <c r="AI249" s="22">
        <v>1</v>
      </c>
      <c r="AJ249" s="22">
        <v>1</v>
      </c>
      <c r="AK249" s="22">
        <v>1</v>
      </c>
      <c r="AL249" s="22">
        <v>1</v>
      </c>
      <c r="AM249" s="22">
        <v>1</v>
      </c>
      <c r="AN249" s="23">
        <v>8</v>
      </c>
      <c r="AO249" s="23">
        <v>8</v>
      </c>
      <c r="AP249" s="23">
        <v>8</v>
      </c>
      <c r="AQ249" s="23">
        <v>8</v>
      </c>
      <c r="AR249" s="23">
        <v>8</v>
      </c>
      <c r="AS249" s="23">
        <v>8</v>
      </c>
      <c r="AT249" s="23">
        <v>8</v>
      </c>
      <c r="AU249" s="23">
        <v>8</v>
      </c>
      <c r="AV249" s="23">
        <v>8</v>
      </c>
      <c r="AW249" s="23">
        <v>8</v>
      </c>
      <c r="AX249" s="29"/>
    </row>
    <row r="250" spans="1:50">
      <c r="A250" s="19">
        <v>17</v>
      </c>
      <c r="B250" s="138" t="s">
        <v>177</v>
      </c>
      <c r="C250" s="1073"/>
      <c r="D250" s="1073"/>
      <c r="E250" s="1073"/>
      <c r="F250" s="1073"/>
      <c r="G250" s="1073"/>
      <c r="H250" s="1073"/>
      <c r="I250" s="1073"/>
      <c r="J250" s="44"/>
      <c r="K250" s="44"/>
      <c r="L250" s="44"/>
      <c r="M250" s="44"/>
      <c r="N250" s="44"/>
      <c r="O250" s="44"/>
      <c r="P250" s="44"/>
      <c r="Q250" s="44"/>
      <c r="R250" s="45"/>
      <c r="S250" s="19">
        <v>2</v>
      </c>
      <c r="T250" s="19">
        <v>2</v>
      </c>
      <c r="U250" s="19">
        <v>2</v>
      </c>
      <c r="V250" s="19">
        <v>2</v>
      </c>
      <c r="W250" s="19">
        <v>2</v>
      </c>
      <c r="X250" s="19">
        <v>2</v>
      </c>
      <c r="Y250" s="23">
        <v>2</v>
      </c>
      <c r="Z250" s="23">
        <v>2</v>
      </c>
      <c r="AA250" s="23">
        <v>2</v>
      </c>
      <c r="AB250" s="23">
        <v>2</v>
      </c>
      <c r="AC250" s="23">
        <v>2</v>
      </c>
      <c r="AD250" s="23">
        <v>2</v>
      </c>
      <c r="AE250" s="23">
        <v>2</v>
      </c>
      <c r="AF250" s="23">
        <v>2</v>
      </c>
      <c r="AG250" s="23">
        <v>2</v>
      </c>
      <c r="AH250" s="23">
        <v>2</v>
      </c>
      <c r="AI250" s="23">
        <v>2</v>
      </c>
      <c r="AJ250" s="23">
        <v>2</v>
      </c>
      <c r="AK250" s="23">
        <v>2</v>
      </c>
      <c r="AL250" s="23">
        <v>2</v>
      </c>
      <c r="AM250" s="23">
        <v>2</v>
      </c>
      <c r="AN250" s="19">
        <v>1</v>
      </c>
      <c r="AO250" s="19">
        <v>1</v>
      </c>
      <c r="AP250" s="19">
        <v>1</v>
      </c>
      <c r="AQ250" s="19">
        <v>1</v>
      </c>
      <c r="AR250" s="19">
        <v>1</v>
      </c>
      <c r="AS250" s="19">
        <v>1</v>
      </c>
      <c r="AT250" s="19">
        <v>1</v>
      </c>
      <c r="AU250" s="19">
        <v>1</v>
      </c>
      <c r="AV250" s="19">
        <v>1</v>
      </c>
      <c r="AW250" s="19">
        <v>1</v>
      </c>
      <c r="AX250" s="29"/>
    </row>
    <row r="251" spans="1:50">
      <c r="A251" s="19">
        <v>18</v>
      </c>
      <c r="B251" s="138" t="s">
        <v>263</v>
      </c>
      <c r="C251" s="1073"/>
      <c r="D251" s="1073"/>
      <c r="E251" s="1073"/>
      <c r="F251" s="1073"/>
      <c r="G251" s="1073"/>
      <c r="H251" s="1073"/>
      <c r="I251" s="1073"/>
      <c r="J251" s="44"/>
      <c r="K251" s="44"/>
      <c r="L251" s="44"/>
      <c r="M251" s="44"/>
      <c r="N251" s="44"/>
      <c r="O251" s="44"/>
      <c r="P251" s="44"/>
      <c r="Q251" s="44"/>
      <c r="R251" s="45"/>
      <c r="S251" s="19">
        <v>5</v>
      </c>
      <c r="T251" s="19">
        <v>5</v>
      </c>
      <c r="U251" s="19">
        <v>5</v>
      </c>
      <c r="V251" s="19">
        <v>5</v>
      </c>
      <c r="W251" s="19">
        <v>5</v>
      </c>
      <c r="X251" s="19">
        <v>5</v>
      </c>
      <c r="Y251" s="19">
        <v>5</v>
      </c>
      <c r="Z251" s="19">
        <v>5</v>
      </c>
      <c r="AA251" s="19">
        <v>5</v>
      </c>
      <c r="AB251" s="19">
        <v>5</v>
      </c>
      <c r="AC251" s="19">
        <v>5</v>
      </c>
      <c r="AD251" s="19">
        <v>5</v>
      </c>
      <c r="AE251" s="19">
        <v>5</v>
      </c>
      <c r="AF251" s="19">
        <v>5</v>
      </c>
      <c r="AG251" s="19">
        <v>5</v>
      </c>
      <c r="AH251" s="19">
        <v>5</v>
      </c>
      <c r="AI251" s="19">
        <v>5</v>
      </c>
      <c r="AJ251" s="19">
        <v>5</v>
      </c>
      <c r="AK251" s="19">
        <v>5</v>
      </c>
      <c r="AL251" s="19">
        <v>5</v>
      </c>
      <c r="AM251" s="19">
        <v>5</v>
      </c>
      <c r="AN251" s="19">
        <v>5</v>
      </c>
      <c r="AO251" s="19">
        <v>5</v>
      </c>
      <c r="AP251" s="19">
        <v>5</v>
      </c>
      <c r="AQ251" s="19">
        <v>5</v>
      </c>
      <c r="AR251" s="19">
        <v>5</v>
      </c>
      <c r="AS251" s="19">
        <v>5</v>
      </c>
      <c r="AT251" s="19">
        <v>5</v>
      </c>
      <c r="AU251" s="19">
        <v>5</v>
      </c>
      <c r="AV251" s="19">
        <v>5</v>
      </c>
      <c r="AW251" s="19">
        <v>5</v>
      </c>
      <c r="AX251" s="29"/>
    </row>
    <row r="252" spans="1:50">
      <c r="A252" s="19">
        <v>19</v>
      </c>
      <c r="B252" s="138" t="s">
        <v>179</v>
      </c>
      <c r="C252" s="1073"/>
      <c r="D252" s="1073"/>
      <c r="E252" s="1073"/>
      <c r="F252" s="1073"/>
      <c r="G252" s="1073"/>
      <c r="H252" s="1073"/>
      <c r="I252" s="1073"/>
      <c r="J252" s="138"/>
      <c r="K252" s="138"/>
      <c r="L252" s="138"/>
      <c r="M252" s="138"/>
      <c r="N252" s="138"/>
      <c r="O252" s="138"/>
      <c r="P252" s="138"/>
      <c r="Q252" s="138"/>
      <c r="R252" s="139"/>
      <c r="S252" s="23">
        <v>2</v>
      </c>
      <c r="T252" s="23">
        <v>2</v>
      </c>
      <c r="U252" s="23">
        <v>2</v>
      </c>
      <c r="V252" s="23">
        <v>2</v>
      </c>
      <c r="W252" s="23">
        <v>2</v>
      </c>
      <c r="X252" s="23">
        <v>2</v>
      </c>
      <c r="Y252" s="23">
        <v>2</v>
      </c>
      <c r="Z252" s="23">
        <v>2</v>
      </c>
      <c r="AA252" s="23">
        <v>2</v>
      </c>
      <c r="AB252" s="23">
        <v>2</v>
      </c>
      <c r="AC252" s="23">
        <v>2</v>
      </c>
      <c r="AD252" s="23">
        <v>2</v>
      </c>
      <c r="AE252" s="23">
        <v>3</v>
      </c>
      <c r="AF252" s="23">
        <v>3</v>
      </c>
      <c r="AG252" s="23">
        <v>3</v>
      </c>
      <c r="AH252" s="23">
        <v>3</v>
      </c>
      <c r="AI252" s="23">
        <v>3</v>
      </c>
      <c r="AJ252" s="23">
        <v>3</v>
      </c>
      <c r="AK252" s="23">
        <v>3</v>
      </c>
      <c r="AL252" s="23">
        <v>3</v>
      </c>
      <c r="AM252" s="23">
        <v>3</v>
      </c>
      <c r="AN252" s="23">
        <v>3</v>
      </c>
      <c r="AO252" s="23">
        <v>3</v>
      </c>
      <c r="AP252" s="23">
        <v>3</v>
      </c>
      <c r="AQ252" s="23">
        <v>3</v>
      </c>
      <c r="AR252" s="23">
        <v>3</v>
      </c>
      <c r="AS252" s="23">
        <v>3</v>
      </c>
      <c r="AT252" s="23">
        <v>3</v>
      </c>
      <c r="AU252" s="23">
        <v>3</v>
      </c>
      <c r="AV252" s="23">
        <v>3</v>
      </c>
      <c r="AW252" s="23">
        <v>3</v>
      </c>
      <c r="AX252" s="29"/>
    </row>
    <row r="253" spans="1:50" ht="15.75" customHeight="1">
      <c r="A253" s="19">
        <v>20</v>
      </c>
      <c r="B253" s="138" t="s">
        <v>175</v>
      </c>
      <c r="C253" s="1073"/>
      <c r="D253" s="1073"/>
      <c r="E253" s="1073"/>
      <c r="F253" s="1073"/>
      <c r="G253" s="1073"/>
      <c r="H253" s="1073"/>
      <c r="I253" s="1073"/>
      <c r="J253" s="138"/>
      <c r="K253" s="138"/>
      <c r="L253" s="138"/>
      <c r="M253" s="138"/>
      <c r="N253" s="138"/>
      <c r="O253" s="138"/>
      <c r="P253" s="138"/>
      <c r="Q253" s="138"/>
      <c r="R253" s="139"/>
      <c r="S253" s="23">
        <v>3</v>
      </c>
      <c r="T253" s="23">
        <v>3</v>
      </c>
      <c r="U253" s="23">
        <v>3</v>
      </c>
      <c r="V253" s="23">
        <v>3</v>
      </c>
      <c r="W253" s="23">
        <v>3</v>
      </c>
      <c r="X253" s="23">
        <v>3</v>
      </c>
      <c r="Y253" s="23">
        <v>3</v>
      </c>
      <c r="Z253" s="23">
        <v>3</v>
      </c>
      <c r="AA253" s="23">
        <v>3</v>
      </c>
      <c r="AB253" s="23">
        <v>3</v>
      </c>
      <c r="AC253" s="23">
        <v>3</v>
      </c>
      <c r="AD253" s="23">
        <v>3</v>
      </c>
      <c r="AE253" s="23">
        <v>3</v>
      </c>
      <c r="AF253" s="23">
        <v>3</v>
      </c>
      <c r="AG253" s="23">
        <v>3</v>
      </c>
      <c r="AH253" s="23">
        <v>3</v>
      </c>
      <c r="AI253" s="23">
        <v>3</v>
      </c>
      <c r="AJ253" s="23">
        <v>3</v>
      </c>
      <c r="AK253" s="23">
        <v>3</v>
      </c>
      <c r="AL253" s="23">
        <v>3</v>
      </c>
      <c r="AM253" s="23">
        <v>3</v>
      </c>
      <c r="AN253" s="23">
        <v>3</v>
      </c>
      <c r="AO253" s="23">
        <v>3</v>
      </c>
      <c r="AP253" s="23">
        <v>3</v>
      </c>
      <c r="AQ253" s="23">
        <v>3</v>
      </c>
      <c r="AR253" s="23">
        <v>3</v>
      </c>
      <c r="AS253" s="23">
        <v>3</v>
      </c>
      <c r="AT253" s="23">
        <v>3</v>
      </c>
      <c r="AU253" s="23">
        <v>3</v>
      </c>
      <c r="AV253" s="23">
        <v>3</v>
      </c>
      <c r="AW253" s="23">
        <v>3</v>
      </c>
      <c r="AX253" s="29"/>
    </row>
    <row r="254" spans="1:50" ht="15.75" customHeight="1">
      <c r="A254" s="19">
        <v>21</v>
      </c>
      <c r="B254" s="138" t="s">
        <v>170</v>
      </c>
      <c r="C254" s="1073"/>
      <c r="D254" s="1073"/>
      <c r="E254" s="1073"/>
      <c r="F254" s="1073"/>
      <c r="G254" s="1073"/>
      <c r="H254" s="1073"/>
      <c r="I254" s="1073"/>
      <c r="J254" s="138"/>
      <c r="K254" s="138"/>
      <c r="L254" s="138"/>
      <c r="M254" s="138"/>
      <c r="N254" s="138"/>
      <c r="O254" s="138"/>
      <c r="P254" s="138"/>
      <c r="Q254" s="138"/>
      <c r="R254" s="139"/>
      <c r="S254" s="26">
        <v>0</v>
      </c>
      <c r="T254" s="26">
        <v>0</v>
      </c>
      <c r="U254" s="26">
        <v>1</v>
      </c>
      <c r="V254" s="26">
        <v>1</v>
      </c>
      <c r="W254" s="26">
        <v>1</v>
      </c>
      <c r="X254" s="26">
        <v>1</v>
      </c>
      <c r="Y254" s="24">
        <v>1</v>
      </c>
      <c r="Z254" s="23">
        <v>1</v>
      </c>
      <c r="AA254" s="23">
        <v>1</v>
      </c>
      <c r="AB254" s="23">
        <v>1</v>
      </c>
      <c r="AC254" s="22">
        <v>1</v>
      </c>
      <c r="AD254" s="22">
        <v>1</v>
      </c>
      <c r="AE254" s="22">
        <v>1</v>
      </c>
      <c r="AF254" s="22">
        <v>1</v>
      </c>
      <c r="AG254" s="22">
        <v>1</v>
      </c>
      <c r="AH254" s="22">
        <v>1</v>
      </c>
      <c r="AI254" s="22">
        <v>1</v>
      </c>
      <c r="AJ254" s="22">
        <v>1</v>
      </c>
      <c r="AK254" s="22">
        <v>1</v>
      </c>
      <c r="AL254" s="22">
        <v>1</v>
      </c>
      <c r="AM254" s="22">
        <v>1</v>
      </c>
      <c r="AN254" s="22">
        <v>1</v>
      </c>
      <c r="AO254" s="22">
        <v>1</v>
      </c>
      <c r="AP254" s="22">
        <v>1</v>
      </c>
      <c r="AQ254" s="22">
        <v>1</v>
      </c>
      <c r="AR254" s="22">
        <v>1</v>
      </c>
      <c r="AS254" s="22">
        <v>1</v>
      </c>
      <c r="AT254" s="22">
        <v>1</v>
      </c>
      <c r="AU254" s="22">
        <v>1</v>
      </c>
      <c r="AV254" s="22">
        <v>1</v>
      </c>
      <c r="AW254" s="22">
        <v>1</v>
      </c>
      <c r="AX254" s="29"/>
    </row>
    <row r="255" spans="1:50" ht="15.75" customHeight="1">
      <c r="A255" s="19">
        <v>22</v>
      </c>
      <c r="B255" s="138" t="s">
        <v>218</v>
      </c>
      <c r="C255" s="1073"/>
      <c r="D255" s="1073"/>
      <c r="E255" s="1073"/>
      <c r="F255" s="1073"/>
      <c r="G255" s="1073"/>
      <c r="H255" s="1073"/>
      <c r="I255" s="1073"/>
      <c r="J255" s="138"/>
      <c r="K255" s="138"/>
      <c r="L255" s="138"/>
      <c r="M255" s="138"/>
      <c r="N255" s="138"/>
      <c r="O255" s="138"/>
      <c r="P255" s="138"/>
      <c r="Q255" s="138"/>
      <c r="R255" s="139"/>
      <c r="S255" s="26">
        <v>1</v>
      </c>
      <c r="T255" s="26">
        <v>1</v>
      </c>
      <c r="U255" s="26">
        <v>1</v>
      </c>
      <c r="V255" s="26">
        <v>1</v>
      </c>
      <c r="W255" s="26">
        <v>1</v>
      </c>
      <c r="X255" s="26">
        <v>1</v>
      </c>
      <c r="Y255" s="24">
        <v>1</v>
      </c>
      <c r="Z255" s="23">
        <v>1</v>
      </c>
      <c r="AA255" s="23">
        <v>1</v>
      </c>
      <c r="AB255" s="23">
        <v>1</v>
      </c>
      <c r="AC255" s="22">
        <v>1</v>
      </c>
      <c r="AD255" s="22">
        <v>1</v>
      </c>
      <c r="AE255" s="22">
        <v>1</v>
      </c>
      <c r="AF255" s="22">
        <v>1</v>
      </c>
      <c r="AG255" s="22">
        <v>1</v>
      </c>
      <c r="AH255" s="22">
        <v>1</v>
      </c>
      <c r="AI255" s="22">
        <v>1</v>
      </c>
      <c r="AJ255" s="22">
        <v>1</v>
      </c>
      <c r="AK255" s="22">
        <v>1</v>
      </c>
      <c r="AL255" s="22">
        <v>1</v>
      </c>
      <c r="AM255" s="22">
        <v>1</v>
      </c>
      <c r="AN255" s="22">
        <v>1</v>
      </c>
      <c r="AO255" s="22">
        <v>1</v>
      </c>
      <c r="AP255" s="22">
        <v>1</v>
      </c>
      <c r="AQ255" s="22">
        <v>1</v>
      </c>
      <c r="AR255" s="22">
        <v>1</v>
      </c>
      <c r="AS255" s="22">
        <v>1</v>
      </c>
      <c r="AT255" s="22">
        <v>1</v>
      </c>
      <c r="AU255" s="22">
        <v>1</v>
      </c>
      <c r="AV255" s="22">
        <v>1</v>
      </c>
      <c r="AW255" s="22">
        <v>1</v>
      </c>
      <c r="AX255" s="29"/>
    </row>
    <row r="256" spans="1:50" ht="15.75" customHeight="1">
      <c r="A256" s="19">
        <v>23</v>
      </c>
      <c r="B256" s="148" t="s">
        <v>283</v>
      </c>
      <c r="C256" s="1073"/>
      <c r="D256" s="1073"/>
      <c r="E256" s="1073"/>
      <c r="F256" s="1073"/>
      <c r="G256" s="1073"/>
      <c r="H256" s="1073"/>
      <c r="I256" s="1073"/>
      <c r="J256" s="148"/>
      <c r="K256" s="148"/>
      <c r="L256" s="148"/>
      <c r="M256" s="148"/>
      <c r="N256" s="148"/>
      <c r="O256" s="148"/>
      <c r="P256" s="148"/>
      <c r="Q256" s="148"/>
      <c r="R256" s="149"/>
      <c r="S256" s="26">
        <v>0</v>
      </c>
      <c r="T256" s="26">
        <v>0</v>
      </c>
      <c r="U256" s="26">
        <v>1</v>
      </c>
      <c r="V256" s="26">
        <v>1</v>
      </c>
      <c r="W256" s="26">
        <v>1</v>
      </c>
      <c r="X256" s="26">
        <v>1</v>
      </c>
      <c r="Y256" s="24">
        <v>1</v>
      </c>
      <c r="Z256" s="23">
        <v>1</v>
      </c>
      <c r="AA256" s="23">
        <v>1</v>
      </c>
      <c r="AB256" s="23">
        <v>1</v>
      </c>
      <c r="AC256" s="22">
        <v>1</v>
      </c>
      <c r="AD256" s="22">
        <v>1</v>
      </c>
      <c r="AE256" s="22">
        <v>1</v>
      </c>
      <c r="AF256" s="22">
        <v>1</v>
      </c>
      <c r="AG256" s="22">
        <v>1</v>
      </c>
      <c r="AH256" s="22">
        <v>1</v>
      </c>
      <c r="AI256" s="22">
        <v>1</v>
      </c>
      <c r="AJ256" s="22">
        <v>1</v>
      </c>
      <c r="AK256" s="22">
        <v>1</v>
      </c>
      <c r="AL256" s="22">
        <v>1</v>
      </c>
      <c r="AM256" s="22">
        <v>1</v>
      </c>
      <c r="AN256" s="22">
        <v>1</v>
      </c>
      <c r="AO256" s="22">
        <v>1</v>
      </c>
      <c r="AP256" s="22">
        <v>1</v>
      </c>
      <c r="AQ256" s="22">
        <v>1</v>
      </c>
      <c r="AR256" s="22">
        <v>1</v>
      </c>
      <c r="AS256" s="22">
        <v>1</v>
      </c>
      <c r="AT256" s="22">
        <v>1</v>
      </c>
      <c r="AU256" s="22">
        <v>1</v>
      </c>
      <c r="AV256" s="22">
        <v>1</v>
      </c>
      <c r="AW256" s="22">
        <v>1</v>
      </c>
      <c r="AX256" s="29"/>
    </row>
    <row r="257" spans="1:50" ht="15.75" customHeight="1">
      <c r="A257" s="19">
        <v>24</v>
      </c>
      <c r="B257" s="160" t="s">
        <v>286</v>
      </c>
      <c r="C257" s="1073"/>
      <c r="D257" s="1073"/>
      <c r="E257" s="1073"/>
      <c r="F257" s="1073"/>
      <c r="G257" s="1073"/>
      <c r="H257" s="1073"/>
      <c r="I257" s="1073"/>
      <c r="J257" s="160"/>
      <c r="K257" s="160"/>
      <c r="L257" s="160"/>
      <c r="M257" s="160"/>
      <c r="N257" s="160"/>
      <c r="O257" s="160"/>
      <c r="P257" s="160"/>
      <c r="Q257" s="160"/>
      <c r="R257" s="161"/>
      <c r="S257" s="26">
        <v>1</v>
      </c>
      <c r="T257" s="26">
        <v>1</v>
      </c>
      <c r="U257" s="26">
        <v>1</v>
      </c>
      <c r="V257" s="26">
        <v>1</v>
      </c>
      <c r="W257" s="26">
        <v>1</v>
      </c>
      <c r="X257" s="26">
        <v>1</v>
      </c>
      <c r="Y257" s="24">
        <v>2</v>
      </c>
      <c r="Z257" s="23">
        <v>2</v>
      </c>
      <c r="AA257" s="23">
        <v>2</v>
      </c>
      <c r="AB257" s="23">
        <v>2</v>
      </c>
      <c r="AC257" s="23">
        <v>2</v>
      </c>
      <c r="AD257" s="23">
        <v>2</v>
      </c>
      <c r="AE257" s="23">
        <v>2</v>
      </c>
      <c r="AF257" s="23">
        <v>2</v>
      </c>
      <c r="AG257" s="23">
        <v>2</v>
      </c>
      <c r="AH257" s="23">
        <v>2</v>
      </c>
      <c r="AI257" s="23">
        <v>2</v>
      </c>
      <c r="AJ257" s="23">
        <v>2</v>
      </c>
      <c r="AK257" s="23">
        <v>2</v>
      </c>
      <c r="AL257" s="23">
        <v>2</v>
      </c>
      <c r="AM257" s="23">
        <v>2</v>
      </c>
      <c r="AN257" s="23">
        <v>2</v>
      </c>
      <c r="AO257" s="23">
        <v>2</v>
      </c>
      <c r="AP257" s="23">
        <v>2</v>
      </c>
      <c r="AQ257" s="23">
        <v>2</v>
      </c>
      <c r="AR257" s="23">
        <v>2</v>
      </c>
      <c r="AS257" s="23">
        <v>2</v>
      </c>
      <c r="AT257" s="23">
        <v>2</v>
      </c>
      <c r="AU257" s="23">
        <v>2</v>
      </c>
      <c r="AV257" s="23">
        <v>2</v>
      </c>
      <c r="AW257" s="23">
        <v>2</v>
      </c>
      <c r="AX257" s="29"/>
    </row>
    <row r="258" spans="1:50" ht="15.75" customHeight="1">
      <c r="A258" s="19">
        <v>25</v>
      </c>
      <c r="B258" s="169" t="s">
        <v>292</v>
      </c>
      <c r="C258" s="1073"/>
      <c r="D258" s="1073"/>
      <c r="E258" s="1073"/>
      <c r="F258" s="1073"/>
      <c r="G258" s="1073"/>
      <c r="H258" s="1073"/>
      <c r="I258" s="1073"/>
      <c r="J258" s="169"/>
      <c r="K258" s="169"/>
      <c r="L258" s="169"/>
      <c r="M258" s="169"/>
      <c r="N258" s="169"/>
      <c r="O258" s="169"/>
      <c r="P258" s="169"/>
      <c r="Q258" s="169"/>
      <c r="R258" s="170"/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3">
        <v>4</v>
      </c>
      <c r="AF258" s="23">
        <v>4</v>
      </c>
      <c r="AG258" s="23">
        <v>4</v>
      </c>
      <c r="AH258" s="23">
        <v>4</v>
      </c>
      <c r="AI258" s="23">
        <v>3</v>
      </c>
      <c r="AJ258" s="23">
        <v>3</v>
      </c>
      <c r="AK258" s="23">
        <v>3</v>
      </c>
      <c r="AL258" s="23">
        <v>3</v>
      </c>
      <c r="AM258" s="23">
        <v>3</v>
      </c>
      <c r="AN258" s="23">
        <v>3</v>
      </c>
      <c r="AO258" s="23">
        <v>3</v>
      </c>
      <c r="AP258" s="23">
        <v>3</v>
      </c>
      <c r="AQ258" s="23">
        <v>3</v>
      </c>
      <c r="AR258" s="23">
        <v>3</v>
      </c>
      <c r="AS258" s="23">
        <v>3</v>
      </c>
      <c r="AT258" s="23">
        <v>3</v>
      </c>
      <c r="AU258" s="23">
        <v>3</v>
      </c>
      <c r="AV258" s="23">
        <v>3</v>
      </c>
      <c r="AW258" s="23">
        <v>3</v>
      </c>
      <c r="AX258" s="29"/>
    </row>
    <row r="259" spans="1:50">
      <c r="A259" s="19">
        <v>26</v>
      </c>
      <c r="B259" s="171" t="s">
        <v>59</v>
      </c>
      <c r="C259" s="1073"/>
      <c r="D259" s="1073"/>
      <c r="E259" s="1073"/>
      <c r="F259" s="1073"/>
      <c r="G259" s="1073"/>
      <c r="H259" s="1073"/>
      <c r="I259" s="1073"/>
      <c r="J259" s="171"/>
      <c r="K259" s="171"/>
      <c r="L259" s="171"/>
      <c r="M259" s="171"/>
      <c r="N259" s="171"/>
      <c r="O259" s="171"/>
      <c r="P259" s="171"/>
      <c r="Q259" s="171"/>
      <c r="R259" s="172"/>
      <c r="S259" s="26">
        <v>1</v>
      </c>
      <c r="T259" s="26">
        <v>1</v>
      </c>
      <c r="U259" s="26">
        <v>1</v>
      </c>
      <c r="V259" s="26">
        <v>1</v>
      </c>
      <c r="W259" s="26">
        <v>1</v>
      </c>
      <c r="X259" s="26">
        <v>1</v>
      </c>
      <c r="Y259" s="24">
        <v>1</v>
      </c>
      <c r="Z259" s="23">
        <v>1</v>
      </c>
      <c r="AA259" s="23">
        <v>1</v>
      </c>
      <c r="AB259" s="23">
        <v>1</v>
      </c>
      <c r="AC259" s="22">
        <v>1</v>
      </c>
      <c r="AD259" s="22">
        <v>1</v>
      </c>
      <c r="AE259" s="22">
        <v>1</v>
      </c>
      <c r="AF259" s="22">
        <v>1</v>
      </c>
      <c r="AG259" s="22">
        <v>1</v>
      </c>
      <c r="AH259" s="22">
        <v>1</v>
      </c>
      <c r="AI259" s="22">
        <v>1</v>
      </c>
      <c r="AJ259" s="22">
        <v>1</v>
      </c>
      <c r="AK259" s="22">
        <v>1</v>
      </c>
      <c r="AL259" s="22">
        <v>1</v>
      </c>
      <c r="AM259" s="22">
        <v>1</v>
      </c>
      <c r="AN259" s="22">
        <v>1</v>
      </c>
      <c r="AO259" s="22">
        <v>1</v>
      </c>
      <c r="AP259" s="22">
        <v>1</v>
      </c>
      <c r="AQ259" s="22">
        <v>1</v>
      </c>
      <c r="AR259" s="22">
        <v>1</v>
      </c>
      <c r="AS259" s="22">
        <v>1</v>
      </c>
      <c r="AT259" s="22">
        <v>1</v>
      </c>
      <c r="AU259" s="22">
        <v>1</v>
      </c>
      <c r="AV259" s="22">
        <v>1</v>
      </c>
      <c r="AW259" s="22">
        <v>1</v>
      </c>
      <c r="AX259" s="29"/>
    </row>
    <row r="260" spans="1:50">
      <c r="A260" s="19">
        <v>27</v>
      </c>
      <c r="B260" s="171" t="s">
        <v>296</v>
      </c>
      <c r="C260" s="173"/>
      <c r="D260" s="173"/>
      <c r="E260" s="173"/>
      <c r="F260" s="173"/>
      <c r="G260" s="173"/>
      <c r="H260" s="173"/>
      <c r="I260" s="173"/>
      <c r="J260" s="171"/>
      <c r="K260" s="171"/>
      <c r="L260" s="171"/>
      <c r="M260" s="171"/>
      <c r="N260" s="171"/>
      <c r="O260" s="171"/>
      <c r="P260" s="171"/>
      <c r="Q260" s="171"/>
      <c r="R260" s="172"/>
      <c r="S260" s="26"/>
      <c r="T260" s="26"/>
      <c r="U260" s="26"/>
      <c r="V260" s="26"/>
      <c r="W260" s="26"/>
      <c r="X260" s="26"/>
      <c r="Y260" s="24"/>
      <c r="Z260" s="23"/>
      <c r="AA260" s="23"/>
      <c r="AB260" s="23"/>
      <c r="AC260" s="22"/>
      <c r="AD260" s="22"/>
      <c r="AE260" s="22"/>
      <c r="AF260" s="22"/>
      <c r="AG260" s="22">
        <v>1</v>
      </c>
      <c r="AH260" s="22">
        <v>1</v>
      </c>
      <c r="AI260" s="22">
        <v>1</v>
      </c>
      <c r="AJ260" s="22">
        <v>1</v>
      </c>
      <c r="AK260" s="22">
        <v>1</v>
      </c>
      <c r="AL260" s="22">
        <v>1</v>
      </c>
      <c r="AM260" s="22">
        <v>1</v>
      </c>
      <c r="AN260" s="22">
        <v>1</v>
      </c>
      <c r="AO260" s="22">
        <v>1</v>
      </c>
      <c r="AP260" s="22">
        <v>1</v>
      </c>
      <c r="AQ260" s="22">
        <v>1</v>
      </c>
      <c r="AR260" s="22">
        <v>1</v>
      </c>
      <c r="AS260" s="22">
        <v>1</v>
      </c>
      <c r="AT260" s="22">
        <v>1</v>
      </c>
      <c r="AU260" s="22">
        <v>1</v>
      </c>
      <c r="AV260" s="22">
        <v>1</v>
      </c>
      <c r="AW260" s="22">
        <v>1</v>
      </c>
      <c r="AX260" s="29"/>
    </row>
    <row r="261" spans="1:50">
      <c r="A261" s="19">
        <v>28</v>
      </c>
      <c r="B261" s="171" t="s">
        <v>295</v>
      </c>
      <c r="C261" s="173"/>
      <c r="D261" s="173"/>
      <c r="E261" s="173"/>
      <c r="F261" s="173"/>
      <c r="G261" s="173"/>
      <c r="H261" s="173"/>
      <c r="I261" s="173"/>
      <c r="J261" s="171"/>
      <c r="K261" s="171"/>
      <c r="L261" s="171"/>
      <c r="M261" s="171"/>
      <c r="N261" s="171"/>
      <c r="O261" s="171"/>
      <c r="P261" s="171"/>
      <c r="Q261" s="171"/>
      <c r="R261" s="172"/>
      <c r="S261" s="26"/>
      <c r="T261" s="26"/>
      <c r="U261" s="26"/>
      <c r="V261" s="26"/>
      <c r="W261" s="26"/>
      <c r="X261" s="26"/>
      <c r="Y261" s="24"/>
      <c r="Z261" s="23"/>
      <c r="AA261" s="23"/>
      <c r="AB261" s="23"/>
      <c r="AC261" s="22"/>
      <c r="AD261" s="22"/>
      <c r="AE261" s="22"/>
      <c r="AF261" s="22"/>
      <c r="AG261" s="22">
        <v>2</v>
      </c>
      <c r="AH261" s="22">
        <v>2</v>
      </c>
      <c r="AI261" s="22">
        <v>2</v>
      </c>
      <c r="AJ261" s="22">
        <v>2</v>
      </c>
      <c r="AK261" s="22">
        <v>2</v>
      </c>
      <c r="AL261" s="22">
        <v>2</v>
      </c>
      <c r="AM261" s="22">
        <v>2</v>
      </c>
      <c r="AN261" s="22">
        <v>2</v>
      </c>
      <c r="AO261" s="22">
        <v>2</v>
      </c>
      <c r="AP261" s="22">
        <v>2</v>
      </c>
      <c r="AQ261" s="22">
        <v>2</v>
      </c>
      <c r="AR261" s="22">
        <v>2</v>
      </c>
      <c r="AS261" s="22">
        <v>2</v>
      </c>
      <c r="AT261" s="22">
        <v>2</v>
      </c>
      <c r="AU261" s="22">
        <v>2</v>
      </c>
      <c r="AV261" s="22">
        <v>2</v>
      </c>
      <c r="AW261" s="22">
        <v>2</v>
      </c>
      <c r="AX261" s="29"/>
    </row>
    <row r="262" spans="1:50">
      <c r="A262" s="19">
        <v>29</v>
      </c>
      <c r="B262" s="171" t="s">
        <v>294</v>
      </c>
      <c r="C262" s="1073"/>
      <c r="D262" s="1073"/>
      <c r="E262" s="1073"/>
      <c r="F262" s="1073"/>
      <c r="G262" s="1073"/>
      <c r="H262" s="1073"/>
      <c r="I262" s="1073"/>
      <c r="J262" s="171"/>
      <c r="K262" s="171"/>
      <c r="L262" s="171"/>
      <c r="M262" s="171"/>
      <c r="N262" s="171"/>
      <c r="O262" s="171"/>
      <c r="P262" s="171"/>
      <c r="Q262" s="171"/>
      <c r="R262" s="172"/>
      <c r="S262" s="26"/>
      <c r="T262" s="26"/>
      <c r="U262" s="26"/>
      <c r="V262" s="26"/>
      <c r="W262" s="26"/>
      <c r="X262" s="26"/>
      <c r="Y262" s="24"/>
      <c r="Z262" s="23"/>
      <c r="AA262" s="23"/>
      <c r="AB262" s="23"/>
      <c r="AC262" s="22"/>
      <c r="AD262" s="22"/>
      <c r="AE262" s="22"/>
      <c r="AF262" s="22">
        <v>1</v>
      </c>
      <c r="AG262" s="22">
        <v>1</v>
      </c>
      <c r="AH262" s="22">
        <v>1</v>
      </c>
      <c r="AI262" s="22">
        <v>1</v>
      </c>
      <c r="AJ262" s="22">
        <v>1</v>
      </c>
      <c r="AK262" s="22">
        <v>1</v>
      </c>
      <c r="AL262" s="22">
        <v>1</v>
      </c>
      <c r="AM262" s="22">
        <v>1</v>
      </c>
      <c r="AN262" s="26">
        <v>1</v>
      </c>
      <c r="AO262" s="26">
        <v>1</v>
      </c>
      <c r="AP262" s="26">
        <v>1</v>
      </c>
      <c r="AQ262" s="26">
        <v>1</v>
      </c>
      <c r="AR262" s="26">
        <v>1</v>
      </c>
      <c r="AS262" s="26">
        <v>1</v>
      </c>
      <c r="AT262" s="26">
        <v>1</v>
      </c>
      <c r="AU262" s="26">
        <v>1</v>
      </c>
      <c r="AV262" s="26">
        <v>1</v>
      </c>
      <c r="AW262" s="26">
        <v>1</v>
      </c>
      <c r="AX262" s="29"/>
    </row>
    <row r="263" spans="1:50" ht="15.75">
      <c r="A263" s="982" t="s">
        <v>50</v>
      </c>
      <c r="B263" s="983"/>
      <c r="C263" s="983"/>
      <c r="D263" s="983"/>
      <c r="E263" s="983"/>
      <c r="F263" s="983"/>
      <c r="G263" s="983"/>
      <c r="H263" s="983"/>
      <c r="I263" s="983"/>
      <c r="J263" s="983"/>
      <c r="K263" s="983"/>
      <c r="L263" s="983"/>
      <c r="M263" s="983"/>
      <c r="N263" s="983"/>
      <c r="O263" s="983"/>
      <c r="P263" s="983"/>
      <c r="Q263" s="983"/>
      <c r="R263" s="984"/>
      <c r="S263" s="23">
        <f t="shared" ref="S263:AS263" si="7">SUM(S233:S259)</f>
        <v>51</v>
      </c>
      <c r="T263" s="23">
        <f t="shared" si="7"/>
        <v>51</v>
      </c>
      <c r="U263" s="23">
        <f t="shared" si="7"/>
        <v>53</v>
      </c>
      <c r="V263" s="23">
        <f t="shared" si="7"/>
        <v>53</v>
      </c>
      <c r="W263" s="23">
        <f t="shared" si="7"/>
        <v>53</v>
      </c>
      <c r="X263" s="23">
        <f t="shared" si="7"/>
        <v>55</v>
      </c>
      <c r="Y263" s="23">
        <f t="shared" si="7"/>
        <v>56</v>
      </c>
      <c r="Z263" s="23">
        <f t="shared" si="7"/>
        <v>56</v>
      </c>
      <c r="AA263" s="23">
        <f t="shared" si="7"/>
        <v>68</v>
      </c>
      <c r="AB263" s="23">
        <f t="shared" si="7"/>
        <v>68</v>
      </c>
      <c r="AC263" s="23">
        <f t="shared" si="7"/>
        <v>68</v>
      </c>
      <c r="AD263" s="23">
        <f t="shared" si="7"/>
        <v>68</v>
      </c>
      <c r="AE263" s="23">
        <f t="shared" si="7"/>
        <v>77</v>
      </c>
      <c r="AF263" s="23">
        <f t="shared" si="7"/>
        <v>77</v>
      </c>
      <c r="AG263" s="23">
        <f t="shared" si="7"/>
        <v>78</v>
      </c>
      <c r="AH263" s="23">
        <f t="shared" si="7"/>
        <v>78</v>
      </c>
      <c r="AI263" s="23">
        <f t="shared" si="7"/>
        <v>78</v>
      </c>
      <c r="AJ263" s="23">
        <f t="shared" si="7"/>
        <v>78</v>
      </c>
      <c r="AK263" s="23">
        <f t="shared" si="7"/>
        <v>78</v>
      </c>
      <c r="AL263" s="23">
        <f t="shared" si="7"/>
        <v>78</v>
      </c>
      <c r="AM263" s="23">
        <f t="shared" si="7"/>
        <v>78</v>
      </c>
      <c r="AN263" s="23">
        <f t="shared" si="7"/>
        <v>85</v>
      </c>
      <c r="AO263" s="23">
        <f t="shared" si="7"/>
        <v>85</v>
      </c>
      <c r="AP263" s="23">
        <f t="shared" si="7"/>
        <v>85</v>
      </c>
      <c r="AQ263" s="23">
        <f t="shared" si="7"/>
        <v>85</v>
      </c>
      <c r="AR263" s="23">
        <f t="shared" si="7"/>
        <v>85</v>
      </c>
      <c r="AS263" s="23">
        <f t="shared" si="7"/>
        <v>85</v>
      </c>
      <c r="AT263" s="23">
        <f>SUM(AT209:AT236)</f>
        <v>82</v>
      </c>
      <c r="AU263" s="23">
        <f>SUM(AU234:AU253)</f>
        <v>75</v>
      </c>
      <c r="AV263" s="23">
        <f>SUM(AV234:AV253)</f>
        <v>75</v>
      </c>
      <c r="AW263" s="23">
        <f>SUM(AW234:AW253)</f>
        <v>75</v>
      </c>
      <c r="AX263" s="29"/>
    </row>
    <row r="264" spans="1:50" ht="15.75">
      <c r="A264" s="999" t="s">
        <v>60</v>
      </c>
      <c r="B264" s="1000"/>
      <c r="C264" s="1000"/>
      <c r="D264" s="1000"/>
      <c r="E264" s="1000"/>
      <c r="F264" s="1000"/>
      <c r="G264" s="1000"/>
      <c r="H264" s="1000"/>
      <c r="I264" s="1000"/>
      <c r="J264" s="1000"/>
      <c r="K264" s="1000"/>
      <c r="L264" s="1000"/>
      <c r="M264" s="1000"/>
      <c r="N264" s="1000"/>
      <c r="O264" s="1000"/>
      <c r="P264" s="1000"/>
      <c r="Q264" s="1000"/>
      <c r="R264" s="1000"/>
      <c r="S264" s="1000"/>
      <c r="T264" s="1000"/>
      <c r="U264" s="1000"/>
      <c r="V264" s="1000"/>
      <c r="W264" s="1000"/>
      <c r="X264" s="1000"/>
      <c r="Y264" s="1000"/>
      <c r="Z264" s="1000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1"/>
    </row>
    <row r="265" spans="1:50" ht="15.75">
      <c r="A265" s="993" t="s">
        <v>0</v>
      </c>
      <c r="B265" s="993" t="s">
        <v>61</v>
      </c>
      <c r="C265" s="993"/>
      <c r="D265" s="993" t="s">
        <v>52</v>
      </c>
      <c r="E265" s="993"/>
      <c r="F265" s="993"/>
      <c r="G265" s="993"/>
      <c r="H265" s="993"/>
      <c r="I265" s="993"/>
      <c r="J265" s="993"/>
      <c r="K265" s="993"/>
      <c r="L265" s="993"/>
      <c r="M265" s="993"/>
      <c r="N265" s="993"/>
      <c r="O265" s="993"/>
      <c r="P265" s="993"/>
      <c r="Q265" s="993"/>
      <c r="R265" s="993"/>
      <c r="S265" s="996" t="s">
        <v>293</v>
      </c>
      <c r="T265" s="994"/>
      <c r="U265" s="994"/>
      <c r="V265" s="994"/>
      <c r="W265" s="994"/>
      <c r="X265" s="994"/>
      <c r="Y265" s="994"/>
      <c r="Z265" s="994"/>
      <c r="AA265" s="994"/>
      <c r="AB265" s="994"/>
      <c r="AC265" s="994"/>
      <c r="AD265" s="994"/>
      <c r="AE265" s="994"/>
      <c r="AF265" s="994"/>
      <c r="AG265" s="994"/>
      <c r="AH265" s="994"/>
      <c r="AI265" s="994"/>
      <c r="AJ265" s="994"/>
      <c r="AK265" s="994"/>
      <c r="AL265" s="994"/>
      <c r="AM265" s="994"/>
      <c r="AN265" s="994"/>
      <c r="AO265" s="994"/>
      <c r="AP265" s="994"/>
      <c r="AQ265" s="994"/>
      <c r="AR265" s="994"/>
      <c r="AS265" s="994"/>
      <c r="AT265" s="994"/>
      <c r="AU265" s="994"/>
      <c r="AV265" s="994"/>
      <c r="AW265" s="994"/>
      <c r="AX265" s="997" t="s">
        <v>21</v>
      </c>
    </row>
    <row r="266" spans="1:50" ht="15" customHeight="1">
      <c r="A266" s="993"/>
      <c r="B266" s="993"/>
      <c r="C266" s="993"/>
      <c r="D266" s="993"/>
      <c r="E266" s="993"/>
      <c r="F266" s="993"/>
      <c r="G266" s="993"/>
      <c r="H266" s="993"/>
      <c r="I266" s="993"/>
      <c r="J266" s="993"/>
      <c r="K266" s="993"/>
      <c r="L266" s="993"/>
      <c r="M266" s="993"/>
      <c r="N266" s="993"/>
      <c r="O266" s="993"/>
      <c r="P266" s="993"/>
      <c r="Q266" s="993"/>
      <c r="R266" s="993"/>
      <c r="S266" s="131">
        <v>1</v>
      </c>
      <c r="T266" s="131">
        <v>2</v>
      </c>
      <c r="U266" s="131">
        <v>3</v>
      </c>
      <c r="V266" s="131">
        <v>4</v>
      </c>
      <c r="W266" s="131">
        <v>5</v>
      </c>
      <c r="X266" s="131">
        <v>6</v>
      </c>
      <c r="Y266" s="131">
        <v>7</v>
      </c>
      <c r="Z266" s="131">
        <v>8</v>
      </c>
      <c r="AA266" s="131">
        <v>9</v>
      </c>
      <c r="AB266" s="131">
        <v>10</v>
      </c>
      <c r="AC266" s="131">
        <v>11</v>
      </c>
      <c r="AD266" s="131">
        <v>12</v>
      </c>
      <c r="AE266" s="131">
        <v>13</v>
      </c>
      <c r="AF266" s="131">
        <v>14</v>
      </c>
      <c r="AG266" s="131">
        <v>15</v>
      </c>
      <c r="AH266" s="131">
        <v>16</v>
      </c>
      <c r="AI266" s="131">
        <v>17</v>
      </c>
      <c r="AJ266" s="131">
        <v>18</v>
      </c>
      <c r="AK266" s="131">
        <v>19</v>
      </c>
      <c r="AL266" s="18">
        <v>20</v>
      </c>
      <c r="AM266" s="18">
        <v>21</v>
      </c>
      <c r="AN266" s="18">
        <v>22</v>
      </c>
      <c r="AO266" s="18">
        <v>23</v>
      </c>
      <c r="AP266" s="18">
        <v>24</v>
      </c>
      <c r="AQ266" s="18">
        <v>25</v>
      </c>
      <c r="AR266" s="18">
        <v>26</v>
      </c>
      <c r="AS266" s="18">
        <v>27</v>
      </c>
      <c r="AT266" s="131">
        <v>28</v>
      </c>
      <c r="AU266" s="177">
        <v>29</v>
      </c>
      <c r="AV266" s="177">
        <v>30</v>
      </c>
      <c r="AW266" s="177">
        <v>30</v>
      </c>
      <c r="AX266" s="998"/>
    </row>
    <row r="267" spans="1:50" ht="15.75">
      <c r="A267" s="129">
        <v>1</v>
      </c>
      <c r="B267" s="993">
        <v>2</v>
      </c>
      <c r="C267" s="993"/>
      <c r="D267" s="993">
        <v>3</v>
      </c>
      <c r="E267" s="993"/>
      <c r="F267" s="993"/>
      <c r="G267" s="993"/>
      <c r="H267" s="993"/>
      <c r="I267" s="993"/>
      <c r="J267" s="993"/>
      <c r="K267" s="993"/>
      <c r="L267" s="993"/>
      <c r="M267" s="993"/>
      <c r="N267" s="993"/>
      <c r="O267" s="993"/>
      <c r="P267" s="993"/>
      <c r="Q267" s="993"/>
      <c r="R267" s="993"/>
      <c r="S267" s="996">
        <v>4</v>
      </c>
      <c r="T267" s="994"/>
      <c r="U267" s="994"/>
      <c r="V267" s="994"/>
      <c r="W267" s="994"/>
      <c r="X267" s="994"/>
      <c r="Y267" s="994"/>
      <c r="Z267" s="994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132">
        <v>5</v>
      </c>
    </row>
    <row r="268" spans="1:50">
      <c r="A268" s="19">
        <v>1</v>
      </c>
      <c r="B268" s="986" t="s">
        <v>1350</v>
      </c>
      <c r="C268" s="986"/>
      <c r="D268" s="986" t="s">
        <v>216</v>
      </c>
      <c r="E268" s="986"/>
      <c r="F268" s="986"/>
      <c r="G268" s="986"/>
      <c r="H268" s="986"/>
      <c r="I268" s="986"/>
      <c r="J268" s="986"/>
      <c r="K268" s="986"/>
      <c r="L268" s="986"/>
      <c r="M268" s="986"/>
      <c r="N268" s="986"/>
      <c r="O268" s="986"/>
      <c r="P268" s="986"/>
      <c r="Q268" s="986"/>
      <c r="R268" s="986"/>
      <c r="S268" s="26">
        <v>1</v>
      </c>
      <c r="T268" s="26">
        <v>1</v>
      </c>
      <c r="U268" s="26">
        <v>1</v>
      </c>
      <c r="V268" s="26">
        <v>1</v>
      </c>
      <c r="W268" s="26">
        <v>1</v>
      </c>
      <c r="X268" s="26">
        <v>1</v>
      </c>
      <c r="Y268" s="24">
        <v>1</v>
      </c>
      <c r="Z268" s="24">
        <v>1</v>
      </c>
      <c r="AA268" s="24">
        <v>1</v>
      </c>
      <c r="AB268" s="23">
        <v>1</v>
      </c>
      <c r="AC268" s="22">
        <v>1</v>
      </c>
      <c r="AD268" s="22">
        <v>1</v>
      </c>
      <c r="AE268" s="22">
        <v>1</v>
      </c>
      <c r="AF268" s="22">
        <v>1</v>
      </c>
      <c r="AG268" s="22">
        <v>1</v>
      </c>
      <c r="AH268" s="22">
        <v>1</v>
      </c>
      <c r="AI268" s="22">
        <v>1</v>
      </c>
      <c r="AJ268" s="22">
        <v>1</v>
      </c>
      <c r="AK268" s="22">
        <v>1</v>
      </c>
      <c r="AL268" s="22">
        <v>1</v>
      </c>
      <c r="AM268" s="22">
        <v>1</v>
      </c>
      <c r="AN268" s="22">
        <v>1</v>
      </c>
      <c r="AO268" s="22">
        <v>1</v>
      </c>
      <c r="AP268" s="22">
        <v>1</v>
      </c>
      <c r="AQ268" s="22">
        <v>1</v>
      </c>
      <c r="AR268" s="22">
        <v>1</v>
      </c>
      <c r="AS268" s="22">
        <v>1</v>
      </c>
      <c r="AT268" s="22">
        <v>1</v>
      </c>
      <c r="AU268" s="22">
        <v>1</v>
      </c>
      <c r="AV268" s="22">
        <v>1</v>
      </c>
      <c r="AW268" s="22">
        <v>1</v>
      </c>
      <c r="AX268" s="29"/>
    </row>
    <row r="269" spans="1:50">
      <c r="A269" s="19">
        <v>2</v>
      </c>
      <c r="B269" s="986" t="s">
        <v>1350</v>
      </c>
      <c r="C269" s="986"/>
      <c r="D269" s="987" t="s">
        <v>212</v>
      </c>
      <c r="E269" s="988"/>
      <c r="F269" s="988"/>
      <c r="G269" s="988"/>
      <c r="H269" s="988"/>
      <c r="I269" s="988"/>
      <c r="J269" s="988"/>
      <c r="K269" s="988"/>
      <c r="L269" s="988"/>
      <c r="M269" s="988"/>
      <c r="N269" s="988"/>
      <c r="O269" s="988"/>
      <c r="P269" s="988"/>
      <c r="Q269" s="988"/>
      <c r="R269" s="989"/>
      <c r="S269" s="26">
        <v>1</v>
      </c>
      <c r="T269" s="26">
        <v>1</v>
      </c>
      <c r="U269" s="26">
        <v>1</v>
      </c>
      <c r="V269" s="26">
        <v>1</v>
      </c>
      <c r="W269" s="26">
        <v>1</v>
      </c>
      <c r="X269" s="26">
        <v>1</v>
      </c>
      <c r="Y269" s="24">
        <v>1</v>
      </c>
      <c r="Z269" s="24">
        <v>1</v>
      </c>
      <c r="AA269" s="24">
        <v>1</v>
      </c>
      <c r="AB269" s="23">
        <v>1</v>
      </c>
      <c r="AC269" s="22">
        <v>1</v>
      </c>
      <c r="AD269" s="22">
        <v>1</v>
      </c>
      <c r="AE269" s="22">
        <v>1</v>
      </c>
      <c r="AF269" s="22">
        <v>1</v>
      </c>
      <c r="AG269" s="22">
        <v>1</v>
      </c>
      <c r="AH269" s="22">
        <v>1</v>
      </c>
      <c r="AI269" s="22">
        <v>1</v>
      </c>
      <c r="AJ269" s="22">
        <v>1</v>
      </c>
      <c r="AK269" s="22">
        <v>1</v>
      </c>
      <c r="AL269" s="22">
        <v>1</v>
      </c>
      <c r="AM269" s="22">
        <v>1</v>
      </c>
      <c r="AN269" s="22">
        <v>1</v>
      </c>
      <c r="AO269" s="22">
        <v>1</v>
      </c>
      <c r="AP269" s="22">
        <v>1</v>
      </c>
      <c r="AQ269" s="22">
        <v>1</v>
      </c>
      <c r="AR269" s="22">
        <v>1</v>
      </c>
      <c r="AS269" s="22">
        <v>1</v>
      </c>
      <c r="AT269" s="22">
        <v>1</v>
      </c>
      <c r="AU269" s="22">
        <v>1</v>
      </c>
      <c r="AV269" s="22">
        <v>1</v>
      </c>
      <c r="AW269" s="22">
        <v>1</v>
      </c>
      <c r="AX269" s="29"/>
    </row>
    <row r="270" spans="1:50">
      <c r="A270" s="19">
        <v>3</v>
      </c>
      <c r="B270" s="986" t="s">
        <v>1350</v>
      </c>
      <c r="C270" s="986"/>
      <c r="D270" s="1008" t="s">
        <v>213</v>
      </c>
      <c r="E270" s="1009"/>
      <c r="F270" s="1009"/>
      <c r="G270" s="1009"/>
      <c r="H270" s="1009"/>
      <c r="I270" s="1009"/>
      <c r="J270" s="1009"/>
      <c r="K270" s="1009"/>
      <c r="L270" s="1009"/>
      <c r="M270" s="1009"/>
      <c r="N270" s="1009"/>
      <c r="O270" s="1009"/>
      <c r="P270" s="1009"/>
      <c r="Q270" s="1009"/>
      <c r="R270" s="1010"/>
      <c r="S270" s="26">
        <v>1</v>
      </c>
      <c r="T270" s="26">
        <v>1</v>
      </c>
      <c r="U270" s="26">
        <v>1</v>
      </c>
      <c r="V270" s="26">
        <v>1</v>
      </c>
      <c r="W270" s="26">
        <v>1</v>
      </c>
      <c r="X270" s="26">
        <v>1</v>
      </c>
      <c r="Y270" s="24">
        <v>1</v>
      </c>
      <c r="Z270" s="24">
        <v>1</v>
      </c>
      <c r="AA270" s="24">
        <v>1</v>
      </c>
      <c r="AB270" s="23">
        <v>1</v>
      </c>
      <c r="AC270" s="22">
        <v>1</v>
      </c>
      <c r="AD270" s="22">
        <v>1</v>
      </c>
      <c r="AE270" s="22">
        <v>1</v>
      </c>
      <c r="AF270" s="22">
        <v>1</v>
      </c>
      <c r="AG270" s="22">
        <v>1</v>
      </c>
      <c r="AH270" s="22">
        <v>1</v>
      </c>
      <c r="AI270" s="22">
        <v>1</v>
      </c>
      <c r="AJ270" s="22">
        <v>1</v>
      </c>
      <c r="AK270" s="22">
        <v>1</v>
      </c>
      <c r="AL270" s="22">
        <v>1</v>
      </c>
      <c r="AM270" s="22">
        <v>1</v>
      </c>
      <c r="AN270" s="22">
        <v>1</v>
      </c>
      <c r="AO270" s="22">
        <v>1</v>
      </c>
      <c r="AP270" s="22">
        <v>1</v>
      </c>
      <c r="AQ270" s="22">
        <v>1</v>
      </c>
      <c r="AR270" s="22">
        <v>1</v>
      </c>
      <c r="AS270" s="22">
        <v>1</v>
      </c>
      <c r="AT270" s="22">
        <v>1</v>
      </c>
      <c r="AU270" s="22">
        <v>1</v>
      </c>
      <c r="AV270" s="22">
        <v>1</v>
      </c>
      <c r="AW270" s="22">
        <v>1</v>
      </c>
      <c r="AX270" s="29"/>
    </row>
    <row r="271" spans="1:50">
      <c r="A271" s="19">
        <v>4</v>
      </c>
      <c r="B271" s="986" t="s">
        <v>1350</v>
      </c>
      <c r="C271" s="986"/>
      <c r="D271" s="1008" t="s">
        <v>213</v>
      </c>
      <c r="E271" s="1009"/>
      <c r="F271" s="1009"/>
      <c r="G271" s="1009"/>
      <c r="H271" s="1009"/>
      <c r="I271" s="1009"/>
      <c r="J271" s="1009"/>
      <c r="K271" s="1009"/>
      <c r="L271" s="1009"/>
      <c r="M271" s="1009"/>
      <c r="N271" s="1009"/>
      <c r="O271" s="1009"/>
      <c r="P271" s="1009"/>
      <c r="Q271" s="1009"/>
      <c r="R271" s="1010"/>
      <c r="S271" s="26"/>
      <c r="T271" s="26"/>
      <c r="U271" s="26"/>
      <c r="V271" s="26"/>
      <c r="W271" s="26"/>
      <c r="X271" s="26"/>
      <c r="Y271" s="24"/>
      <c r="Z271" s="24"/>
      <c r="AA271" s="24"/>
      <c r="AB271" s="23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>
        <v>1</v>
      </c>
      <c r="AO271" s="22">
        <v>1</v>
      </c>
      <c r="AP271" s="22">
        <v>1</v>
      </c>
      <c r="AQ271" s="22">
        <v>1</v>
      </c>
      <c r="AR271" s="22">
        <v>1</v>
      </c>
      <c r="AS271" s="22">
        <v>1</v>
      </c>
      <c r="AT271" s="22">
        <v>1</v>
      </c>
      <c r="AU271" s="22">
        <v>1</v>
      </c>
      <c r="AV271" s="22">
        <v>1</v>
      </c>
      <c r="AW271" s="22">
        <v>1</v>
      </c>
      <c r="AX271" s="29"/>
    </row>
    <row r="272" spans="1:50">
      <c r="A272" s="19">
        <v>5</v>
      </c>
      <c r="B272" s="986" t="s">
        <v>1350</v>
      </c>
      <c r="C272" s="986"/>
      <c r="D272" s="987" t="s">
        <v>214</v>
      </c>
      <c r="E272" s="988"/>
      <c r="F272" s="988"/>
      <c r="G272" s="988"/>
      <c r="H272" s="988"/>
      <c r="I272" s="988"/>
      <c r="J272" s="988"/>
      <c r="K272" s="988"/>
      <c r="L272" s="988"/>
      <c r="M272" s="988"/>
      <c r="N272" s="988"/>
      <c r="O272" s="988"/>
      <c r="P272" s="988"/>
      <c r="Q272" s="988"/>
      <c r="R272" s="989"/>
      <c r="S272" s="26">
        <v>1</v>
      </c>
      <c r="T272" s="26">
        <v>1</v>
      </c>
      <c r="U272" s="26">
        <v>1</v>
      </c>
      <c r="V272" s="26">
        <v>1</v>
      </c>
      <c r="W272" s="26">
        <v>1</v>
      </c>
      <c r="X272" s="26">
        <v>1</v>
      </c>
      <c r="Y272" s="24">
        <v>1</v>
      </c>
      <c r="Z272" s="24">
        <v>1</v>
      </c>
      <c r="AA272" s="24">
        <v>1</v>
      </c>
      <c r="AB272" s="23">
        <v>1</v>
      </c>
      <c r="AC272" s="22">
        <v>1</v>
      </c>
      <c r="AD272" s="22">
        <v>1</v>
      </c>
      <c r="AE272" s="22">
        <v>1</v>
      </c>
      <c r="AF272" s="22">
        <v>1</v>
      </c>
      <c r="AG272" s="22">
        <v>1</v>
      </c>
      <c r="AH272" s="22">
        <v>1</v>
      </c>
      <c r="AI272" s="22">
        <v>1</v>
      </c>
      <c r="AJ272" s="22">
        <v>1</v>
      </c>
      <c r="AK272" s="22">
        <v>1</v>
      </c>
      <c r="AL272" s="22">
        <v>1</v>
      </c>
      <c r="AM272" s="22">
        <v>1</v>
      </c>
      <c r="AN272" s="22">
        <v>1</v>
      </c>
      <c r="AO272" s="22">
        <v>1</v>
      </c>
      <c r="AP272" s="22">
        <v>1</v>
      </c>
      <c r="AQ272" s="22">
        <v>1</v>
      </c>
      <c r="AR272" s="22">
        <v>1</v>
      </c>
      <c r="AS272" s="22">
        <v>1</v>
      </c>
      <c r="AT272" s="22">
        <v>1</v>
      </c>
      <c r="AU272" s="22">
        <v>1</v>
      </c>
      <c r="AV272" s="22">
        <v>1</v>
      </c>
      <c r="AW272" s="22">
        <v>1</v>
      </c>
      <c r="AX272" s="29"/>
    </row>
    <row r="273" spans="1:50">
      <c r="A273" s="19">
        <v>6</v>
      </c>
      <c r="B273" s="986" t="s">
        <v>1351</v>
      </c>
      <c r="C273" s="986"/>
      <c r="D273" s="134" t="s">
        <v>225</v>
      </c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6"/>
      <c r="S273" s="26">
        <v>3</v>
      </c>
      <c r="T273" s="26">
        <v>3</v>
      </c>
      <c r="U273" s="26">
        <v>6</v>
      </c>
      <c r="V273" s="26">
        <v>6</v>
      </c>
      <c r="W273" s="23">
        <v>8</v>
      </c>
      <c r="X273" s="23">
        <v>8</v>
      </c>
      <c r="Y273" s="23">
        <v>8</v>
      </c>
      <c r="Z273" s="23">
        <v>13</v>
      </c>
      <c r="AA273" s="23">
        <v>13</v>
      </c>
      <c r="AB273" s="23">
        <v>13</v>
      </c>
      <c r="AC273" s="23">
        <v>13</v>
      </c>
      <c r="AD273" s="23">
        <v>13</v>
      </c>
      <c r="AE273" s="23">
        <v>13</v>
      </c>
      <c r="AF273" s="23">
        <v>13</v>
      </c>
      <c r="AG273" s="23">
        <v>13</v>
      </c>
      <c r="AH273" s="23">
        <v>13</v>
      </c>
      <c r="AI273" s="23">
        <v>13</v>
      </c>
      <c r="AJ273" s="23">
        <v>13</v>
      </c>
      <c r="AK273" s="23">
        <v>13</v>
      </c>
      <c r="AL273" s="23">
        <v>13</v>
      </c>
      <c r="AM273" s="23">
        <v>13</v>
      </c>
      <c r="AN273" s="23">
        <v>13</v>
      </c>
      <c r="AO273" s="23">
        <v>13</v>
      </c>
      <c r="AP273" s="23">
        <v>13</v>
      </c>
      <c r="AQ273" s="23">
        <v>13</v>
      </c>
      <c r="AR273" s="23">
        <v>13</v>
      </c>
      <c r="AS273" s="23">
        <v>13</v>
      </c>
      <c r="AT273" s="23">
        <v>13</v>
      </c>
      <c r="AU273" s="23">
        <v>13</v>
      </c>
      <c r="AV273" s="23">
        <v>13</v>
      </c>
      <c r="AW273" s="23">
        <v>13</v>
      </c>
      <c r="AX273" s="29"/>
    </row>
    <row r="274" spans="1:50">
      <c r="A274" s="19">
        <v>7</v>
      </c>
      <c r="B274" s="986" t="s">
        <v>1352</v>
      </c>
      <c r="C274" s="986"/>
      <c r="D274" s="174" t="s">
        <v>225</v>
      </c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6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4"/>
      <c r="AH274" s="19"/>
      <c r="AI274" s="19"/>
      <c r="AJ274" s="19"/>
      <c r="AK274" s="19"/>
      <c r="AL274" s="26"/>
      <c r="AM274" s="26"/>
      <c r="AN274" s="26">
        <v>8</v>
      </c>
      <c r="AO274" s="26">
        <v>8</v>
      </c>
      <c r="AP274" s="26">
        <v>8</v>
      </c>
      <c r="AQ274" s="26">
        <v>8</v>
      </c>
      <c r="AR274" s="26">
        <v>8</v>
      </c>
      <c r="AS274" s="26">
        <v>8</v>
      </c>
      <c r="AT274" s="26">
        <v>8</v>
      </c>
      <c r="AU274" s="26">
        <v>8</v>
      </c>
      <c r="AV274" s="26">
        <v>8</v>
      </c>
      <c r="AW274" s="26">
        <v>8</v>
      </c>
      <c r="AX274" s="29"/>
    </row>
    <row r="275" spans="1:50" ht="15.75" customHeight="1">
      <c r="A275" s="19">
        <v>8</v>
      </c>
      <c r="B275" s="986"/>
      <c r="C275" s="986"/>
      <c r="D275" s="134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6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4"/>
      <c r="AH275" s="19"/>
      <c r="AI275" s="19"/>
      <c r="AJ275" s="19"/>
      <c r="AK275" s="19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9"/>
    </row>
    <row r="276" spans="1:50" ht="15.75" customHeight="1">
      <c r="A276" s="19">
        <v>9</v>
      </c>
      <c r="B276" s="986"/>
      <c r="C276" s="986"/>
      <c r="D276" s="134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6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4"/>
      <c r="AH276" s="19"/>
      <c r="AI276" s="19"/>
      <c r="AJ276" s="19"/>
      <c r="AK276" s="19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9"/>
    </row>
    <row r="277" spans="1:50" ht="15.75" customHeight="1">
      <c r="A277" s="19">
        <v>10</v>
      </c>
      <c r="B277" s="986"/>
      <c r="C277" s="986"/>
      <c r="D277" s="134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6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4"/>
      <c r="AH277" s="19"/>
      <c r="AI277" s="19"/>
      <c r="AJ277" s="19"/>
      <c r="AK277" s="19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9"/>
    </row>
    <row r="278" spans="1:50">
      <c r="A278" s="19">
        <v>11</v>
      </c>
      <c r="B278" s="986"/>
      <c r="C278" s="986"/>
      <c r="D278" s="987"/>
      <c r="E278" s="988"/>
      <c r="F278" s="988"/>
      <c r="G278" s="988"/>
      <c r="H278" s="988"/>
      <c r="I278" s="988"/>
      <c r="J278" s="988"/>
      <c r="K278" s="988"/>
      <c r="L278" s="988"/>
      <c r="M278" s="988"/>
      <c r="N278" s="988"/>
      <c r="O278" s="988"/>
      <c r="P278" s="988"/>
      <c r="Q278" s="988"/>
      <c r="R278" s="989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4"/>
      <c r="AH278" s="19"/>
      <c r="AI278" s="19"/>
      <c r="AJ278" s="19"/>
      <c r="AK278" s="19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9"/>
    </row>
    <row r="279" spans="1:50" ht="15.75">
      <c r="A279" s="982" t="s">
        <v>50</v>
      </c>
      <c r="B279" s="983"/>
      <c r="C279" s="983"/>
      <c r="D279" s="983"/>
      <c r="E279" s="983"/>
      <c r="F279" s="983"/>
      <c r="G279" s="983"/>
      <c r="H279" s="983"/>
      <c r="I279" s="983"/>
      <c r="J279" s="983"/>
      <c r="K279" s="983"/>
      <c r="L279" s="983"/>
      <c r="M279" s="983"/>
      <c r="N279" s="983"/>
      <c r="O279" s="983"/>
      <c r="P279" s="983"/>
      <c r="Q279" s="983"/>
      <c r="R279" s="984"/>
      <c r="S279" s="23">
        <f t="shared" ref="S279:AW279" si="8">SUM(S268:S278)</f>
        <v>7</v>
      </c>
      <c r="T279" s="23">
        <f t="shared" si="8"/>
        <v>7</v>
      </c>
      <c r="U279" s="23">
        <f t="shared" si="8"/>
        <v>10</v>
      </c>
      <c r="V279" s="23">
        <f t="shared" si="8"/>
        <v>10</v>
      </c>
      <c r="W279" s="23">
        <f t="shared" si="8"/>
        <v>12</v>
      </c>
      <c r="X279" s="23">
        <f t="shared" si="8"/>
        <v>12</v>
      </c>
      <c r="Y279" s="23">
        <f t="shared" si="8"/>
        <v>12</v>
      </c>
      <c r="Z279" s="23">
        <f t="shared" si="8"/>
        <v>17</v>
      </c>
      <c r="AA279" s="23">
        <f t="shared" si="8"/>
        <v>17</v>
      </c>
      <c r="AB279" s="23">
        <f t="shared" si="8"/>
        <v>17</v>
      </c>
      <c r="AC279" s="23">
        <f t="shared" si="8"/>
        <v>17</v>
      </c>
      <c r="AD279" s="23">
        <f t="shared" si="8"/>
        <v>17</v>
      </c>
      <c r="AE279" s="23">
        <f t="shared" si="8"/>
        <v>17</v>
      </c>
      <c r="AF279" s="23">
        <f t="shared" si="8"/>
        <v>17</v>
      </c>
      <c r="AG279" s="23">
        <f t="shared" si="8"/>
        <v>17</v>
      </c>
      <c r="AH279" s="23">
        <f t="shared" si="8"/>
        <v>17</v>
      </c>
      <c r="AI279" s="23">
        <f t="shared" si="8"/>
        <v>17</v>
      </c>
      <c r="AJ279" s="23">
        <f t="shared" si="8"/>
        <v>17</v>
      </c>
      <c r="AK279" s="23">
        <f t="shared" si="8"/>
        <v>17</v>
      </c>
      <c r="AL279" s="28">
        <f t="shared" si="8"/>
        <v>17</v>
      </c>
      <c r="AM279" s="28">
        <f t="shared" si="8"/>
        <v>17</v>
      </c>
      <c r="AN279" s="28">
        <f t="shared" si="8"/>
        <v>26</v>
      </c>
      <c r="AO279" s="28">
        <f t="shared" si="8"/>
        <v>26</v>
      </c>
      <c r="AP279" s="28">
        <f t="shared" si="8"/>
        <v>26</v>
      </c>
      <c r="AQ279" s="28">
        <f t="shared" si="8"/>
        <v>26</v>
      </c>
      <c r="AR279" s="28">
        <f t="shared" si="8"/>
        <v>26</v>
      </c>
      <c r="AS279" s="28">
        <f t="shared" si="8"/>
        <v>26</v>
      </c>
      <c r="AT279" s="23">
        <f t="shared" si="8"/>
        <v>26</v>
      </c>
      <c r="AU279" s="23">
        <f t="shared" si="8"/>
        <v>26</v>
      </c>
      <c r="AV279" s="23">
        <f t="shared" si="8"/>
        <v>26</v>
      </c>
      <c r="AW279" s="23">
        <f t="shared" si="8"/>
        <v>26</v>
      </c>
      <c r="AX279" s="29"/>
    </row>
    <row r="280" spans="1:50" ht="15.75">
      <c r="A280" s="999" t="s">
        <v>62</v>
      </c>
      <c r="B280" s="1000"/>
      <c r="C280" s="1000"/>
      <c r="D280" s="1000"/>
      <c r="E280" s="1000"/>
      <c r="F280" s="1000"/>
      <c r="G280" s="1000"/>
      <c r="H280" s="1000"/>
      <c r="I280" s="1000"/>
      <c r="J280" s="1000"/>
      <c r="K280" s="1000"/>
      <c r="L280" s="1000"/>
      <c r="M280" s="1000"/>
      <c r="N280" s="1000"/>
      <c r="O280" s="1000"/>
      <c r="P280" s="1000"/>
      <c r="Q280" s="1000"/>
      <c r="R280" s="1000"/>
      <c r="S280" s="1000"/>
      <c r="T280" s="1000"/>
      <c r="U280" s="1000"/>
      <c r="V280" s="1000"/>
      <c r="W280" s="1000"/>
      <c r="X280" s="1000"/>
      <c r="Y280" s="1000"/>
      <c r="Z280" s="1000"/>
      <c r="AA280" s="1000"/>
      <c r="AB280" s="1000"/>
      <c r="AC280" s="1000"/>
      <c r="AD280" s="1000"/>
      <c r="AE280" s="1000"/>
      <c r="AF280" s="1000"/>
      <c r="AG280" s="1000"/>
      <c r="AH280" s="1000"/>
      <c r="AI280" s="1000"/>
      <c r="AJ280" s="1000"/>
      <c r="AK280" s="1000"/>
      <c r="AL280" s="1000"/>
      <c r="AM280" s="1000"/>
      <c r="AN280" s="1000"/>
      <c r="AO280" s="1000"/>
      <c r="AP280" s="1000"/>
      <c r="AQ280" s="1000"/>
      <c r="AR280" s="1000"/>
      <c r="AS280" s="1000"/>
      <c r="AT280" s="1000"/>
      <c r="AU280" s="1000"/>
      <c r="AV280" s="1000"/>
      <c r="AW280" s="1000"/>
      <c r="AX280" s="1001"/>
    </row>
    <row r="281" spans="1:50" ht="15.75">
      <c r="A281" s="993" t="s">
        <v>0</v>
      </c>
      <c r="B281" s="993" t="s">
        <v>61</v>
      </c>
      <c r="C281" s="993"/>
      <c r="D281" s="1002" t="s">
        <v>40</v>
      </c>
      <c r="E281" s="1003"/>
      <c r="F281" s="1003"/>
      <c r="G281" s="1003"/>
      <c r="H281" s="1003"/>
      <c r="I281" s="1003"/>
      <c r="J281" s="1003"/>
      <c r="K281" s="1003"/>
      <c r="L281" s="1003"/>
      <c r="M281" s="1003"/>
      <c r="N281" s="1003"/>
      <c r="O281" s="1004"/>
      <c r="P281" s="1002" t="s">
        <v>6</v>
      </c>
      <c r="Q281" s="1003"/>
      <c r="R281" s="1004"/>
      <c r="S281" s="996" t="s">
        <v>293</v>
      </c>
      <c r="T281" s="994"/>
      <c r="U281" s="994"/>
      <c r="V281" s="994"/>
      <c r="W281" s="994"/>
      <c r="X281" s="994"/>
      <c r="Y281" s="994"/>
      <c r="Z281" s="994"/>
      <c r="AA281" s="994"/>
      <c r="AB281" s="994"/>
      <c r="AC281" s="994"/>
      <c r="AD281" s="994"/>
      <c r="AE281" s="994"/>
      <c r="AF281" s="994"/>
      <c r="AG281" s="994"/>
      <c r="AH281" s="994"/>
      <c r="AI281" s="994"/>
      <c r="AJ281" s="994"/>
      <c r="AK281" s="994"/>
      <c r="AL281" s="994"/>
      <c r="AM281" s="994"/>
      <c r="AN281" s="994"/>
      <c r="AO281" s="994"/>
      <c r="AP281" s="994"/>
      <c r="AQ281" s="994"/>
      <c r="AR281" s="994"/>
      <c r="AS281" s="994"/>
      <c r="AT281" s="994"/>
      <c r="AU281" s="994"/>
      <c r="AV281" s="994"/>
      <c r="AW281" s="994"/>
      <c r="AX281" s="997" t="s">
        <v>21</v>
      </c>
    </row>
    <row r="282" spans="1:50" ht="15.75">
      <c r="A282" s="993"/>
      <c r="B282" s="993"/>
      <c r="C282" s="993"/>
      <c r="D282" s="1005"/>
      <c r="E282" s="1006"/>
      <c r="F282" s="1006"/>
      <c r="G282" s="1006"/>
      <c r="H282" s="1006"/>
      <c r="I282" s="1006"/>
      <c r="J282" s="1006"/>
      <c r="K282" s="1006"/>
      <c r="L282" s="1006"/>
      <c r="M282" s="1006"/>
      <c r="N282" s="1006"/>
      <c r="O282" s="1007"/>
      <c r="P282" s="1005"/>
      <c r="Q282" s="1006"/>
      <c r="R282" s="1007"/>
      <c r="S282" s="131">
        <v>1</v>
      </c>
      <c r="T282" s="131">
        <v>2</v>
      </c>
      <c r="U282" s="131">
        <v>3</v>
      </c>
      <c r="V282" s="131">
        <v>4</v>
      </c>
      <c r="W282" s="131">
        <v>5</v>
      </c>
      <c r="X282" s="131">
        <v>6</v>
      </c>
      <c r="Y282" s="131">
        <v>7</v>
      </c>
      <c r="Z282" s="131">
        <v>8</v>
      </c>
      <c r="AA282" s="131">
        <v>9</v>
      </c>
      <c r="AB282" s="131">
        <v>10</v>
      </c>
      <c r="AC282" s="131">
        <v>11</v>
      </c>
      <c r="AD282" s="131">
        <v>12</v>
      </c>
      <c r="AE282" s="131">
        <v>13</v>
      </c>
      <c r="AF282" s="131">
        <v>14</v>
      </c>
      <c r="AG282" s="131">
        <v>15</v>
      </c>
      <c r="AH282" s="131">
        <v>16</v>
      </c>
      <c r="AI282" s="131">
        <v>17</v>
      </c>
      <c r="AJ282" s="131">
        <v>18</v>
      </c>
      <c r="AK282" s="131">
        <v>19</v>
      </c>
      <c r="AL282" s="18">
        <v>20</v>
      </c>
      <c r="AM282" s="18">
        <v>21</v>
      </c>
      <c r="AN282" s="18">
        <v>22</v>
      </c>
      <c r="AO282" s="18">
        <v>23</v>
      </c>
      <c r="AP282" s="18">
        <v>24</v>
      </c>
      <c r="AQ282" s="18">
        <v>25</v>
      </c>
      <c r="AR282" s="18">
        <v>26</v>
      </c>
      <c r="AS282" s="18">
        <v>27</v>
      </c>
      <c r="AT282" s="131">
        <v>28</v>
      </c>
      <c r="AU282" s="177">
        <v>29</v>
      </c>
      <c r="AV282" s="177">
        <v>30</v>
      </c>
      <c r="AW282" s="177">
        <v>31</v>
      </c>
      <c r="AX282" s="998"/>
    </row>
    <row r="283" spans="1:50" ht="15.75">
      <c r="A283" s="129">
        <v>1</v>
      </c>
      <c r="B283" s="993">
        <v>2</v>
      </c>
      <c r="C283" s="993"/>
      <c r="D283" s="994">
        <v>3</v>
      </c>
      <c r="E283" s="994"/>
      <c r="F283" s="994"/>
      <c r="G283" s="994"/>
      <c r="H283" s="994"/>
      <c r="I283" s="994"/>
      <c r="J283" s="994"/>
      <c r="K283" s="994"/>
      <c r="L283" s="994"/>
      <c r="M283" s="994"/>
      <c r="N283" s="994"/>
      <c r="O283" s="995"/>
      <c r="P283" s="996">
        <v>4</v>
      </c>
      <c r="Q283" s="994"/>
      <c r="R283" s="995"/>
      <c r="S283" s="996">
        <v>5</v>
      </c>
      <c r="T283" s="994"/>
      <c r="U283" s="994"/>
      <c r="V283" s="994"/>
      <c r="W283" s="994"/>
      <c r="X283" s="994"/>
      <c r="Y283" s="994"/>
      <c r="Z283" s="994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132">
        <v>6</v>
      </c>
    </row>
    <row r="284" spans="1:50" ht="15.75" customHeight="1">
      <c r="A284" s="19">
        <v>1</v>
      </c>
      <c r="B284" s="986" t="s">
        <v>1350</v>
      </c>
      <c r="C284" s="986"/>
      <c r="D284" s="987" t="s">
        <v>217</v>
      </c>
      <c r="E284" s="988"/>
      <c r="F284" s="988"/>
      <c r="G284" s="988"/>
      <c r="H284" s="988"/>
      <c r="I284" s="988"/>
      <c r="J284" s="988"/>
      <c r="K284" s="988"/>
      <c r="L284" s="988"/>
      <c r="M284" s="988"/>
      <c r="N284" s="988"/>
      <c r="O284" s="989"/>
      <c r="P284" s="990" t="s">
        <v>215</v>
      </c>
      <c r="Q284" s="991"/>
      <c r="R284" s="992"/>
      <c r="S284" s="26">
        <v>1</v>
      </c>
      <c r="T284" s="26">
        <v>1</v>
      </c>
      <c r="U284" s="26">
        <v>1</v>
      </c>
      <c r="V284" s="26">
        <v>1</v>
      </c>
      <c r="W284" s="26">
        <v>1</v>
      </c>
      <c r="X284" s="26">
        <v>1</v>
      </c>
      <c r="Y284" s="26">
        <v>1</v>
      </c>
      <c r="Z284" s="23">
        <v>1</v>
      </c>
      <c r="AA284" s="23">
        <v>1</v>
      </c>
      <c r="AB284" s="23">
        <v>1</v>
      </c>
      <c r="AC284" s="22">
        <v>1</v>
      </c>
      <c r="AD284" s="22">
        <v>1</v>
      </c>
      <c r="AE284" s="22">
        <v>1</v>
      </c>
      <c r="AF284" s="22">
        <v>1</v>
      </c>
      <c r="AG284" s="22">
        <v>1</v>
      </c>
      <c r="AH284" s="22">
        <v>1</v>
      </c>
      <c r="AI284" s="22">
        <v>1</v>
      </c>
      <c r="AJ284" s="22">
        <v>1</v>
      </c>
      <c r="AK284" s="22">
        <v>1</v>
      </c>
      <c r="AL284" s="22">
        <v>1</v>
      </c>
      <c r="AM284" s="22">
        <v>1</v>
      </c>
      <c r="AN284" s="22">
        <v>1</v>
      </c>
      <c r="AO284" s="22">
        <v>1</v>
      </c>
      <c r="AP284" s="22">
        <v>1</v>
      </c>
      <c r="AQ284" s="22">
        <v>1</v>
      </c>
      <c r="AR284" s="22">
        <v>1</v>
      </c>
      <c r="AS284" s="22">
        <v>1</v>
      </c>
      <c r="AT284" s="22">
        <v>1</v>
      </c>
      <c r="AU284" s="22">
        <v>1</v>
      </c>
      <c r="AV284" s="22">
        <v>1</v>
      </c>
      <c r="AW284" s="22">
        <v>1</v>
      </c>
      <c r="AX284" s="19"/>
    </row>
    <row r="285" spans="1:50">
      <c r="A285" s="19">
        <v>2</v>
      </c>
      <c r="B285" s="986" t="s">
        <v>1351</v>
      </c>
      <c r="C285" s="986"/>
      <c r="D285" s="987" t="s">
        <v>226</v>
      </c>
      <c r="E285" s="988"/>
      <c r="F285" s="988"/>
      <c r="G285" s="988"/>
      <c r="H285" s="988"/>
      <c r="I285" s="988"/>
      <c r="J285" s="988"/>
      <c r="K285" s="988"/>
      <c r="L285" s="988"/>
      <c r="M285" s="988"/>
      <c r="N285" s="988"/>
      <c r="O285" s="989"/>
      <c r="P285" s="990" t="s">
        <v>227</v>
      </c>
      <c r="Q285" s="991"/>
      <c r="R285" s="992"/>
      <c r="S285" s="26">
        <v>3</v>
      </c>
      <c r="T285" s="26">
        <v>3</v>
      </c>
      <c r="U285" s="26">
        <v>6</v>
      </c>
      <c r="V285" s="26">
        <v>6</v>
      </c>
      <c r="W285" s="23">
        <v>8</v>
      </c>
      <c r="X285" s="23">
        <v>8</v>
      </c>
      <c r="Y285" s="23">
        <v>8</v>
      </c>
      <c r="Z285" s="23">
        <v>13</v>
      </c>
      <c r="AA285" s="23">
        <v>13</v>
      </c>
      <c r="AB285" s="23">
        <v>13</v>
      </c>
      <c r="AC285" s="23">
        <v>13</v>
      </c>
      <c r="AD285" s="23">
        <v>13</v>
      </c>
      <c r="AE285" s="23">
        <v>13</v>
      </c>
      <c r="AF285" s="23">
        <v>13</v>
      </c>
      <c r="AG285" s="23">
        <v>13</v>
      </c>
      <c r="AH285" s="23">
        <v>13</v>
      </c>
      <c r="AI285" s="23">
        <v>13</v>
      </c>
      <c r="AJ285" s="23">
        <v>13</v>
      </c>
      <c r="AK285" s="23">
        <v>13</v>
      </c>
      <c r="AL285" s="23">
        <v>13</v>
      </c>
      <c r="AM285" s="23">
        <v>13</v>
      </c>
      <c r="AN285" s="23">
        <v>13</v>
      </c>
      <c r="AO285" s="23">
        <v>13</v>
      </c>
      <c r="AP285" s="23">
        <v>13</v>
      </c>
      <c r="AQ285" s="23">
        <v>13</v>
      </c>
      <c r="AR285" s="23">
        <v>13</v>
      </c>
      <c r="AS285" s="23">
        <v>13</v>
      </c>
      <c r="AT285" s="23">
        <v>13</v>
      </c>
      <c r="AU285" s="23">
        <v>13</v>
      </c>
      <c r="AV285" s="23">
        <v>13</v>
      </c>
      <c r="AW285" s="23">
        <v>13</v>
      </c>
      <c r="AX285" s="19"/>
    </row>
    <row r="286" spans="1:50">
      <c r="A286" s="19">
        <v>7</v>
      </c>
      <c r="B286" s="986" t="s">
        <v>1352</v>
      </c>
      <c r="C286" s="986"/>
      <c r="D286" s="987" t="s">
        <v>226</v>
      </c>
      <c r="E286" s="988"/>
      <c r="F286" s="988"/>
      <c r="G286" s="988"/>
      <c r="H286" s="988"/>
      <c r="I286" s="988"/>
      <c r="J286" s="988"/>
      <c r="K286" s="988"/>
      <c r="L286" s="988"/>
      <c r="M286" s="988"/>
      <c r="N286" s="988"/>
      <c r="O286" s="989"/>
      <c r="P286" s="990" t="s">
        <v>227</v>
      </c>
      <c r="Q286" s="991"/>
      <c r="R286" s="992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4"/>
      <c r="AH286" s="19"/>
      <c r="AI286" s="19"/>
      <c r="AJ286" s="19"/>
      <c r="AK286" s="19"/>
      <c r="AL286" s="26"/>
      <c r="AM286" s="26"/>
      <c r="AN286" s="26">
        <v>8</v>
      </c>
      <c r="AO286" s="26">
        <v>8</v>
      </c>
      <c r="AP286" s="26">
        <v>8</v>
      </c>
      <c r="AQ286" s="26">
        <v>8</v>
      </c>
      <c r="AR286" s="26">
        <v>8</v>
      </c>
      <c r="AS286" s="26">
        <v>8</v>
      </c>
      <c r="AT286" s="26">
        <v>8</v>
      </c>
      <c r="AU286" s="26">
        <v>8</v>
      </c>
      <c r="AV286" s="26">
        <v>8</v>
      </c>
      <c r="AW286" s="26">
        <v>8</v>
      </c>
      <c r="AX286" s="29"/>
    </row>
    <row r="287" spans="1:50">
      <c r="A287" s="19">
        <v>4</v>
      </c>
      <c r="B287" s="986"/>
      <c r="C287" s="986"/>
      <c r="D287" s="987"/>
      <c r="E287" s="988"/>
      <c r="F287" s="988"/>
      <c r="G287" s="988"/>
      <c r="H287" s="988"/>
      <c r="I287" s="988"/>
      <c r="J287" s="988"/>
      <c r="K287" s="988"/>
      <c r="L287" s="988"/>
      <c r="M287" s="988"/>
      <c r="N287" s="988"/>
      <c r="O287" s="989"/>
      <c r="P287" s="990"/>
      <c r="Q287" s="991"/>
      <c r="R287" s="992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122"/>
      <c r="AH287" s="19"/>
      <c r="AI287" s="19"/>
      <c r="AJ287" s="19"/>
      <c r="AK287" s="19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19"/>
    </row>
    <row r="288" spans="1:50" ht="15.75">
      <c r="A288" s="982" t="s">
        <v>50</v>
      </c>
      <c r="B288" s="983"/>
      <c r="C288" s="983"/>
      <c r="D288" s="983"/>
      <c r="E288" s="983"/>
      <c r="F288" s="983"/>
      <c r="G288" s="983"/>
      <c r="H288" s="983"/>
      <c r="I288" s="983"/>
      <c r="J288" s="983"/>
      <c r="K288" s="983"/>
      <c r="L288" s="983"/>
      <c r="M288" s="983"/>
      <c r="N288" s="983"/>
      <c r="O288" s="983"/>
      <c r="P288" s="983"/>
      <c r="Q288" s="983"/>
      <c r="R288" s="984"/>
      <c r="S288" s="23">
        <f t="shared" ref="S288:AW288" si="9">SUM(S284:S287)</f>
        <v>4</v>
      </c>
      <c r="T288" s="23">
        <f t="shared" si="9"/>
        <v>4</v>
      </c>
      <c r="U288" s="23">
        <f t="shared" si="9"/>
        <v>7</v>
      </c>
      <c r="V288" s="23">
        <f t="shared" si="9"/>
        <v>7</v>
      </c>
      <c r="W288" s="23">
        <f t="shared" si="9"/>
        <v>9</v>
      </c>
      <c r="X288" s="23">
        <f t="shared" si="9"/>
        <v>9</v>
      </c>
      <c r="Y288" s="23">
        <f t="shared" si="9"/>
        <v>9</v>
      </c>
      <c r="Z288" s="23">
        <f t="shared" si="9"/>
        <v>14</v>
      </c>
      <c r="AA288" s="23">
        <f t="shared" si="9"/>
        <v>14</v>
      </c>
      <c r="AB288" s="23">
        <f t="shared" si="9"/>
        <v>14</v>
      </c>
      <c r="AC288" s="23">
        <f t="shared" si="9"/>
        <v>14</v>
      </c>
      <c r="AD288" s="23">
        <f t="shared" si="9"/>
        <v>14</v>
      </c>
      <c r="AE288" s="23">
        <f t="shared" si="9"/>
        <v>14</v>
      </c>
      <c r="AF288" s="23">
        <f t="shared" si="9"/>
        <v>14</v>
      </c>
      <c r="AG288" s="23">
        <f t="shared" si="9"/>
        <v>14</v>
      </c>
      <c r="AH288" s="23">
        <f t="shared" si="9"/>
        <v>14</v>
      </c>
      <c r="AI288" s="23">
        <f t="shared" si="9"/>
        <v>14</v>
      </c>
      <c r="AJ288" s="23">
        <f t="shared" si="9"/>
        <v>14</v>
      </c>
      <c r="AK288" s="23">
        <f t="shared" si="9"/>
        <v>14</v>
      </c>
      <c r="AL288" s="28">
        <f t="shared" si="9"/>
        <v>14</v>
      </c>
      <c r="AM288" s="28">
        <f t="shared" si="9"/>
        <v>14</v>
      </c>
      <c r="AN288" s="28">
        <f t="shared" si="9"/>
        <v>22</v>
      </c>
      <c r="AO288" s="28">
        <f t="shared" si="9"/>
        <v>22</v>
      </c>
      <c r="AP288" s="28">
        <f t="shared" si="9"/>
        <v>22</v>
      </c>
      <c r="AQ288" s="28">
        <f t="shared" si="9"/>
        <v>22</v>
      </c>
      <c r="AR288" s="28">
        <f t="shared" si="9"/>
        <v>22</v>
      </c>
      <c r="AS288" s="28">
        <f t="shared" si="9"/>
        <v>22</v>
      </c>
      <c r="AT288" s="23">
        <f t="shared" si="9"/>
        <v>22</v>
      </c>
      <c r="AU288" s="23">
        <f t="shared" si="9"/>
        <v>22</v>
      </c>
      <c r="AV288" s="23">
        <f t="shared" si="9"/>
        <v>22</v>
      </c>
      <c r="AW288" s="23">
        <f t="shared" si="9"/>
        <v>22</v>
      </c>
      <c r="AX288" s="29"/>
    </row>
    <row r="289" spans="1:50">
      <c r="A289" s="30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31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32"/>
      <c r="AH289" s="12"/>
      <c r="AI289" s="12"/>
      <c r="AJ289" s="12"/>
      <c r="AK289" s="12"/>
      <c r="AL289" s="33"/>
      <c r="AM289" s="33"/>
      <c r="AN289" s="33"/>
      <c r="AO289" s="33"/>
      <c r="AP289" s="33"/>
      <c r="AQ289" s="33"/>
      <c r="AR289" s="33"/>
      <c r="AS289" s="33"/>
      <c r="AT289" s="12"/>
      <c r="AU289" s="12"/>
      <c r="AV289" s="12"/>
      <c r="AW289" s="12"/>
      <c r="AX289" s="8"/>
    </row>
    <row r="290" spans="1:50" ht="15.75">
      <c r="A290" s="34"/>
      <c r="B290" s="35" t="s">
        <v>63</v>
      </c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6"/>
      <c r="R290" s="36"/>
      <c r="S290" s="37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8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9"/>
      <c r="AS290" s="39"/>
      <c r="AT290" s="33"/>
      <c r="AU290" s="33"/>
      <c r="AV290" s="33"/>
      <c r="AW290" s="33"/>
      <c r="AX290" s="40"/>
    </row>
    <row r="291" spans="1:50" ht="15.7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6"/>
      <c r="R291" s="36"/>
      <c r="S291" s="37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8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9"/>
      <c r="AS291" s="39"/>
      <c r="AT291" s="33"/>
      <c r="AU291" s="33"/>
      <c r="AV291" s="33"/>
      <c r="AW291" s="33"/>
      <c r="AX291" s="40"/>
    </row>
    <row r="292" spans="1:50" ht="15.7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6"/>
      <c r="R292" s="36"/>
      <c r="S292" s="37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8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9"/>
      <c r="AS292" s="39"/>
      <c r="AT292" s="33"/>
      <c r="AU292" s="33"/>
      <c r="AV292" s="33"/>
      <c r="AW292" s="33"/>
      <c r="AX292" s="40"/>
    </row>
    <row r="293" spans="1:50" ht="15.7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6"/>
      <c r="R293" s="36"/>
      <c r="S293" s="37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8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9"/>
      <c r="AS293" s="39"/>
      <c r="AT293" s="33"/>
      <c r="AU293" s="33"/>
      <c r="AV293" s="33"/>
      <c r="AW293" s="33"/>
      <c r="AX293" s="40"/>
    </row>
    <row r="294" spans="1:50" ht="15.75">
      <c r="A294" s="34"/>
      <c r="B294" s="41" t="s">
        <v>64</v>
      </c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985"/>
      <c r="O294" s="985"/>
      <c r="P294" s="985"/>
      <c r="Q294" s="985"/>
      <c r="R294" s="37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8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9"/>
      <c r="AS294" s="39"/>
      <c r="AT294" s="33"/>
      <c r="AU294" s="33"/>
      <c r="AV294" s="33"/>
      <c r="AW294" s="186"/>
      <c r="AX294" s="1"/>
    </row>
  </sheetData>
  <mergeCells count="1749">
    <mergeCell ref="O25:O26"/>
    <mergeCell ref="P25:P26"/>
    <mergeCell ref="AY25:AY26"/>
    <mergeCell ref="Q25:Q26"/>
    <mergeCell ref="A25:A26"/>
    <mergeCell ref="B25:B26"/>
    <mergeCell ref="C25:C26"/>
    <mergeCell ref="D25:D26"/>
    <mergeCell ref="E25:E26"/>
    <mergeCell ref="F25:F26"/>
    <mergeCell ref="G25:G26"/>
    <mergeCell ref="H25:H26"/>
    <mergeCell ref="K25:K26"/>
    <mergeCell ref="AX96:AX97"/>
    <mergeCell ref="S205:AW205"/>
    <mergeCell ref="AX205:AX206"/>
    <mergeCell ref="H206:J206"/>
    <mergeCell ref="M206:R206"/>
    <mergeCell ref="P198:P199"/>
    <mergeCell ref="Q198:Q199"/>
    <mergeCell ref="O200:O201"/>
    <mergeCell ref="P200:P201"/>
    <mergeCell ref="K64:K65"/>
    <mergeCell ref="L64:L65"/>
    <mergeCell ref="M64:M65"/>
    <mergeCell ref="N64:N65"/>
    <mergeCell ref="O64:O65"/>
    <mergeCell ref="P64:P65"/>
    <mergeCell ref="Q64:Q65"/>
    <mergeCell ref="B64:B65"/>
    <mergeCell ref="C205:C206"/>
    <mergeCell ref="B197:AX197"/>
    <mergeCell ref="K200:K201"/>
    <mergeCell ref="L200:L201"/>
    <mergeCell ref="M200:M201"/>
    <mergeCell ref="D205:F206"/>
    <mergeCell ref="G205:J205"/>
    <mergeCell ref="Q200:Q201"/>
    <mergeCell ref="P76:P77"/>
    <mergeCell ref="P139:P140"/>
    <mergeCell ref="L79:L80"/>
    <mergeCell ref="H207:J207"/>
    <mergeCell ref="M207:R207"/>
    <mergeCell ref="C244:I244"/>
    <mergeCell ref="C245:I245"/>
    <mergeCell ref="P181:P182"/>
    <mergeCell ref="Q181:Q182"/>
    <mergeCell ref="I181:I182"/>
    <mergeCell ref="J181:J182"/>
    <mergeCell ref="K181:K182"/>
    <mergeCell ref="Q79:Q80"/>
    <mergeCell ref="H183:H184"/>
    <mergeCell ref="O181:O182"/>
    <mergeCell ref="H185:H186"/>
    <mergeCell ref="I183:I184"/>
    <mergeCell ref="J183:J184"/>
    <mergeCell ref="N183:N184"/>
    <mergeCell ref="C183:C184"/>
    <mergeCell ref="P185:P186"/>
    <mergeCell ref="D208:F208"/>
    <mergeCell ref="Q191:Q192"/>
    <mergeCell ref="Q185:Q186"/>
    <mergeCell ref="J179:J180"/>
    <mergeCell ref="K179:K180"/>
    <mergeCell ref="M29:M30"/>
    <mergeCell ref="F31:F32"/>
    <mergeCell ref="G31:G32"/>
    <mergeCell ref="H31:H32"/>
    <mergeCell ref="K62:K63"/>
    <mergeCell ref="N62:N63"/>
    <mergeCell ref="O62:O63"/>
    <mergeCell ref="E198:E199"/>
    <mergeCell ref="F198:F199"/>
    <mergeCell ref="G76:G77"/>
    <mergeCell ref="AX198:AX199"/>
    <mergeCell ref="H76:H77"/>
    <mergeCell ref="I76:I77"/>
    <mergeCell ref="J76:J77"/>
    <mergeCell ref="L76:L77"/>
    <mergeCell ref="P79:P80"/>
    <mergeCell ref="O76:O77"/>
    <mergeCell ref="L74:L75"/>
    <mergeCell ref="L72:L73"/>
    <mergeCell ref="L68:L69"/>
    <mergeCell ref="M68:M69"/>
    <mergeCell ref="I72:I73"/>
    <mergeCell ref="J72:J73"/>
    <mergeCell ref="K72:K73"/>
    <mergeCell ref="J70:J71"/>
    <mergeCell ref="K70:K71"/>
    <mergeCell ref="P72:P73"/>
    <mergeCell ref="Q72:Q73"/>
    <mergeCell ref="AX72:AX73"/>
    <mergeCell ref="AX79:AX80"/>
    <mergeCell ref="AX185:AX186"/>
    <mergeCell ref="N29:N30"/>
    <mergeCell ref="O29:O30"/>
    <mergeCell ref="B33:AX33"/>
    <mergeCell ref="F29:F30"/>
    <mergeCell ref="G29:G30"/>
    <mergeCell ref="J64:J65"/>
    <mergeCell ref="H29:H30"/>
    <mergeCell ref="I29:I30"/>
    <mergeCell ref="I31:I32"/>
    <mergeCell ref="P31:P32"/>
    <mergeCell ref="Q31:Q32"/>
    <mergeCell ref="J37:J38"/>
    <mergeCell ref="N31:N32"/>
    <mergeCell ref="P35:P36"/>
    <mergeCell ref="K31:K32"/>
    <mergeCell ref="M37:M38"/>
    <mergeCell ref="AX29:AX30"/>
    <mergeCell ref="F35:F36"/>
    <mergeCell ref="G35:G36"/>
    <mergeCell ref="G37:G38"/>
    <mergeCell ref="D62:D63"/>
    <mergeCell ref="E62:E63"/>
    <mergeCell ref="J62:J63"/>
    <mergeCell ref="O52:O53"/>
    <mergeCell ref="P52:P53"/>
    <mergeCell ref="Q52:Q53"/>
    <mergeCell ref="AX52:AX53"/>
    <mergeCell ref="G52:G53"/>
    <mergeCell ref="H52:H53"/>
    <mergeCell ref="J29:J30"/>
    <mergeCell ref="K29:K30"/>
    <mergeCell ref="L29:L30"/>
    <mergeCell ref="I62:I63"/>
    <mergeCell ref="AY74:AY75"/>
    <mergeCell ref="Q70:Q71"/>
    <mergeCell ref="I41:I42"/>
    <mergeCell ref="N37:N38"/>
    <mergeCell ref="O37:O38"/>
    <mergeCell ref="P37:P38"/>
    <mergeCell ref="Q37:Q38"/>
    <mergeCell ref="AX37:AX38"/>
    <mergeCell ref="J41:J42"/>
    <mergeCell ref="K41:K42"/>
    <mergeCell ref="L41:L42"/>
    <mergeCell ref="M41:M42"/>
    <mergeCell ref="M74:M75"/>
    <mergeCell ref="AY79:AY80"/>
    <mergeCell ref="AX39:AX40"/>
    <mergeCell ref="O31:O32"/>
    <mergeCell ref="AX35:AX36"/>
    <mergeCell ref="L39:L40"/>
    <mergeCell ref="B34:AX34"/>
    <mergeCell ref="AX31:AX32"/>
    <mergeCell ref="AY31:AY32"/>
    <mergeCell ref="I74:I75"/>
    <mergeCell ref="J74:J75"/>
    <mergeCell ref="H74:H75"/>
    <mergeCell ref="AY37:AY38"/>
    <mergeCell ref="AY68:AY69"/>
    <mergeCell ref="AX70:AX71"/>
    <mergeCell ref="AY70:AY71"/>
    <mergeCell ref="K74:K75"/>
    <mergeCell ref="M72:M73"/>
    <mergeCell ref="N72:N73"/>
    <mergeCell ref="C64:C65"/>
    <mergeCell ref="AY76:AY77"/>
    <mergeCell ref="B78:AX78"/>
    <mergeCell ref="H79:H80"/>
    <mergeCell ref="I79:I80"/>
    <mergeCell ref="J79:J80"/>
    <mergeCell ref="K79:K80"/>
    <mergeCell ref="K76:K77"/>
    <mergeCell ref="N79:N80"/>
    <mergeCell ref="L70:L71"/>
    <mergeCell ref="M70:M71"/>
    <mergeCell ref="O68:O69"/>
    <mergeCell ref="S207:AW207"/>
    <mergeCell ref="AY81:AY82"/>
    <mergeCell ref="Q41:Q42"/>
    <mergeCell ref="AX41:AX42"/>
    <mergeCell ref="AY41:AY42"/>
    <mergeCell ref="AX56:AX57"/>
    <mergeCell ref="AY72:AY73"/>
    <mergeCell ref="AX74:AX75"/>
    <mergeCell ref="AX64:AX65"/>
    <mergeCell ref="Q139:Q140"/>
    <mergeCell ref="J195:J196"/>
    <mergeCell ref="K195:K196"/>
    <mergeCell ref="L195:L196"/>
    <mergeCell ref="M195:M196"/>
    <mergeCell ref="N195:N196"/>
    <mergeCell ref="O195:O196"/>
    <mergeCell ref="P195:P196"/>
    <mergeCell ref="Q195:Q196"/>
    <mergeCell ref="L181:L182"/>
    <mergeCell ref="N181:N182"/>
    <mergeCell ref="M181:M182"/>
    <mergeCell ref="AY169:AY170"/>
    <mergeCell ref="AX171:AX172"/>
    <mergeCell ref="AY171:AY172"/>
    <mergeCell ref="AX173:AX174"/>
    <mergeCell ref="AY173:AY174"/>
    <mergeCell ref="D207:F207"/>
    <mergeCell ref="AY150:AY151"/>
    <mergeCell ref="AX169:AX170"/>
    <mergeCell ref="AX166:AX167"/>
    <mergeCell ref="AX160:AX161"/>
    <mergeCell ref="D265:R266"/>
    <mergeCell ref="S265:AW265"/>
    <mergeCell ref="AX265:AX266"/>
    <mergeCell ref="D267:R267"/>
    <mergeCell ref="AX231:AX232"/>
    <mergeCell ref="A263:R263"/>
    <mergeCell ref="A264:AX264"/>
    <mergeCell ref="D198:D199"/>
    <mergeCell ref="E200:E201"/>
    <mergeCell ref="A195:A196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AX200:AX201"/>
    <mergeCell ref="I200:I201"/>
    <mergeCell ref="J200:J201"/>
    <mergeCell ref="A193:A194"/>
    <mergeCell ref="S283:AW283"/>
    <mergeCell ref="B284:C284"/>
    <mergeCell ref="D284:O284"/>
    <mergeCell ref="P284:R284"/>
    <mergeCell ref="B274:C274"/>
    <mergeCell ref="C238:I238"/>
    <mergeCell ref="C239:I239"/>
    <mergeCell ref="C246:I246"/>
    <mergeCell ref="C241:I241"/>
    <mergeCell ref="AX98:AX99"/>
    <mergeCell ref="AY98:AY99"/>
    <mergeCell ref="AX175:AX176"/>
    <mergeCell ref="AY175:AY176"/>
    <mergeCell ref="AX177:AX178"/>
    <mergeCell ref="AY177:AY178"/>
    <mergeCell ref="M198:M199"/>
    <mergeCell ref="N198:N199"/>
    <mergeCell ref="O198:O199"/>
    <mergeCell ref="C259:I259"/>
    <mergeCell ref="C248:I248"/>
    <mergeCell ref="C249:I249"/>
    <mergeCell ref="C250:I250"/>
    <mergeCell ref="C251:I251"/>
    <mergeCell ref="C236:I236"/>
    <mergeCell ref="C237:I237"/>
    <mergeCell ref="C240:I240"/>
    <mergeCell ref="AX195:AX196"/>
    <mergeCell ref="AX193:AX194"/>
    <mergeCell ref="AX191:AX192"/>
    <mergeCell ref="AX183:AX184"/>
    <mergeCell ref="AX189:AX190"/>
    <mergeCell ref="AX187:AX188"/>
    <mergeCell ref="A279:R279"/>
    <mergeCell ref="A229:R229"/>
    <mergeCell ref="B278:C278"/>
    <mergeCell ref="B270:C270"/>
    <mergeCell ref="B272:C272"/>
    <mergeCell ref="B277:C277"/>
    <mergeCell ref="C242:I242"/>
    <mergeCell ref="C243:I243"/>
    <mergeCell ref="C233:I233"/>
    <mergeCell ref="C234:I234"/>
    <mergeCell ref="C235:I235"/>
    <mergeCell ref="S231:AW231"/>
    <mergeCell ref="C254:I254"/>
    <mergeCell ref="S267:AW267"/>
    <mergeCell ref="D268:R268"/>
    <mergeCell ref="A230:AX230"/>
    <mergeCell ref="A231:A232"/>
    <mergeCell ref="B231:R232"/>
    <mergeCell ref="A265:A266"/>
    <mergeCell ref="C252:I252"/>
    <mergeCell ref="C253:I253"/>
    <mergeCell ref="B268:C268"/>
    <mergeCell ref="B269:C269"/>
    <mergeCell ref="C247:I247"/>
    <mergeCell ref="P287:R287"/>
    <mergeCell ref="H208:J208"/>
    <mergeCell ref="M208:R208"/>
    <mergeCell ref="D269:R269"/>
    <mergeCell ref="D270:R270"/>
    <mergeCell ref="D272:R272"/>
    <mergeCell ref="C255:I255"/>
    <mergeCell ref="C256:I256"/>
    <mergeCell ref="C257:I257"/>
    <mergeCell ref="C258:I258"/>
    <mergeCell ref="B285:C285"/>
    <mergeCell ref="D285:O285"/>
    <mergeCell ref="P285:R285"/>
    <mergeCell ref="B283:C283"/>
    <mergeCell ref="D283:O283"/>
    <mergeCell ref="P283:R283"/>
    <mergeCell ref="B276:C276"/>
    <mergeCell ref="C262:I262"/>
    <mergeCell ref="B271:C271"/>
    <mergeCell ref="D271:R271"/>
    <mergeCell ref="B265:C266"/>
    <mergeCell ref="B275:C275"/>
    <mergeCell ref="B273:C273"/>
    <mergeCell ref="B267:C267"/>
    <mergeCell ref="A280:AX280"/>
    <mergeCell ref="A281:A282"/>
    <mergeCell ref="B281:C282"/>
    <mergeCell ref="D281:O282"/>
    <mergeCell ref="P281:R282"/>
    <mergeCell ref="S281:AW281"/>
    <mergeCell ref="AX281:AX282"/>
    <mergeCell ref="D278:R278"/>
    <mergeCell ref="A288:R288"/>
    <mergeCell ref="N294:Q294"/>
    <mergeCell ref="D212:F212"/>
    <mergeCell ref="H212:J212"/>
    <mergeCell ref="M212:R212"/>
    <mergeCell ref="B286:C286"/>
    <mergeCell ref="D286:O286"/>
    <mergeCell ref="P286:R286"/>
    <mergeCell ref="B287:C287"/>
    <mergeCell ref="D287:O287"/>
    <mergeCell ref="F200:F201"/>
    <mergeCell ref="G200:G201"/>
    <mergeCell ref="J198:J199"/>
    <mergeCell ref="K198:K199"/>
    <mergeCell ref="L198:L199"/>
    <mergeCell ref="H200:H201"/>
    <mergeCell ref="G198:G199"/>
    <mergeCell ref="H198:H199"/>
    <mergeCell ref="I198:I199"/>
    <mergeCell ref="A205:A206"/>
    <mergeCell ref="B205:B206"/>
    <mergeCell ref="A200:A201"/>
    <mergeCell ref="B200:B201"/>
    <mergeCell ref="C200:C201"/>
    <mergeCell ref="D200:D201"/>
    <mergeCell ref="B202:AX202"/>
    <mergeCell ref="L205:R205"/>
    <mergeCell ref="K205:K206"/>
    <mergeCell ref="N200:N201"/>
    <mergeCell ref="A198:A199"/>
    <mergeCell ref="B198:B199"/>
    <mergeCell ref="C198:C199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J193:J194"/>
    <mergeCell ref="K193:K194"/>
    <mergeCell ref="L193:L194"/>
    <mergeCell ref="M193:M194"/>
    <mergeCell ref="N193:N194"/>
    <mergeCell ref="O193:O194"/>
    <mergeCell ref="P193:P194"/>
    <mergeCell ref="Q193:Q194"/>
    <mergeCell ref="A191:A192"/>
    <mergeCell ref="B191:B192"/>
    <mergeCell ref="C191:C192"/>
    <mergeCell ref="D191:D192"/>
    <mergeCell ref="E191:E192"/>
    <mergeCell ref="F191:F192"/>
    <mergeCell ref="G191:G192"/>
    <mergeCell ref="H191:H192"/>
    <mergeCell ref="I191:I192"/>
    <mergeCell ref="J191:J192"/>
    <mergeCell ref="K191:K192"/>
    <mergeCell ref="L191:L192"/>
    <mergeCell ref="M191:M192"/>
    <mergeCell ref="N191:N192"/>
    <mergeCell ref="O191:O192"/>
    <mergeCell ref="P191:P192"/>
    <mergeCell ref="A187:A188"/>
    <mergeCell ref="B187:B188"/>
    <mergeCell ref="O187:O188"/>
    <mergeCell ref="P187:P188"/>
    <mergeCell ref="Q187:Q188"/>
    <mergeCell ref="K187:K188"/>
    <mergeCell ref="L187:L188"/>
    <mergeCell ref="M187:M188"/>
    <mergeCell ref="N187:N188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N189:N190"/>
    <mergeCell ref="O189:O190"/>
    <mergeCell ref="P189:P190"/>
    <mergeCell ref="Q189:Q190"/>
    <mergeCell ref="E187:E188"/>
    <mergeCell ref="F187:F188"/>
    <mergeCell ref="G187:G188"/>
    <mergeCell ref="H187:H188"/>
    <mergeCell ref="I187:I188"/>
    <mergeCell ref="J187:J188"/>
    <mergeCell ref="AY185:AY186"/>
    <mergeCell ref="A183:A184"/>
    <mergeCell ref="B183:B184"/>
    <mergeCell ref="E183:E184"/>
    <mergeCell ref="F183:F184"/>
    <mergeCell ref="G183:G184"/>
    <mergeCell ref="D183:D184"/>
    <mergeCell ref="O185:O186"/>
    <mergeCell ref="AX181:AX182"/>
    <mergeCell ref="AY181:AY182"/>
    <mergeCell ref="C187:C188"/>
    <mergeCell ref="D187:D188"/>
    <mergeCell ref="AY183:AY184"/>
    <mergeCell ref="A185:A186"/>
    <mergeCell ref="B185:B186"/>
    <mergeCell ref="E185:E186"/>
    <mergeCell ref="F185:F186"/>
    <mergeCell ref="G185:G186"/>
    <mergeCell ref="K185:K186"/>
    <mergeCell ref="L185:L186"/>
    <mergeCell ref="M185:M186"/>
    <mergeCell ref="N185:N186"/>
    <mergeCell ref="I185:I186"/>
    <mergeCell ref="J185:J186"/>
    <mergeCell ref="C185:C186"/>
    <mergeCell ref="D185:D186"/>
    <mergeCell ref="O183:O184"/>
    <mergeCell ref="P183:P184"/>
    <mergeCell ref="Q183:Q184"/>
    <mergeCell ref="K183:K184"/>
    <mergeCell ref="L183:L184"/>
    <mergeCell ref="M183:M184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A179:A180"/>
    <mergeCell ref="B179:B180"/>
    <mergeCell ref="C179:C180"/>
    <mergeCell ref="D179:D180"/>
    <mergeCell ref="E179:E180"/>
    <mergeCell ref="F179:F180"/>
    <mergeCell ref="G179:G180"/>
    <mergeCell ref="H179:H180"/>
    <mergeCell ref="I179:I180"/>
    <mergeCell ref="AX179:AX180"/>
    <mergeCell ref="AY179:AY180"/>
    <mergeCell ref="L179:L180"/>
    <mergeCell ref="M179:M180"/>
    <mergeCell ref="N179:N180"/>
    <mergeCell ref="O179:O180"/>
    <mergeCell ref="P179:P180"/>
    <mergeCell ref="Q179:Q180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L177:L178"/>
    <mergeCell ref="Q173:Q174"/>
    <mergeCell ref="M177:M178"/>
    <mergeCell ref="N177:N178"/>
    <mergeCell ref="O177:O178"/>
    <mergeCell ref="P177:P178"/>
    <mergeCell ref="Q177:Q178"/>
    <mergeCell ref="Q175:Q176"/>
    <mergeCell ref="H175:H176"/>
    <mergeCell ref="I175:I176"/>
    <mergeCell ref="J175:J176"/>
    <mergeCell ref="K175:K176"/>
    <mergeCell ref="J177:J178"/>
    <mergeCell ref="K177:K178"/>
    <mergeCell ref="M171:M172"/>
    <mergeCell ref="L175:L176"/>
    <mergeCell ref="M175:M176"/>
    <mergeCell ref="N175:N176"/>
    <mergeCell ref="O175:O176"/>
    <mergeCell ref="P175:P176"/>
    <mergeCell ref="M173:M174"/>
    <mergeCell ref="N173:N174"/>
    <mergeCell ref="O173:O174"/>
    <mergeCell ref="P173:P174"/>
    <mergeCell ref="O171:O172"/>
    <mergeCell ref="P171:P172"/>
    <mergeCell ref="Q171:Q172"/>
    <mergeCell ref="A173:A174"/>
    <mergeCell ref="B173:B174"/>
    <mergeCell ref="C173:C174"/>
    <mergeCell ref="D173:D174"/>
    <mergeCell ref="E173:E174"/>
    <mergeCell ref="F173:F174"/>
    <mergeCell ref="H171:H172"/>
    <mergeCell ref="H173:H174"/>
    <mergeCell ref="I173:I174"/>
    <mergeCell ref="J173:J174"/>
    <mergeCell ref="K173:K174"/>
    <mergeCell ref="L173:L174"/>
    <mergeCell ref="N171:N172"/>
    <mergeCell ref="I171:I172"/>
    <mergeCell ref="J171:J172"/>
    <mergeCell ref="K171:K172"/>
    <mergeCell ref="L171:L172"/>
    <mergeCell ref="C171:C172"/>
    <mergeCell ref="D171:D172"/>
    <mergeCell ref="E171:E172"/>
    <mergeCell ref="F171:F172"/>
    <mergeCell ref="G171:G172"/>
    <mergeCell ref="A175:A176"/>
    <mergeCell ref="B175:B176"/>
    <mergeCell ref="C175:C176"/>
    <mergeCell ref="D175:D176"/>
    <mergeCell ref="E175:E176"/>
    <mergeCell ref="G173:G174"/>
    <mergeCell ref="F175:F176"/>
    <mergeCell ref="G175:G176"/>
    <mergeCell ref="L166:L167"/>
    <mergeCell ref="M166:M167"/>
    <mergeCell ref="N166:N167"/>
    <mergeCell ref="O166:O167"/>
    <mergeCell ref="P166:P167"/>
    <mergeCell ref="Q166:Q167"/>
    <mergeCell ref="A169:A170"/>
    <mergeCell ref="B169:B170"/>
    <mergeCell ref="C169:C170"/>
    <mergeCell ref="D169:D170"/>
    <mergeCell ref="E169:E170"/>
    <mergeCell ref="F169:F170"/>
    <mergeCell ref="L169:L170"/>
    <mergeCell ref="M169:M170"/>
    <mergeCell ref="N169:N170"/>
    <mergeCell ref="O169:O170"/>
    <mergeCell ref="B168:AX168"/>
    <mergeCell ref="G169:G170"/>
    <mergeCell ref="H169:H170"/>
    <mergeCell ref="I169:I170"/>
    <mergeCell ref="P169:P170"/>
    <mergeCell ref="Q169:Q170"/>
    <mergeCell ref="A171:A172"/>
    <mergeCell ref="B171:B172"/>
    <mergeCell ref="J169:J170"/>
    <mergeCell ref="K169:K170"/>
    <mergeCell ref="H164:H165"/>
    <mergeCell ref="I164:I165"/>
    <mergeCell ref="J164:J165"/>
    <mergeCell ref="K164:K165"/>
    <mergeCell ref="J166:J167"/>
    <mergeCell ref="K166:K167"/>
    <mergeCell ref="G164:G165"/>
    <mergeCell ref="L164:L165"/>
    <mergeCell ref="M164:M165"/>
    <mergeCell ref="N164:N165"/>
    <mergeCell ref="O164:O165"/>
    <mergeCell ref="P164:P165"/>
    <mergeCell ref="Q164:Q165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F160:F161"/>
    <mergeCell ref="G160:G161"/>
    <mergeCell ref="H160:H161"/>
    <mergeCell ref="I160:I161"/>
    <mergeCell ref="J160:J161"/>
    <mergeCell ref="K160:K161"/>
    <mergeCell ref="AX162:AX163"/>
    <mergeCell ref="A164:A165"/>
    <mergeCell ref="B164:B165"/>
    <mergeCell ref="C164:C165"/>
    <mergeCell ref="D164:D165"/>
    <mergeCell ref="E164:E165"/>
    <mergeCell ref="F164:F165"/>
    <mergeCell ref="AX158:AX159"/>
    <mergeCell ref="A160:A161"/>
    <mergeCell ref="B160:B161"/>
    <mergeCell ref="C160:C161"/>
    <mergeCell ref="D160:D161"/>
    <mergeCell ref="E160:E161"/>
    <mergeCell ref="H158:H159"/>
    <mergeCell ref="I158:I159"/>
    <mergeCell ref="J158:J159"/>
    <mergeCell ref="K158:K159"/>
    <mergeCell ref="A158:A159"/>
    <mergeCell ref="B158:B159"/>
    <mergeCell ref="C158:C159"/>
    <mergeCell ref="D158:D159"/>
    <mergeCell ref="E158:E159"/>
    <mergeCell ref="F158:F159"/>
    <mergeCell ref="G158:G159"/>
    <mergeCell ref="Q158:Q159"/>
    <mergeCell ref="L160:L161"/>
    <mergeCell ref="M160:M161"/>
    <mergeCell ref="N160:N161"/>
    <mergeCell ref="O160:O161"/>
    <mergeCell ref="P160:P161"/>
    <mergeCell ref="Q160:Q161"/>
    <mergeCell ref="A162:A163"/>
    <mergeCell ref="N158:N159"/>
    <mergeCell ref="A154:A155"/>
    <mergeCell ref="B154:B155"/>
    <mergeCell ref="C154:C155"/>
    <mergeCell ref="D154:D155"/>
    <mergeCell ref="E154:E155"/>
    <mergeCell ref="P156:P157"/>
    <mergeCell ref="K156:K157"/>
    <mergeCell ref="L156:L157"/>
    <mergeCell ref="M156:M157"/>
    <mergeCell ref="N156:N157"/>
    <mergeCell ref="F154:F155"/>
    <mergeCell ref="G154:G155"/>
    <mergeCell ref="H154:H155"/>
    <mergeCell ref="I154:I155"/>
    <mergeCell ref="J154:J155"/>
    <mergeCell ref="K154:K155"/>
    <mergeCell ref="L158:L159"/>
    <mergeCell ref="M158:M159"/>
    <mergeCell ref="I156:I157"/>
    <mergeCell ref="L154:L155"/>
    <mergeCell ref="M154:M155"/>
    <mergeCell ref="N154:N155"/>
    <mergeCell ref="O154:O155"/>
    <mergeCell ref="P154:P155"/>
    <mergeCell ref="O156:O157"/>
    <mergeCell ref="J156:J157"/>
    <mergeCell ref="O158:O159"/>
    <mergeCell ref="P158:P159"/>
    <mergeCell ref="A152:A153"/>
    <mergeCell ref="B152:B153"/>
    <mergeCell ref="C152:C153"/>
    <mergeCell ref="D152:D153"/>
    <mergeCell ref="E152:E153"/>
    <mergeCell ref="F152:F153"/>
    <mergeCell ref="AY152:AY153"/>
    <mergeCell ref="I152:I153"/>
    <mergeCell ref="J152:J153"/>
    <mergeCell ref="K152:K153"/>
    <mergeCell ref="L152:L153"/>
    <mergeCell ref="M152:M153"/>
    <mergeCell ref="N152:N153"/>
    <mergeCell ref="AX150:AX151"/>
    <mergeCell ref="AX154:AX155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Q156:Q157"/>
    <mergeCell ref="AX156:AX157"/>
    <mergeCell ref="Q154:Q155"/>
    <mergeCell ref="A147:A148"/>
    <mergeCell ref="B147:B148"/>
    <mergeCell ref="C147:C148"/>
    <mergeCell ref="D147:D148"/>
    <mergeCell ref="E147:E148"/>
    <mergeCell ref="F147:F148"/>
    <mergeCell ref="P147:P148"/>
    <mergeCell ref="Q147:Q148"/>
    <mergeCell ref="AX147:AX148"/>
    <mergeCell ref="G147:G148"/>
    <mergeCell ref="H147:H148"/>
    <mergeCell ref="I147:I148"/>
    <mergeCell ref="J147:J148"/>
    <mergeCell ref="K147:K148"/>
    <mergeCell ref="L147:L148"/>
    <mergeCell ref="N150:N151"/>
    <mergeCell ref="O150:O151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M147:M148"/>
    <mergeCell ref="N147:N148"/>
    <mergeCell ref="J150:J151"/>
    <mergeCell ref="K150:K151"/>
    <mergeCell ref="L150:L151"/>
    <mergeCell ref="M150:M151"/>
    <mergeCell ref="O147:O148"/>
    <mergeCell ref="P142:P143"/>
    <mergeCell ref="Q142:Q143"/>
    <mergeCell ref="N144:N145"/>
    <mergeCell ref="O144:O145"/>
    <mergeCell ref="P144:P145"/>
    <mergeCell ref="Q144:Q145"/>
    <mergeCell ref="B141:AX141"/>
    <mergeCell ref="B149:AX149"/>
    <mergeCell ref="O152:O153"/>
    <mergeCell ref="P152:P153"/>
    <mergeCell ref="Q152:Q153"/>
    <mergeCell ref="AX152:AX153"/>
    <mergeCell ref="P150:P151"/>
    <mergeCell ref="Q150:Q151"/>
    <mergeCell ref="G152:G153"/>
    <mergeCell ref="H152:H153"/>
    <mergeCell ref="B146:AX146"/>
    <mergeCell ref="H144:H145"/>
    <mergeCell ref="I144:I145"/>
    <mergeCell ref="J144:J145"/>
    <mergeCell ref="K144:K145"/>
    <mergeCell ref="L144:L145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AX142:AX143"/>
    <mergeCell ref="G144:G145"/>
    <mergeCell ref="J142:J143"/>
    <mergeCell ref="K142:K143"/>
    <mergeCell ref="L142:L143"/>
    <mergeCell ref="M142:M143"/>
    <mergeCell ref="N142:N143"/>
    <mergeCell ref="I142:I143"/>
    <mergeCell ref="M144:M145"/>
    <mergeCell ref="A144:A145"/>
    <mergeCell ref="B144:B145"/>
    <mergeCell ref="C144:C145"/>
    <mergeCell ref="D144:D145"/>
    <mergeCell ref="E144:E145"/>
    <mergeCell ref="F144:F145"/>
    <mergeCell ref="AX144:AX145"/>
    <mergeCell ref="O142:O143"/>
    <mergeCell ref="AX139:AX140"/>
    <mergeCell ref="G139:G140"/>
    <mergeCell ref="I139:I140"/>
    <mergeCell ref="J139:J140"/>
    <mergeCell ref="H139:H140"/>
    <mergeCell ref="K139:K140"/>
    <mergeCell ref="L139:L140"/>
    <mergeCell ref="M139:M140"/>
    <mergeCell ref="N139:N140"/>
    <mergeCell ref="O139:O140"/>
    <mergeCell ref="A137:A138"/>
    <mergeCell ref="B137:B138"/>
    <mergeCell ref="C137:C138"/>
    <mergeCell ref="D137:D138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7:AX138"/>
    <mergeCell ref="A139:A140"/>
    <mergeCell ref="B139:B140"/>
    <mergeCell ref="C139:C140"/>
    <mergeCell ref="D139:D140"/>
    <mergeCell ref="E139:E140"/>
    <mergeCell ref="F139:F140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AX135:AX136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Q133:Q134"/>
    <mergeCell ref="AX133:AX134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AY129:AY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AX131:AX132"/>
    <mergeCell ref="AX124:AX125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N122:N123"/>
    <mergeCell ref="O122:O123"/>
    <mergeCell ref="P122:P123"/>
    <mergeCell ref="Q122:Q123"/>
    <mergeCell ref="AX126:AX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AX122:AX123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AX116:AX117"/>
    <mergeCell ref="AY116:AY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AX118:AX119"/>
    <mergeCell ref="D113:D114"/>
    <mergeCell ref="E113:E114"/>
    <mergeCell ref="F113:F114"/>
    <mergeCell ref="G113:G114"/>
    <mergeCell ref="H113:H114"/>
    <mergeCell ref="I113:I114"/>
    <mergeCell ref="J113:J114"/>
    <mergeCell ref="K113:K114"/>
    <mergeCell ref="L113:L114"/>
    <mergeCell ref="M113:M114"/>
    <mergeCell ref="N113:N114"/>
    <mergeCell ref="O113:O114"/>
    <mergeCell ref="P113:P114"/>
    <mergeCell ref="Q113:Q114"/>
    <mergeCell ref="J116:J117"/>
    <mergeCell ref="K116:K117"/>
    <mergeCell ref="L116:L117"/>
    <mergeCell ref="M116:M117"/>
    <mergeCell ref="N116:N117"/>
    <mergeCell ref="O116:O117"/>
    <mergeCell ref="P116:P117"/>
    <mergeCell ref="Q116:Q117"/>
    <mergeCell ref="AX113:AX114"/>
    <mergeCell ref="B115:AX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AX111:AX112"/>
    <mergeCell ref="A113:A114"/>
    <mergeCell ref="B113:B114"/>
    <mergeCell ref="C113:C114"/>
    <mergeCell ref="L107:L108"/>
    <mergeCell ref="M107:M108"/>
    <mergeCell ref="N107:N108"/>
    <mergeCell ref="O107:O108"/>
    <mergeCell ref="P107:P108"/>
    <mergeCell ref="Q107:Q108"/>
    <mergeCell ref="AX107:AX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K109:K110"/>
    <mergeCell ref="L109:L110"/>
    <mergeCell ref="M109:M110"/>
    <mergeCell ref="N109:N110"/>
    <mergeCell ref="O109:O110"/>
    <mergeCell ref="P109:P110"/>
    <mergeCell ref="Q109:Q110"/>
    <mergeCell ref="AY103:AY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AX109:AX110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AX105:AX106"/>
    <mergeCell ref="AY105:AY106"/>
    <mergeCell ref="A107:A108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J107:J108"/>
    <mergeCell ref="K107:K108"/>
    <mergeCell ref="B102:AX102"/>
    <mergeCell ref="A103:A104"/>
    <mergeCell ref="B103:B104"/>
    <mergeCell ref="C103:C104"/>
    <mergeCell ref="D103:D104"/>
    <mergeCell ref="E103:E104"/>
    <mergeCell ref="F103:F104"/>
    <mergeCell ref="M103:M104"/>
    <mergeCell ref="N103:N104"/>
    <mergeCell ref="O103:O104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P103:P104"/>
    <mergeCell ref="Q103:Q104"/>
    <mergeCell ref="AX103:AX104"/>
    <mergeCell ref="G103:G104"/>
    <mergeCell ref="H103:H104"/>
    <mergeCell ref="I103:I104"/>
    <mergeCell ref="J103:J104"/>
    <mergeCell ref="K103:K104"/>
    <mergeCell ref="L103:L104"/>
    <mergeCell ref="AY100:AY101"/>
    <mergeCell ref="M100:M101"/>
    <mergeCell ref="N100:N101"/>
    <mergeCell ref="O100:O101"/>
    <mergeCell ref="P100:P101"/>
    <mergeCell ref="Q100:Q101"/>
    <mergeCell ref="AX100:AX101"/>
    <mergeCell ref="AY96:AY97"/>
    <mergeCell ref="M98:M99"/>
    <mergeCell ref="N98:N99"/>
    <mergeCell ref="O98:O99"/>
    <mergeCell ref="P98:P99"/>
    <mergeCell ref="Q98:Q99"/>
    <mergeCell ref="F98:F99"/>
    <mergeCell ref="G98:G99"/>
    <mergeCell ref="H98:H99"/>
    <mergeCell ref="I98:I99"/>
    <mergeCell ref="J98:J99"/>
    <mergeCell ref="I90:I91"/>
    <mergeCell ref="A94:A95"/>
    <mergeCell ref="B94:B95"/>
    <mergeCell ref="C94:C95"/>
    <mergeCell ref="D94:D95"/>
    <mergeCell ref="E94:E95"/>
    <mergeCell ref="L98:L99"/>
    <mergeCell ref="K98:K99"/>
    <mergeCell ref="I96:I97"/>
    <mergeCell ref="J96:J97"/>
    <mergeCell ref="K96:K97"/>
    <mergeCell ref="AX94:AX95"/>
    <mergeCell ref="AY94:AY95"/>
    <mergeCell ref="A96:A97"/>
    <mergeCell ref="B96:B97"/>
    <mergeCell ref="C96:C97"/>
    <mergeCell ref="D96:D97"/>
    <mergeCell ref="E96:E97"/>
    <mergeCell ref="F96:F97"/>
    <mergeCell ref="J94:J95"/>
    <mergeCell ref="K94:K95"/>
    <mergeCell ref="L96:L97"/>
    <mergeCell ref="P94:P95"/>
    <mergeCell ref="Q94:Q95"/>
    <mergeCell ref="L94:L95"/>
    <mergeCell ref="M94:M95"/>
    <mergeCell ref="N94:N95"/>
    <mergeCell ref="O94:O95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G96:G97"/>
    <mergeCell ref="H96:H97"/>
    <mergeCell ref="O92:O93"/>
    <mergeCell ref="P92:P93"/>
    <mergeCell ref="Q92:Q93"/>
    <mergeCell ref="AX92:AX93"/>
    <mergeCell ref="G92:G93"/>
    <mergeCell ref="H92:H93"/>
    <mergeCell ref="I92:I93"/>
    <mergeCell ref="J92:J93"/>
    <mergeCell ref="K92:K93"/>
    <mergeCell ref="L92:L93"/>
    <mergeCell ref="Q96:Q97"/>
    <mergeCell ref="AY92:AY93"/>
    <mergeCell ref="F94:F95"/>
    <mergeCell ref="G94:G95"/>
    <mergeCell ref="H94:H95"/>
    <mergeCell ref="I94:I95"/>
    <mergeCell ref="M92:M93"/>
    <mergeCell ref="N92:N93"/>
    <mergeCell ref="M90:M91"/>
    <mergeCell ref="N90:N91"/>
    <mergeCell ref="O90:O91"/>
    <mergeCell ref="B89:AX89"/>
    <mergeCell ref="A90:A91"/>
    <mergeCell ref="B90:B91"/>
    <mergeCell ref="C90:C91"/>
    <mergeCell ref="D90:D91"/>
    <mergeCell ref="E90:E91"/>
    <mergeCell ref="F90:F91"/>
    <mergeCell ref="AY90:AY91"/>
    <mergeCell ref="A92:A93"/>
    <mergeCell ref="B92:B93"/>
    <mergeCell ref="C92:C93"/>
    <mergeCell ref="D92:D93"/>
    <mergeCell ref="E92:E93"/>
    <mergeCell ref="F92:F93"/>
    <mergeCell ref="J90:J91"/>
    <mergeCell ref="K90:K91"/>
    <mergeCell ref="L90:L91"/>
    <mergeCell ref="P90:P91"/>
    <mergeCell ref="Q90:Q91"/>
    <mergeCell ref="AX90:AX91"/>
    <mergeCell ref="G90:G91"/>
    <mergeCell ref="H90:H91"/>
    <mergeCell ref="A87:A88"/>
    <mergeCell ref="B87:B88"/>
    <mergeCell ref="C87:C88"/>
    <mergeCell ref="D87:D88"/>
    <mergeCell ref="E87:E88"/>
    <mergeCell ref="F87:F88"/>
    <mergeCell ref="A83:A84"/>
    <mergeCell ref="B83:B84"/>
    <mergeCell ref="C83:C84"/>
    <mergeCell ref="D83:D84"/>
    <mergeCell ref="AX87:AX88"/>
    <mergeCell ref="G87:G88"/>
    <mergeCell ref="H87:H88"/>
    <mergeCell ref="I87:I88"/>
    <mergeCell ref="J87:J88"/>
    <mergeCell ref="K87:K88"/>
    <mergeCell ref="P87:P88"/>
    <mergeCell ref="Q87:Q88"/>
    <mergeCell ref="M85:M86"/>
    <mergeCell ref="N85:N86"/>
    <mergeCell ref="O85:O86"/>
    <mergeCell ref="P85:P86"/>
    <mergeCell ref="Q85:Q86"/>
    <mergeCell ref="L83:L84"/>
    <mergeCell ref="M83:M84"/>
    <mergeCell ref="N83:N84"/>
    <mergeCell ref="M87:M88"/>
    <mergeCell ref="N87:N88"/>
    <mergeCell ref="O87:O88"/>
    <mergeCell ref="L87:L88"/>
    <mergeCell ref="O83:O84"/>
    <mergeCell ref="A85:A86"/>
    <mergeCell ref="B85:B86"/>
    <mergeCell ref="C85:C86"/>
    <mergeCell ref="D85:D86"/>
    <mergeCell ref="E85:E86"/>
    <mergeCell ref="F85:F86"/>
    <mergeCell ref="I83:I84"/>
    <mergeCell ref="E83:E84"/>
    <mergeCell ref="F83:F84"/>
    <mergeCell ref="G83:G84"/>
    <mergeCell ref="H83:H84"/>
    <mergeCell ref="J81:J82"/>
    <mergeCell ref="K81:K82"/>
    <mergeCell ref="J83:J84"/>
    <mergeCell ref="K83:K84"/>
    <mergeCell ref="E81:E82"/>
    <mergeCell ref="F81:F82"/>
    <mergeCell ref="F79:F80"/>
    <mergeCell ref="G79:G80"/>
    <mergeCell ref="AX85:AX86"/>
    <mergeCell ref="G85:G86"/>
    <mergeCell ref="H85:H86"/>
    <mergeCell ref="I85:I86"/>
    <mergeCell ref="J85:J86"/>
    <mergeCell ref="K85:K86"/>
    <mergeCell ref="L85:L86"/>
    <mergeCell ref="G81:G82"/>
    <mergeCell ref="H81:H82"/>
    <mergeCell ref="I81:I82"/>
    <mergeCell ref="M79:M80"/>
    <mergeCell ref="L81:L82"/>
    <mergeCell ref="M81:M82"/>
    <mergeCell ref="N81:N82"/>
    <mergeCell ref="O81:O82"/>
    <mergeCell ref="AX81:AX82"/>
    <mergeCell ref="P83:P84"/>
    <mergeCell ref="Q83:Q84"/>
    <mergeCell ref="AX83:AX84"/>
    <mergeCell ref="P81:P82"/>
    <mergeCell ref="Q81:Q82"/>
    <mergeCell ref="O79:O80"/>
    <mergeCell ref="A81:A82"/>
    <mergeCell ref="B81:B82"/>
    <mergeCell ref="C81:C82"/>
    <mergeCell ref="D81:D82"/>
    <mergeCell ref="A79:A80"/>
    <mergeCell ref="B79:B80"/>
    <mergeCell ref="C79:C80"/>
    <mergeCell ref="A74:A75"/>
    <mergeCell ref="B74:B75"/>
    <mergeCell ref="C74:C75"/>
    <mergeCell ref="D74:D75"/>
    <mergeCell ref="E74:E75"/>
    <mergeCell ref="E72:E73"/>
    <mergeCell ref="A72:A73"/>
    <mergeCell ref="B72:B73"/>
    <mergeCell ref="C72:C73"/>
    <mergeCell ref="D72:D73"/>
    <mergeCell ref="D79:D80"/>
    <mergeCell ref="E79:E80"/>
    <mergeCell ref="A76:A77"/>
    <mergeCell ref="B76:B77"/>
    <mergeCell ref="C76:C77"/>
    <mergeCell ref="D76:D77"/>
    <mergeCell ref="E76:E77"/>
    <mergeCell ref="F76:F77"/>
    <mergeCell ref="F74:F75"/>
    <mergeCell ref="G74:G75"/>
    <mergeCell ref="N70:N71"/>
    <mergeCell ref="AX68:AX69"/>
    <mergeCell ref="A70:A71"/>
    <mergeCell ref="B70:B71"/>
    <mergeCell ref="C70:C71"/>
    <mergeCell ref="D70:D71"/>
    <mergeCell ref="E70:E71"/>
    <mergeCell ref="A68:A69"/>
    <mergeCell ref="D68:D69"/>
    <mergeCell ref="E68:E69"/>
    <mergeCell ref="P68:P69"/>
    <mergeCell ref="F72:F73"/>
    <mergeCell ref="G72:G73"/>
    <mergeCell ref="H72:H73"/>
    <mergeCell ref="M76:M77"/>
    <mergeCell ref="N76:N77"/>
    <mergeCell ref="N74:N75"/>
    <mergeCell ref="O74:O75"/>
    <mergeCell ref="P74:P75"/>
    <mergeCell ref="Q74:Q75"/>
    <mergeCell ref="AX76:AX77"/>
    <mergeCell ref="Q76:Q77"/>
    <mergeCell ref="O72:O73"/>
    <mergeCell ref="P70:P71"/>
    <mergeCell ref="H70:H71"/>
    <mergeCell ref="F68:F69"/>
    <mergeCell ref="G68:G69"/>
    <mergeCell ref="A62:A63"/>
    <mergeCell ref="B62:B63"/>
    <mergeCell ref="C62:C63"/>
    <mergeCell ref="I70:I71"/>
    <mergeCell ref="H68:H69"/>
    <mergeCell ref="F70:F71"/>
    <mergeCell ref="G70:G71"/>
    <mergeCell ref="A64:A65"/>
    <mergeCell ref="C68:C69"/>
    <mergeCell ref="AX62:AX63"/>
    <mergeCell ref="N60:N61"/>
    <mergeCell ref="O60:O61"/>
    <mergeCell ref="P60:P61"/>
    <mergeCell ref="Q60:Q61"/>
    <mergeCell ref="AX60:AX61"/>
    <mergeCell ref="B66:AX66"/>
    <mergeCell ref="N68:N69"/>
    <mergeCell ref="F62:F63"/>
    <mergeCell ref="G62:G63"/>
    <mergeCell ref="I68:I69"/>
    <mergeCell ref="O70:O71"/>
    <mergeCell ref="D64:D65"/>
    <mergeCell ref="E64:E65"/>
    <mergeCell ref="J68:J69"/>
    <mergeCell ref="K68:K69"/>
    <mergeCell ref="I64:I65"/>
    <mergeCell ref="H62:H63"/>
    <mergeCell ref="A60:A61"/>
    <mergeCell ref="H64:H65"/>
    <mergeCell ref="I60:I61"/>
    <mergeCell ref="K60:K61"/>
    <mergeCell ref="L60:L61"/>
    <mergeCell ref="M60:M61"/>
    <mergeCell ref="F64:F65"/>
    <mergeCell ref="L62:L63"/>
    <mergeCell ref="G64:G65"/>
    <mergeCell ref="B67:AX67"/>
    <mergeCell ref="Q68:Q69"/>
    <mergeCell ref="B68:B69"/>
    <mergeCell ref="M62:M63"/>
    <mergeCell ref="J60:J61"/>
    <mergeCell ref="B60:B61"/>
    <mergeCell ref="C60:C61"/>
    <mergeCell ref="D60:D61"/>
    <mergeCell ref="E60:E61"/>
    <mergeCell ref="F60:F61"/>
    <mergeCell ref="G60:G61"/>
    <mergeCell ref="H60:H61"/>
    <mergeCell ref="P62:P63"/>
    <mergeCell ref="Q62:Q63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Q54:Q55"/>
    <mergeCell ref="AX54:AX55"/>
    <mergeCell ref="G54:G55"/>
    <mergeCell ref="H54:H55"/>
    <mergeCell ref="I54:I55"/>
    <mergeCell ref="J54:J55"/>
    <mergeCell ref="K54:K55"/>
    <mergeCell ref="L54:L55"/>
    <mergeCell ref="P58:P59"/>
    <mergeCell ref="N54:N55"/>
    <mergeCell ref="O54:O55"/>
    <mergeCell ref="P54:P55"/>
    <mergeCell ref="Q58:Q59"/>
    <mergeCell ref="AX58:AX59"/>
    <mergeCell ref="J56:J57"/>
    <mergeCell ref="K56:K57"/>
    <mergeCell ref="L56:L57"/>
    <mergeCell ref="M56:M57"/>
    <mergeCell ref="N56:N57"/>
    <mergeCell ref="O56:O57"/>
    <mergeCell ref="P56:P57"/>
    <mergeCell ref="Q56:Q57"/>
    <mergeCell ref="M54:M55"/>
    <mergeCell ref="J58:J59"/>
    <mergeCell ref="K58:K59"/>
    <mergeCell ref="L58:L59"/>
    <mergeCell ref="M58:M59"/>
    <mergeCell ref="N58:N59"/>
    <mergeCell ref="O58:O59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A54:A55"/>
    <mergeCell ref="B54:B55"/>
    <mergeCell ref="C54:C55"/>
    <mergeCell ref="D54:D55"/>
    <mergeCell ref="E54:E55"/>
    <mergeCell ref="F54:F55"/>
    <mergeCell ref="I52:I53"/>
    <mergeCell ref="J52:J53"/>
    <mergeCell ref="K52:K53"/>
    <mergeCell ref="L52:L53"/>
    <mergeCell ref="A50:A51"/>
    <mergeCell ref="M50:M51"/>
    <mergeCell ref="N50:N51"/>
    <mergeCell ref="O50:O51"/>
    <mergeCell ref="P50:P51"/>
    <mergeCell ref="Q50:Q51"/>
    <mergeCell ref="AX50:AX51"/>
    <mergeCell ref="E48:E49"/>
    <mergeCell ref="F48:F49"/>
    <mergeCell ref="G48:G49"/>
    <mergeCell ref="H48:H49"/>
    <mergeCell ref="L46:L47"/>
    <mergeCell ref="M46:M47"/>
    <mergeCell ref="F46:F47"/>
    <mergeCell ref="G46:G47"/>
    <mergeCell ref="H46:H47"/>
    <mergeCell ref="I46:I47"/>
    <mergeCell ref="O48:O49"/>
    <mergeCell ref="P48:P49"/>
    <mergeCell ref="Q48:Q49"/>
    <mergeCell ref="AX48:AX49"/>
    <mergeCell ref="AX46:AX47"/>
    <mergeCell ref="N46:N47"/>
    <mergeCell ref="O46:O47"/>
    <mergeCell ref="P46:P47"/>
    <mergeCell ref="Q46:Q47"/>
    <mergeCell ref="N48:N49"/>
    <mergeCell ref="M52:M53"/>
    <mergeCell ref="N52:N53"/>
    <mergeCell ref="P39:P40"/>
    <mergeCell ref="M39:M40"/>
    <mergeCell ref="P41:P42"/>
    <mergeCell ref="Q43:Q44"/>
    <mergeCell ref="B45:AX45"/>
    <mergeCell ref="N41:N42"/>
    <mergeCell ref="A46:A47"/>
    <mergeCell ref="B46:B47"/>
    <mergeCell ref="C46:C47"/>
    <mergeCell ref="D46:D47"/>
    <mergeCell ref="E46:E47"/>
    <mergeCell ref="J43:J44"/>
    <mergeCell ref="K43:K44"/>
    <mergeCell ref="J46:J47"/>
    <mergeCell ref="K46:K47"/>
    <mergeCell ref="E52:E53"/>
    <mergeCell ref="F52:F53"/>
    <mergeCell ref="A48:A49"/>
    <mergeCell ref="B48:B49"/>
    <mergeCell ref="C48:C49"/>
    <mergeCell ref="D48:D49"/>
    <mergeCell ref="A52:A53"/>
    <mergeCell ref="B52:B53"/>
    <mergeCell ref="C52:C53"/>
    <mergeCell ref="D52:D53"/>
    <mergeCell ref="I48:I49"/>
    <mergeCell ref="J48:J49"/>
    <mergeCell ref="K48:K49"/>
    <mergeCell ref="L48:L49"/>
    <mergeCell ref="M48:M49"/>
    <mergeCell ref="B37:B38"/>
    <mergeCell ref="C37:C38"/>
    <mergeCell ref="D37:D38"/>
    <mergeCell ref="E37:E38"/>
    <mergeCell ref="F37:F38"/>
    <mergeCell ref="I37:I38"/>
    <mergeCell ref="AY35:AY36"/>
    <mergeCell ref="A39:A40"/>
    <mergeCell ref="B39:B40"/>
    <mergeCell ref="C39:C40"/>
    <mergeCell ref="D39:D40"/>
    <mergeCell ref="E39:E40"/>
    <mergeCell ref="J35:J36"/>
    <mergeCell ref="K35:K36"/>
    <mergeCell ref="L35:L36"/>
    <mergeCell ref="M35:M36"/>
    <mergeCell ref="AY46:AY47"/>
    <mergeCell ref="G39:G40"/>
    <mergeCell ref="H39:H40"/>
    <mergeCell ref="I39:I40"/>
    <mergeCell ref="J39:J40"/>
    <mergeCell ref="K39:K40"/>
    <mergeCell ref="P43:P44"/>
    <mergeCell ref="AX43:AX44"/>
    <mergeCell ref="AY43:AY44"/>
    <mergeCell ref="L43:L44"/>
    <mergeCell ref="M43:M44"/>
    <mergeCell ref="N43:N44"/>
    <mergeCell ref="O43:O44"/>
    <mergeCell ref="AY39:AY40"/>
    <mergeCell ref="O41:O42"/>
    <mergeCell ref="O39:O40"/>
    <mergeCell ref="E27:E28"/>
    <mergeCell ref="J31:J32"/>
    <mergeCell ref="A31:A32"/>
    <mergeCell ref="B31:B32"/>
    <mergeCell ref="A35:A36"/>
    <mergeCell ref="B35:B36"/>
    <mergeCell ref="P29:P30"/>
    <mergeCell ref="Q29:Q30"/>
    <mergeCell ref="L31:L32"/>
    <mergeCell ref="M31:M32"/>
    <mergeCell ref="N35:N36"/>
    <mergeCell ref="O35:O36"/>
    <mergeCell ref="F43:F44"/>
    <mergeCell ref="G43:G44"/>
    <mergeCell ref="H43:H44"/>
    <mergeCell ref="I43:I44"/>
    <mergeCell ref="A27:A28"/>
    <mergeCell ref="B27:B28"/>
    <mergeCell ref="C27:C28"/>
    <mergeCell ref="A41:A42"/>
    <mergeCell ref="B41:B42"/>
    <mergeCell ref="C41:C42"/>
    <mergeCell ref="K37:K38"/>
    <mergeCell ref="A37:A38"/>
    <mergeCell ref="Q35:Q36"/>
    <mergeCell ref="Q39:Q40"/>
    <mergeCell ref="A43:A44"/>
    <mergeCell ref="B43:B44"/>
    <mergeCell ref="C43:C44"/>
    <mergeCell ref="D43:D44"/>
    <mergeCell ref="E43:E44"/>
    <mergeCell ref="A29:A30"/>
    <mergeCell ref="AY27:AY28"/>
    <mergeCell ref="Q19:Q20"/>
    <mergeCell ref="AX19:AX20"/>
    <mergeCell ref="O21:O22"/>
    <mergeCell ref="P21:P22"/>
    <mergeCell ref="Q21:Q22"/>
    <mergeCell ref="Q23:Q24"/>
    <mergeCell ref="L25:L26"/>
    <mergeCell ref="P23:P24"/>
    <mergeCell ref="AX25:AX26"/>
    <mergeCell ref="AX27:AX28"/>
    <mergeCell ref="C23:C24"/>
    <mergeCell ref="D23:D24"/>
    <mergeCell ref="E23:E24"/>
    <mergeCell ref="C31:C32"/>
    <mergeCell ref="D31:D32"/>
    <mergeCell ref="D41:D42"/>
    <mergeCell ref="E41:E42"/>
    <mergeCell ref="C35:C36"/>
    <mergeCell ref="D35:D36"/>
    <mergeCell ref="E35:E36"/>
    <mergeCell ref="F27:F28"/>
    <mergeCell ref="N39:N40"/>
    <mergeCell ref="F41:F42"/>
    <mergeCell ref="G41:G42"/>
    <mergeCell ref="H41:H42"/>
    <mergeCell ref="F39:F40"/>
    <mergeCell ref="H35:H36"/>
    <mergeCell ref="I35:I36"/>
    <mergeCell ref="H37:H38"/>
    <mergeCell ref="L37:L38"/>
    <mergeCell ref="E31:E32"/>
    <mergeCell ref="J23:J24"/>
    <mergeCell ref="M27:M28"/>
    <mergeCell ref="J25:J26"/>
    <mergeCell ref="G27:G28"/>
    <mergeCell ref="H27:H28"/>
    <mergeCell ref="I27:I28"/>
    <mergeCell ref="J27:J28"/>
    <mergeCell ref="K27:K28"/>
    <mergeCell ref="N27:N28"/>
    <mergeCell ref="F21:F22"/>
    <mergeCell ref="G21:G22"/>
    <mergeCell ref="H21:H22"/>
    <mergeCell ref="I21:I22"/>
    <mergeCell ref="F23:F24"/>
    <mergeCell ref="G23:G24"/>
    <mergeCell ref="H23:H24"/>
    <mergeCell ref="I25:I26"/>
    <mergeCell ref="L21:L22"/>
    <mergeCell ref="M21:M22"/>
    <mergeCell ref="M25:M26"/>
    <mergeCell ref="N25:N26"/>
    <mergeCell ref="K23:K24"/>
    <mergeCell ref="L23:L24"/>
    <mergeCell ref="B29:B30"/>
    <mergeCell ref="C29:C30"/>
    <mergeCell ref="D29:D30"/>
    <mergeCell ref="A23:A24"/>
    <mergeCell ref="B23:B24"/>
    <mergeCell ref="AY21:AY22"/>
    <mergeCell ref="J16:J17"/>
    <mergeCell ref="K16:K17"/>
    <mergeCell ref="L16:L17"/>
    <mergeCell ref="M16:M17"/>
    <mergeCell ref="N16:N17"/>
    <mergeCell ref="O16:O17"/>
    <mergeCell ref="J19:J20"/>
    <mergeCell ref="K19:K20"/>
    <mergeCell ref="L19:L20"/>
    <mergeCell ref="A19:A20"/>
    <mergeCell ref="B19:B20"/>
    <mergeCell ref="C19:C20"/>
    <mergeCell ref="D19:D20"/>
    <mergeCell ref="E19:E20"/>
    <mergeCell ref="F19:F20"/>
    <mergeCell ref="D27:D28"/>
    <mergeCell ref="AY23:AY24"/>
    <mergeCell ref="M23:M24"/>
    <mergeCell ref="N23:N24"/>
    <mergeCell ref="O23:O24"/>
    <mergeCell ref="A21:A22"/>
    <mergeCell ref="B21:B22"/>
    <mergeCell ref="C21:C22"/>
    <mergeCell ref="D21:D22"/>
    <mergeCell ref="E21:E22"/>
    <mergeCell ref="AY29:AY30"/>
    <mergeCell ref="R9:R11"/>
    <mergeCell ref="S9:AW10"/>
    <mergeCell ref="I16:I17"/>
    <mergeCell ref="N21:N22"/>
    <mergeCell ref="AY14:AY15"/>
    <mergeCell ref="E9:J9"/>
    <mergeCell ref="K9:L10"/>
    <mergeCell ref="P14:P15"/>
    <mergeCell ref="Q14:Q15"/>
    <mergeCell ref="AY9:AY11"/>
    <mergeCell ref="E10:G10"/>
    <mergeCell ref="H10:J10"/>
    <mergeCell ref="E12:G12"/>
    <mergeCell ref="H12:J12"/>
    <mergeCell ref="K12:L12"/>
    <mergeCell ref="O12:P12"/>
    <mergeCell ref="J21:J22"/>
    <mergeCell ref="K21:K22"/>
    <mergeCell ref="AX9:AX11"/>
    <mergeCell ref="G14:G15"/>
    <mergeCell ref="H14:H15"/>
    <mergeCell ref="E29:E30"/>
    <mergeCell ref="O27:O28"/>
    <mergeCell ref="P27:P28"/>
    <mergeCell ref="Q27:Q28"/>
    <mergeCell ref="L27:L28"/>
    <mergeCell ref="I23:I24"/>
    <mergeCell ref="O19:O20"/>
    <mergeCell ref="AY19:AY20"/>
    <mergeCell ref="I19:I20"/>
    <mergeCell ref="M19:M20"/>
    <mergeCell ref="N19:N20"/>
    <mergeCell ref="A14:A15"/>
    <mergeCell ref="B14:B15"/>
    <mergeCell ref="C14:C15"/>
    <mergeCell ref="D14:D15"/>
    <mergeCell ref="E14:E15"/>
    <mergeCell ref="F14:F15"/>
    <mergeCell ref="I14:I15"/>
    <mergeCell ref="AY16:AY17"/>
    <mergeCell ref="B18:AX18"/>
    <mergeCell ref="G19:G20"/>
    <mergeCell ref="H19:H20"/>
    <mergeCell ref="AX14:AX15"/>
    <mergeCell ref="J14:J15"/>
    <mergeCell ref="K14:K15"/>
    <mergeCell ref="L14:L15"/>
    <mergeCell ref="M14:M15"/>
    <mergeCell ref="A16:A17"/>
    <mergeCell ref="B16:B17"/>
    <mergeCell ref="C16:C17"/>
    <mergeCell ref="D16:D17"/>
    <mergeCell ref="P16:P17"/>
    <mergeCell ref="AX23:AX24"/>
    <mergeCell ref="P19:P20"/>
    <mergeCell ref="A6:D6"/>
    <mergeCell ref="AU6:AW6"/>
    <mergeCell ref="A7:D7"/>
    <mergeCell ref="AU7:AW7"/>
    <mergeCell ref="A9:A11"/>
    <mergeCell ref="B9:B11"/>
    <mergeCell ref="C9:C11"/>
    <mergeCell ref="D9:D11"/>
    <mergeCell ref="O9:P10"/>
    <mergeCell ref="AV1:AX1"/>
    <mergeCell ref="AN2:AX2"/>
    <mergeCell ref="A3:AT3"/>
    <mergeCell ref="AU3:AW3"/>
    <mergeCell ref="A5:D5"/>
    <mergeCell ref="G5:J5"/>
    <mergeCell ref="AU5:AW5"/>
    <mergeCell ref="N14:N15"/>
    <mergeCell ref="O14:O15"/>
    <mergeCell ref="B13:AX13"/>
    <mergeCell ref="S12:AT12"/>
    <mergeCell ref="M9:M11"/>
    <mergeCell ref="N9:N11"/>
    <mergeCell ref="E16:E17"/>
    <mergeCell ref="F16:F17"/>
    <mergeCell ref="G16:G17"/>
    <mergeCell ref="H16:H17"/>
    <mergeCell ref="Q16:Q17"/>
    <mergeCell ref="AX16:AX17"/>
    <mergeCell ref="AX21:AX22"/>
    <mergeCell ref="Q9:Q11"/>
  </mergeCells>
  <conditionalFormatting sqref="E198:J201 E169:J196 E142:J145 E147:J148 E116:J127 E129:J140 E150:J167 E103:J114 E90:J101 E79:J88 E68:J77 E14:J17 E35:J44 E46:J65 E19:J32">
    <cfRule type="timePeriod" dxfId="602" priority="148" stopIfTrue="1" timePeriod="tomorrow">
      <formula>FLOOR(E14,1)=TODAY()+1</formula>
    </cfRule>
    <cfRule type="timePeriod" dxfId="601" priority="149" stopIfTrue="1" timePeriod="today">
      <formula>FLOOR(E14,1)=TODAY()</formula>
    </cfRule>
    <cfRule type="timePeriod" dxfId="600" priority="150" stopIfTrue="1" timePeriod="yesterday">
      <formula>FLOOR(E14,1)=TODAY()-1</formula>
    </cfRule>
  </conditionalFormatting>
  <conditionalFormatting sqref="E290:F290 H290:I290 F197:G197 I197:J197 F202:G202 I202:J202 F287:G293 E294:F294 I287:J293 H294:I294 I168:J186 F168:G186 F141:G141 I141:J141 F146:G146 I146:J146 I128:J130 F128:G130 I149:J153 F149:G153 E58:E59 I3:J7 F3:G7 I9:J117 F9:G117">
    <cfRule type="timePeriod" dxfId="599" priority="145" stopIfTrue="1" timePeriod="tomorrow">
      <formula>FLOOR(E3,1)=TODAY()+1</formula>
    </cfRule>
    <cfRule type="timePeriod" dxfId="598" priority="146" stopIfTrue="1" timePeriod="today">
      <formula>FLOOR(E3,1)=TODAY()</formula>
    </cfRule>
    <cfRule type="timePeriod" dxfId="597" priority="147" stopIfTrue="1" timePeriod="yesterday">
      <formula>FLOOR(E3,1)=TODAY()-1</formula>
    </cfRule>
  </conditionalFormatting>
  <pageMargins left="0.35433070866141736" right="0.35433070866141736" top="0.35433070866141736" bottom="0.35433070866141736" header="0.31496062992125984" footer="0.35433070866141736"/>
  <pageSetup paperSize="8" scale="1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3">
    <pageSetUpPr fitToPage="1"/>
  </sheetPr>
  <dimension ref="A1:AZ320"/>
  <sheetViews>
    <sheetView zoomScale="60" zoomScaleNormal="60" zoomScaleSheetLayoutView="70" workbookViewId="0">
      <pane xSplit="17" ySplit="11" topLeftCell="AN301" activePane="bottomRight" state="frozen"/>
      <selection pane="topRight" activeCell="R1" sqref="R1"/>
      <selection pane="bottomLeft" activeCell="A12" sqref="A12"/>
      <selection pane="bottomRight" activeCell="K285" sqref="K285"/>
    </sheetView>
  </sheetViews>
  <sheetFormatPr defaultRowHeight="15"/>
  <cols>
    <col min="1" max="1" width="8.57031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6" width="10.85546875" customWidth="1"/>
    <col min="7" max="7" width="10.140625" customWidth="1"/>
    <col min="8" max="8" width="10.28515625" customWidth="1"/>
    <col min="9" max="9" width="10.140625" customWidth="1"/>
    <col min="10" max="10" width="9.7109375" customWidth="1"/>
    <col min="11" max="11" width="12.85546875" customWidth="1"/>
    <col min="12" max="12" width="12" customWidth="1"/>
    <col min="13" max="13" width="11.5703125" customWidth="1"/>
    <col min="14" max="14" width="11" customWidth="1"/>
    <col min="15" max="15" width="10.42578125" customWidth="1"/>
    <col min="16" max="16" width="12.28515625" customWidth="1"/>
    <col min="17" max="17" width="15.42578125" customWidth="1"/>
    <col min="18" max="18" width="12.7109375" customWidth="1"/>
    <col min="19" max="48" width="8.7109375" customWidth="1"/>
    <col min="49" max="49" width="8.7109375" hidden="1" customWidth="1"/>
    <col min="50" max="50" width="22.85546875" customWidth="1"/>
    <col min="51" max="51" width="9.140625" hidden="1" customWidth="1"/>
    <col min="52" max="52" width="9.7109375" hidden="1" customWidth="1"/>
  </cols>
  <sheetData>
    <row r="1" spans="1:50" s="1" customFormat="1" ht="15" customHeigh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245"/>
      <c r="Y1" s="245"/>
      <c r="Z1" s="245"/>
      <c r="AA1" s="245"/>
      <c r="AB1" s="245"/>
      <c r="AC1" s="245"/>
      <c r="AD1" s="245"/>
      <c r="AE1" s="245" t="s">
        <v>31</v>
      </c>
      <c r="AF1" s="245"/>
      <c r="AG1" s="245"/>
      <c r="AH1" s="245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245"/>
      <c r="AU1" s="245"/>
      <c r="AV1" s="1048"/>
      <c r="AW1" s="1048"/>
      <c r="AX1" s="1048"/>
    </row>
    <row r="2" spans="1:50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5"/>
      <c r="AJ2" s="5"/>
      <c r="AK2" s="5"/>
      <c r="AL2" s="6"/>
      <c r="AM2" s="7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</row>
    <row r="3" spans="1:50" s="9" customFormat="1" ht="20.25">
      <c r="A3" s="1050"/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8"/>
    </row>
    <row r="4" spans="1:50" s="9" customFormat="1" ht="20.25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7"/>
      <c r="S4" s="57"/>
      <c r="T4" s="57"/>
      <c r="U4" s="57"/>
      <c r="V4" s="57"/>
      <c r="W4" s="57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8"/>
      <c r="AM4" s="58"/>
      <c r="AN4" s="58"/>
      <c r="AO4" s="58"/>
      <c r="AP4" s="58"/>
      <c r="AQ4" s="59"/>
      <c r="AR4" s="59"/>
      <c r="AS4" s="59"/>
      <c r="AT4" s="60"/>
      <c r="AU4" s="55"/>
      <c r="AV4" s="56"/>
      <c r="AW4" s="56"/>
      <c r="AX4" s="8"/>
    </row>
    <row r="5" spans="1:50" s="1" customFormat="1" ht="23.25">
      <c r="A5" s="1051"/>
      <c r="B5" s="1051"/>
      <c r="C5" s="1051"/>
      <c r="D5" s="1051"/>
      <c r="E5" s="61"/>
      <c r="F5" s="61"/>
      <c r="G5" s="1052"/>
      <c r="H5" s="1052"/>
      <c r="I5" s="1052"/>
      <c r="J5" s="1052"/>
      <c r="K5" s="62"/>
      <c r="L5" s="62"/>
      <c r="M5" s="62"/>
      <c r="N5" s="61"/>
      <c r="O5" s="63"/>
      <c r="P5" s="63"/>
      <c r="Q5" s="64"/>
      <c r="R5" s="64"/>
      <c r="S5" s="64"/>
      <c r="T5" s="64"/>
      <c r="U5" s="64"/>
      <c r="V5" s="64"/>
      <c r="W5" s="64"/>
      <c r="X5" s="62"/>
      <c r="Y5" s="62"/>
      <c r="Z5" s="62"/>
      <c r="AA5" s="62"/>
      <c r="AB5" s="62"/>
      <c r="AC5" s="61"/>
      <c r="AD5" s="61"/>
      <c r="AE5" s="245"/>
      <c r="AF5" s="245"/>
      <c r="AG5" s="245"/>
      <c r="AH5" s="245"/>
      <c r="AI5" s="245"/>
      <c r="AJ5" s="245"/>
      <c r="AK5" s="245"/>
      <c r="AL5" s="6"/>
      <c r="AM5" s="6"/>
      <c r="AN5" s="6"/>
      <c r="AO5" s="6"/>
      <c r="AP5" s="6"/>
      <c r="AQ5" s="65"/>
      <c r="AR5" s="66"/>
      <c r="AS5" s="66"/>
      <c r="AT5" s="67"/>
      <c r="AU5" s="1051"/>
      <c r="AV5" s="1051"/>
      <c r="AW5" s="1051"/>
      <c r="AX5" s="8"/>
    </row>
    <row r="6" spans="1:50" s="1" customFormat="1" ht="23.25">
      <c r="A6" s="1051"/>
      <c r="B6" s="1051"/>
      <c r="C6" s="1051"/>
      <c r="D6" s="1051"/>
      <c r="E6" s="68"/>
      <c r="F6" s="68"/>
      <c r="G6" s="64"/>
      <c r="H6" s="64"/>
      <c r="I6" s="64"/>
      <c r="J6" s="64"/>
      <c r="K6" s="69"/>
      <c r="L6" s="69"/>
      <c r="M6" s="63"/>
      <c r="N6" s="69"/>
      <c r="O6" s="219"/>
      <c r="P6" s="63"/>
      <c r="Q6" s="64"/>
      <c r="R6" s="64"/>
      <c r="S6" s="187"/>
      <c r="T6" s="64"/>
      <c r="U6" s="64"/>
      <c r="V6" s="64"/>
      <c r="W6" s="64"/>
      <c r="X6" s="61"/>
      <c r="Y6" s="61"/>
      <c r="Z6" s="61"/>
      <c r="AA6" s="61"/>
      <c r="AB6" s="61"/>
      <c r="AC6" s="70"/>
      <c r="AD6" s="68"/>
      <c r="AE6" s="245"/>
      <c r="AF6" s="245"/>
      <c r="AG6" s="245"/>
      <c r="AH6" s="245"/>
      <c r="AI6" s="245"/>
      <c r="AJ6" s="245"/>
      <c r="AK6" s="245"/>
      <c r="AL6" s="6"/>
      <c r="AM6" s="6"/>
      <c r="AN6" s="6"/>
      <c r="AO6" s="6"/>
      <c r="AP6" s="6"/>
      <c r="AQ6" s="65"/>
      <c r="AR6" s="66"/>
      <c r="AS6" s="66"/>
      <c r="AT6" s="67"/>
      <c r="AU6" s="1051"/>
      <c r="AV6" s="1051"/>
      <c r="AW6" s="1051"/>
      <c r="AX6" s="8"/>
    </row>
    <row r="7" spans="1:50" s="1" customFormat="1" ht="18">
      <c r="A7" s="1051"/>
      <c r="B7" s="1051"/>
      <c r="C7" s="1051"/>
      <c r="D7" s="1051"/>
      <c r="E7" s="68"/>
      <c r="F7" s="68"/>
      <c r="G7" s="68"/>
      <c r="H7" s="68"/>
      <c r="I7" s="68"/>
      <c r="J7" s="68"/>
      <c r="K7" s="68"/>
      <c r="L7" s="241"/>
      <c r="M7" s="68"/>
      <c r="N7" s="68"/>
      <c r="O7" s="68"/>
      <c r="P7" s="68"/>
      <c r="Q7" s="68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68"/>
      <c r="AE7" s="245"/>
      <c r="AF7" s="245"/>
      <c r="AG7" s="245"/>
      <c r="AH7" s="245"/>
      <c r="AI7" s="245"/>
      <c r="AJ7" s="245"/>
      <c r="AK7" s="245"/>
      <c r="AL7" s="6"/>
      <c r="AM7" s="6"/>
      <c r="AN7" s="6"/>
      <c r="AO7" s="6"/>
      <c r="AP7" s="6"/>
      <c r="AQ7" s="65"/>
      <c r="AR7" s="66"/>
      <c r="AS7" s="66"/>
      <c r="AT7" s="67"/>
      <c r="AU7" s="1051"/>
      <c r="AV7" s="1051"/>
      <c r="AW7" s="1051"/>
      <c r="AX7" s="8"/>
    </row>
    <row r="8" spans="1:50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5"/>
      <c r="AR8" s="13"/>
      <c r="AS8" s="13"/>
      <c r="AT8" s="11"/>
      <c r="AU8" s="11"/>
      <c r="AV8" s="11"/>
      <c r="AW8" s="11"/>
      <c r="AX8" s="8"/>
    </row>
    <row r="9" spans="1:50" s="1" customFormat="1" ht="15.75" customHeight="1">
      <c r="A9" s="1115" t="s">
        <v>9</v>
      </c>
      <c r="B9" s="1043" t="s">
        <v>10</v>
      </c>
      <c r="C9" s="1043" t="s">
        <v>11</v>
      </c>
      <c r="D9" s="1043" t="s">
        <v>12</v>
      </c>
      <c r="E9" s="1041" t="s">
        <v>13</v>
      </c>
      <c r="F9" s="1041"/>
      <c r="G9" s="1041"/>
      <c r="H9" s="1041"/>
      <c r="I9" s="1041"/>
      <c r="J9" s="1041"/>
      <c r="K9" s="1041" t="s">
        <v>14</v>
      </c>
      <c r="L9" s="1041"/>
      <c r="M9" s="1043" t="s">
        <v>15</v>
      </c>
      <c r="N9" s="1041" t="s">
        <v>16</v>
      </c>
      <c r="O9" s="1041" t="s">
        <v>17</v>
      </c>
      <c r="P9" s="1041"/>
      <c r="Q9" s="1041" t="s">
        <v>18</v>
      </c>
      <c r="R9" s="1041" t="s">
        <v>19</v>
      </c>
      <c r="S9" s="1119" t="s">
        <v>300</v>
      </c>
      <c r="T9" s="1120"/>
      <c r="U9" s="1120"/>
      <c r="V9" s="1120"/>
      <c r="W9" s="1120"/>
      <c r="X9" s="1120"/>
      <c r="Y9" s="1120"/>
      <c r="Z9" s="1120"/>
      <c r="AA9" s="1120"/>
      <c r="AB9" s="1120"/>
      <c r="AC9" s="1120"/>
      <c r="AD9" s="1120"/>
      <c r="AE9" s="1120"/>
      <c r="AF9" s="1120"/>
      <c r="AG9" s="1120"/>
      <c r="AH9" s="1120"/>
      <c r="AI9" s="1120"/>
      <c r="AJ9" s="1120"/>
      <c r="AK9" s="1120"/>
      <c r="AL9" s="1120"/>
      <c r="AM9" s="1120"/>
      <c r="AN9" s="1120"/>
      <c r="AO9" s="1120"/>
      <c r="AP9" s="1120"/>
      <c r="AQ9" s="1120"/>
      <c r="AR9" s="1120"/>
      <c r="AS9" s="1120"/>
      <c r="AT9" s="1120"/>
      <c r="AU9" s="1120"/>
      <c r="AV9" s="1120"/>
      <c r="AW9" s="1121"/>
      <c r="AX9" s="1041" t="s">
        <v>21</v>
      </c>
    </row>
    <row r="10" spans="1:50" s="1" customFormat="1" ht="15.75" customHeight="1">
      <c r="A10" s="1115"/>
      <c r="B10" s="1044"/>
      <c r="C10" s="1044"/>
      <c r="D10" s="1044"/>
      <c r="E10" s="1041" t="s">
        <v>22</v>
      </c>
      <c r="F10" s="1041"/>
      <c r="G10" s="1034"/>
      <c r="H10" s="1041" t="s">
        <v>23</v>
      </c>
      <c r="I10" s="1041"/>
      <c r="J10" s="1041"/>
      <c r="K10" s="1041"/>
      <c r="L10" s="1041"/>
      <c r="M10" s="1044"/>
      <c r="N10" s="1041"/>
      <c r="O10" s="1041"/>
      <c r="P10" s="1041"/>
      <c r="Q10" s="1041"/>
      <c r="R10" s="1041"/>
      <c r="S10" s="1122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4"/>
      <c r="AX10" s="1041"/>
    </row>
    <row r="11" spans="1:50" s="1" customFormat="1" ht="33" customHeight="1">
      <c r="A11" s="1115"/>
      <c r="B11" s="1045"/>
      <c r="C11" s="1045"/>
      <c r="D11" s="1045"/>
      <c r="E11" s="244" t="s">
        <v>24</v>
      </c>
      <c r="F11" s="244" t="s">
        <v>25</v>
      </c>
      <c r="G11" s="244" t="s">
        <v>26</v>
      </c>
      <c r="H11" s="244" t="s">
        <v>24</v>
      </c>
      <c r="I11" s="244" t="s">
        <v>25</v>
      </c>
      <c r="J11" s="244" t="s">
        <v>26</v>
      </c>
      <c r="K11" s="244" t="s">
        <v>24</v>
      </c>
      <c r="L11" s="244" t="s">
        <v>26</v>
      </c>
      <c r="M11" s="1045"/>
      <c r="N11" s="1041"/>
      <c r="O11" s="244" t="s">
        <v>24</v>
      </c>
      <c r="P11" s="244" t="s">
        <v>26</v>
      </c>
      <c r="Q11" s="1041"/>
      <c r="R11" s="1041"/>
      <c r="S11" s="51">
        <v>1</v>
      </c>
      <c r="T11" s="51">
        <v>2</v>
      </c>
      <c r="U11" s="51">
        <v>3</v>
      </c>
      <c r="V11" s="51">
        <v>4</v>
      </c>
      <c r="W11" s="51">
        <v>5</v>
      </c>
      <c r="X11" s="51">
        <v>6</v>
      </c>
      <c r="Y11" s="51">
        <v>7</v>
      </c>
      <c r="Z11" s="51">
        <v>8</v>
      </c>
      <c r="AA11" s="51">
        <v>9</v>
      </c>
      <c r="AB11" s="51">
        <v>10</v>
      </c>
      <c r="AC11" s="51">
        <v>11</v>
      </c>
      <c r="AD11" s="51">
        <v>12</v>
      </c>
      <c r="AE11" s="51">
        <v>13</v>
      </c>
      <c r="AF11" s="51">
        <v>14</v>
      </c>
      <c r="AG11" s="51">
        <v>15</v>
      </c>
      <c r="AH11" s="51">
        <v>16</v>
      </c>
      <c r="AI11" s="51">
        <v>17</v>
      </c>
      <c r="AJ11" s="51">
        <v>18</v>
      </c>
      <c r="AK11" s="51">
        <v>19</v>
      </c>
      <c r="AL11" s="220">
        <v>20</v>
      </c>
      <c r="AM11" s="220">
        <v>21</v>
      </c>
      <c r="AN11" s="220">
        <v>22</v>
      </c>
      <c r="AO11" s="220">
        <v>23</v>
      </c>
      <c r="AP11" s="220">
        <v>24</v>
      </c>
      <c r="AQ11" s="220">
        <v>25</v>
      </c>
      <c r="AR11" s="220">
        <v>26</v>
      </c>
      <c r="AS11" s="220">
        <v>27</v>
      </c>
      <c r="AT11" s="220">
        <v>28</v>
      </c>
      <c r="AU11" s="220">
        <v>29</v>
      </c>
      <c r="AV11" s="220">
        <v>30</v>
      </c>
      <c r="AW11" s="221">
        <v>31</v>
      </c>
      <c r="AX11" s="1041"/>
    </row>
    <row r="12" spans="1:50" s="2" customFormat="1" ht="15" customHeight="1">
      <c r="A12" s="222">
        <v>1</v>
      </c>
      <c r="B12" s="244">
        <v>2</v>
      </c>
      <c r="C12" s="244">
        <v>3</v>
      </c>
      <c r="D12" s="244">
        <v>4</v>
      </c>
      <c r="E12" s="1041">
        <v>5</v>
      </c>
      <c r="F12" s="1041"/>
      <c r="G12" s="1041"/>
      <c r="H12" s="1041">
        <v>6</v>
      </c>
      <c r="I12" s="1041"/>
      <c r="J12" s="1041"/>
      <c r="K12" s="1115" t="s">
        <v>27</v>
      </c>
      <c r="L12" s="1115"/>
      <c r="M12" s="262" t="s">
        <v>28</v>
      </c>
      <c r="N12" s="262" t="s">
        <v>29</v>
      </c>
      <c r="O12" s="1041">
        <v>10</v>
      </c>
      <c r="P12" s="1041"/>
      <c r="Q12" s="244">
        <v>11</v>
      </c>
      <c r="R12" s="51">
        <v>12</v>
      </c>
      <c r="S12" s="1116">
        <v>13</v>
      </c>
      <c r="T12" s="1117"/>
      <c r="U12" s="1117"/>
      <c r="V12" s="1117"/>
      <c r="W12" s="1117"/>
      <c r="X12" s="1117"/>
      <c r="Y12" s="1117"/>
      <c r="Z12" s="1117"/>
      <c r="AA12" s="1117"/>
      <c r="AB12" s="1117"/>
      <c r="AC12" s="1117"/>
      <c r="AD12" s="1117"/>
      <c r="AE12" s="1117"/>
      <c r="AF12" s="1117"/>
      <c r="AG12" s="1117"/>
      <c r="AH12" s="1117"/>
      <c r="AI12" s="1117"/>
      <c r="AJ12" s="1117"/>
      <c r="AK12" s="1117"/>
      <c r="AL12" s="1117"/>
      <c r="AM12" s="1117"/>
      <c r="AN12" s="1117"/>
      <c r="AO12" s="1117"/>
      <c r="AP12" s="1117"/>
      <c r="AQ12" s="1117"/>
      <c r="AR12" s="1117"/>
      <c r="AS12" s="1117"/>
      <c r="AT12" s="1117"/>
      <c r="AU12" s="1117"/>
      <c r="AV12" s="1117"/>
      <c r="AW12" s="1118"/>
      <c r="AX12" s="244">
        <v>14</v>
      </c>
    </row>
    <row r="13" spans="1:50" ht="18" hidden="1" customHeight="1">
      <c r="A13" s="48">
        <v>1</v>
      </c>
      <c r="B13" s="979" t="s">
        <v>74</v>
      </c>
      <c r="C13" s="979"/>
      <c r="D13" s="979"/>
      <c r="E13" s="979">
        <v>42045</v>
      </c>
      <c r="F13" s="979"/>
      <c r="G13" s="979"/>
      <c r="H13" s="979">
        <v>42310</v>
      </c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</row>
    <row r="14" spans="1:50" ht="15" hidden="1" customHeight="1">
      <c r="A14" s="980" t="s">
        <v>30</v>
      </c>
      <c r="B14" s="981" t="s">
        <v>169</v>
      </c>
      <c r="C14" s="960" t="s">
        <v>39</v>
      </c>
      <c r="D14" s="964">
        <v>100</v>
      </c>
      <c r="E14" s="969">
        <v>42045</v>
      </c>
      <c r="F14" s="969"/>
      <c r="G14" s="969">
        <v>42045</v>
      </c>
      <c r="H14" s="969">
        <v>42063</v>
      </c>
      <c r="I14" s="969"/>
      <c r="J14" s="969">
        <v>42054</v>
      </c>
      <c r="K14" s="965">
        <f>O14+март!L14</f>
        <v>99.996207777462388</v>
      </c>
      <c r="L14" s="965">
        <f>P14+март!L14</f>
        <v>99.996207777462388</v>
      </c>
      <c r="M14" s="966">
        <f>D14-L14</f>
        <v>3.7922225376121332E-3</v>
      </c>
      <c r="N14" s="966">
        <f>L14/D14*100</f>
        <v>99.996207777462388</v>
      </c>
      <c r="O14" s="964">
        <f>SUM(S14:AW14)</f>
        <v>0</v>
      </c>
      <c r="P14" s="966">
        <f>SUM(S15:AW15)</f>
        <v>0</v>
      </c>
      <c r="Q14" s="966" t="e">
        <f>P14/O14*100</f>
        <v>#DIV/0!</v>
      </c>
      <c r="R14" s="49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1022"/>
      <c r="AV14" s="980"/>
      <c r="AW14" s="981"/>
      <c r="AX14" s="960"/>
    </row>
    <row r="15" spans="1:50" ht="15" hidden="1" customHeight="1">
      <c r="A15" s="980"/>
      <c r="B15" s="981"/>
      <c r="C15" s="961"/>
      <c r="D15" s="964"/>
      <c r="E15" s="969"/>
      <c r="F15" s="969"/>
      <c r="G15" s="969"/>
      <c r="H15" s="969"/>
      <c r="I15" s="969"/>
      <c r="J15" s="969"/>
      <c r="K15" s="965"/>
      <c r="L15" s="965"/>
      <c r="M15" s="967"/>
      <c r="N15" s="967"/>
      <c r="O15" s="964"/>
      <c r="P15" s="967"/>
      <c r="Q15" s="967"/>
      <c r="R15" s="51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3"/>
      <c r="AM15" s="53"/>
      <c r="AN15" s="53"/>
      <c r="AO15" s="53"/>
      <c r="AP15" s="53"/>
      <c r="AQ15" s="53"/>
      <c r="AR15" s="53"/>
      <c r="AS15" s="53"/>
      <c r="AT15" s="53"/>
      <c r="AU15" s="1023"/>
      <c r="AV15" s="980"/>
      <c r="AW15" s="981"/>
      <c r="AX15" s="961"/>
    </row>
    <row r="16" spans="1:50" ht="15" hidden="1" customHeight="1">
      <c r="A16" s="980" t="s">
        <v>37</v>
      </c>
      <c r="B16" s="981" t="s">
        <v>75</v>
      </c>
      <c r="C16" s="960" t="s">
        <v>39</v>
      </c>
      <c r="D16" s="964">
        <v>100</v>
      </c>
      <c r="E16" s="969">
        <v>42045</v>
      </c>
      <c r="F16" s="969"/>
      <c r="G16" s="969">
        <v>42043</v>
      </c>
      <c r="H16" s="969">
        <v>42063</v>
      </c>
      <c r="I16" s="969"/>
      <c r="J16" s="969"/>
      <c r="K16" s="965">
        <f>O16+март!L16</f>
        <v>100</v>
      </c>
      <c r="L16" s="965">
        <f>P16+март!L16</f>
        <v>100</v>
      </c>
      <c r="M16" s="966">
        <f>D16-L16</f>
        <v>0</v>
      </c>
      <c r="N16" s="966">
        <f>L16/D16*100</f>
        <v>100</v>
      </c>
      <c r="O16" s="964">
        <f>SUM(S16:AW16)</f>
        <v>0</v>
      </c>
      <c r="P16" s="966">
        <f>SUM(S17:AW17)</f>
        <v>0</v>
      </c>
      <c r="Q16" s="966" t="e">
        <f>P16/O16*100</f>
        <v>#DIV/0!</v>
      </c>
      <c r="R16" s="49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960" t="s">
        <v>31</v>
      </c>
    </row>
    <row r="17" spans="1:52" ht="15" hidden="1" customHeight="1">
      <c r="A17" s="980"/>
      <c r="B17" s="981"/>
      <c r="C17" s="961"/>
      <c r="D17" s="964"/>
      <c r="E17" s="969"/>
      <c r="F17" s="969"/>
      <c r="G17" s="969"/>
      <c r="H17" s="969"/>
      <c r="I17" s="969"/>
      <c r="J17" s="969"/>
      <c r="K17" s="965"/>
      <c r="L17" s="965"/>
      <c r="M17" s="967"/>
      <c r="N17" s="967"/>
      <c r="O17" s="964"/>
      <c r="P17" s="967"/>
      <c r="Q17" s="967"/>
      <c r="R17" s="51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3"/>
      <c r="AG17" s="52"/>
      <c r="AH17" s="52"/>
      <c r="AI17" s="52"/>
      <c r="AJ17" s="52"/>
      <c r="AK17" s="52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961"/>
    </row>
    <row r="18" spans="1:52" ht="18">
      <c r="A18" s="48">
        <v>2</v>
      </c>
      <c r="B18" s="979" t="s">
        <v>65</v>
      </c>
      <c r="C18" s="979"/>
      <c r="D18" s="979"/>
      <c r="E18" s="979">
        <v>42045</v>
      </c>
      <c r="F18" s="979"/>
      <c r="G18" s="979"/>
      <c r="H18" s="979">
        <v>42227</v>
      </c>
      <c r="I18" s="979"/>
      <c r="J18" s="979"/>
      <c r="K18" s="979"/>
      <c r="L18" s="979"/>
      <c r="M18" s="979"/>
      <c r="N18" s="979"/>
      <c r="O18" s="979"/>
      <c r="P18" s="979"/>
      <c r="Q18" s="979"/>
      <c r="R18" s="979"/>
      <c r="S18" s="979"/>
      <c r="T18" s="979"/>
      <c r="U18" s="979"/>
      <c r="V18" s="979"/>
      <c r="W18" s="979"/>
      <c r="X18" s="979"/>
      <c r="Y18" s="979"/>
      <c r="Z18" s="979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</row>
    <row r="19" spans="1:52">
      <c r="A19" s="962" t="s">
        <v>66</v>
      </c>
      <c r="B19" s="963" t="s">
        <v>76</v>
      </c>
      <c r="C19" s="960" t="s">
        <v>36</v>
      </c>
      <c r="D19" s="964">
        <f>78.94+10.35+3.27</f>
        <v>92.559999999999988</v>
      </c>
      <c r="E19" s="969">
        <v>42047</v>
      </c>
      <c r="F19" s="969"/>
      <c r="G19" s="969">
        <v>42060</v>
      </c>
      <c r="H19" s="969">
        <v>42123</v>
      </c>
      <c r="I19" s="969">
        <f>G19+72</f>
        <v>42132</v>
      </c>
      <c r="J19" s="969"/>
      <c r="K19" s="965">
        <f>O19+март!L19</f>
        <v>73.206699999999984</v>
      </c>
      <c r="L19" s="965">
        <f>P19+март!L19</f>
        <v>60.406699999999994</v>
      </c>
      <c r="M19" s="966">
        <f>D19-L19</f>
        <v>32.153299999999994</v>
      </c>
      <c r="N19" s="966">
        <f>L19/D19*100</f>
        <v>65.262208297320655</v>
      </c>
      <c r="O19" s="964">
        <f>SUM(S19:AW19)</f>
        <v>27.999999999999986</v>
      </c>
      <c r="P19" s="966">
        <f>SUM(S20:AW20)</f>
        <v>15.199999999999996</v>
      </c>
      <c r="Q19" s="966">
        <f>P19/O19*100</f>
        <v>54.285714285714292</v>
      </c>
      <c r="R19" s="49" t="s">
        <v>34</v>
      </c>
      <c r="S19" s="50">
        <v>0.25</v>
      </c>
      <c r="T19" s="50">
        <v>0.9</v>
      </c>
      <c r="U19" s="50">
        <v>0.9</v>
      </c>
      <c r="V19" s="50">
        <v>0.9</v>
      </c>
      <c r="W19" s="50">
        <v>0.9</v>
      </c>
      <c r="X19" s="50">
        <v>0.9</v>
      </c>
      <c r="Y19" s="50">
        <v>0.9</v>
      </c>
      <c r="Z19" s="50">
        <v>0.9</v>
      </c>
      <c r="AA19" s="50">
        <v>0.9</v>
      </c>
      <c r="AB19" s="50">
        <v>0.9</v>
      </c>
      <c r="AC19" s="50">
        <v>0.9</v>
      </c>
      <c r="AD19" s="50">
        <v>0.9</v>
      </c>
      <c r="AE19" s="50">
        <v>0.9</v>
      </c>
      <c r="AF19" s="50">
        <v>0.9</v>
      </c>
      <c r="AG19" s="50">
        <v>0.9</v>
      </c>
      <c r="AH19" s="50">
        <v>0.9</v>
      </c>
      <c r="AI19" s="50">
        <v>0.9</v>
      </c>
      <c r="AJ19" s="50">
        <v>0.9</v>
      </c>
      <c r="AK19" s="50">
        <v>0.9</v>
      </c>
      <c r="AL19" s="50">
        <v>0.9</v>
      </c>
      <c r="AM19" s="50">
        <v>0.9</v>
      </c>
      <c r="AN19" s="50">
        <v>0.9</v>
      </c>
      <c r="AO19" s="50">
        <v>0.9</v>
      </c>
      <c r="AP19" s="50">
        <v>0.9</v>
      </c>
      <c r="AQ19" s="50">
        <v>0.9</v>
      </c>
      <c r="AR19" s="50">
        <v>0.9</v>
      </c>
      <c r="AS19" s="50">
        <v>0.9</v>
      </c>
      <c r="AT19" s="50">
        <v>0.9</v>
      </c>
      <c r="AU19" s="50">
        <v>0.9</v>
      </c>
      <c r="AV19" s="50">
        <v>0.9</v>
      </c>
      <c r="AW19" s="50">
        <v>1.65</v>
      </c>
      <c r="AX19" s="960"/>
    </row>
    <row r="20" spans="1:52">
      <c r="A20" s="962"/>
      <c r="B20" s="963"/>
      <c r="C20" s="961"/>
      <c r="D20" s="964"/>
      <c r="E20" s="969"/>
      <c r="F20" s="969"/>
      <c r="G20" s="969"/>
      <c r="H20" s="969"/>
      <c r="I20" s="969"/>
      <c r="J20" s="969"/>
      <c r="K20" s="965"/>
      <c r="L20" s="965"/>
      <c r="M20" s="967"/>
      <c r="N20" s="967"/>
      <c r="O20" s="964"/>
      <c r="P20" s="967"/>
      <c r="Q20" s="967"/>
      <c r="R20" s="51" t="s">
        <v>35</v>
      </c>
      <c r="S20" s="52">
        <v>0.35</v>
      </c>
      <c r="T20" s="52">
        <v>0.35</v>
      </c>
      <c r="U20" s="52">
        <v>0.4</v>
      </c>
      <c r="V20" s="52">
        <v>0.3</v>
      </c>
      <c r="W20" s="52">
        <v>0.8</v>
      </c>
      <c r="X20" s="52">
        <v>1</v>
      </c>
      <c r="Y20" s="52">
        <v>0.5</v>
      </c>
      <c r="Z20" s="52">
        <v>0.5</v>
      </c>
      <c r="AA20" s="266">
        <v>1.2</v>
      </c>
      <c r="AB20" s="52">
        <v>1.4</v>
      </c>
      <c r="AC20" s="52">
        <v>0.6</v>
      </c>
      <c r="AD20" s="52">
        <v>0.6</v>
      </c>
      <c r="AE20" s="52">
        <v>0.6</v>
      </c>
      <c r="AF20" s="52">
        <v>0.6</v>
      </c>
      <c r="AG20" s="52">
        <v>0.6</v>
      </c>
      <c r="AH20" s="52">
        <v>0.6</v>
      </c>
      <c r="AI20" s="52">
        <v>1.2</v>
      </c>
      <c r="AJ20" s="52">
        <v>1.2</v>
      </c>
      <c r="AK20" s="52">
        <v>1.2</v>
      </c>
      <c r="AL20" s="52">
        <v>0</v>
      </c>
      <c r="AM20" s="53">
        <v>1.2</v>
      </c>
      <c r="AN20" s="53">
        <v>0</v>
      </c>
      <c r="AO20" s="53">
        <v>0</v>
      </c>
      <c r="AP20" s="53">
        <v>0</v>
      </c>
      <c r="AQ20" s="53">
        <v>0</v>
      </c>
      <c r="AR20" s="53">
        <v>0</v>
      </c>
      <c r="AS20" s="53"/>
      <c r="AT20" s="53"/>
      <c r="AU20" s="140"/>
      <c r="AV20" s="192"/>
      <c r="AW20" s="192"/>
      <c r="AX20" s="961"/>
    </row>
    <row r="21" spans="1:52">
      <c r="A21" s="962" t="s">
        <v>67</v>
      </c>
      <c r="B21" s="963" t="s">
        <v>77</v>
      </c>
      <c r="C21" s="960" t="s">
        <v>38</v>
      </c>
      <c r="D21" s="964">
        <v>9555</v>
      </c>
      <c r="E21" s="969">
        <v>42057</v>
      </c>
      <c r="F21" s="969"/>
      <c r="G21" s="969">
        <v>42077</v>
      </c>
      <c r="H21" s="969">
        <v>42148</v>
      </c>
      <c r="I21" s="969"/>
      <c r="J21" s="969"/>
      <c r="K21" s="965">
        <f>O21+март!L21</f>
        <v>8400</v>
      </c>
      <c r="L21" s="965">
        <f>P21+март!L21</f>
        <v>8752</v>
      </c>
      <c r="M21" s="966">
        <f>D21-L21</f>
        <v>803</v>
      </c>
      <c r="N21" s="966">
        <f>L21/D21*100</f>
        <v>91.596023024594459</v>
      </c>
      <c r="O21" s="964">
        <f>SUM(S21:AW21)</f>
        <v>2010</v>
      </c>
      <c r="P21" s="966">
        <f>SUM(S22:AW22)</f>
        <v>2362</v>
      </c>
      <c r="Q21" s="1113">
        <f>P21/O21*100</f>
        <v>117.51243781094527</v>
      </c>
      <c r="R21" s="49" t="s">
        <v>34</v>
      </c>
      <c r="S21" s="54"/>
      <c r="T21" s="54"/>
      <c r="U21" s="54"/>
      <c r="V21" s="54"/>
      <c r="W21" s="54"/>
      <c r="X21" s="54"/>
      <c r="Y21" s="54">
        <v>171</v>
      </c>
      <c r="Z21" s="54">
        <v>171</v>
      </c>
      <c r="AA21" s="54">
        <v>171</v>
      </c>
      <c r="AB21" s="54">
        <v>171</v>
      </c>
      <c r="AC21" s="54">
        <v>171</v>
      </c>
      <c r="AD21" s="54">
        <v>171</v>
      </c>
      <c r="AE21" s="54">
        <v>100</v>
      </c>
      <c r="AF21" s="54">
        <v>171</v>
      </c>
      <c r="AG21" s="54">
        <v>100</v>
      </c>
      <c r="AH21" s="54">
        <v>171</v>
      </c>
      <c r="AI21" s="54">
        <v>100</v>
      </c>
      <c r="AJ21" s="54">
        <v>177</v>
      </c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>
        <v>165</v>
      </c>
      <c r="AX21" s="960" t="s">
        <v>324</v>
      </c>
    </row>
    <row r="22" spans="1:52">
      <c r="A22" s="962"/>
      <c r="B22" s="963"/>
      <c r="C22" s="961"/>
      <c r="D22" s="964"/>
      <c r="E22" s="969"/>
      <c r="F22" s="969"/>
      <c r="G22" s="969"/>
      <c r="H22" s="969"/>
      <c r="I22" s="969"/>
      <c r="J22" s="969"/>
      <c r="K22" s="965"/>
      <c r="L22" s="965"/>
      <c r="M22" s="967"/>
      <c r="N22" s="967"/>
      <c r="O22" s="964"/>
      <c r="P22" s="967"/>
      <c r="Q22" s="1114"/>
      <c r="R22" s="51" t="s">
        <v>35</v>
      </c>
      <c r="S22" s="52"/>
      <c r="T22" s="52"/>
      <c r="U22" s="52"/>
      <c r="V22" s="52"/>
      <c r="W22" s="52"/>
      <c r="X22" s="52"/>
      <c r="Y22" s="52">
        <v>375</v>
      </c>
      <c r="Z22" s="52">
        <v>375</v>
      </c>
      <c r="AA22" s="52">
        <v>505</v>
      </c>
      <c r="AB22" s="52">
        <v>380</v>
      </c>
      <c r="AC22" s="52">
        <v>375</v>
      </c>
      <c r="AD22" s="52">
        <v>0</v>
      </c>
      <c r="AE22" s="52">
        <v>0</v>
      </c>
      <c r="AF22" s="52">
        <v>0</v>
      </c>
      <c r="AG22" s="52">
        <v>0</v>
      </c>
      <c r="AH22" s="52">
        <v>0</v>
      </c>
      <c r="AI22" s="52">
        <v>0</v>
      </c>
      <c r="AJ22" s="52">
        <v>40</v>
      </c>
      <c r="AK22" s="52"/>
      <c r="AL22" s="53"/>
      <c r="AM22" s="53"/>
      <c r="AN22" s="53">
        <v>0</v>
      </c>
      <c r="AO22" s="53">
        <v>20</v>
      </c>
      <c r="AP22" s="53"/>
      <c r="AQ22" s="53">
        <v>162</v>
      </c>
      <c r="AR22" s="53">
        <v>130</v>
      </c>
      <c r="AS22" s="53"/>
      <c r="AT22" s="53"/>
      <c r="AU22" s="140"/>
      <c r="AV22" s="192"/>
      <c r="AW22" s="192"/>
      <c r="AX22" s="961"/>
    </row>
    <row r="23" spans="1:52">
      <c r="A23" s="962" t="s">
        <v>68</v>
      </c>
      <c r="B23" s="963" t="s">
        <v>211</v>
      </c>
      <c r="C23" s="960" t="s">
        <v>33</v>
      </c>
      <c r="D23" s="964">
        <v>35.229999999999997</v>
      </c>
      <c r="E23" s="969">
        <v>42064</v>
      </c>
      <c r="F23" s="969" t="s">
        <v>31</v>
      </c>
      <c r="G23" s="969">
        <v>42064</v>
      </c>
      <c r="H23" s="969">
        <v>42123</v>
      </c>
      <c r="I23" s="969">
        <v>42175</v>
      </c>
      <c r="J23" s="969"/>
      <c r="K23" s="965">
        <f>O23+март!L23</f>
        <v>35.226800000000004</v>
      </c>
      <c r="L23" s="965">
        <f>P23+март!L23</f>
        <v>14.409999999999995</v>
      </c>
      <c r="M23" s="966">
        <f>D23-L23</f>
        <v>20.82</v>
      </c>
      <c r="N23" s="966">
        <f>L23/D23*100</f>
        <v>40.902639795628716</v>
      </c>
      <c r="O23" s="964">
        <f>SUM(S23:AW23)</f>
        <v>28.216800000000006</v>
      </c>
      <c r="P23" s="966">
        <f>SUM(S24:AW24)</f>
        <v>7.3999999999999977</v>
      </c>
      <c r="Q23" s="966">
        <f t="shared" ref="Q23:Q31" si="0">P23/O23*100</f>
        <v>26.225511043066529</v>
      </c>
      <c r="R23" s="49" t="s">
        <v>34</v>
      </c>
      <c r="S23" s="50">
        <v>0.97060000000000002</v>
      </c>
      <c r="T23" s="50">
        <v>0.37</v>
      </c>
      <c r="U23" s="50">
        <v>0.97060000000000002</v>
      </c>
      <c r="V23" s="50">
        <v>0.97060000000000002</v>
      </c>
      <c r="W23" s="50">
        <v>0.97060000000000002</v>
      </c>
      <c r="X23" s="50">
        <v>0.97060000000000002</v>
      </c>
      <c r="Y23" s="50">
        <v>0.97060000000000002</v>
      </c>
      <c r="Z23" s="50">
        <v>0.97060000000000002</v>
      </c>
      <c r="AA23" s="50">
        <v>0.97060000000000002</v>
      </c>
      <c r="AB23" s="50">
        <v>0.97060000000000002</v>
      </c>
      <c r="AC23" s="50">
        <v>0.97060000000000002</v>
      </c>
      <c r="AD23" s="50">
        <v>0.97060000000000002</v>
      </c>
      <c r="AE23" s="50">
        <v>0.97060000000000002</v>
      </c>
      <c r="AF23" s="50">
        <v>0.97060000000000002</v>
      </c>
      <c r="AG23" s="50">
        <v>0.97060000000000002</v>
      </c>
      <c r="AH23" s="50">
        <v>0.97060000000000002</v>
      </c>
      <c r="AI23" s="50">
        <v>0.97060000000000002</v>
      </c>
      <c r="AJ23" s="50">
        <v>0.97060000000000002</v>
      </c>
      <c r="AK23" s="50">
        <v>0.97060000000000002</v>
      </c>
      <c r="AL23" s="50">
        <v>0.97060000000000002</v>
      </c>
      <c r="AM23" s="50">
        <v>0.97060000000000002</v>
      </c>
      <c r="AN23" s="50">
        <v>0.97060000000000002</v>
      </c>
      <c r="AO23" s="50">
        <v>0.97060000000000002</v>
      </c>
      <c r="AP23" s="50">
        <v>0.97060000000000002</v>
      </c>
      <c r="AQ23" s="50">
        <v>0.97060000000000002</v>
      </c>
      <c r="AR23" s="50">
        <v>0.97060000000000002</v>
      </c>
      <c r="AS23" s="50">
        <v>0.97060000000000002</v>
      </c>
      <c r="AT23" s="50">
        <v>0.97060000000000002</v>
      </c>
      <c r="AU23" s="50">
        <v>0.97060000000000002</v>
      </c>
      <c r="AV23" s="50">
        <v>0.67</v>
      </c>
      <c r="AW23" s="50">
        <v>0</v>
      </c>
      <c r="AX23" s="960" t="s">
        <v>394</v>
      </c>
    </row>
    <row r="24" spans="1:52">
      <c r="A24" s="962"/>
      <c r="B24" s="963"/>
      <c r="C24" s="961"/>
      <c r="D24" s="964"/>
      <c r="E24" s="969"/>
      <c r="F24" s="969"/>
      <c r="G24" s="969"/>
      <c r="H24" s="969"/>
      <c r="I24" s="969"/>
      <c r="J24" s="969"/>
      <c r="K24" s="965"/>
      <c r="L24" s="965"/>
      <c r="M24" s="967"/>
      <c r="N24" s="967"/>
      <c r="O24" s="964"/>
      <c r="P24" s="967"/>
      <c r="Q24" s="967"/>
      <c r="R24" s="51" t="s">
        <v>35</v>
      </c>
      <c r="S24" s="52">
        <v>0.3</v>
      </c>
      <c r="T24" s="52">
        <v>0.3</v>
      </c>
      <c r="U24" s="52">
        <v>0.3</v>
      </c>
      <c r="V24" s="52">
        <v>0.2</v>
      </c>
      <c r="W24" s="52">
        <v>0.2</v>
      </c>
      <c r="X24" s="52">
        <v>0.3</v>
      </c>
      <c r="Y24" s="52">
        <v>0.7</v>
      </c>
      <c r="Z24" s="52">
        <v>0.1</v>
      </c>
      <c r="AA24" s="52">
        <v>0</v>
      </c>
      <c r="AB24" s="52">
        <v>0.5</v>
      </c>
      <c r="AC24" s="52">
        <v>0.6</v>
      </c>
      <c r="AD24" s="52">
        <v>0.3</v>
      </c>
      <c r="AE24" s="52">
        <v>0.3</v>
      </c>
      <c r="AF24" s="52">
        <v>0.3</v>
      </c>
      <c r="AG24" s="52">
        <v>0.3</v>
      </c>
      <c r="AH24" s="52">
        <v>0.3</v>
      </c>
      <c r="AI24" s="52">
        <v>0.6</v>
      </c>
      <c r="AJ24" s="52">
        <v>0.6</v>
      </c>
      <c r="AK24" s="52">
        <v>0.6</v>
      </c>
      <c r="AL24" s="53">
        <v>0</v>
      </c>
      <c r="AM24" s="53">
        <v>0.6</v>
      </c>
      <c r="AN24" s="53">
        <v>0</v>
      </c>
      <c r="AO24" s="53">
        <v>0</v>
      </c>
      <c r="AP24" s="53">
        <v>0</v>
      </c>
      <c r="AQ24" s="53">
        <v>0</v>
      </c>
      <c r="AR24" s="53">
        <v>0</v>
      </c>
      <c r="AS24" s="53">
        <v>0</v>
      </c>
      <c r="AT24" s="53">
        <v>0</v>
      </c>
      <c r="AU24" s="140">
        <v>0</v>
      </c>
      <c r="AV24" s="192"/>
      <c r="AW24" s="193"/>
      <c r="AX24" s="961"/>
    </row>
    <row r="25" spans="1:52" ht="15" hidden="1" customHeight="1">
      <c r="A25" s="962" t="s">
        <v>69</v>
      </c>
      <c r="B25" s="963" t="s">
        <v>276</v>
      </c>
      <c r="C25" s="960" t="s">
        <v>33</v>
      </c>
      <c r="D25" s="964">
        <v>35.229999999999997</v>
      </c>
      <c r="E25" s="969">
        <v>42057</v>
      </c>
      <c r="F25" s="969"/>
      <c r="G25" s="969">
        <v>41694</v>
      </c>
      <c r="H25" s="969">
        <v>42072</v>
      </c>
      <c r="I25" s="969"/>
      <c r="J25" s="969">
        <v>42093</v>
      </c>
      <c r="K25" s="965">
        <f>O25+март!L25</f>
        <v>35.22999999999999</v>
      </c>
      <c r="L25" s="965">
        <f>P25+март!L25</f>
        <v>35.22999999999999</v>
      </c>
      <c r="M25" s="966">
        <f>D25-L25</f>
        <v>0</v>
      </c>
      <c r="N25" s="966">
        <f>L25/D25*100</f>
        <v>99.999999999999972</v>
      </c>
      <c r="O25" s="964">
        <f>SUM(S25:AW25)</f>
        <v>0</v>
      </c>
      <c r="P25" s="966">
        <f>SUM(S26:AW26)</f>
        <v>0</v>
      </c>
      <c r="Q25" s="966" t="e">
        <f t="shared" si="0"/>
        <v>#DIV/0!</v>
      </c>
      <c r="R25" s="49" t="s">
        <v>34</v>
      </c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960" t="s">
        <v>394</v>
      </c>
      <c r="AY25" s="188"/>
      <c r="AZ25" s="190"/>
    </row>
    <row r="26" spans="1:52" ht="15" hidden="1" customHeight="1">
      <c r="A26" s="962"/>
      <c r="B26" s="963"/>
      <c r="C26" s="961"/>
      <c r="D26" s="964"/>
      <c r="E26" s="969"/>
      <c r="F26" s="969"/>
      <c r="G26" s="969"/>
      <c r="H26" s="969"/>
      <c r="I26" s="969"/>
      <c r="J26" s="969"/>
      <c r="K26" s="965"/>
      <c r="L26" s="965"/>
      <c r="M26" s="967"/>
      <c r="N26" s="967"/>
      <c r="O26" s="964"/>
      <c r="P26" s="967"/>
      <c r="Q26" s="967"/>
      <c r="R26" s="51" t="s">
        <v>35</v>
      </c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961"/>
      <c r="AY26" s="189"/>
      <c r="AZ26" s="190"/>
    </row>
    <row r="27" spans="1:52" ht="15" customHeight="1">
      <c r="A27" s="962" t="s">
        <v>70</v>
      </c>
      <c r="B27" s="963" t="s">
        <v>78</v>
      </c>
      <c r="C27" s="960" t="s">
        <v>125</v>
      </c>
      <c r="D27" s="964">
        <v>17</v>
      </c>
      <c r="E27" s="969">
        <v>42095</v>
      </c>
      <c r="F27" s="969"/>
      <c r="G27" s="969">
        <v>42063</v>
      </c>
      <c r="H27" s="969">
        <v>42137</v>
      </c>
      <c r="I27" s="969"/>
      <c r="J27" s="969"/>
      <c r="K27" s="965">
        <f>O27+март!L27</f>
        <v>17</v>
      </c>
      <c r="L27" s="965">
        <f>P27+март!L27</f>
        <v>16</v>
      </c>
      <c r="M27" s="966">
        <f>D27-L27</f>
        <v>1</v>
      </c>
      <c r="N27" s="966">
        <f>L27/D27*100</f>
        <v>94.117647058823522</v>
      </c>
      <c r="O27" s="964">
        <f>SUM(S27:AW27)</f>
        <v>1</v>
      </c>
      <c r="P27" s="966">
        <f>SUM(S28:AW28)</f>
        <v>0</v>
      </c>
      <c r="Q27" s="966">
        <f t="shared" si="0"/>
        <v>0</v>
      </c>
      <c r="R27" s="49" t="s">
        <v>34</v>
      </c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>
        <v>1</v>
      </c>
      <c r="AU27" s="50"/>
      <c r="AV27" s="50"/>
      <c r="AW27" s="50"/>
      <c r="AX27" s="960" t="s">
        <v>394</v>
      </c>
    </row>
    <row r="28" spans="1:52" ht="13.5" customHeight="1">
      <c r="A28" s="962"/>
      <c r="B28" s="963"/>
      <c r="C28" s="961"/>
      <c r="D28" s="964"/>
      <c r="E28" s="969"/>
      <c r="F28" s="969"/>
      <c r="G28" s="969"/>
      <c r="H28" s="969"/>
      <c r="I28" s="969"/>
      <c r="J28" s="969"/>
      <c r="K28" s="965"/>
      <c r="L28" s="965"/>
      <c r="M28" s="967"/>
      <c r="N28" s="967"/>
      <c r="O28" s="964"/>
      <c r="P28" s="967"/>
      <c r="Q28" s="967"/>
      <c r="R28" s="51" t="s">
        <v>35</v>
      </c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3"/>
      <c r="AM28" s="53"/>
      <c r="AN28" s="53">
        <v>0</v>
      </c>
      <c r="AO28" s="53"/>
      <c r="AP28" s="53"/>
      <c r="AQ28" s="53"/>
      <c r="AR28" s="53"/>
      <c r="AS28" s="53"/>
      <c r="AT28" s="53">
        <v>0</v>
      </c>
      <c r="AU28" s="140">
        <v>0</v>
      </c>
      <c r="AV28" s="192"/>
      <c r="AW28" s="193"/>
      <c r="AX28" s="961"/>
    </row>
    <row r="29" spans="1:52" ht="15" hidden="1" customHeight="1">
      <c r="A29" s="962" t="s">
        <v>71</v>
      </c>
      <c r="B29" s="963" t="s">
        <v>79</v>
      </c>
      <c r="C29" s="960" t="s">
        <v>125</v>
      </c>
      <c r="D29" s="964">
        <v>13</v>
      </c>
      <c r="E29" s="969">
        <v>42138</v>
      </c>
      <c r="F29" s="969"/>
      <c r="G29" s="969">
        <v>42057</v>
      </c>
      <c r="H29" s="969">
        <v>42227</v>
      </c>
      <c r="I29" s="969"/>
      <c r="J29" s="969"/>
      <c r="K29" s="965">
        <f>O29+март!L29</f>
        <v>0</v>
      </c>
      <c r="L29" s="965">
        <f>P29+март!L29</f>
        <v>0</v>
      </c>
      <c r="M29" s="966">
        <f>D29-L29</f>
        <v>13</v>
      </c>
      <c r="N29" s="966">
        <f>L29/D29*100</f>
        <v>0</v>
      </c>
      <c r="O29" s="964">
        <f>SUM(S29:AW29)</f>
        <v>0</v>
      </c>
      <c r="P29" s="966">
        <f>SUM(S30:AW30)</f>
        <v>0</v>
      </c>
      <c r="Q29" s="966" t="e">
        <f t="shared" si="0"/>
        <v>#DIV/0!</v>
      </c>
      <c r="R29" s="49" t="s">
        <v>34</v>
      </c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960"/>
    </row>
    <row r="30" spans="1:52" ht="15" hidden="1" customHeight="1">
      <c r="A30" s="962"/>
      <c r="B30" s="963"/>
      <c r="C30" s="961"/>
      <c r="D30" s="964"/>
      <c r="E30" s="969"/>
      <c r="F30" s="969"/>
      <c r="G30" s="969"/>
      <c r="H30" s="969"/>
      <c r="I30" s="969"/>
      <c r="J30" s="969"/>
      <c r="K30" s="965"/>
      <c r="L30" s="965"/>
      <c r="M30" s="967"/>
      <c r="N30" s="967"/>
      <c r="O30" s="964"/>
      <c r="P30" s="967"/>
      <c r="Q30" s="967"/>
      <c r="R30" s="51" t="s">
        <v>35</v>
      </c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3"/>
      <c r="AM30" s="53"/>
      <c r="AN30" s="53"/>
      <c r="AO30" s="53"/>
      <c r="AP30" s="53"/>
      <c r="AQ30" s="53"/>
      <c r="AR30" s="53"/>
      <c r="AS30" s="53"/>
      <c r="AT30" s="53"/>
      <c r="AU30" s="140"/>
      <c r="AV30" s="192"/>
      <c r="AW30" s="193"/>
      <c r="AX30" s="961"/>
    </row>
    <row r="31" spans="1:52" ht="15" hidden="1" customHeight="1">
      <c r="A31" s="962" t="s">
        <v>275</v>
      </c>
      <c r="B31" s="963" t="s">
        <v>80</v>
      </c>
      <c r="C31" s="960" t="s">
        <v>73</v>
      </c>
      <c r="D31" s="964">
        <v>2</v>
      </c>
      <c r="E31" s="969">
        <v>42045</v>
      </c>
      <c r="F31" s="969"/>
      <c r="G31" s="969">
        <v>42043</v>
      </c>
      <c r="H31" s="969">
        <v>42064</v>
      </c>
      <c r="I31" s="969"/>
      <c r="J31" s="969">
        <v>42057</v>
      </c>
      <c r="K31" s="965">
        <f>O31+март!L31</f>
        <v>2</v>
      </c>
      <c r="L31" s="965">
        <f>P31+март!L31</f>
        <v>2</v>
      </c>
      <c r="M31" s="966">
        <f>D31-L31</f>
        <v>0</v>
      </c>
      <c r="N31" s="966">
        <f>L31/D31*100</f>
        <v>100</v>
      </c>
      <c r="O31" s="964">
        <f>SUM(S31:AW31)</f>
        <v>0</v>
      </c>
      <c r="P31" s="966">
        <f>SUM(S32:AW32)</f>
        <v>0</v>
      </c>
      <c r="Q31" s="966" t="e">
        <f t="shared" si="0"/>
        <v>#DIV/0!</v>
      </c>
      <c r="R31" s="49" t="s">
        <v>34</v>
      </c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960"/>
    </row>
    <row r="32" spans="1:52" ht="15" hidden="1" customHeight="1">
      <c r="A32" s="962"/>
      <c r="B32" s="963"/>
      <c r="C32" s="961"/>
      <c r="D32" s="964"/>
      <c r="E32" s="969"/>
      <c r="F32" s="969"/>
      <c r="G32" s="969"/>
      <c r="H32" s="969"/>
      <c r="I32" s="969"/>
      <c r="J32" s="969"/>
      <c r="K32" s="965"/>
      <c r="L32" s="965"/>
      <c r="M32" s="967"/>
      <c r="N32" s="967"/>
      <c r="O32" s="964"/>
      <c r="P32" s="967"/>
      <c r="Q32" s="967"/>
      <c r="R32" s="51" t="s">
        <v>35</v>
      </c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961"/>
    </row>
    <row r="33" spans="1:50" ht="18" customHeight="1">
      <c r="A33" s="194">
        <v>3</v>
      </c>
      <c r="B33" s="970" t="s">
        <v>81</v>
      </c>
      <c r="C33" s="970"/>
      <c r="D33" s="970"/>
      <c r="E33" s="970">
        <v>42045</v>
      </c>
      <c r="F33" s="970"/>
      <c r="G33" s="970"/>
      <c r="H33" s="970">
        <v>42338</v>
      </c>
      <c r="I33" s="970"/>
      <c r="J33" s="970"/>
      <c r="K33" s="970"/>
      <c r="L33" s="970"/>
      <c r="M33" s="970"/>
      <c r="N33" s="970"/>
      <c r="O33" s="970"/>
      <c r="P33" s="970"/>
      <c r="Q33" s="970"/>
      <c r="R33" s="970"/>
      <c r="S33" s="970"/>
      <c r="T33" s="970"/>
      <c r="U33" s="970"/>
      <c r="V33" s="970"/>
      <c r="W33" s="970"/>
      <c r="X33" s="970"/>
      <c r="Y33" s="970"/>
      <c r="Z33" s="970"/>
      <c r="AA33" s="970"/>
      <c r="AB33" s="970"/>
      <c r="AC33" s="970"/>
      <c r="AD33" s="970"/>
      <c r="AE33" s="970"/>
      <c r="AF33" s="970"/>
      <c r="AG33" s="970"/>
      <c r="AH33" s="970"/>
      <c r="AI33" s="970"/>
      <c r="AJ33" s="970"/>
      <c r="AK33" s="970"/>
      <c r="AL33" s="970"/>
      <c r="AM33" s="970"/>
      <c r="AN33" s="970"/>
      <c r="AO33" s="970"/>
      <c r="AP33" s="970"/>
      <c r="AQ33" s="970"/>
      <c r="AR33" s="970"/>
      <c r="AS33" s="970"/>
      <c r="AT33" s="970"/>
      <c r="AU33" s="970"/>
      <c r="AV33" s="970"/>
      <c r="AW33" s="970"/>
      <c r="AX33" s="970"/>
    </row>
    <row r="34" spans="1:50">
      <c r="A34" s="195" t="s">
        <v>193</v>
      </c>
      <c r="B34" s="1110" t="s">
        <v>82</v>
      </c>
      <c r="C34" s="1110"/>
      <c r="D34" s="1110"/>
      <c r="E34" s="1110">
        <v>42046</v>
      </c>
      <c r="F34" s="1110"/>
      <c r="G34" s="1110"/>
      <c r="H34" s="1110">
        <v>42111</v>
      </c>
      <c r="I34" s="1110"/>
      <c r="J34" s="1110"/>
      <c r="K34" s="1110"/>
      <c r="L34" s="1110"/>
      <c r="M34" s="1110"/>
      <c r="N34" s="1110"/>
      <c r="O34" s="1110"/>
      <c r="P34" s="1110"/>
      <c r="Q34" s="1110"/>
      <c r="R34" s="1110"/>
      <c r="S34" s="1110"/>
      <c r="T34" s="1110"/>
      <c r="U34" s="1110"/>
      <c r="V34" s="1110"/>
      <c r="W34" s="1110"/>
      <c r="X34" s="1110"/>
      <c r="Y34" s="1110"/>
      <c r="Z34" s="1110"/>
      <c r="AA34" s="1110"/>
      <c r="AB34" s="1110"/>
      <c r="AC34" s="1110"/>
      <c r="AD34" s="1110"/>
      <c r="AE34" s="1110"/>
      <c r="AF34" s="1110"/>
      <c r="AG34" s="1110"/>
      <c r="AH34" s="1110"/>
      <c r="AI34" s="1110"/>
      <c r="AJ34" s="1110"/>
      <c r="AK34" s="1110"/>
      <c r="AL34" s="1110"/>
      <c r="AM34" s="1110"/>
      <c r="AN34" s="1110"/>
      <c r="AO34" s="1110"/>
      <c r="AP34" s="1110"/>
      <c r="AQ34" s="1110"/>
      <c r="AR34" s="1110"/>
      <c r="AS34" s="1110"/>
      <c r="AT34" s="1110"/>
      <c r="AU34" s="1110"/>
      <c r="AV34" s="1110"/>
      <c r="AW34" s="1110"/>
      <c r="AX34" s="1110"/>
    </row>
    <row r="35" spans="1:50" ht="15" hidden="1" customHeight="1">
      <c r="A35" s="962" t="s">
        <v>126</v>
      </c>
      <c r="B35" s="963" t="s">
        <v>256</v>
      </c>
      <c r="C35" s="960" t="s">
        <v>33</v>
      </c>
      <c r="D35" s="964">
        <f>35.23/2</f>
        <v>17.614999999999998</v>
      </c>
      <c r="E35" s="969">
        <v>42046</v>
      </c>
      <c r="F35" s="969"/>
      <c r="G35" s="969">
        <v>42044</v>
      </c>
      <c r="H35" s="969">
        <v>42086</v>
      </c>
      <c r="I35" s="969"/>
      <c r="J35" s="969"/>
      <c r="K35" s="965">
        <f>O35+март!L35</f>
        <v>7.58</v>
      </c>
      <c r="L35" s="965">
        <f>P35+март!L35</f>
        <v>7.58</v>
      </c>
      <c r="M35" s="966">
        <f>D35-L35</f>
        <v>10.034999999999998</v>
      </c>
      <c r="N35" s="966">
        <f>L35/D35*100</f>
        <v>43.03150723814931</v>
      </c>
      <c r="O35" s="964">
        <f>SUM(S35:AW35)</f>
        <v>0</v>
      </c>
      <c r="P35" s="966">
        <f>SUM(S36:AW36)</f>
        <v>0</v>
      </c>
      <c r="Q35" s="966" t="e">
        <f>P35/O35*100</f>
        <v>#DIV/0!</v>
      </c>
      <c r="R35" s="49" t="s">
        <v>34</v>
      </c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960" t="s">
        <v>31</v>
      </c>
    </row>
    <row r="36" spans="1:50" ht="15" hidden="1" customHeight="1">
      <c r="A36" s="962"/>
      <c r="B36" s="963"/>
      <c r="C36" s="961"/>
      <c r="D36" s="964"/>
      <c r="E36" s="969"/>
      <c r="F36" s="969"/>
      <c r="G36" s="969"/>
      <c r="H36" s="969"/>
      <c r="I36" s="969"/>
      <c r="J36" s="969"/>
      <c r="K36" s="965"/>
      <c r="L36" s="965"/>
      <c r="M36" s="967"/>
      <c r="N36" s="967"/>
      <c r="O36" s="964"/>
      <c r="P36" s="967"/>
      <c r="Q36" s="967"/>
      <c r="R36" s="51" t="s">
        <v>35</v>
      </c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3"/>
      <c r="AM36" s="53"/>
      <c r="AN36" s="53"/>
      <c r="AO36" s="53"/>
      <c r="AP36" s="53"/>
      <c r="AQ36" s="53"/>
      <c r="AR36" s="53"/>
      <c r="AS36" s="53"/>
      <c r="AT36" s="53"/>
      <c r="AU36" s="140"/>
      <c r="AV36" s="192"/>
      <c r="AW36" s="193"/>
      <c r="AX36" s="961"/>
    </row>
    <row r="37" spans="1:50" hidden="1">
      <c r="A37" s="962" t="s">
        <v>127</v>
      </c>
      <c r="B37" s="963" t="s">
        <v>257</v>
      </c>
      <c r="C37" s="960" t="s">
        <v>33</v>
      </c>
      <c r="D37" s="964">
        <f>35.23/2</f>
        <v>17.614999999999998</v>
      </c>
      <c r="E37" s="969">
        <v>42060</v>
      </c>
      <c r="F37" s="969"/>
      <c r="G37" s="969">
        <v>42060</v>
      </c>
      <c r="H37" s="969">
        <v>42086</v>
      </c>
      <c r="I37" s="969"/>
      <c r="J37" s="969"/>
      <c r="K37" s="965">
        <f>O37+март!L37</f>
        <v>9.3019999999999996</v>
      </c>
      <c r="L37" s="965">
        <f>P37+март!L37</f>
        <v>9.3019999999999996</v>
      </c>
      <c r="M37" s="966">
        <f>D37-L37</f>
        <v>8.3129999999999988</v>
      </c>
      <c r="N37" s="966">
        <f>L37/D37*100</f>
        <v>52.807266534203798</v>
      </c>
      <c r="O37" s="964">
        <f>SUM(S37:AW37)</f>
        <v>0</v>
      </c>
      <c r="P37" s="966">
        <f>SUM(S38:AW38)</f>
        <v>0</v>
      </c>
      <c r="Q37" s="966" t="e">
        <f>P37/O37*100</f>
        <v>#DIV/0!</v>
      </c>
      <c r="R37" s="49" t="s">
        <v>34</v>
      </c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960" t="s">
        <v>31</v>
      </c>
    </row>
    <row r="38" spans="1:50" hidden="1">
      <c r="A38" s="962"/>
      <c r="B38" s="963"/>
      <c r="C38" s="961"/>
      <c r="D38" s="964"/>
      <c r="E38" s="969"/>
      <c r="F38" s="969"/>
      <c r="G38" s="969"/>
      <c r="H38" s="969"/>
      <c r="I38" s="969"/>
      <c r="J38" s="969"/>
      <c r="K38" s="965"/>
      <c r="L38" s="965"/>
      <c r="M38" s="967"/>
      <c r="N38" s="967"/>
      <c r="O38" s="964"/>
      <c r="P38" s="967"/>
      <c r="Q38" s="967"/>
      <c r="R38" s="51" t="s">
        <v>35</v>
      </c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3"/>
      <c r="AM38" s="53"/>
      <c r="AN38" s="53"/>
      <c r="AO38" s="53"/>
      <c r="AP38" s="53"/>
      <c r="AQ38" s="53"/>
      <c r="AR38" s="53"/>
      <c r="AS38" s="53"/>
      <c r="AT38" s="53"/>
      <c r="AU38" s="140"/>
      <c r="AV38" s="192"/>
      <c r="AW38" s="193"/>
      <c r="AX38" s="961"/>
    </row>
    <row r="39" spans="1:50" hidden="1">
      <c r="A39" s="962" t="s">
        <v>128</v>
      </c>
      <c r="B39" s="963" t="s">
        <v>258</v>
      </c>
      <c r="C39" s="960" t="s">
        <v>33</v>
      </c>
      <c r="D39" s="964">
        <f>D35</f>
        <v>17.614999999999998</v>
      </c>
      <c r="E39" s="969">
        <v>42065</v>
      </c>
      <c r="F39" s="969"/>
      <c r="G39" s="969">
        <v>42045</v>
      </c>
      <c r="H39" s="969">
        <v>42111</v>
      </c>
      <c r="I39" s="969"/>
      <c r="J39" s="969"/>
      <c r="K39" s="965">
        <f>O39+март!L39</f>
        <v>12.469600000000003</v>
      </c>
      <c r="L39" s="965">
        <f>P39+март!L39</f>
        <v>5.6696000000000009</v>
      </c>
      <c r="M39" s="966">
        <f>D39-L39</f>
        <v>11.945399999999998</v>
      </c>
      <c r="N39" s="966">
        <f>L39/D39*100</f>
        <v>32.186204938972473</v>
      </c>
      <c r="O39" s="964">
        <f>SUM(S39:AW39)</f>
        <v>6.8000000000000016</v>
      </c>
      <c r="P39" s="966">
        <f>SUM(S40:AW40)</f>
        <v>0</v>
      </c>
      <c r="Q39" s="966">
        <f>P39/O39*100</f>
        <v>0</v>
      </c>
      <c r="R39" s="49" t="s">
        <v>34</v>
      </c>
      <c r="S39" s="50">
        <v>0.4</v>
      </c>
      <c r="T39" s="50">
        <v>0.4</v>
      </c>
      <c r="U39" s="50">
        <v>0.4</v>
      </c>
      <c r="V39" s="50">
        <v>0.4</v>
      </c>
      <c r="W39" s="50">
        <v>0.4</v>
      </c>
      <c r="X39" s="50">
        <v>0.4</v>
      </c>
      <c r="Y39" s="50">
        <v>0.4</v>
      </c>
      <c r="Z39" s="50">
        <v>0.4</v>
      </c>
      <c r="AA39" s="50">
        <v>0.4</v>
      </c>
      <c r="AB39" s="50">
        <v>0.4</v>
      </c>
      <c r="AC39" s="50">
        <v>0.4</v>
      </c>
      <c r="AD39" s="50">
        <v>0.4</v>
      </c>
      <c r="AE39" s="50">
        <v>0.4</v>
      </c>
      <c r="AF39" s="50">
        <v>0.4</v>
      </c>
      <c r="AG39" s="50">
        <v>0.4</v>
      </c>
      <c r="AH39" s="50">
        <v>0.4</v>
      </c>
      <c r="AI39" s="50">
        <v>0.4</v>
      </c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960" t="s">
        <v>390</v>
      </c>
    </row>
    <row r="40" spans="1:50" hidden="1">
      <c r="A40" s="962"/>
      <c r="B40" s="963"/>
      <c r="C40" s="961"/>
      <c r="D40" s="964"/>
      <c r="E40" s="969"/>
      <c r="F40" s="969"/>
      <c r="G40" s="969"/>
      <c r="H40" s="969"/>
      <c r="I40" s="969"/>
      <c r="J40" s="969"/>
      <c r="K40" s="965"/>
      <c r="L40" s="965"/>
      <c r="M40" s="967"/>
      <c r="N40" s="967"/>
      <c r="O40" s="964"/>
      <c r="P40" s="967"/>
      <c r="Q40" s="967"/>
      <c r="R40" s="51" t="s">
        <v>35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X40" s="52">
        <v>0</v>
      </c>
      <c r="Y40" s="52">
        <v>0</v>
      </c>
      <c r="Z40" s="52">
        <v>0</v>
      </c>
      <c r="AA40" s="52">
        <v>0</v>
      </c>
      <c r="AB40" s="52">
        <v>0</v>
      </c>
      <c r="AC40" s="52">
        <v>0</v>
      </c>
      <c r="AD40" s="52">
        <v>0</v>
      </c>
      <c r="AE40" s="52">
        <v>0</v>
      </c>
      <c r="AF40" s="52">
        <v>0</v>
      </c>
      <c r="AG40" s="52"/>
      <c r="AH40" s="52"/>
      <c r="AI40" s="52"/>
      <c r="AJ40" s="52"/>
      <c r="AK40" s="52"/>
      <c r="AL40" s="53"/>
      <c r="AM40" s="53"/>
      <c r="AN40" s="53"/>
      <c r="AO40" s="53"/>
      <c r="AP40" s="53"/>
      <c r="AQ40" s="53"/>
      <c r="AR40" s="53"/>
      <c r="AS40" s="53"/>
      <c r="AT40" s="53"/>
      <c r="AU40" s="140"/>
      <c r="AV40" s="192"/>
      <c r="AW40" s="193"/>
      <c r="AX40" s="961"/>
    </row>
    <row r="41" spans="1:50" hidden="1">
      <c r="A41" s="962" t="s">
        <v>259</v>
      </c>
      <c r="B41" s="963" t="s">
        <v>260</v>
      </c>
      <c r="C41" s="960" t="s">
        <v>33</v>
      </c>
      <c r="D41" s="964">
        <f>D37</f>
        <v>17.614999999999998</v>
      </c>
      <c r="E41" s="969">
        <v>42063</v>
      </c>
      <c r="F41" s="969"/>
      <c r="G41" s="969">
        <v>42063</v>
      </c>
      <c r="H41" s="969">
        <v>42111</v>
      </c>
      <c r="I41" s="969"/>
      <c r="J41" s="969"/>
      <c r="K41" s="965">
        <f>O41+март!L41</f>
        <v>17.327199999999998</v>
      </c>
      <c r="L41" s="965">
        <f>P41+март!L41</f>
        <v>10.747199999999998</v>
      </c>
      <c r="M41" s="966">
        <f>D41-L41</f>
        <v>6.8678000000000008</v>
      </c>
      <c r="N41" s="966">
        <f>L41/D41*100</f>
        <v>61.011637808685769</v>
      </c>
      <c r="O41" s="964">
        <f>SUM(S41:AW41)</f>
        <v>6.8000000000000016</v>
      </c>
      <c r="P41" s="966">
        <f>SUM(S42:AW42)</f>
        <v>0.22</v>
      </c>
      <c r="Q41" s="966">
        <f>P41/O41*100</f>
        <v>3.2352941176470575</v>
      </c>
      <c r="R41" s="49" t="s">
        <v>34</v>
      </c>
      <c r="S41" s="50">
        <v>0.4</v>
      </c>
      <c r="T41" s="50">
        <v>0.4</v>
      </c>
      <c r="U41" s="50">
        <v>0.4</v>
      </c>
      <c r="V41" s="50">
        <v>0.4</v>
      </c>
      <c r="W41" s="50">
        <v>0.4</v>
      </c>
      <c r="X41" s="50">
        <v>0.4</v>
      </c>
      <c r="Y41" s="50">
        <v>0.4</v>
      </c>
      <c r="Z41" s="50">
        <v>0.4</v>
      </c>
      <c r="AA41" s="50">
        <v>0.4</v>
      </c>
      <c r="AB41" s="50">
        <v>0.4</v>
      </c>
      <c r="AC41" s="50">
        <v>0.4</v>
      </c>
      <c r="AD41" s="50">
        <v>0.4</v>
      </c>
      <c r="AE41" s="50">
        <v>0.4</v>
      </c>
      <c r="AF41" s="50">
        <v>0.4</v>
      </c>
      <c r="AG41" s="50">
        <v>0.4</v>
      </c>
      <c r="AH41" s="50">
        <v>0.4</v>
      </c>
      <c r="AI41" s="50">
        <v>0.4</v>
      </c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960" t="s">
        <v>390</v>
      </c>
    </row>
    <row r="42" spans="1:50" hidden="1">
      <c r="A42" s="962"/>
      <c r="B42" s="963"/>
      <c r="C42" s="961"/>
      <c r="D42" s="964"/>
      <c r="E42" s="969"/>
      <c r="F42" s="969"/>
      <c r="G42" s="969"/>
      <c r="H42" s="969"/>
      <c r="I42" s="969"/>
      <c r="J42" s="969"/>
      <c r="K42" s="965"/>
      <c r="L42" s="965"/>
      <c r="M42" s="967"/>
      <c r="N42" s="967"/>
      <c r="O42" s="964"/>
      <c r="P42" s="967"/>
      <c r="Q42" s="967"/>
      <c r="R42" s="51" t="s">
        <v>35</v>
      </c>
      <c r="S42" s="52">
        <v>0.22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  <c r="AA42" s="52">
        <v>0</v>
      </c>
      <c r="AB42" s="52">
        <v>0</v>
      </c>
      <c r="AC42" s="52">
        <v>0</v>
      </c>
      <c r="AD42" s="52">
        <v>0</v>
      </c>
      <c r="AE42" s="52">
        <v>0</v>
      </c>
      <c r="AF42" s="52">
        <v>0</v>
      </c>
      <c r="AG42" s="52"/>
      <c r="AH42" s="52"/>
      <c r="AI42" s="52"/>
      <c r="AJ42" s="52"/>
      <c r="AK42" s="52"/>
      <c r="AL42" s="53"/>
      <c r="AM42" s="53"/>
      <c r="AN42" s="53"/>
      <c r="AO42" s="53"/>
      <c r="AP42" s="53"/>
      <c r="AQ42" s="53"/>
      <c r="AR42" s="53"/>
      <c r="AS42" s="53"/>
      <c r="AT42" s="53"/>
      <c r="AU42" s="140"/>
      <c r="AV42" s="192"/>
      <c r="AW42" s="193"/>
      <c r="AX42" s="961"/>
    </row>
    <row r="43" spans="1:50">
      <c r="A43" s="962" t="s">
        <v>261</v>
      </c>
      <c r="B43" s="963" t="s">
        <v>325</v>
      </c>
      <c r="C43" s="960" t="s">
        <v>7</v>
      </c>
      <c r="D43" s="964">
        <v>1823</v>
      </c>
      <c r="E43" s="969">
        <v>42049</v>
      </c>
      <c r="F43" s="969"/>
      <c r="G43" s="969">
        <v>42057</v>
      </c>
      <c r="H43" s="969">
        <v>42094</v>
      </c>
      <c r="I43" s="969">
        <v>42185</v>
      </c>
      <c r="J43" s="969"/>
      <c r="K43" s="965">
        <f>O43+март!L43</f>
        <v>986</v>
      </c>
      <c r="L43" s="965">
        <f>P43+март!L43</f>
        <v>495</v>
      </c>
      <c r="M43" s="966">
        <f>D43-L43</f>
        <v>1328</v>
      </c>
      <c r="N43" s="966">
        <f>L43/D43*100</f>
        <v>27.153044432254525</v>
      </c>
      <c r="O43" s="964">
        <f>SUM(S43:AW43)</f>
        <v>596</v>
      </c>
      <c r="P43" s="966">
        <f>SUM(S44:AW44)</f>
        <v>105</v>
      </c>
      <c r="Q43" s="966">
        <f>P43/O43*100</f>
        <v>17.617449664429529</v>
      </c>
      <c r="R43" s="49" t="s">
        <v>34</v>
      </c>
      <c r="S43" s="50">
        <v>35</v>
      </c>
      <c r="T43" s="50">
        <v>35</v>
      </c>
      <c r="U43" s="50">
        <v>40</v>
      </c>
      <c r="V43" s="50">
        <v>35</v>
      </c>
      <c r="W43" s="50">
        <v>35</v>
      </c>
      <c r="X43" s="50">
        <v>35</v>
      </c>
      <c r="Y43" s="50">
        <v>35</v>
      </c>
      <c r="Z43" s="50">
        <v>35</v>
      </c>
      <c r="AA43" s="50">
        <v>35</v>
      </c>
      <c r="AB43" s="50">
        <v>35</v>
      </c>
      <c r="AC43" s="50">
        <v>35</v>
      </c>
      <c r="AD43" s="50">
        <v>35</v>
      </c>
      <c r="AE43" s="50">
        <v>35</v>
      </c>
      <c r="AF43" s="50">
        <v>8</v>
      </c>
      <c r="AG43" s="50">
        <v>8</v>
      </c>
      <c r="AH43" s="50">
        <v>8</v>
      </c>
      <c r="AI43" s="50">
        <v>8</v>
      </c>
      <c r="AJ43" s="50">
        <v>8</v>
      </c>
      <c r="AK43" s="50">
        <v>8</v>
      </c>
      <c r="AL43" s="50">
        <v>8</v>
      </c>
      <c r="AM43" s="50">
        <v>8</v>
      </c>
      <c r="AN43" s="50">
        <v>8</v>
      </c>
      <c r="AO43" s="50">
        <v>8</v>
      </c>
      <c r="AP43" s="50">
        <v>8</v>
      </c>
      <c r="AQ43" s="50">
        <v>8</v>
      </c>
      <c r="AR43" s="50">
        <v>8</v>
      </c>
      <c r="AS43" s="50">
        <v>8</v>
      </c>
      <c r="AT43" s="50">
        <v>8</v>
      </c>
      <c r="AU43" s="50">
        <v>8</v>
      </c>
      <c r="AV43" s="50">
        <v>8</v>
      </c>
      <c r="AW43" s="50"/>
      <c r="AX43" s="960" t="s">
        <v>394</v>
      </c>
    </row>
    <row r="44" spans="1:50">
      <c r="A44" s="962"/>
      <c r="B44" s="963"/>
      <c r="C44" s="961"/>
      <c r="D44" s="964"/>
      <c r="E44" s="969"/>
      <c r="F44" s="969"/>
      <c r="G44" s="969"/>
      <c r="H44" s="969"/>
      <c r="I44" s="969"/>
      <c r="J44" s="969"/>
      <c r="K44" s="965"/>
      <c r="L44" s="965"/>
      <c r="M44" s="967"/>
      <c r="N44" s="967"/>
      <c r="O44" s="964"/>
      <c r="P44" s="967"/>
      <c r="Q44" s="967"/>
      <c r="R44" s="51" t="s">
        <v>35</v>
      </c>
      <c r="S44" s="216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0</v>
      </c>
      <c r="AH44" s="52">
        <v>50</v>
      </c>
      <c r="AI44" s="52">
        <v>50</v>
      </c>
      <c r="AJ44" s="52">
        <v>5</v>
      </c>
      <c r="AK44" s="52">
        <v>0</v>
      </c>
      <c r="AL44" s="53">
        <v>0</v>
      </c>
      <c r="AM44" s="53">
        <v>0</v>
      </c>
      <c r="AN44" s="53">
        <v>0</v>
      </c>
      <c r="AO44" s="53">
        <v>0</v>
      </c>
      <c r="AP44" s="53">
        <v>0</v>
      </c>
      <c r="AQ44" s="53">
        <v>0</v>
      </c>
      <c r="AR44" s="53">
        <v>0</v>
      </c>
      <c r="AS44" s="53">
        <v>0</v>
      </c>
      <c r="AT44" s="53">
        <v>0</v>
      </c>
      <c r="AU44" s="140">
        <v>0</v>
      </c>
      <c r="AV44" s="192"/>
      <c r="AW44" s="193"/>
      <c r="AX44" s="961"/>
    </row>
    <row r="45" spans="1:50">
      <c r="A45" s="195" t="s">
        <v>201</v>
      </c>
      <c r="B45" s="1110" t="s">
        <v>83</v>
      </c>
      <c r="C45" s="1110"/>
      <c r="D45" s="1110"/>
      <c r="E45" s="1110">
        <v>42068</v>
      </c>
      <c r="F45" s="1110"/>
      <c r="G45" s="1110"/>
      <c r="H45" s="1110">
        <v>42154</v>
      </c>
      <c r="I45" s="1110"/>
      <c r="J45" s="1110"/>
      <c r="K45" s="1110"/>
      <c r="L45" s="1110"/>
      <c r="M45" s="1110"/>
      <c r="N45" s="1110"/>
      <c r="O45" s="1110"/>
      <c r="P45" s="1110"/>
      <c r="Q45" s="1110"/>
      <c r="R45" s="1110"/>
      <c r="S45" s="1110"/>
      <c r="T45" s="1110"/>
      <c r="U45" s="1110"/>
      <c r="V45" s="1110"/>
      <c r="W45" s="1110"/>
      <c r="X45" s="1110"/>
      <c r="Y45" s="1110"/>
      <c r="Z45" s="1110"/>
      <c r="AA45" s="1110"/>
      <c r="AB45" s="1110"/>
      <c r="AC45" s="1110"/>
      <c r="AD45" s="1110"/>
      <c r="AE45" s="1110"/>
      <c r="AF45" s="1110"/>
      <c r="AG45" s="1110"/>
      <c r="AH45" s="1110"/>
      <c r="AI45" s="1110"/>
      <c r="AJ45" s="1110"/>
      <c r="AK45" s="1110"/>
      <c r="AL45" s="1110"/>
      <c r="AM45" s="1110"/>
      <c r="AN45" s="1110"/>
      <c r="AO45" s="1110"/>
      <c r="AP45" s="1110"/>
      <c r="AQ45" s="1110"/>
      <c r="AR45" s="1110"/>
      <c r="AS45" s="1110"/>
      <c r="AT45" s="1110"/>
      <c r="AU45" s="1110"/>
      <c r="AV45" s="1110"/>
      <c r="AW45" s="1110"/>
      <c r="AX45" s="1110"/>
    </row>
    <row r="46" spans="1:50" ht="15" customHeight="1">
      <c r="A46" s="962" t="s">
        <v>194</v>
      </c>
      <c r="B46" s="963" t="s">
        <v>84</v>
      </c>
      <c r="C46" s="960" t="s">
        <v>33</v>
      </c>
      <c r="D46" s="964">
        <v>35.229999999999997</v>
      </c>
      <c r="E46" s="969">
        <v>42068</v>
      </c>
      <c r="F46" s="969"/>
      <c r="G46" s="969">
        <v>42061</v>
      </c>
      <c r="H46" s="969">
        <v>42122</v>
      </c>
      <c r="I46" s="969">
        <v>42185</v>
      </c>
      <c r="J46" s="969"/>
      <c r="K46" s="965">
        <f>O46+март!L46</f>
        <v>33.882999999999996</v>
      </c>
      <c r="L46" s="965">
        <f>P46+март!L46</f>
        <v>19.551000000000002</v>
      </c>
      <c r="M46" s="966">
        <f>D46-L46</f>
        <v>15.678999999999995</v>
      </c>
      <c r="N46" s="966">
        <f>L46/D46*100</f>
        <v>55.495316491626468</v>
      </c>
      <c r="O46" s="964">
        <f t="shared" ref="O46:O64" si="1">SUM(S46:AW46)</f>
        <v>20.919999999999998</v>
      </c>
      <c r="P46" s="966">
        <f>SUM(S47:AW47)</f>
        <v>6.5880000000000001</v>
      </c>
      <c r="Q46" s="966">
        <f t="shared" ref="Q46:Q64" si="2">P46/O46*100</f>
        <v>31.491395793499048</v>
      </c>
      <c r="R46" s="49" t="s">
        <v>34</v>
      </c>
      <c r="S46" s="50">
        <v>0.9</v>
      </c>
      <c r="T46" s="50">
        <v>0.9</v>
      </c>
      <c r="U46" s="50">
        <v>0.69</v>
      </c>
      <c r="V46" s="50">
        <v>0.69</v>
      </c>
      <c r="W46" s="50">
        <v>0.69</v>
      </c>
      <c r="X46" s="50">
        <v>0.69</v>
      </c>
      <c r="Y46" s="50">
        <v>0.69</v>
      </c>
      <c r="Z46" s="50">
        <v>0.69</v>
      </c>
      <c r="AA46" s="50">
        <v>0.69</v>
      </c>
      <c r="AB46" s="50">
        <v>0.69</v>
      </c>
      <c r="AC46" s="50">
        <v>0.69</v>
      </c>
      <c r="AD46" s="50">
        <v>0.69</v>
      </c>
      <c r="AE46" s="50">
        <v>0.69</v>
      </c>
      <c r="AF46" s="50">
        <v>0.69</v>
      </c>
      <c r="AG46" s="50">
        <v>0.69</v>
      </c>
      <c r="AH46" s="50">
        <v>0.69</v>
      </c>
      <c r="AI46" s="50">
        <v>0.69</v>
      </c>
      <c r="AJ46" s="50">
        <v>0.69</v>
      </c>
      <c r="AK46" s="50">
        <v>0.69</v>
      </c>
      <c r="AL46" s="50">
        <v>0.69</v>
      </c>
      <c r="AM46" s="50">
        <v>0.69</v>
      </c>
      <c r="AN46" s="50">
        <v>0.69</v>
      </c>
      <c r="AO46" s="50">
        <v>0.69</v>
      </c>
      <c r="AP46" s="50">
        <v>0.69</v>
      </c>
      <c r="AQ46" s="50">
        <v>0.69</v>
      </c>
      <c r="AR46" s="50">
        <v>0.69</v>
      </c>
      <c r="AS46" s="50">
        <v>0.69</v>
      </c>
      <c r="AT46" s="50">
        <v>0.69</v>
      </c>
      <c r="AU46" s="50">
        <v>0.27</v>
      </c>
      <c r="AV46" s="50">
        <v>0.22</v>
      </c>
      <c r="AW46" s="50">
        <v>0.69</v>
      </c>
      <c r="AX46" s="960" t="s">
        <v>394</v>
      </c>
    </row>
    <row r="47" spans="1:50">
      <c r="A47" s="962"/>
      <c r="B47" s="963"/>
      <c r="C47" s="961"/>
      <c r="D47" s="964"/>
      <c r="E47" s="969"/>
      <c r="F47" s="969"/>
      <c r="G47" s="969"/>
      <c r="H47" s="969"/>
      <c r="I47" s="969"/>
      <c r="J47" s="969"/>
      <c r="K47" s="965"/>
      <c r="L47" s="965"/>
      <c r="M47" s="967"/>
      <c r="N47" s="967"/>
      <c r="O47" s="964"/>
      <c r="P47" s="967"/>
      <c r="Q47" s="967"/>
      <c r="R47" s="51" t="s">
        <v>35</v>
      </c>
      <c r="S47" s="52">
        <v>0.59199999999999997</v>
      </c>
      <c r="T47" s="52">
        <v>0.4</v>
      </c>
      <c r="U47" s="52">
        <f>22*10.5/1000</f>
        <v>0.23100000000000001</v>
      </c>
      <c r="V47" s="52">
        <v>0.25</v>
      </c>
      <c r="W47" s="52">
        <v>0.24199999999999999</v>
      </c>
      <c r="X47" s="52">
        <v>0.24199999999999999</v>
      </c>
      <c r="Y47" s="52">
        <v>0.24</v>
      </c>
      <c r="Z47" s="52">
        <v>0.12</v>
      </c>
      <c r="AA47" s="52">
        <v>0.121</v>
      </c>
      <c r="AB47" s="52">
        <v>0.12</v>
      </c>
      <c r="AC47" s="52">
        <v>0.11</v>
      </c>
      <c r="AD47" s="52">
        <v>0</v>
      </c>
      <c r="AE47" s="52">
        <v>0.13</v>
      </c>
      <c r="AF47" s="52">
        <v>0.24</v>
      </c>
      <c r="AG47" s="52">
        <v>0.12</v>
      </c>
      <c r="AH47" s="52">
        <v>0</v>
      </c>
      <c r="AI47" s="52">
        <v>0.12</v>
      </c>
      <c r="AJ47" s="52">
        <v>0.12</v>
      </c>
      <c r="AK47" s="52">
        <v>0</v>
      </c>
      <c r="AL47" s="53">
        <v>0.32</v>
      </c>
      <c r="AM47" s="53">
        <v>0.77</v>
      </c>
      <c r="AN47" s="53">
        <v>0.26</v>
      </c>
      <c r="AO47" s="53">
        <v>0</v>
      </c>
      <c r="AP47" s="53">
        <v>0.26</v>
      </c>
      <c r="AQ47" s="53">
        <v>0.66</v>
      </c>
      <c r="AR47" s="53">
        <v>0.44</v>
      </c>
      <c r="AS47" s="53">
        <v>0.26</v>
      </c>
      <c r="AT47" s="53">
        <v>0</v>
      </c>
      <c r="AU47" s="140">
        <v>0</v>
      </c>
      <c r="AV47" s="140">
        <v>0.22</v>
      </c>
      <c r="AW47" s="193"/>
      <c r="AX47" s="961"/>
    </row>
    <row r="48" spans="1:50">
      <c r="A48" s="962" t="s">
        <v>195</v>
      </c>
      <c r="B48" s="963" t="s">
        <v>291</v>
      </c>
      <c r="C48" s="960" t="s">
        <v>33</v>
      </c>
      <c r="D48" s="964">
        <v>35.229999999999997</v>
      </c>
      <c r="E48" s="969">
        <v>42070</v>
      </c>
      <c r="F48" s="969"/>
      <c r="G48" s="969">
        <v>42068</v>
      </c>
      <c r="H48" s="969">
        <v>42149</v>
      </c>
      <c r="I48" s="969"/>
      <c r="J48" s="969"/>
      <c r="K48" s="965">
        <f>O48+март!L48</f>
        <v>25.539000000000001</v>
      </c>
      <c r="L48" s="965">
        <f>P48+март!L48</f>
        <v>15.864000000000004</v>
      </c>
      <c r="M48" s="966">
        <f>D48-L48</f>
        <v>19.365999999999993</v>
      </c>
      <c r="N48" s="966">
        <f>L48/D48*100</f>
        <v>45.02980414419531</v>
      </c>
      <c r="O48" s="964">
        <f t="shared" si="1"/>
        <v>18</v>
      </c>
      <c r="P48" s="966">
        <f>SUM(S49:AW49)</f>
        <v>8.3250000000000028</v>
      </c>
      <c r="Q48" s="966">
        <f t="shared" si="2"/>
        <v>46.250000000000014</v>
      </c>
      <c r="R48" s="49" t="s">
        <v>34</v>
      </c>
      <c r="S48" s="50">
        <v>0.6</v>
      </c>
      <c r="T48" s="50">
        <v>0.6</v>
      </c>
      <c r="U48" s="50">
        <v>0.6</v>
      </c>
      <c r="V48" s="50">
        <v>0.6</v>
      </c>
      <c r="W48" s="50">
        <v>0.6</v>
      </c>
      <c r="X48" s="50">
        <v>0.6</v>
      </c>
      <c r="Y48" s="50">
        <v>0.6</v>
      </c>
      <c r="Z48" s="50">
        <v>0.6</v>
      </c>
      <c r="AA48" s="50">
        <v>0.6</v>
      </c>
      <c r="AB48" s="50">
        <v>0.6</v>
      </c>
      <c r="AC48" s="50">
        <v>0.6</v>
      </c>
      <c r="AD48" s="50">
        <v>0.6</v>
      </c>
      <c r="AE48" s="50">
        <v>0.6</v>
      </c>
      <c r="AF48" s="50">
        <v>0.6</v>
      </c>
      <c r="AG48" s="50">
        <v>0.6</v>
      </c>
      <c r="AH48" s="50">
        <v>0.6</v>
      </c>
      <c r="AI48" s="50">
        <v>0.6</v>
      </c>
      <c r="AJ48" s="50">
        <v>0.6</v>
      </c>
      <c r="AK48" s="50">
        <v>0.6</v>
      </c>
      <c r="AL48" s="50">
        <v>0.6</v>
      </c>
      <c r="AM48" s="50">
        <v>0.6</v>
      </c>
      <c r="AN48" s="50">
        <v>0.6</v>
      </c>
      <c r="AO48" s="50">
        <v>0.6</v>
      </c>
      <c r="AP48" s="50">
        <v>0.6</v>
      </c>
      <c r="AQ48" s="50">
        <v>0.6</v>
      </c>
      <c r="AR48" s="50">
        <v>0.6</v>
      </c>
      <c r="AS48" s="50">
        <v>0.6</v>
      </c>
      <c r="AT48" s="50">
        <v>0.6</v>
      </c>
      <c r="AU48" s="50">
        <v>0.6</v>
      </c>
      <c r="AV48" s="50">
        <v>0.6</v>
      </c>
      <c r="AW48" s="50">
        <v>0</v>
      </c>
      <c r="AX48" s="960" t="s">
        <v>394</v>
      </c>
    </row>
    <row r="49" spans="1:50">
      <c r="A49" s="962"/>
      <c r="B49" s="963"/>
      <c r="C49" s="961"/>
      <c r="D49" s="964"/>
      <c r="E49" s="969"/>
      <c r="F49" s="969"/>
      <c r="G49" s="969"/>
      <c r="H49" s="969"/>
      <c r="I49" s="969"/>
      <c r="J49" s="969"/>
      <c r="K49" s="965"/>
      <c r="L49" s="965"/>
      <c r="M49" s="967"/>
      <c r="N49" s="967"/>
      <c r="O49" s="964"/>
      <c r="P49" s="967"/>
      <c r="Q49" s="967"/>
      <c r="R49" s="51" t="s">
        <v>35</v>
      </c>
      <c r="S49" s="52">
        <v>0.19800000000000001</v>
      </c>
      <c r="T49" s="52">
        <v>0.26</v>
      </c>
      <c r="U49" s="52">
        <v>0.38</v>
      </c>
      <c r="V49" s="52">
        <v>0.49</v>
      </c>
      <c r="W49" s="52">
        <v>0.40699999999999997</v>
      </c>
      <c r="X49" s="52">
        <v>0.31900000000000001</v>
      </c>
      <c r="Y49" s="52">
        <v>0.35</v>
      </c>
      <c r="Z49" s="52">
        <v>0.39</v>
      </c>
      <c r="AA49" s="52">
        <v>0.49</v>
      </c>
      <c r="AB49" s="52">
        <v>0.495</v>
      </c>
      <c r="AC49" s="52">
        <v>0.44</v>
      </c>
      <c r="AD49" s="52">
        <v>0.28000000000000003</v>
      </c>
      <c r="AE49" s="52">
        <v>0.39600000000000002</v>
      </c>
      <c r="AF49" s="52">
        <v>0.44</v>
      </c>
      <c r="AG49" s="52">
        <v>0.52</v>
      </c>
      <c r="AH49" s="52">
        <v>0.49</v>
      </c>
      <c r="AI49" s="52">
        <v>0.45</v>
      </c>
      <c r="AJ49" s="52">
        <v>0.32</v>
      </c>
      <c r="AK49" s="52">
        <v>0.25</v>
      </c>
      <c r="AL49" s="53">
        <v>0.22</v>
      </c>
      <c r="AM49" s="53">
        <v>0.16</v>
      </c>
      <c r="AN49" s="53">
        <v>0.14000000000000001</v>
      </c>
      <c r="AO49" s="53">
        <v>0.14000000000000001</v>
      </c>
      <c r="AP49" s="53">
        <v>0.1</v>
      </c>
      <c r="AQ49" s="53">
        <v>7.0000000000000007E-2</v>
      </c>
      <c r="AR49" s="53">
        <v>0.06</v>
      </c>
      <c r="AS49" s="53">
        <v>7.0000000000000007E-2</v>
      </c>
      <c r="AT49" s="53">
        <v>0</v>
      </c>
      <c r="AU49" s="140">
        <v>0</v>
      </c>
      <c r="AV49" s="192"/>
      <c r="AW49" s="192"/>
      <c r="AX49" s="961"/>
    </row>
    <row r="50" spans="1:50">
      <c r="A50" s="962" t="s">
        <v>196</v>
      </c>
      <c r="B50" s="963" t="s">
        <v>86</v>
      </c>
      <c r="C50" s="960" t="s">
        <v>7</v>
      </c>
      <c r="D50" s="964">
        <v>1824</v>
      </c>
      <c r="E50" s="969">
        <v>42071</v>
      </c>
      <c r="F50" s="969"/>
      <c r="G50" s="969">
        <v>42071</v>
      </c>
      <c r="H50" s="969">
        <v>42152</v>
      </c>
      <c r="I50" s="969"/>
      <c r="J50" s="969"/>
      <c r="K50" s="965">
        <f>O50+март!L50</f>
        <v>1158</v>
      </c>
      <c r="L50" s="965">
        <f>P50+март!L50</f>
        <v>1036</v>
      </c>
      <c r="M50" s="966">
        <f>D50-L50</f>
        <v>788</v>
      </c>
      <c r="N50" s="966">
        <f>L50/D50*100</f>
        <v>56.798245614035089</v>
      </c>
      <c r="O50" s="964">
        <f t="shared" si="1"/>
        <v>700</v>
      </c>
      <c r="P50" s="966">
        <f>SUM(S51:AW51)</f>
        <v>578</v>
      </c>
      <c r="Q50" s="966">
        <f t="shared" si="2"/>
        <v>82.571428571428569</v>
      </c>
      <c r="R50" s="49" t="s">
        <v>34</v>
      </c>
      <c r="S50" s="50">
        <v>23</v>
      </c>
      <c r="T50" s="50">
        <v>23</v>
      </c>
      <c r="U50" s="50">
        <v>23</v>
      </c>
      <c r="V50" s="50">
        <v>23</v>
      </c>
      <c r="W50" s="50">
        <v>23</v>
      </c>
      <c r="X50" s="50">
        <v>23</v>
      </c>
      <c r="Y50" s="50">
        <v>23</v>
      </c>
      <c r="Z50" s="50">
        <v>23</v>
      </c>
      <c r="AA50" s="50">
        <v>23</v>
      </c>
      <c r="AB50" s="50">
        <v>23</v>
      </c>
      <c r="AC50" s="50">
        <v>23</v>
      </c>
      <c r="AD50" s="50">
        <v>23</v>
      </c>
      <c r="AE50" s="50">
        <v>23</v>
      </c>
      <c r="AF50" s="50">
        <v>23</v>
      </c>
      <c r="AG50" s="50">
        <v>23</v>
      </c>
      <c r="AH50" s="50">
        <v>23</v>
      </c>
      <c r="AI50" s="50">
        <v>23</v>
      </c>
      <c r="AJ50" s="50">
        <v>23</v>
      </c>
      <c r="AK50" s="50">
        <v>23</v>
      </c>
      <c r="AL50" s="50">
        <v>23</v>
      </c>
      <c r="AM50" s="50">
        <v>23</v>
      </c>
      <c r="AN50" s="50">
        <v>23</v>
      </c>
      <c r="AO50" s="50">
        <v>23</v>
      </c>
      <c r="AP50" s="50">
        <v>25</v>
      </c>
      <c r="AQ50" s="50">
        <v>25</v>
      </c>
      <c r="AR50" s="50">
        <v>25</v>
      </c>
      <c r="AS50" s="50">
        <v>25</v>
      </c>
      <c r="AT50" s="50">
        <v>25</v>
      </c>
      <c r="AU50" s="50">
        <v>23</v>
      </c>
      <c r="AV50" s="50">
        <v>23</v>
      </c>
      <c r="AW50" s="50">
        <v>0</v>
      </c>
      <c r="AX50" s="960" t="s">
        <v>394</v>
      </c>
    </row>
    <row r="51" spans="1:50">
      <c r="A51" s="962"/>
      <c r="B51" s="963"/>
      <c r="C51" s="961"/>
      <c r="D51" s="964"/>
      <c r="E51" s="969"/>
      <c r="F51" s="969"/>
      <c r="G51" s="969"/>
      <c r="H51" s="969"/>
      <c r="I51" s="969"/>
      <c r="J51" s="969"/>
      <c r="K51" s="965"/>
      <c r="L51" s="965"/>
      <c r="M51" s="967"/>
      <c r="N51" s="967"/>
      <c r="O51" s="964"/>
      <c r="P51" s="967"/>
      <c r="Q51" s="967"/>
      <c r="R51" s="51" t="s">
        <v>35</v>
      </c>
      <c r="S51" s="52">
        <v>30</v>
      </c>
      <c r="T51" s="52">
        <v>30</v>
      </c>
      <c r="U51" s="52">
        <v>30</v>
      </c>
      <c r="V51" s="52">
        <v>20</v>
      </c>
      <c r="W51" s="52">
        <v>30</v>
      </c>
      <c r="X51" s="52">
        <v>30</v>
      </c>
      <c r="Y51" s="52">
        <v>30</v>
      </c>
      <c r="Z51" s="52">
        <v>40</v>
      </c>
      <c r="AA51" s="52">
        <v>30</v>
      </c>
      <c r="AB51" s="52">
        <v>30</v>
      </c>
      <c r="AC51" s="52">
        <v>25</v>
      </c>
      <c r="AD51" s="52">
        <v>25</v>
      </c>
      <c r="AE51" s="52">
        <v>20</v>
      </c>
      <c r="AF51" s="52">
        <v>20</v>
      </c>
      <c r="AG51" s="52">
        <v>30</v>
      </c>
      <c r="AH51" s="52">
        <v>0</v>
      </c>
      <c r="AI51" s="52">
        <v>0</v>
      </c>
      <c r="AJ51" s="52">
        <v>15</v>
      </c>
      <c r="AK51" s="52">
        <v>10</v>
      </c>
      <c r="AL51" s="53">
        <v>15</v>
      </c>
      <c r="AM51" s="53">
        <v>15</v>
      </c>
      <c r="AN51" s="53">
        <v>15</v>
      </c>
      <c r="AO51" s="53">
        <v>15</v>
      </c>
      <c r="AP51" s="53">
        <v>18</v>
      </c>
      <c r="AQ51" s="53">
        <v>20</v>
      </c>
      <c r="AR51" s="53">
        <v>20</v>
      </c>
      <c r="AS51" s="53">
        <v>0</v>
      </c>
      <c r="AT51" s="53">
        <v>0</v>
      </c>
      <c r="AU51" s="53">
        <v>0</v>
      </c>
      <c r="AV51" s="53">
        <v>15</v>
      </c>
      <c r="AW51" s="192"/>
      <c r="AX51" s="961"/>
    </row>
    <row r="52" spans="1:50">
      <c r="A52" s="962" t="s">
        <v>197</v>
      </c>
      <c r="B52" s="963" t="s">
        <v>87</v>
      </c>
      <c r="C52" s="960" t="s">
        <v>7</v>
      </c>
      <c r="D52" s="964">
        <v>3649</v>
      </c>
      <c r="E52" s="969">
        <v>42074</v>
      </c>
      <c r="F52" s="969"/>
      <c r="G52" s="969">
        <v>42077</v>
      </c>
      <c r="H52" s="969">
        <v>42154</v>
      </c>
      <c r="I52" s="969"/>
      <c r="J52" s="969"/>
      <c r="K52" s="965">
        <f>O52+март!L52</f>
        <v>1544</v>
      </c>
      <c r="L52" s="965">
        <f>P52+март!L52</f>
        <v>887</v>
      </c>
      <c r="M52" s="966">
        <f>D52-L52</f>
        <v>2762</v>
      </c>
      <c r="N52" s="966">
        <f>L52/D52*100</f>
        <v>24.308029597149904</v>
      </c>
      <c r="O52" s="964">
        <f t="shared" si="1"/>
        <v>1300</v>
      </c>
      <c r="P52" s="966">
        <f>SUM(S53:AW53)</f>
        <v>643</v>
      </c>
      <c r="Q52" s="966">
        <f t="shared" si="2"/>
        <v>49.46153846153846</v>
      </c>
      <c r="R52" s="49" t="s">
        <v>34</v>
      </c>
      <c r="S52" s="50">
        <v>43</v>
      </c>
      <c r="T52" s="50">
        <v>43</v>
      </c>
      <c r="U52" s="50">
        <v>43</v>
      </c>
      <c r="V52" s="50">
        <v>43</v>
      </c>
      <c r="W52" s="50">
        <v>43</v>
      </c>
      <c r="X52" s="50">
        <v>43</v>
      </c>
      <c r="Y52" s="50">
        <v>43</v>
      </c>
      <c r="Z52" s="50">
        <v>43</v>
      </c>
      <c r="AA52" s="50">
        <v>43</v>
      </c>
      <c r="AB52" s="50">
        <v>43</v>
      </c>
      <c r="AC52" s="50">
        <v>43</v>
      </c>
      <c r="AD52" s="50">
        <v>43</v>
      </c>
      <c r="AE52" s="50">
        <v>43</v>
      </c>
      <c r="AF52" s="50">
        <v>43</v>
      </c>
      <c r="AG52" s="50">
        <v>43</v>
      </c>
      <c r="AH52" s="50">
        <v>43</v>
      </c>
      <c r="AI52" s="50">
        <v>43</v>
      </c>
      <c r="AJ52" s="50">
        <v>43</v>
      </c>
      <c r="AK52" s="50">
        <v>43</v>
      </c>
      <c r="AL52" s="50">
        <v>43</v>
      </c>
      <c r="AM52" s="50">
        <v>43</v>
      </c>
      <c r="AN52" s="50">
        <v>43</v>
      </c>
      <c r="AO52" s="50">
        <v>43</v>
      </c>
      <c r="AP52" s="50">
        <v>45</v>
      </c>
      <c r="AQ52" s="50">
        <v>45</v>
      </c>
      <c r="AR52" s="50">
        <v>45</v>
      </c>
      <c r="AS52" s="50">
        <v>45</v>
      </c>
      <c r="AT52" s="50">
        <v>45</v>
      </c>
      <c r="AU52" s="50">
        <v>43</v>
      </c>
      <c r="AV52" s="50">
        <v>43</v>
      </c>
      <c r="AW52" s="50">
        <v>0</v>
      </c>
      <c r="AX52" s="960" t="s">
        <v>394</v>
      </c>
    </row>
    <row r="53" spans="1:50">
      <c r="A53" s="962"/>
      <c r="B53" s="963"/>
      <c r="C53" s="961"/>
      <c r="D53" s="964"/>
      <c r="E53" s="969"/>
      <c r="F53" s="969"/>
      <c r="G53" s="969"/>
      <c r="H53" s="969"/>
      <c r="I53" s="969"/>
      <c r="J53" s="969"/>
      <c r="K53" s="965"/>
      <c r="L53" s="965"/>
      <c r="M53" s="967"/>
      <c r="N53" s="967"/>
      <c r="O53" s="964"/>
      <c r="P53" s="967"/>
      <c r="Q53" s="967"/>
      <c r="R53" s="51" t="s">
        <v>35</v>
      </c>
      <c r="S53" s="52">
        <v>20</v>
      </c>
      <c r="T53" s="52">
        <v>30</v>
      </c>
      <c r="U53" s="52">
        <v>15</v>
      </c>
      <c r="V53" s="52">
        <v>15</v>
      </c>
      <c r="W53" s="52">
        <v>20</v>
      </c>
      <c r="X53" s="52">
        <v>20</v>
      </c>
      <c r="Y53" s="52">
        <v>39</v>
      </c>
      <c r="Z53" s="52">
        <v>31</v>
      </c>
      <c r="AA53" s="52">
        <v>37</v>
      </c>
      <c r="AB53" s="52">
        <v>40</v>
      </c>
      <c r="AC53" s="52">
        <v>15</v>
      </c>
      <c r="AD53" s="52">
        <v>15</v>
      </c>
      <c r="AE53" s="52">
        <v>25</v>
      </c>
      <c r="AF53" s="52">
        <v>30</v>
      </c>
      <c r="AG53" s="52">
        <v>47</v>
      </c>
      <c r="AH53" s="52">
        <v>32</v>
      </c>
      <c r="AI53" s="52">
        <v>15</v>
      </c>
      <c r="AJ53" s="52">
        <v>30</v>
      </c>
      <c r="AK53" s="52">
        <v>32</v>
      </c>
      <c r="AL53" s="53">
        <v>15</v>
      </c>
      <c r="AM53" s="53">
        <v>15</v>
      </c>
      <c r="AN53" s="53">
        <v>20</v>
      </c>
      <c r="AO53" s="53">
        <v>20</v>
      </c>
      <c r="AP53" s="53">
        <v>0</v>
      </c>
      <c r="AQ53" s="53">
        <v>20</v>
      </c>
      <c r="AR53" s="53">
        <v>20</v>
      </c>
      <c r="AS53" s="53">
        <v>15</v>
      </c>
      <c r="AT53" s="53">
        <v>0</v>
      </c>
      <c r="AU53" s="140">
        <v>0</v>
      </c>
      <c r="AV53" s="140">
        <v>10</v>
      </c>
      <c r="AW53" s="192"/>
      <c r="AX53" s="961"/>
    </row>
    <row r="54" spans="1:50">
      <c r="A54" s="962" t="s">
        <v>198</v>
      </c>
      <c r="B54" s="963" t="s">
        <v>88</v>
      </c>
      <c r="C54" s="960" t="s">
        <v>33</v>
      </c>
      <c r="D54" s="964">
        <v>35.229999999999997</v>
      </c>
      <c r="E54" s="969">
        <v>42077</v>
      </c>
      <c r="F54" s="969"/>
      <c r="G54" s="969">
        <v>42081</v>
      </c>
      <c r="H54" s="969">
        <v>42137</v>
      </c>
      <c r="I54" s="969"/>
      <c r="J54" s="969"/>
      <c r="K54" s="965">
        <f>O54+март!L54</f>
        <v>18.849999999999994</v>
      </c>
      <c r="L54" s="965">
        <f>P54+март!L54</f>
        <v>5.9799999999999995</v>
      </c>
      <c r="M54" s="966">
        <f>D54-L54</f>
        <v>29.249999999999996</v>
      </c>
      <c r="N54" s="966">
        <f>L54/D54*100</f>
        <v>16.974169741697416</v>
      </c>
      <c r="O54" s="964">
        <f t="shared" si="1"/>
        <v>15.899999999999993</v>
      </c>
      <c r="P54" s="966">
        <f>SUM(S55:AW55)</f>
        <v>3.03</v>
      </c>
      <c r="Q54" s="966">
        <f t="shared" si="2"/>
        <v>19.056603773584911</v>
      </c>
      <c r="R54" s="49" t="s">
        <v>34</v>
      </c>
      <c r="S54" s="50">
        <v>0.53</v>
      </c>
      <c r="T54" s="50">
        <v>0.53</v>
      </c>
      <c r="U54" s="50">
        <v>0.53</v>
      </c>
      <c r="V54" s="50">
        <v>0.53</v>
      </c>
      <c r="W54" s="50">
        <v>0.53</v>
      </c>
      <c r="X54" s="50">
        <v>0.53</v>
      </c>
      <c r="Y54" s="50">
        <v>0.53</v>
      </c>
      <c r="Z54" s="50">
        <v>0.53</v>
      </c>
      <c r="AA54" s="50">
        <v>0.53</v>
      </c>
      <c r="AB54" s="50">
        <v>0.53</v>
      </c>
      <c r="AC54" s="50">
        <v>0.53</v>
      </c>
      <c r="AD54" s="50">
        <v>0.53</v>
      </c>
      <c r="AE54" s="50">
        <v>0.53</v>
      </c>
      <c r="AF54" s="50">
        <v>0.53</v>
      </c>
      <c r="AG54" s="50">
        <v>0.53</v>
      </c>
      <c r="AH54" s="50">
        <v>0.53</v>
      </c>
      <c r="AI54" s="50">
        <v>0.53</v>
      </c>
      <c r="AJ54" s="50">
        <v>0.53</v>
      </c>
      <c r="AK54" s="50">
        <v>0.53</v>
      </c>
      <c r="AL54" s="50">
        <v>0.53</v>
      </c>
      <c r="AM54" s="50">
        <v>0.53</v>
      </c>
      <c r="AN54" s="50">
        <v>0.53</v>
      </c>
      <c r="AO54" s="50">
        <v>0.53</v>
      </c>
      <c r="AP54" s="50">
        <v>0.53</v>
      </c>
      <c r="AQ54" s="50">
        <v>0.53</v>
      </c>
      <c r="AR54" s="50">
        <v>0.53</v>
      </c>
      <c r="AS54" s="50">
        <v>0.53</v>
      </c>
      <c r="AT54" s="50">
        <v>0.53</v>
      </c>
      <c r="AU54" s="50">
        <v>0.53</v>
      </c>
      <c r="AV54" s="50">
        <v>0.53</v>
      </c>
      <c r="AW54" s="50">
        <v>0</v>
      </c>
      <c r="AX54" s="960" t="s">
        <v>394</v>
      </c>
    </row>
    <row r="55" spans="1:50">
      <c r="A55" s="962"/>
      <c r="B55" s="963"/>
      <c r="C55" s="961"/>
      <c r="D55" s="964"/>
      <c r="E55" s="969"/>
      <c r="F55" s="969"/>
      <c r="G55" s="969"/>
      <c r="H55" s="969"/>
      <c r="I55" s="969"/>
      <c r="J55" s="969"/>
      <c r="K55" s="965"/>
      <c r="L55" s="965"/>
      <c r="M55" s="967"/>
      <c r="N55" s="967"/>
      <c r="O55" s="964"/>
      <c r="P55" s="967"/>
      <c r="Q55" s="967"/>
      <c r="R55" s="51" t="s">
        <v>35</v>
      </c>
      <c r="S55" s="52">
        <v>0.1</v>
      </c>
      <c r="T55" s="52">
        <v>0.33</v>
      </c>
      <c r="U55" s="52">
        <v>0.2</v>
      </c>
      <c r="V55" s="52">
        <v>0.2</v>
      </c>
      <c r="W55" s="52">
        <v>0.2</v>
      </c>
      <c r="X55" s="52">
        <v>0.2</v>
      </c>
      <c r="Y55" s="52">
        <v>0.1</v>
      </c>
      <c r="Z55" s="52">
        <v>0.2</v>
      </c>
      <c r="AA55" s="52">
        <v>0</v>
      </c>
      <c r="AB55" s="52">
        <v>0.4</v>
      </c>
      <c r="AC55" s="52">
        <v>0.15</v>
      </c>
      <c r="AD55" s="52">
        <v>0.2</v>
      </c>
      <c r="AE55" s="52">
        <v>0.3</v>
      </c>
      <c r="AF55" s="52">
        <v>0.3</v>
      </c>
      <c r="AG55" s="52">
        <v>0</v>
      </c>
      <c r="AH55" s="52">
        <v>0.15</v>
      </c>
      <c r="AI55" s="52">
        <v>0</v>
      </c>
      <c r="AJ55" s="52">
        <v>0</v>
      </c>
      <c r="AK55" s="52">
        <v>0</v>
      </c>
      <c r="AL55" s="53">
        <v>0</v>
      </c>
      <c r="AM55" s="53">
        <v>0</v>
      </c>
      <c r="AN55" s="53">
        <v>0</v>
      </c>
      <c r="AO55" s="53">
        <v>0</v>
      </c>
      <c r="AP55" s="53">
        <v>0</v>
      </c>
      <c r="AQ55" s="53">
        <v>0</v>
      </c>
      <c r="AR55" s="53">
        <v>0</v>
      </c>
      <c r="AS55" s="53">
        <v>0</v>
      </c>
      <c r="AT55" s="53">
        <v>0</v>
      </c>
      <c r="AU55" s="140">
        <v>0</v>
      </c>
      <c r="AV55" s="192"/>
      <c r="AW55" s="192"/>
      <c r="AX55" s="961"/>
    </row>
    <row r="56" spans="1:50">
      <c r="A56" s="962" t="s">
        <v>199</v>
      </c>
      <c r="B56" s="963" t="s">
        <v>89</v>
      </c>
      <c r="C56" s="960" t="s">
        <v>33</v>
      </c>
      <c r="D56" s="964">
        <f>35.23</f>
        <v>35.229999999999997</v>
      </c>
      <c r="E56" s="969">
        <v>42092</v>
      </c>
      <c r="F56" s="969"/>
      <c r="G56" s="969">
        <v>42087</v>
      </c>
      <c r="H56" s="969">
        <v>42143</v>
      </c>
      <c r="I56" s="969"/>
      <c r="J56" s="969"/>
      <c r="K56" s="965">
        <f>O56+март!L56</f>
        <v>14.46000000000001</v>
      </c>
      <c r="L56" s="965">
        <f>P56+март!L56</f>
        <v>4.9399999999999995</v>
      </c>
      <c r="M56" s="966">
        <f>D56-L56</f>
        <v>30.29</v>
      </c>
      <c r="N56" s="966">
        <f>L56/D56*100</f>
        <v>14.022140221402212</v>
      </c>
      <c r="O56" s="964">
        <f t="shared" si="1"/>
        <v>13.390000000000009</v>
      </c>
      <c r="P56" s="966">
        <f>SUM(S57:AW57)</f>
        <v>3.8699999999999997</v>
      </c>
      <c r="Q56" s="966">
        <f t="shared" si="2"/>
        <v>28.902165795369655</v>
      </c>
      <c r="R56" s="49" t="s">
        <v>34</v>
      </c>
      <c r="S56" s="50">
        <v>0.43</v>
      </c>
      <c r="T56" s="50">
        <v>0.43</v>
      </c>
      <c r="U56" s="50">
        <v>0.43</v>
      </c>
      <c r="V56" s="50">
        <v>0.43</v>
      </c>
      <c r="W56" s="50">
        <v>0.43</v>
      </c>
      <c r="X56" s="50">
        <v>0.43</v>
      </c>
      <c r="Y56" s="50">
        <v>0.43</v>
      </c>
      <c r="Z56" s="50">
        <v>0.43</v>
      </c>
      <c r="AA56" s="50">
        <v>0.43</v>
      </c>
      <c r="AB56" s="50">
        <v>0.43</v>
      </c>
      <c r="AC56" s="50">
        <v>0.43</v>
      </c>
      <c r="AD56" s="50">
        <v>0.43</v>
      </c>
      <c r="AE56" s="50">
        <v>0.44</v>
      </c>
      <c r="AF56" s="50">
        <v>0.43</v>
      </c>
      <c r="AG56" s="50">
        <v>0.46</v>
      </c>
      <c r="AH56" s="50">
        <v>0.46</v>
      </c>
      <c r="AI56" s="50">
        <v>0.46</v>
      </c>
      <c r="AJ56" s="50">
        <v>0.46</v>
      </c>
      <c r="AK56" s="50">
        <v>0.46</v>
      </c>
      <c r="AL56" s="50">
        <v>0.46</v>
      </c>
      <c r="AM56" s="50">
        <v>0.46</v>
      </c>
      <c r="AN56" s="50">
        <v>0.46</v>
      </c>
      <c r="AO56" s="50">
        <v>0.46</v>
      </c>
      <c r="AP56" s="50">
        <v>0.46</v>
      </c>
      <c r="AQ56" s="50">
        <v>0.46</v>
      </c>
      <c r="AR56" s="50">
        <v>0.46</v>
      </c>
      <c r="AS56" s="50">
        <v>0.46</v>
      </c>
      <c r="AT56" s="50">
        <v>0.46</v>
      </c>
      <c r="AU56" s="50">
        <v>0.46</v>
      </c>
      <c r="AV56" s="50">
        <v>0.46</v>
      </c>
      <c r="AW56" s="50">
        <v>0</v>
      </c>
      <c r="AX56" s="960" t="s">
        <v>394</v>
      </c>
    </row>
    <row r="57" spans="1:50" ht="12.75" customHeight="1">
      <c r="A57" s="962"/>
      <c r="B57" s="963"/>
      <c r="C57" s="961"/>
      <c r="D57" s="964"/>
      <c r="E57" s="969"/>
      <c r="F57" s="969"/>
      <c r="G57" s="969"/>
      <c r="H57" s="969"/>
      <c r="I57" s="969"/>
      <c r="J57" s="969"/>
      <c r="K57" s="965"/>
      <c r="L57" s="965"/>
      <c r="M57" s="967"/>
      <c r="N57" s="967"/>
      <c r="O57" s="964"/>
      <c r="P57" s="967"/>
      <c r="Q57" s="967"/>
      <c r="R57" s="51" t="s">
        <v>35</v>
      </c>
      <c r="S57" s="52">
        <v>0</v>
      </c>
      <c r="T57" s="52">
        <v>0</v>
      </c>
      <c r="U57" s="52">
        <v>0.7</v>
      </c>
      <c r="V57" s="52">
        <v>0.8</v>
      </c>
      <c r="W57" s="52">
        <v>0</v>
      </c>
      <c r="X57" s="52">
        <v>0</v>
      </c>
      <c r="Y57" s="52">
        <v>0.1</v>
      </c>
      <c r="Z57" s="52">
        <v>1</v>
      </c>
      <c r="AA57" s="52">
        <v>0.56999999999999995</v>
      </c>
      <c r="AB57" s="52">
        <v>0</v>
      </c>
      <c r="AC57" s="52">
        <v>0</v>
      </c>
      <c r="AD57" s="52">
        <v>0</v>
      </c>
      <c r="AE57" s="52">
        <v>0</v>
      </c>
      <c r="AF57" s="52">
        <v>0.4</v>
      </c>
      <c r="AG57" s="52">
        <v>0</v>
      </c>
      <c r="AH57" s="52">
        <v>0</v>
      </c>
      <c r="AI57" s="52">
        <v>0.3</v>
      </c>
      <c r="AJ57" s="52">
        <v>0</v>
      </c>
      <c r="AK57" s="52">
        <v>0</v>
      </c>
      <c r="AL57" s="53">
        <v>0</v>
      </c>
      <c r="AM57" s="53">
        <v>0</v>
      </c>
      <c r="AN57" s="53">
        <v>0</v>
      </c>
      <c r="AO57" s="53">
        <v>0</v>
      </c>
      <c r="AP57" s="53">
        <v>0</v>
      </c>
      <c r="AQ57" s="53">
        <v>0</v>
      </c>
      <c r="AR57" s="53">
        <v>0</v>
      </c>
      <c r="AS57" s="53">
        <v>0</v>
      </c>
      <c r="AT57" s="53">
        <v>0</v>
      </c>
      <c r="AU57" s="140">
        <v>0</v>
      </c>
      <c r="AV57" s="192"/>
      <c r="AW57" s="192"/>
      <c r="AX57" s="961"/>
    </row>
    <row r="58" spans="1:50" ht="15" hidden="1" customHeight="1">
      <c r="A58" s="962" t="s">
        <v>200</v>
      </c>
      <c r="B58" s="963" t="s">
        <v>267</v>
      </c>
      <c r="C58" s="960" t="s">
        <v>33</v>
      </c>
      <c r="D58" s="964">
        <f>D46</f>
        <v>35.229999999999997</v>
      </c>
      <c r="E58" s="969">
        <v>42099</v>
      </c>
      <c r="F58" s="969"/>
      <c r="G58" s="969">
        <v>42100</v>
      </c>
      <c r="H58" s="969">
        <v>42149</v>
      </c>
      <c r="I58" s="969"/>
      <c r="J58" s="969"/>
      <c r="K58" s="965">
        <f>O58+март!L58</f>
        <v>17.069999999999993</v>
      </c>
      <c r="L58" s="965">
        <f>P58+март!L58</f>
        <v>2.37</v>
      </c>
      <c r="M58" s="966">
        <f>D58-L58</f>
        <v>32.86</v>
      </c>
      <c r="N58" s="966">
        <f>L58/D58*100</f>
        <v>6.7272211183650299</v>
      </c>
      <c r="O58" s="964">
        <f t="shared" si="1"/>
        <v>16.299999999999994</v>
      </c>
      <c r="P58" s="966">
        <f>SUM(S59:AW59)</f>
        <v>1.6</v>
      </c>
      <c r="Q58" s="966">
        <f t="shared" si="2"/>
        <v>9.8159509202454025</v>
      </c>
      <c r="R58" s="49" t="s">
        <v>34</v>
      </c>
      <c r="S58" s="50"/>
      <c r="T58" s="50"/>
      <c r="U58" s="50"/>
      <c r="V58" s="50">
        <v>0.6</v>
      </c>
      <c r="W58" s="50">
        <v>0.6</v>
      </c>
      <c r="X58" s="50">
        <v>0.6</v>
      </c>
      <c r="Y58" s="50">
        <v>0.7</v>
      </c>
      <c r="Z58" s="50">
        <v>0.6</v>
      </c>
      <c r="AA58" s="50">
        <v>0.6</v>
      </c>
      <c r="AB58" s="50">
        <v>0.6</v>
      </c>
      <c r="AC58" s="50">
        <v>0.6</v>
      </c>
      <c r="AD58" s="50">
        <v>0.6</v>
      </c>
      <c r="AE58" s="50">
        <v>0.6</v>
      </c>
      <c r="AF58" s="50">
        <v>0.6</v>
      </c>
      <c r="AG58" s="50">
        <v>0.6</v>
      </c>
      <c r="AH58" s="50">
        <v>0.6</v>
      </c>
      <c r="AI58" s="50">
        <v>0.6</v>
      </c>
      <c r="AJ58" s="50">
        <v>0.6</v>
      </c>
      <c r="AK58" s="50">
        <v>0.6</v>
      </c>
      <c r="AL58" s="50">
        <v>0.6</v>
      </c>
      <c r="AM58" s="50">
        <v>0.6</v>
      </c>
      <c r="AN58" s="50">
        <v>0.6</v>
      </c>
      <c r="AO58" s="50">
        <v>0.6</v>
      </c>
      <c r="AP58" s="50">
        <v>0.6</v>
      </c>
      <c r="AQ58" s="50">
        <v>0.6</v>
      </c>
      <c r="AR58" s="50">
        <v>0.6</v>
      </c>
      <c r="AS58" s="50">
        <v>0.6</v>
      </c>
      <c r="AT58" s="50">
        <v>0.6</v>
      </c>
      <c r="AU58" s="50">
        <v>0.6</v>
      </c>
      <c r="AV58" s="50">
        <v>0.6</v>
      </c>
      <c r="AW58" s="50">
        <v>0</v>
      </c>
      <c r="AX58" s="960" t="s">
        <v>394</v>
      </c>
    </row>
    <row r="59" spans="1:50" ht="15" hidden="1" customHeight="1">
      <c r="A59" s="962"/>
      <c r="B59" s="963"/>
      <c r="C59" s="961"/>
      <c r="D59" s="964"/>
      <c r="E59" s="969"/>
      <c r="F59" s="969"/>
      <c r="G59" s="969"/>
      <c r="H59" s="969"/>
      <c r="I59" s="969"/>
      <c r="J59" s="969"/>
      <c r="K59" s="965"/>
      <c r="L59" s="965"/>
      <c r="M59" s="967"/>
      <c r="N59" s="967"/>
      <c r="O59" s="964"/>
      <c r="P59" s="967"/>
      <c r="Q59" s="967"/>
      <c r="R59" s="51" t="s">
        <v>35</v>
      </c>
      <c r="S59" s="52"/>
      <c r="T59" s="52"/>
      <c r="U59" s="52"/>
      <c r="V59" s="52">
        <v>0</v>
      </c>
      <c r="W59" s="52">
        <v>0</v>
      </c>
      <c r="X59" s="52">
        <v>0.8</v>
      </c>
      <c r="Y59" s="52">
        <v>0.55000000000000004</v>
      </c>
      <c r="Z59" s="52">
        <v>0.25</v>
      </c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3"/>
      <c r="AM59" s="53"/>
      <c r="AN59" s="53"/>
      <c r="AO59" s="53"/>
      <c r="AP59" s="53"/>
      <c r="AQ59" s="53"/>
      <c r="AR59" s="53"/>
      <c r="AS59" s="53"/>
      <c r="AT59" s="53"/>
      <c r="AU59" s="140"/>
      <c r="AV59" s="192"/>
      <c r="AW59" s="192"/>
      <c r="AX59" s="961"/>
    </row>
    <row r="60" spans="1:50">
      <c r="A60" s="962" t="s">
        <v>279</v>
      </c>
      <c r="B60" s="963" t="s">
        <v>391</v>
      </c>
      <c r="C60" s="960" t="s">
        <v>33</v>
      </c>
      <c r="D60" s="964">
        <f>D58</f>
        <v>35.229999999999997</v>
      </c>
      <c r="E60" s="969">
        <v>42099</v>
      </c>
      <c r="F60" s="969"/>
      <c r="G60" s="969">
        <v>42100</v>
      </c>
      <c r="H60" s="969">
        <v>42149</v>
      </c>
      <c r="I60" s="969"/>
      <c r="J60" s="969"/>
      <c r="K60" s="965">
        <f>O60+март!L60</f>
        <v>14.050000000000004</v>
      </c>
      <c r="L60" s="965">
        <f>P60+март!L60</f>
        <v>4.8400000000000007</v>
      </c>
      <c r="M60" s="966">
        <f>D60-L60</f>
        <v>30.389999999999997</v>
      </c>
      <c r="N60" s="966">
        <f>L60/D60*100</f>
        <v>13.738291229066141</v>
      </c>
      <c r="O60" s="964">
        <f t="shared" si="1"/>
        <v>13.200000000000005</v>
      </c>
      <c r="P60" s="966">
        <f>SUM(S61:AW61)</f>
        <v>3.9900000000000007</v>
      </c>
      <c r="Q60" s="1113">
        <f t="shared" si="2"/>
        <v>30.22727272727272</v>
      </c>
      <c r="R60" s="49" t="s">
        <v>34</v>
      </c>
      <c r="S60" s="50"/>
      <c r="T60" s="50"/>
      <c r="U60" s="50"/>
      <c r="V60" s="50"/>
      <c r="W60" s="50"/>
      <c r="X60" s="50"/>
      <c r="Y60" s="50">
        <v>0.55000000000000004</v>
      </c>
      <c r="Z60" s="50">
        <v>0.55000000000000004</v>
      </c>
      <c r="AA60" s="50">
        <v>0.55000000000000004</v>
      </c>
      <c r="AB60" s="50">
        <v>0.55000000000000004</v>
      </c>
      <c r="AC60" s="50">
        <v>0.55000000000000004</v>
      </c>
      <c r="AD60" s="50">
        <v>0.55000000000000004</v>
      </c>
      <c r="AE60" s="50">
        <v>0.55000000000000004</v>
      </c>
      <c r="AF60" s="50">
        <v>0.55000000000000004</v>
      </c>
      <c r="AG60" s="50">
        <v>0.55000000000000004</v>
      </c>
      <c r="AH60" s="50">
        <v>0.55000000000000004</v>
      </c>
      <c r="AI60" s="50">
        <v>0.55000000000000004</v>
      </c>
      <c r="AJ60" s="50">
        <v>0.55000000000000004</v>
      </c>
      <c r="AK60" s="50">
        <v>0.55000000000000004</v>
      </c>
      <c r="AL60" s="50">
        <v>0.55000000000000004</v>
      </c>
      <c r="AM60" s="50">
        <v>0.55000000000000004</v>
      </c>
      <c r="AN60" s="50">
        <v>0.55000000000000004</v>
      </c>
      <c r="AO60" s="50">
        <v>0.55000000000000004</v>
      </c>
      <c r="AP60" s="50">
        <v>0.55000000000000004</v>
      </c>
      <c r="AQ60" s="50">
        <v>0.55000000000000004</v>
      </c>
      <c r="AR60" s="50">
        <v>0.55000000000000004</v>
      </c>
      <c r="AS60" s="50">
        <v>0.55000000000000004</v>
      </c>
      <c r="AT60" s="50">
        <v>0.55000000000000004</v>
      </c>
      <c r="AU60" s="50">
        <v>0.55000000000000004</v>
      </c>
      <c r="AV60" s="50">
        <v>0.55000000000000004</v>
      </c>
      <c r="AW60" s="50">
        <v>0</v>
      </c>
      <c r="AX60" s="960" t="s">
        <v>394</v>
      </c>
    </row>
    <row r="61" spans="1:50">
      <c r="A61" s="962"/>
      <c r="B61" s="963"/>
      <c r="C61" s="961"/>
      <c r="D61" s="964"/>
      <c r="E61" s="969"/>
      <c r="F61" s="969"/>
      <c r="G61" s="969"/>
      <c r="H61" s="969"/>
      <c r="I61" s="969"/>
      <c r="J61" s="969"/>
      <c r="K61" s="965"/>
      <c r="L61" s="965"/>
      <c r="M61" s="967"/>
      <c r="N61" s="967"/>
      <c r="O61" s="964"/>
      <c r="P61" s="967"/>
      <c r="Q61" s="1114"/>
      <c r="R61" s="51" t="s">
        <v>35</v>
      </c>
      <c r="S61" s="52"/>
      <c r="T61" s="52"/>
      <c r="U61" s="52"/>
      <c r="V61" s="52"/>
      <c r="W61" s="52"/>
      <c r="X61" s="52">
        <v>0.8</v>
      </c>
      <c r="Y61" s="52">
        <v>0.55000000000000004</v>
      </c>
      <c r="Z61" s="52">
        <v>0.25</v>
      </c>
      <c r="AA61" s="52">
        <v>0.25</v>
      </c>
      <c r="AB61" s="52">
        <v>0.45</v>
      </c>
      <c r="AC61" s="52">
        <v>0.35</v>
      </c>
      <c r="AD61" s="52">
        <v>0.25</v>
      </c>
      <c r="AE61" s="52">
        <v>0</v>
      </c>
      <c r="AF61" s="52">
        <v>0.44</v>
      </c>
      <c r="AG61" s="52">
        <v>0</v>
      </c>
      <c r="AH61" s="52">
        <v>0</v>
      </c>
      <c r="AI61" s="52">
        <v>0.1</v>
      </c>
      <c r="AJ61" s="52">
        <v>0.35</v>
      </c>
      <c r="AK61" s="52">
        <v>0.2</v>
      </c>
      <c r="AL61" s="53">
        <v>0</v>
      </c>
      <c r="AM61" s="53">
        <v>0</v>
      </c>
      <c r="AN61" s="53">
        <v>0</v>
      </c>
      <c r="AO61" s="53">
        <v>0</v>
      </c>
      <c r="AP61" s="53">
        <v>0</v>
      </c>
      <c r="AQ61" s="53">
        <v>0</v>
      </c>
      <c r="AR61" s="53">
        <v>0</v>
      </c>
      <c r="AS61" s="53">
        <v>0</v>
      </c>
      <c r="AT61" s="53">
        <v>0</v>
      </c>
      <c r="AU61" s="140">
        <v>0</v>
      </c>
      <c r="AV61" s="192"/>
      <c r="AW61" s="192"/>
      <c r="AX61" s="961"/>
    </row>
    <row r="62" spans="1:50">
      <c r="A62" s="962" t="s">
        <v>287</v>
      </c>
      <c r="B62" s="963" t="s">
        <v>288</v>
      </c>
      <c r="C62" s="960" t="s">
        <v>289</v>
      </c>
      <c r="D62" s="964">
        <v>749</v>
      </c>
      <c r="E62" s="969">
        <v>42075</v>
      </c>
      <c r="F62" s="969" t="s">
        <v>31</v>
      </c>
      <c r="G62" s="969">
        <v>42075</v>
      </c>
      <c r="H62" s="969">
        <v>42146</v>
      </c>
      <c r="I62" s="969"/>
      <c r="J62" s="969"/>
      <c r="K62" s="965">
        <f>O62+март!L62</f>
        <v>713</v>
      </c>
      <c r="L62" s="965">
        <f>P62+март!L62</f>
        <v>527</v>
      </c>
      <c r="M62" s="966">
        <f>D62-L62</f>
        <v>222</v>
      </c>
      <c r="N62" s="966">
        <f>L62/D62*100</f>
        <v>70.360480640854476</v>
      </c>
      <c r="O62" s="964">
        <f t="shared" si="1"/>
        <v>389</v>
      </c>
      <c r="P62" s="966">
        <f>SUM(S63:AW63)</f>
        <v>203</v>
      </c>
      <c r="Q62" s="966">
        <f>P62/O62*100</f>
        <v>52.185089974293064</v>
      </c>
      <c r="R62" s="49" t="s">
        <v>34</v>
      </c>
      <c r="S62" s="54">
        <v>16</v>
      </c>
      <c r="T62" s="54">
        <v>16</v>
      </c>
      <c r="U62" s="54">
        <v>16</v>
      </c>
      <c r="V62" s="54">
        <v>16</v>
      </c>
      <c r="W62" s="54">
        <v>16</v>
      </c>
      <c r="X62" s="54">
        <v>16</v>
      </c>
      <c r="Y62" s="54">
        <v>16</v>
      </c>
      <c r="Z62" s="54">
        <v>16</v>
      </c>
      <c r="AA62" s="54">
        <v>16</v>
      </c>
      <c r="AB62" s="54">
        <v>16</v>
      </c>
      <c r="AC62" s="54">
        <v>16</v>
      </c>
      <c r="AD62" s="54">
        <v>16</v>
      </c>
      <c r="AE62" s="54">
        <v>16</v>
      </c>
      <c r="AF62" s="54">
        <v>16</v>
      </c>
      <c r="AG62" s="54">
        <v>16</v>
      </c>
      <c r="AH62" s="54">
        <v>16</v>
      </c>
      <c r="AI62" s="54">
        <v>16</v>
      </c>
      <c r="AJ62" s="54">
        <v>16</v>
      </c>
      <c r="AK62" s="54">
        <v>16</v>
      </c>
      <c r="AL62" s="54">
        <v>16</v>
      </c>
      <c r="AM62" s="54">
        <v>16</v>
      </c>
      <c r="AN62" s="54">
        <v>17</v>
      </c>
      <c r="AO62" s="54">
        <v>18</v>
      </c>
      <c r="AP62" s="54">
        <v>18</v>
      </c>
      <c r="AQ62" s="54">
        <v>0</v>
      </c>
      <c r="AR62" s="54">
        <v>0</v>
      </c>
      <c r="AS62" s="54">
        <v>0</v>
      </c>
      <c r="AT62" s="54">
        <v>0</v>
      </c>
      <c r="AU62" s="54">
        <v>0</v>
      </c>
      <c r="AV62" s="54">
        <v>0</v>
      </c>
      <c r="AW62" s="50">
        <v>0</v>
      </c>
      <c r="AX62" s="960" t="s">
        <v>394</v>
      </c>
    </row>
    <row r="63" spans="1:50">
      <c r="A63" s="962"/>
      <c r="B63" s="963"/>
      <c r="C63" s="961"/>
      <c r="D63" s="964"/>
      <c r="E63" s="969"/>
      <c r="F63" s="969"/>
      <c r="G63" s="969"/>
      <c r="H63" s="969"/>
      <c r="I63" s="969"/>
      <c r="J63" s="969"/>
      <c r="K63" s="965"/>
      <c r="L63" s="965"/>
      <c r="M63" s="967"/>
      <c r="N63" s="967"/>
      <c r="O63" s="964"/>
      <c r="P63" s="967"/>
      <c r="Q63" s="967"/>
      <c r="R63" s="51" t="s">
        <v>35</v>
      </c>
      <c r="S63" s="52">
        <v>22</v>
      </c>
      <c r="T63" s="52">
        <v>22</v>
      </c>
      <c r="U63" s="52">
        <v>11</v>
      </c>
      <c r="V63" s="52">
        <v>34</v>
      </c>
      <c r="W63" s="52">
        <v>20</v>
      </c>
      <c r="X63" s="52">
        <v>22</v>
      </c>
      <c r="Y63" s="52">
        <v>0</v>
      </c>
      <c r="Z63" s="52">
        <v>11</v>
      </c>
      <c r="AA63" s="52">
        <v>11</v>
      </c>
      <c r="AB63" s="52">
        <v>10</v>
      </c>
      <c r="AC63" s="52">
        <v>20</v>
      </c>
      <c r="AD63" s="52">
        <v>0</v>
      </c>
      <c r="AE63" s="52">
        <v>0</v>
      </c>
      <c r="AF63" s="52">
        <v>0</v>
      </c>
      <c r="AG63" s="52">
        <v>20</v>
      </c>
      <c r="AH63" s="52">
        <v>0</v>
      </c>
      <c r="AI63" s="52">
        <v>0</v>
      </c>
      <c r="AJ63" s="52">
        <v>0</v>
      </c>
      <c r="AK63" s="52">
        <v>0</v>
      </c>
      <c r="AL63" s="53"/>
      <c r="AM63" s="53">
        <v>0</v>
      </c>
      <c r="AN63" s="53">
        <v>0</v>
      </c>
      <c r="AO63" s="53">
        <v>0</v>
      </c>
      <c r="AP63" s="53">
        <v>0</v>
      </c>
      <c r="AQ63" s="53"/>
      <c r="AR63" s="53"/>
      <c r="AS63" s="53"/>
      <c r="AT63" s="53"/>
      <c r="AU63" s="140"/>
      <c r="AV63" s="192"/>
      <c r="AW63" s="192"/>
      <c r="AX63" s="961"/>
    </row>
    <row r="64" spans="1:50">
      <c r="A64" s="962" t="s">
        <v>297</v>
      </c>
      <c r="B64" s="963" t="str">
        <f>март!B64</f>
        <v>Монтаж утяжилителей УБО - 530М</v>
      </c>
      <c r="C64" s="960" t="s">
        <v>289</v>
      </c>
      <c r="D64" s="964">
        <v>749</v>
      </c>
      <c r="E64" s="969">
        <v>42075</v>
      </c>
      <c r="F64" s="969" t="s">
        <v>31</v>
      </c>
      <c r="G64" s="969">
        <v>42087</v>
      </c>
      <c r="H64" s="969">
        <v>42146</v>
      </c>
      <c r="I64" s="969"/>
      <c r="J64" s="969"/>
      <c r="K64" s="965">
        <f>O64+март!L64</f>
        <v>142</v>
      </c>
      <c r="L64" s="965">
        <f>P64+март!L64</f>
        <v>110</v>
      </c>
      <c r="M64" s="966">
        <f>D64-L64</f>
        <v>639</v>
      </c>
      <c r="N64" s="966">
        <f>L64/D64*100</f>
        <v>14.686248331108146</v>
      </c>
      <c r="O64" s="964">
        <f t="shared" si="1"/>
        <v>57</v>
      </c>
      <c r="P64" s="966">
        <f>SUM(S65:AW65)</f>
        <v>25</v>
      </c>
      <c r="Q64" s="966">
        <f t="shared" si="2"/>
        <v>43.859649122807014</v>
      </c>
      <c r="R64" s="49" t="s">
        <v>34</v>
      </c>
      <c r="S64" s="54">
        <v>0</v>
      </c>
      <c r="T64" s="54">
        <v>0</v>
      </c>
      <c r="U64" s="54">
        <v>7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45</v>
      </c>
      <c r="AL64" s="54">
        <v>0</v>
      </c>
      <c r="AM64" s="54">
        <v>0</v>
      </c>
      <c r="AN64" s="54">
        <v>5</v>
      </c>
      <c r="AO64" s="54">
        <v>0</v>
      </c>
      <c r="AP64" s="54">
        <v>0</v>
      </c>
      <c r="AQ64" s="54">
        <v>0</v>
      </c>
      <c r="AR64" s="54">
        <v>0</v>
      </c>
      <c r="AS64" s="54">
        <v>0</v>
      </c>
      <c r="AT64" s="54">
        <v>0</v>
      </c>
      <c r="AU64" s="54">
        <v>0</v>
      </c>
      <c r="AV64" s="54">
        <v>0</v>
      </c>
      <c r="AW64" s="54">
        <v>0</v>
      </c>
      <c r="AX64" s="960" t="s">
        <v>394</v>
      </c>
    </row>
    <row r="65" spans="1:51">
      <c r="A65" s="962"/>
      <c r="B65" s="963"/>
      <c r="C65" s="961"/>
      <c r="D65" s="964"/>
      <c r="E65" s="969"/>
      <c r="F65" s="969"/>
      <c r="G65" s="969"/>
      <c r="H65" s="969"/>
      <c r="I65" s="969"/>
      <c r="J65" s="969"/>
      <c r="K65" s="965"/>
      <c r="L65" s="965"/>
      <c r="M65" s="967"/>
      <c r="N65" s="967"/>
      <c r="O65" s="964"/>
      <c r="P65" s="967"/>
      <c r="Q65" s="967"/>
      <c r="R65" s="51" t="s">
        <v>35</v>
      </c>
      <c r="S65" s="52">
        <v>0</v>
      </c>
      <c r="T65" s="52">
        <v>0</v>
      </c>
      <c r="U65" s="52">
        <v>12</v>
      </c>
      <c r="V65" s="52">
        <v>13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/>
      <c r="AE65" s="52">
        <v>0</v>
      </c>
      <c r="AF65" s="52"/>
      <c r="AG65" s="52">
        <v>0</v>
      </c>
      <c r="AH65" s="52"/>
      <c r="AI65" s="52"/>
      <c r="AJ65" s="52"/>
      <c r="AK65" s="52">
        <v>0</v>
      </c>
      <c r="AL65" s="53"/>
      <c r="AM65" s="53"/>
      <c r="AN65" s="53">
        <v>0</v>
      </c>
      <c r="AO65" s="53">
        <v>0</v>
      </c>
      <c r="AP65" s="53"/>
      <c r="AQ65" s="53"/>
      <c r="AR65" s="53"/>
      <c r="AS65" s="53"/>
      <c r="AT65" s="53"/>
      <c r="AU65" s="140"/>
      <c r="AV65" s="192"/>
      <c r="AW65" s="192"/>
      <c r="AX65" s="961"/>
    </row>
    <row r="66" spans="1:51">
      <c r="A66" s="194">
        <v>4</v>
      </c>
      <c r="B66" s="970" t="s">
        <v>91</v>
      </c>
      <c r="C66" s="970"/>
      <c r="D66" s="970"/>
      <c r="E66" s="970">
        <v>42045</v>
      </c>
      <c r="F66" s="970"/>
      <c r="G66" s="970"/>
      <c r="H66" s="970">
        <v>42174</v>
      </c>
      <c r="I66" s="970"/>
      <c r="J66" s="970"/>
      <c r="K66" s="970"/>
      <c r="L66" s="970"/>
      <c r="M66" s="970"/>
      <c r="N66" s="970"/>
      <c r="O66" s="970"/>
      <c r="P66" s="970"/>
      <c r="Q66" s="970"/>
      <c r="R66" s="970"/>
      <c r="S66" s="970"/>
      <c r="T66" s="970"/>
      <c r="U66" s="970"/>
      <c r="V66" s="970"/>
      <c r="W66" s="970"/>
      <c r="X66" s="970"/>
      <c r="Y66" s="970"/>
      <c r="Z66" s="970"/>
      <c r="AA66" s="970"/>
      <c r="AB66" s="970"/>
      <c r="AC66" s="970"/>
      <c r="AD66" s="970"/>
      <c r="AE66" s="970"/>
      <c r="AF66" s="970"/>
      <c r="AG66" s="970"/>
      <c r="AH66" s="970"/>
      <c r="AI66" s="970"/>
      <c r="AJ66" s="970"/>
      <c r="AK66" s="970"/>
      <c r="AL66" s="970"/>
      <c r="AM66" s="970"/>
      <c r="AN66" s="970"/>
      <c r="AO66" s="970"/>
      <c r="AP66" s="970"/>
      <c r="AQ66" s="970"/>
      <c r="AR66" s="970"/>
      <c r="AS66" s="970"/>
      <c r="AT66" s="970"/>
      <c r="AU66" s="970"/>
      <c r="AV66" s="970"/>
      <c r="AW66" s="970"/>
      <c r="AX66" s="970"/>
    </row>
    <row r="67" spans="1:51">
      <c r="A67" s="195" t="s">
        <v>268</v>
      </c>
      <c r="B67" s="1110" t="s">
        <v>92</v>
      </c>
      <c r="C67" s="1110"/>
      <c r="D67" s="1110"/>
      <c r="E67" s="1110">
        <v>42045</v>
      </c>
      <c r="F67" s="1110"/>
      <c r="G67" s="1110"/>
      <c r="H67" s="1110">
        <v>42084</v>
      </c>
      <c r="I67" s="1110"/>
      <c r="J67" s="1110"/>
      <c r="K67" s="1110"/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  <c r="AT67" s="1110"/>
      <c r="AU67" s="1110"/>
      <c r="AV67" s="1110"/>
      <c r="AW67" s="1110"/>
      <c r="AX67" s="1110"/>
    </row>
    <row r="68" spans="1:51" ht="15" customHeight="1">
      <c r="A68" s="962" t="s">
        <v>129</v>
      </c>
      <c r="B68" s="963" t="s">
        <v>93</v>
      </c>
      <c r="C68" s="960" t="s">
        <v>38</v>
      </c>
      <c r="D68" s="964">
        <v>1596</v>
      </c>
      <c r="E68" s="969">
        <v>42045</v>
      </c>
      <c r="F68" s="969">
        <v>42175</v>
      </c>
      <c r="G68" s="969"/>
      <c r="H68" s="969">
        <v>42054</v>
      </c>
      <c r="I68" s="969">
        <v>42175</v>
      </c>
      <c r="J68" s="969"/>
      <c r="K68" s="965">
        <f>O68+март!L68</f>
        <v>1596</v>
      </c>
      <c r="L68" s="965">
        <f>P68+март!L68</f>
        <v>0</v>
      </c>
      <c r="M68" s="966">
        <f>D68-L68</f>
        <v>1596</v>
      </c>
      <c r="N68" s="966">
        <f>L68/D68*100</f>
        <v>0</v>
      </c>
      <c r="O68" s="964">
        <f>SUM(S68:AW68)</f>
        <v>1596</v>
      </c>
      <c r="P68" s="966">
        <f>SUM(S69:AW69)</f>
        <v>0</v>
      </c>
      <c r="Q68" s="966">
        <f>P68/O68*100</f>
        <v>0</v>
      </c>
      <c r="R68" s="49" t="s">
        <v>34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>
        <v>114</v>
      </c>
      <c r="AI68" s="50">
        <v>114</v>
      </c>
      <c r="AJ68" s="50">
        <v>114</v>
      </c>
      <c r="AK68" s="50">
        <v>114</v>
      </c>
      <c r="AL68" s="50">
        <v>114</v>
      </c>
      <c r="AM68" s="50">
        <v>114</v>
      </c>
      <c r="AN68" s="50">
        <v>114</v>
      </c>
      <c r="AO68" s="50">
        <v>114</v>
      </c>
      <c r="AP68" s="50">
        <v>114</v>
      </c>
      <c r="AQ68" s="50">
        <v>114</v>
      </c>
      <c r="AR68" s="50">
        <v>114</v>
      </c>
      <c r="AS68" s="50">
        <v>114</v>
      </c>
      <c r="AT68" s="50">
        <v>114</v>
      </c>
      <c r="AU68" s="50">
        <f>114/2</f>
        <v>57</v>
      </c>
      <c r="AV68" s="50">
        <v>57</v>
      </c>
      <c r="AW68" s="50"/>
      <c r="AX68" s="960" t="s">
        <v>393</v>
      </c>
      <c r="AY68">
        <f>F68-I68</f>
        <v>0</v>
      </c>
    </row>
    <row r="69" spans="1:51">
      <c r="A69" s="962"/>
      <c r="B69" s="963"/>
      <c r="C69" s="961"/>
      <c r="D69" s="964"/>
      <c r="E69" s="969"/>
      <c r="F69" s="969"/>
      <c r="G69" s="969"/>
      <c r="H69" s="969"/>
      <c r="I69" s="969"/>
      <c r="J69" s="969"/>
      <c r="K69" s="965"/>
      <c r="L69" s="965"/>
      <c r="M69" s="967"/>
      <c r="N69" s="967"/>
      <c r="O69" s="964"/>
      <c r="P69" s="967"/>
      <c r="Q69" s="967"/>
      <c r="R69" s="51" t="s">
        <v>35</v>
      </c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3"/>
      <c r="AM69" s="53"/>
      <c r="AN69" s="53"/>
      <c r="AO69" s="53"/>
      <c r="AP69" s="53"/>
      <c r="AQ69" s="53"/>
      <c r="AR69" s="53"/>
      <c r="AS69" s="53"/>
      <c r="AT69" s="53"/>
      <c r="AU69" s="140"/>
      <c r="AV69" s="192"/>
      <c r="AW69" s="193"/>
      <c r="AX69" s="961"/>
    </row>
    <row r="70" spans="1:51" ht="15" hidden="1" customHeight="1">
      <c r="A70" s="962" t="s">
        <v>130</v>
      </c>
      <c r="B70" s="963" t="s">
        <v>94</v>
      </c>
      <c r="C70" s="960" t="s">
        <v>39</v>
      </c>
      <c r="D70" s="964">
        <v>100</v>
      </c>
      <c r="E70" s="969">
        <v>42055</v>
      </c>
      <c r="F70" s="969">
        <v>42175</v>
      </c>
      <c r="G70" s="969"/>
      <c r="H70" s="969">
        <v>42069</v>
      </c>
      <c r="I70" s="969">
        <f>F70+14</f>
        <v>42189</v>
      </c>
      <c r="J70" s="969"/>
      <c r="K70" s="965">
        <f>O70+март!L70</f>
        <v>0</v>
      </c>
      <c r="L70" s="965">
        <f>P70+март!L70</f>
        <v>0</v>
      </c>
      <c r="M70" s="966">
        <f>D70-L70</f>
        <v>100</v>
      </c>
      <c r="N70" s="966">
        <f>L70/D70*100</f>
        <v>0</v>
      </c>
      <c r="O70" s="964">
        <f>SUM(S70:AW70)</f>
        <v>0</v>
      </c>
      <c r="P70" s="966">
        <f>SUM(S71:AW71)</f>
        <v>0</v>
      </c>
      <c r="Q70" s="966" t="e">
        <f>P70/O70*100</f>
        <v>#DIV/0!</v>
      </c>
      <c r="R70" s="49" t="s">
        <v>34</v>
      </c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1106" t="s">
        <v>326</v>
      </c>
    </row>
    <row r="71" spans="1:51" hidden="1">
      <c r="A71" s="962"/>
      <c r="B71" s="963"/>
      <c r="C71" s="961"/>
      <c r="D71" s="964"/>
      <c r="E71" s="969"/>
      <c r="F71" s="969"/>
      <c r="G71" s="969"/>
      <c r="H71" s="969"/>
      <c r="I71" s="969"/>
      <c r="J71" s="969"/>
      <c r="K71" s="965"/>
      <c r="L71" s="965"/>
      <c r="M71" s="967"/>
      <c r="N71" s="967"/>
      <c r="O71" s="964"/>
      <c r="P71" s="967"/>
      <c r="Q71" s="967"/>
      <c r="R71" s="51" t="s">
        <v>35</v>
      </c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3"/>
      <c r="AM71" s="53"/>
      <c r="AN71" s="53"/>
      <c r="AO71" s="53"/>
      <c r="AP71" s="53"/>
      <c r="AQ71" s="53"/>
      <c r="AR71" s="53"/>
      <c r="AS71" s="53"/>
      <c r="AT71" s="53"/>
      <c r="AU71" s="140"/>
      <c r="AV71" s="192"/>
      <c r="AW71" s="193"/>
      <c r="AX71" s="1107"/>
    </row>
    <row r="72" spans="1:51" ht="15" hidden="1" customHeight="1">
      <c r="A72" s="962" t="s">
        <v>131</v>
      </c>
      <c r="B72" s="963" t="s">
        <v>95</v>
      </c>
      <c r="C72" s="960" t="s">
        <v>39</v>
      </c>
      <c r="D72" s="964">
        <v>100</v>
      </c>
      <c r="E72" s="969">
        <v>42070</v>
      </c>
      <c r="F72" s="969">
        <v>42111</v>
      </c>
      <c r="G72" s="969"/>
      <c r="H72" s="969">
        <v>42075</v>
      </c>
      <c r="I72" s="969">
        <v>42110</v>
      </c>
      <c r="J72" s="969"/>
      <c r="K72" s="965">
        <f>O72+март!L72</f>
        <v>0</v>
      </c>
      <c r="L72" s="965">
        <f>P72+март!L72</f>
        <v>0</v>
      </c>
      <c r="M72" s="966">
        <f>D72-L72</f>
        <v>100</v>
      </c>
      <c r="N72" s="966">
        <f>L72/D72*100</f>
        <v>0</v>
      </c>
      <c r="O72" s="964">
        <f>SUM(S72:AW72)</f>
        <v>0</v>
      </c>
      <c r="P72" s="966">
        <f>SUM(S73:AW73)</f>
        <v>0</v>
      </c>
      <c r="Q72" s="966" t="e">
        <f>P72/O72*100</f>
        <v>#DIV/0!</v>
      </c>
      <c r="R72" s="49" t="s">
        <v>34</v>
      </c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1106" t="s">
        <v>326</v>
      </c>
    </row>
    <row r="73" spans="1:51" hidden="1">
      <c r="A73" s="962"/>
      <c r="B73" s="963"/>
      <c r="C73" s="961"/>
      <c r="D73" s="964"/>
      <c r="E73" s="969"/>
      <c r="F73" s="969"/>
      <c r="G73" s="969"/>
      <c r="H73" s="969"/>
      <c r="I73" s="969"/>
      <c r="J73" s="969"/>
      <c r="K73" s="965"/>
      <c r="L73" s="965"/>
      <c r="M73" s="967"/>
      <c r="N73" s="967"/>
      <c r="O73" s="964"/>
      <c r="P73" s="967"/>
      <c r="Q73" s="967"/>
      <c r="R73" s="51" t="s">
        <v>35</v>
      </c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3"/>
      <c r="AM73" s="53"/>
      <c r="AN73" s="53"/>
      <c r="AO73" s="53"/>
      <c r="AP73" s="53"/>
      <c r="AQ73" s="53"/>
      <c r="AR73" s="53"/>
      <c r="AS73" s="53"/>
      <c r="AT73" s="53"/>
      <c r="AU73" s="140"/>
      <c r="AV73" s="192"/>
      <c r="AW73" s="193"/>
      <c r="AX73" s="1107"/>
    </row>
    <row r="74" spans="1:51" ht="15" hidden="1" customHeight="1">
      <c r="A74" s="962" t="s">
        <v>132</v>
      </c>
      <c r="B74" s="963" t="s">
        <v>96</v>
      </c>
      <c r="C74" s="960" t="s">
        <v>39</v>
      </c>
      <c r="D74" s="964">
        <v>100</v>
      </c>
      <c r="E74" s="969">
        <v>42070</v>
      </c>
      <c r="F74" s="969">
        <v>42110</v>
      </c>
      <c r="G74" s="969"/>
      <c r="H74" s="969">
        <v>42084</v>
      </c>
      <c r="I74" s="969">
        <f>F74+14</f>
        <v>42124</v>
      </c>
      <c r="J74" s="969"/>
      <c r="K74" s="965">
        <f>O74+март!L74</f>
        <v>0</v>
      </c>
      <c r="L74" s="965">
        <f>P74+март!L74</f>
        <v>0</v>
      </c>
      <c r="M74" s="966">
        <f>D74-L74</f>
        <v>100</v>
      </c>
      <c r="N74" s="966">
        <f>L74/D74*100</f>
        <v>0</v>
      </c>
      <c r="O74" s="964">
        <f>SUM(S74:AW74)</f>
        <v>0</v>
      </c>
      <c r="P74" s="966">
        <f>SUM(S75:AW75)</f>
        <v>0</v>
      </c>
      <c r="Q74" s="966" t="e">
        <f>P74/O74*100</f>
        <v>#DIV/0!</v>
      </c>
      <c r="R74" s="49" t="s">
        <v>34</v>
      </c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1106" t="s">
        <v>326</v>
      </c>
    </row>
    <row r="75" spans="1:51" hidden="1">
      <c r="A75" s="962"/>
      <c r="B75" s="963"/>
      <c r="C75" s="961"/>
      <c r="D75" s="964"/>
      <c r="E75" s="969"/>
      <c r="F75" s="969"/>
      <c r="G75" s="969"/>
      <c r="H75" s="969"/>
      <c r="I75" s="969"/>
      <c r="J75" s="969"/>
      <c r="K75" s="965"/>
      <c r="L75" s="965"/>
      <c r="M75" s="967"/>
      <c r="N75" s="967"/>
      <c r="O75" s="964"/>
      <c r="P75" s="967"/>
      <c r="Q75" s="967"/>
      <c r="R75" s="51" t="s">
        <v>35</v>
      </c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3"/>
      <c r="AM75" s="53"/>
      <c r="AN75" s="53"/>
      <c r="AO75" s="53"/>
      <c r="AP75" s="53"/>
      <c r="AQ75" s="53"/>
      <c r="AR75" s="53"/>
      <c r="AS75" s="53"/>
      <c r="AT75" s="53"/>
      <c r="AU75" s="140"/>
      <c r="AV75" s="192"/>
      <c r="AW75" s="193"/>
      <c r="AX75" s="1107"/>
    </row>
    <row r="76" spans="1:51" ht="15" hidden="1" customHeight="1">
      <c r="A76" s="962" t="s">
        <v>133</v>
      </c>
      <c r="B76" s="963" t="s">
        <v>97</v>
      </c>
      <c r="C76" s="960" t="s">
        <v>39</v>
      </c>
      <c r="D76" s="964">
        <v>100</v>
      </c>
      <c r="E76" s="969">
        <v>42070</v>
      </c>
      <c r="F76" s="969">
        <v>42111</v>
      </c>
      <c r="G76" s="969"/>
      <c r="H76" s="969">
        <v>42078</v>
      </c>
      <c r="I76" s="969">
        <v>42180</v>
      </c>
      <c r="J76" s="969"/>
      <c r="K76" s="965">
        <f>O76+март!L76</f>
        <v>0</v>
      </c>
      <c r="L76" s="965">
        <f>P76+март!L76</f>
        <v>0</v>
      </c>
      <c r="M76" s="966">
        <f>D76-L76</f>
        <v>100</v>
      </c>
      <c r="N76" s="966">
        <f>L76/D76*100</f>
        <v>0</v>
      </c>
      <c r="O76" s="964">
        <f>SUM(S76:AW76)</f>
        <v>0</v>
      </c>
      <c r="P76" s="966">
        <f>SUM(S77:AW77)</f>
        <v>0</v>
      </c>
      <c r="Q76" s="966" t="e">
        <f>P76/O76*100</f>
        <v>#DIV/0!</v>
      </c>
      <c r="R76" s="49" t="s">
        <v>34</v>
      </c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1106" t="s">
        <v>326</v>
      </c>
    </row>
    <row r="77" spans="1:51" hidden="1">
      <c r="A77" s="962"/>
      <c r="B77" s="963"/>
      <c r="C77" s="961"/>
      <c r="D77" s="964"/>
      <c r="E77" s="969"/>
      <c r="F77" s="969"/>
      <c r="G77" s="969"/>
      <c r="H77" s="969"/>
      <c r="I77" s="969"/>
      <c r="J77" s="969"/>
      <c r="K77" s="965"/>
      <c r="L77" s="965"/>
      <c r="M77" s="967"/>
      <c r="N77" s="967"/>
      <c r="O77" s="964"/>
      <c r="P77" s="967"/>
      <c r="Q77" s="967"/>
      <c r="R77" s="51" t="s">
        <v>35</v>
      </c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3"/>
      <c r="AM77" s="53"/>
      <c r="AN77" s="53"/>
      <c r="AO77" s="53"/>
      <c r="AP77" s="53"/>
      <c r="AQ77" s="53"/>
      <c r="AR77" s="53"/>
      <c r="AS77" s="53"/>
      <c r="AT77" s="53"/>
      <c r="AU77" s="140"/>
      <c r="AV77" s="192"/>
      <c r="AW77" s="193"/>
      <c r="AX77" s="1107"/>
    </row>
    <row r="78" spans="1:51">
      <c r="A78" s="195" t="s">
        <v>269</v>
      </c>
      <c r="B78" s="1110" t="s">
        <v>98</v>
      </c>
      <c r="C78" s="1110"/>
      <c r="D78" s="1110"/>
      <c r="E78" s="1110">
        <v>42055</v>
      </c>
      <c r="F78" s="1110"/>
      <c r="G78" s="1110"/>
      <c r="H78" s="1110">
        <v>42114</v>
      </c>
      <c r="I78" s="1110"/>
      <c r="J78" s="1110"/>
      <c r="K78" s="1110"/>
      <c r="L78" s="1110"/>
      <c r="M78" s="1110"/>
      <c r="N78" s="1110"/>
      <c r="O78" s="1110"/>
      <c r="P78" s="1110"/>
      <c r="Q78" s="1110"/>
      <c r="R78" s="1110"/>
      <c r="S78" s="1110"/>
      <c r="T78" s="1110"/>
      <c r="U78" s="1110"/>
      <c r="V78" s="1110"/>
      <c r="W78" s="1110"/>
      <c r="X78" s="1110"/>
      <c r="Y78" s="1110"/>
      <c r="Z78" s="1110"/>
      <c r="AA78" s="1110"/>
      <c r="AB78" s="1110"/>
      <c r="AC78" s="1110"/>
      <c r="AD78" s="1110"/>
      <c r="AE78" s="1110"/>
      <c r="AF78" s="1110"/>
      <c r="AG78" s="1110"/>
      <c r="AH78" s="1110"/>
      <c r="AI78" s="1110"/>
      <c r="AJ78" s="1110"/>
      <c r="AK78" s="1110"/>
      <c r="AL78" s="1110"/>
      <c r="AM78" s="1110"/>
      <c r="AN78" s="1110"/>
      <c r="AO78" s="1110"/>
      <c r="AP78" s="1110"/>
      <c r="AQ78" s="1110"/>
      <c r="AR78" s="1110"/>
      <c r="AS78" s="1110"/>
      <c r="AT78" s="1110"/>
      <c r="AU78" s="1110"/>
      <c r="AV78" s="1110"/>
      <c r="AW78" s="1110"/>
      <c r="AX78" s="1110"/>
    </row>
    <row r="79" spans="1:51" ht="15" customHeight="1">
      <c r="A79" s="962" t="s">
        <v>134</v>
      </c>
      <c r="B79" s="963" t="s">
        <v>93</v>
      </c>
      <c r="C79" s="960" t="s">
        <v>38</v>
      </c>
      <c r="D79" s="964">
        <v>1886</v>
      </c>
      <c r="E79" s="969">
        <v>42055</v>
      </c>
      <c r="F79" s="969">
        <v>42175</v>
      </c>
      <c r="G79" s="969"/>
      <c r="H79" s="969">
        <v>42064</v>
      </c>
      <c r="I79" s="969">
        <v>42175</v>
      </c>
      <c r="J79" s="969"/>
      <c r="K79" s="965">
        <f>O79+март!L79</f>
        <v>1886</v>
      </c>
      <c r="L79" s="965">
        <f>P79+март!L79</f>
        <v>0</v>
      </c>
      <c r="M79" s="966">
        <f>D79-L79</f>
        <v>1886</v>
      </c>
      <c r="N79" s="966">
        <f>L79/D79*100</f>
        <v>0</v>
      </c>
      <c r="O79" s="964">
        <f>SUM(S79:AW79)</f>
        <v>1886</v>
      </c>
      <c r="P79" s="966">
        <f>SUM(S80:AW80)</f>
        <v>0</v>
      </c>
      <c r="Q79" s="966">
        <f>P79/O79*100</f>
        <v>0</v>
      </c>
      <c r="R79" s="49" t="s">
        <v>34</v>
      </c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4">
        <v>235.8</v>
      </c>
      <c r="AO79" s="54">
        <v>235.8</v>
      </c>
      <c r="AP79" s="54">
        <v>235.8</v>
      </c>
      <c r="AQ79" s="54">
        <v>235.8</v>
      </c>
      <c r="AR79" s="54">
        <v>235.8</v>
      </c>
      <c r="AS79" s="54">
        <v>235.8</v>
      </c>
      <c r="AT79" s="54">
        <v>235.8</v>
      </c>
      <c r="AU79" s="54">
        <f>235.8/2</f>
        <v>117.9</v>
      </c>
      <c r="AV79" s="54">
        <f>118-0.5</f>
        <v>117.5</v>
      </c>
      <c r="AW79" s="50"/>
      <c r="AX79" s="960" t="s">
        <v>393</v>
      </c>
      <c r="AY79">
        <f>I79-F79</f>
        <v>0</v>
      </c>
    </row>
    <row r="80" spans="1:51">
      <c r="A80" s="962"/>
      <c r="B80" s="963"/>
      <c r="C80" s="961"/>
      <c r="D80" s="964"/>
      <c r="E80" s="969"/>
      <c r="F80" s="969"/>
      <c r="G80" s="969"/>
      <c r="H80" s="969"/>
      <c r="I80" s="969"/>
      <c r="J80" s="969"/>
      <c r="K80" s="965"/>
      <c r="L80" s="965"/>
      <c r="M80" s="967"/>
      <c r="N80" s="967"/>
      <c r="O80" s="964"/>
      <c r="P80" s="967"/>
      <c r="Q80" s="967"/>
      <c r="R80" s="51" t="s">
        <v>35</v>
      </c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3"/>
      <c r="AM80" s="53"/>
      <c r="AN80" s="53"/>
      <c r="AO80" s="53"/>
      <c r="AP80" s="53"/>
      <c r="AQ80" s="53"/>
      <c r="AR80" s="53"/>
      <c r="AS80" s="53"/>
      <c r="AT80" s="53"/>
      <c r="AU80" s="140"/>
      <c r="AV80" s="192"/>
      <c r="AW80" s="193"/>
      <c r="AX80" s="961"/>
    </row>
    <row r="81" spans="1:52" ht="15" hidden="1" customHeight="1">
      <c r="A81" s="962" t="s">
        <v>135</v>
      </c>
      <c r="B81" s="963" t="s">
        <v>94</v>
      </c>
      <c r="C81" s="960" t="s">
        <v>39</v>
      </c>
      <c r="D81" s="964">
        <v>100</v>
      </c>
      <c r="E81" s="969">
        <v>42085</v>
      </c>
      <c r="F81" s="969">
        <v>42175</v>
      </c>
      <c r="G81" s="969"/>
      <c r="H81" s="969">
        <v>42099</v>
      </c>
      <c r="I81" s="969">
        <v>42189</v>
      </c>
      <c r="J81" s="969"/>
      <c r="K81" s="965">
        <f>O81+март!L81</f>
        <v>0</v>
      </c>
      <c r="L81" s="965">
        <f>P81+март!L81</f>
        <v>0</v>
      </c>
      <c r="M81" s="966">
        <f>D81-L81</f>
        <v>100</v>
      </c>
      <c r="N81" s="966">
        <f>L81/D81*100</f>
        <v>0</v>
      </c>
      <c r="O81" s="964">
        <f>SUM(S81:AW81)</f>
        <v>0</v>
      </c>
      <c r="P81" s="966">
        <f>SUM(S82:AW82)</f>
        <v>0</v>
      </c>
      <c r="Q81" s="966" t="e">
        <f>P81/O81*100</f>
        <v>#DIV/0!</v>
      </c>
      <c r="R81" s="49" t="s">
        <v>34</v>
      </c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1106" t="s">
        <v>326</v>
      </c>
    </row>
    <row r="82" spans="1:52" hidden="1">
      <c r="A82" s="962"/>
      <c r="B82" s="963"/>
      <c r="C82" s="961"/>
      <c r="D82" s="964"/>
      <c r="E82" s="969"/>
      <c r="F82" s="969"/>
      <c r="G82" s="969"/>
      <c r="H82" s="969"/>
      <c r="I82" s="969"/>
      <c r="J82" s="969"/>
      <c r="K82" s="965"/>
      <c r="L82" s="965"/>
      <c r="M82" s="967"/>
      <c r="N82" s="967"/>
      <c r="O82" s="964"/>
      <c r="P82" s="967"/>
      <c r="Q82" s="967"/>
      <c r="R82" s="51" t="s">
        <v>35</v>
      </c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3"/>
      <c r="AM82" s="53"/>
      <c r="AN82" s="53"/>
      <c r="AO82" s="53"/>
      <c r="AP82" s="53"/>
      <c r="AQ82" s="53"/>
      <c r="AR82" s="53"/>
      <c r="AS82" s="53"/>
      <c r="AT82" s="53"/>
      <c r="AU82" s="140"/>
      <c r="AV82" s="192"/>
      <c r="AW82" s="193"/>
      <c r="AX82" s="1107"/>
      <c r="AY82">
        <f>H81-E81</f>
        <v>14</v>
      </c>
      <c r="AZ82" s="191"/>
    </row>
    <row r="83" spans="1:52" hidden="1">
      <c r="A83" s="971" t="s">
        <v>136</v>
      </c>
      <c r="B83" s="963" t="s">
        <v>95</v>
      </c>
      <c r="C83" s="960" t="s">
        <v>39</v>
      </c>
      <c r="D83" s="964">
        <v>100</v>
      </c>
      <c r="E83" s="969">
        <v>42100</v>
      </c>
      <c r="F83" s="969">
        <v>42181</v>
      </c>
      <c r="G83" s="969"/>
      <c r="H83" s="969">
        <v>42110</v>
      </c>
      <c r="I83" s="969">
        <f>F83+5</f>
        <v>42186</v>
      </c>
      <c r="J83" s="969"/>
      <c r="K83" s="965">
        <f>O83+март!L83</f>
        <v>0</v>
      </c>
      <c r="L83" s="965">
        <f>P83+март!L83</f>
        <v>0</v>
      </c>
      <c r="M83" s="966">
        <f>D83-L83</f>
        <v>100</v>
      </c>
      <c r="N83" s="966">
        <f>L83/D83*100</f>
        <v>0</v>
      </c>
      <c r="O83" s="964">
        <f>SUM(S83:AW83)</f>
        <v>0</v>
      </c>
      <c r="P83" s="966">
        <f>SUM(S84:AW84)</f>
        <v>0</v>
      </c>
      <c r="Q83" s="966" t="e">
        <f>P83/O83*100</f>
        <v>#DIV/0!</v>
      </c>
      <c r="R83" s="49" t="s">
        <v>34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1106" t="s">
        <v>326</v>
      </c>
    </row>
    <row r="84" spans="1:52" hidden="1">
      <c r="A84" s="971"/>
      <c r="B84" s="963"/>
      <c r="C84" s="961"/>
      <c r="D84" s="964"/>
      <c r="E84" s="969"/>
      <c r="F84" s="969"/>
      <c r="G84" s="969"/>
      <c r="H84" s="969"/>
      <c r="I84" s="969"/>
      <c r="J84" s="969"/>
      <c r="K84" s="965"/>
      <c r="L84" s="965"/>
      <c r="M84" s="967"/>
      <c r="N84" s="967"/>
      <c r="O84" s="964"/>
      <c r="P84" s="967"/>
      <c r="Q84" s="967"/>
      <c r="R84" s="51" t="s">
        <v>35</v>
      </c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3"/>
      <c r="AM84" s="53"/>
      <c r="AN84" s="53"/>
      <c r="AO84" s="53"/>
      <c r="AP84" s="53"/>
      <c r="AQ84" s="53"/>
      <c r="AR84" s="53"/>
      <c r="AS84" s="53"/>
      <c r="AT84" s="53"/>
      <c r="AU84" s="140"/>
      <c r="AV84" s="192"/>
      <c r="AW84" s="193"/>
      <c r="AX84" s="1107"/>
    </row>
    <row r="85" spans="1:52" hidden="1">
      <c r="A85" s="971" t="s">
        <v>137</v>
      </c>
      <c r="B85" s="963" t="s">
        <v>96</v>
      </c>
      <c r="C85" s="960" t="s">
        <v>39</v>
      </c>
      <c r="D85" s="964">
        <v>100</v>
      </c>
      <c r="E85" s="969">
        <v>42100</v>
      </c>
      <c r="F85" s="969">
        <v>42181</v>
      </c>
      <c r="G85" s="969"/>
      <c r="H85" s="969">
        <v>42114</v>
      </c>
      <c r="I85" s="969">
        <f>F85+14</f>
        <v>42195</v>
      </c>
      <c r="J85" s="969"/>
      <c r="K85" s="965">
        <f>O85+март!L85</f>
        <v>0</v>
      </c>
      <c r="L85" s="965">
        <f>P85+март!L85</f>
        <v>0</v>
      </c>
      <c r="M85" s="966">
        <f>D85-L85</f>
        <v>100</v>
      </c>
      <c r="N85" s="966">
        <f>L85/D85*100</f>
        <v>0</v>
      </c>
      <c r="O85" s="964">
        <f>SUM(S85:AW85)</f>
        <v>0</v>
      </c>
      <c r="P85" s="966">
        <f>SUM(S86:AW86)</f>
        <v>0</v>
      </c>
      <c r="Q85" s="966" t="e">
        <f>P85/O85*100</f>
        <v>#DIV/0!</v>
      </c>
      <c r="R85" s="49" t="s">
        <v>34</v>
      </c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1106" t="s">
        <v>326</v>
      </c>
    </row>
    <row r="86" spans="1:52" hidden="1">
      <c r="A86" s="971"/>
      <c r="B86" s="963"/>
      <c r="C86" s="961"/>
      <c r="D86" s="964"/>
      <c r="E86" s="969"/>
      <c r="F86" s="969"/>
      <c r="G86" s="969"/>
      <c r="H86" s="969"/>
      <c r="I86" s="969"/>
      <c r="J86" s="969"/>
      <c r="K86" s="965"/>
      <c r="L86" s="965"/>
      <c r="M86" s="967"/>
      <c r="N86" s="967"/>
      <c r="O86" s="964"/>
      <c r="P86" s="967"/>
      <c r="Q86" s="967"/>
      <c r="R86" s="51" t="s">
        <v>35</v>
      </c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3"/>
      <c r="AM86" s="53"/>
      <c r="AN86" s="53"/>
      <c r="AO86" s="53"/>
      <c r="AP86" s="53"/>
      <c r="AQ86" s="53"/>
      <c r="AR86" s="53"/>
      <c r="AS86" s="53"/>
      <c r="AT86" s="53"/>
      <c r="AU86" s="140"/>
      <c r="AV86" s="192"/>
      <c r="AW86" s="193"/>
      <c r="AX86" s="1107"/>
    </row>
    <row r="87" spans="1:52" hidden="1">
      <c r="A87" s="971" t="s">
        <v>138</v>
      </c>
      <c r="B87" s="963" t="s">
        <v>97</v>
      </c>
      <c r="C87" s="960" t="s">
        <v>39</v>
      </c>
      <c r="D87" s="964">
        <v>100</v>
      </c>
      <c r="E87" s="969">
        <v>42100</v>
      </c>
      <c r="F87" s="969">
        <v>42181</v>
      </c>
      <c r="G87" s="969"/>
      <c r="H87" s="969">
        <v>42110</v>
      </c>
      <c r="I87" s="969">
        <f>F87+14</f>
        <v>42195</v>
      </c>
      <c r="J87" s="969"/>
      <c r="K87" s="965">
        <f>O87+март!L87</f>
        <v>0</v>
      </c>
      <c r="L87" s="965">
        <f>P87+март!L87</f>
        <v>0</v>
      </c>
      <c r="M87" s="966">
        <f>D87-L87</f>
        <v>100</v>
      </c>
      <c r="N87" s="966">
        <f>L87/D87*100</f>
        <v>0</v>
      </c>
      <c r="O87" s="964">
        <f>SUM(S87:AW87)</f>
        <v>0</v>
      </c>
      <c r="P87" s="966">
        <f>SUM(S88:AW88)</f>
        <v>0</v>
      </c>
      <c r="Q87" s="966" t="e">
        <f>P87/O87*100</f>
        <v>#DIV/0!</v>
      </c>
      <c r="R87" s="49" t="s">
        <v>34</v>
      </c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1106" t="s">
        <v>326</v>
      </c>
    </row>
    <row r="88" spans="1:52" hidden="1">
      <c r="A88" s="971"/>
      <c r="B88" s="963"/>
      <c r="C88" s="961"/>
      <c r="D88" s="964"/>
      <c r="E88" s="969"/>
      <c r="F88" s="969"/>
      <c r="G88" s="969"/>
      <c r="H88" s="969"/>
      <c r="I88" s="969"/>
      <c r="J88" s="969"/>
      <c r="K88" s="965"/>
      <c r="L88" s="965"/>
      <c r="M88" s="967"/>
      <c r="N88" s="967"/>
      <c r="O88" s="964"/>
      <c r="P88" s="967"/>
      <c r="Q88" s="967"/>
      <c r="R88" s="51" t="s">
        <v>35</v>
      </c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3"/>
      <c r="AM88" s="53"/>
      <c r="AN88" s="53"/>
      <c r="AO88" s="53"/>
      <c r="AP88" s="53"/>
      <c r="AQ88" s="53"/>
      <c r="AR88" s="53"/>
      <c r="AS88" s="53"/>
      <c r="AT88" s="53"/>
      <c r="AU88" s="140"/>
      <c r="AV88" s="192"/>
      <c r="AW88" s="193"/>
      <c r="AX88" s="1107"/>
    </row>
    <row r="89" spans="1:52">
      <c r="A89" s="195" t="s">
        <v>270</v>
      </c>
      <c r="B89" s="1110" t="s">
        <v>99</v>
      </c>
      <c r="C89" s="1110"/>
      <c r="D89" s="1110"/>
      <c r="E89" s="1110">
        <v>42065</v>
      </c>
      <c r="F89" s="1110"/>
      <c r="G89" s="1110"/>
      <c r="H89" s="1110">
        <v>42099</v>
      </c>
      <c r="I89" s="1110"/>
      <c r="J89" s="1110"/>
      <c r="K89" s="1110"/>
      <c r="L89" s="1110"/>
      <c r="M89" s="1110"/>
      <c r="N89" s="1110"/>
      <c r="O89" s="1110"/>
      <c r="P89" s="1110"/>
      <c r="Q89" s="1110"/>
      <c r="R89" s="1110"/>
      <c r="S89" s="1110"/>
      <c r="T89" s="1110"/>
      <c r="U89" s="1110"/>
      <c r="V89" s="1110"/>
      <c r="W89" s="1110"/>
      <c r="X89" s="1110"/>
      <c r="Y89" s="1110"/>
      <c r="Z89" s="1110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</row>
    <row r="90" spans="1:52" ht="15" customHeight="1">
      <c r="A90" s="962" t="s">
        <v>139</v>
      </c>
      <c r="B90" s="963" t="s">
        <v>93</v>
      </c>
      <c r="C90" s="960" t="s">
        <v>38</v>
      </c>
      <c r="D90" s="964">
        <v>2323</v>
      </c>
      <c r="E90" s="969">
        <v>42065</v>
      </c>
      <c r="F90" s="969">
        <v>42175</v>
      </c>
      <c r="G90" s="969"/>
      <c r="H90" s="969">
        <v>42074</v>
      </c>
      <c r="I90" s="969">
        <v>42215</v>
      </c>
      <c r="J90" s="969"/>
      <c r="K90" s="965">
        <f>O90+март!L90</f>
        <v>440</v>
      </c>
      <c r="L90" s="965">
        <f>P90+март!L90</f>
        <v>0</v>
      </c>
      <c r="M90" s="966">
        <f>D90-L90</f>
        <v>2323</v>
      </c>
      <c r="N90" s="966">
        <f>L90/D90*100</f>
        <v>0</v>
      </c>
      <c r="O90" s="964">
        <f>SUM(S90:AW90)</f>
        <v>440</v>
      </c>
      <c r="P90" s="966">
        <f>SUM(S91:AW91)</f>
        <v>0</v>
      </c>
      <c r="Q90" s="966">
        <f>P90/O90*100</f>
        <v>0</v>
      </c>
      <c r="R90" s="49" t="s">
        <v>34</v>
      </c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>
        <v>44</v>
      </c>
      <c r="AD90" s="50">
        <v>44</v>
      </c>
      <c r="AE90" s="50">
        <v>44</v>
      </c>
      <c r="AF90" s="50">
        <v>44</v>
      </c>
      <c r="AG90" s="50">
        <v>44</v>
      </c>
      <c r="AH90" s="50">
        <v>44</v>
      </c>
      <c r="AI90" s="50">
        <v>44</v>
      </c>
      <c r="AJ90" s="50">
        <v>44</v>
      </c>
      <c r="AK90" s="50">
        <v>44</v>
      </c>
      <c r="AL90" s="50">
        <v>44</v>
      </c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960" t="s">
        <v>393</v>
      </c>
      <c r="AY90">
        <f>F90-I90</f>
        <v>-40</v>
      </c>
    </row>
    <row r="91" spans="1:52">
      <c r="A91" s="962"/>
      <c r="B91" s="963"/>
      <c r="C91" s="961"/>
      <c r="D91" s="964"/>
      <c r="E91" s="969"/>
      <c r="F91" s="969"/>
      <c r="G91" s="969"/>
      <c r="H91" s="969"/>
      <c r="I91" s="969"/>
      <c r="J91" s="969"/>
      <c r="K91" s="965"/>
      <c r="L91" s="965"/>
      <c r="M91" s="967"/>
      <c r="N91" s="967"/>
      <c r="O91" s="964"/>
      <c r="P91" s="967"/>
      <c r="Q91" s="967"/>
      <c r="R91" s="51" t="s">
        <v>35</v>
      </c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>
        <v>0</v>
      </c>
      <c r="AG91" s="52"/>
      <c r="AH91" s="52"/>
      <c r="AI91" s="52"/>
      <c r="AJ91" s="52"/>
      <c r="AK91" s="52"/>
      <c r="AL91" s="53"/>
      <c r="AM91" s="53"/>
      <c r="AN91" s="53"/>
      <c r="AO91" s="53"/>
      <c r="AP91" s="53"/>
      <c r="AQ91" s="53"/>
      <c r="AR91" s="53"/>
      <c r="AS91" s="53"/>
      <c r="AT91" s="53"/>
      <c r="AU91" s="140"/>
      <c r="AV91" s="192"/>
      <c r="AW91" s="193"/>
      <c r="AX91" s="961"/>
    </row>
    <row r="92" spans="1:52" ht="15" hidden="1" customHeight="1">
      <c r="A92" s="962" t="s">
        <v>140</v>
      </c>
      <c r="B92" s="963" t="s">
        <v>94</v>
      </c>
      <c r="C92" s="960" t="s">
        <v>39</v>
      </c>
      <c r="D92" s="964">
        <v>100</v>
      </c>
      <c r="E92" s="969">
        <v>42075</v>
      </c>
      <c r="F92" s="969">
        <v>42180</v>
      </c>
      <c r="G92" s="969"/>
      <c r="H92" s="969">
        <v>42089</v>
      </c>
      <c r="I92" s="969">
        <f>F92+AY92</f>
        <v>42194</v>
      </c>
      <c r="J92" s="969"/>
      <c r="K92" s="965">
        <f>O92+март!L92</f>
        <v>0</v>
      </c>
      <c r="L92" s="965">
        <f>P92+март!L92</f>
        <v>0</v>
      </c>
      <c r="M92" s="966">
        <f>D92-L92</f>
        <v>100</v>
      </c>
      <c r="N92" s="966">
        <f>L92/D92*100</f>
        <v>0</v>
      </c>
      <c r="O92" s="964">
        <f>SUM(S92:AW92)</f>
        <v>0</v>
      </c>
      <c r="P92" s="966">
        <f>SUM(S93:AW93)</f>
        <v>0</v>
      </c>
      <c r="Q92" s="966" t="e">
        <f>P92/O92*100</f>
        <v>#DIV/0!</v>
      </c>
      <c r="R92" s="49" t="s">
        <v>34</v>
      </c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1106" t="s">
        <v>326</v>
      </c>
      <c r="AY92">
        <f>H92-E92</f>
        <v>14</v>
      </c>
    </row>
    <row r="93" spans="1:52" hidden="1">
      <c r="A93" s="962"/>
      <c r="B93" s="963"/>
      <c r="C93" s="961"/>
      <c r="D93" s="964"/>
      <c r="E93" s="969"/>
      <c r="F93" s="969"/>
      <c r="G93" s="969"/>
      <c r="H93" s="969"/>
      <c r="I93" s="969"/>
      <c r="J93" s="969"/>
      <c r="K93" s="965"/>
      <c r="L93" s="965"/>
      <c r="M93" s="967"/>
      <c r="N93" s="967"/>
      <c r="O93" s="964"/>
      <c r="P93" s="967"/>
      <c r="Q93" s="967"/>
      <c r="R93" s="51" t="s">
        <v>35</v>
      </c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3"/>
      <c r="AM93" s="53"/>
      <c r="AN93" s="53"/>
      <c r="AO93" s="53"/>
      <c r="AP93" s="53"/>
      <c r="AQ93" s="53"/>
      <c r="AR93" s="53"/>
      <c r="AS93" s="53"/>
      <c r="AT93" s="53"/>
      <c r="AU93" s="140"/>
      <c r="AV93" s="192"/>
      <c r="AW93" s="193"/>
      <c r="AX93" s="1107"/>
    </row>
    <row r="94" spans="1:52" ht="15" hidden="1" customHeight="1">
      <c r="A94" s="962" t="s">
        <v>141</v>
      </c>
      <c r="B94" s="963" t="s">
        <v>95</v>
      </c>
      <c r="C94" s="960" t="s">
        <v>39</v>
      </c>
      <c r="D94" s="964">
        <v>100</v>
      </c>
      <c r="E94" s="969">
        <v>42090</v>
      </c>
      <c r="F94" s="969">
        <f>I92+1</f>
        <v>42195</v>
      </c>
      <c r="G94" s="969"/>
      <c r="H94" s="969">
        <v>42095</v>
      </c>
      <c r="I94" s="969">
        <f>F94+AY94</f>
        <v>42200</v>
      </c>
      <c r="J94" s="969"/>
      <c r="K94" s="965">
        <f>O94+март!L94</f>
        <v>0</v>
      </c>
      <c r="L94" s="965">
        <f>P94+март!L94</f>
        <v>0</v>
      </c>
      <c r="M94" s="966">
        <f>D94-L94</f>
        <v>100</v>
      </c>
      <c r="N94" s="966">
        <f>L94/D94*100</f>
        <v>0</v>
      </c>
      <c r="O94" s="964">
        <f>SUM(S94:AW94)</f>
        <v>0</v>
      </c>
      <c r="P94" s="966">
        <f>SUM(S95:AW95)</f>
        <v>0</v>
      </c>
      <c r="Q94" s="966" t="e">
        <f>P94/O94*100</f>
        <v>#DIV/0!</v>
      </c>
      <c r="R94" s="49" t="s">
        <v>34</v>
      </c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1106" t="s">
        <v>326</v>
      </c>
      <c r="AY94">
        <f>H94-E94</f>
        <v>5</v>
      </c>
    </row>
    <row r="95" spans="1:52" hidden="1">
      <c r="A95" s="962"/>
      <c r="B95" s="963"/>
      <c r="C95" s="961"/>
      <c r="D95" s="964"/>
      <c r="E95" s="969"/>
      <c r="F95" s="969"/>
      <c r="G95" s="969"/>
      <c r="H95" s="969"/>
      <c r="I95" s="969"/>
      <c r="J95" s="969"/>
      <c r="K95" s="965"/>
      <c r="L95" s="965"/>
      <c r="M95" s="967"/>
      <c r="N95" s="967"/>
      <c r="O95" s="964"/>
      <c r="P95" s="967"/>
      <c r="Q95" s="967"/>
      <c r="R95" s="51" t="s">
        <v>35</v>
      </c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3"/>
      <c r="AM95" s="53"/>
      <c r="AN95" s="53"/>
      <c r="AO95" s="53"/>
      <c r="AP95" s="53"/>
      <c r="AQ95" s="53"/>
      <c r="AR95" s="53"/>
      <c r="AS95" s="53"/>
      <c r="AT95" s="53"/>
      <c r="AU95" s="140"/>
      <c r="AV95" s="192"/>
      <c r="AW95" s="193"/>
      <c r="AX95" s="1107"/>
    </row>
    <row r="96" spans="1:52" ht="15" hidden="1" customHeight="1">
      <c r="A96" s="962" t="s">
        <v>142</v>
      </c>
      <c r="B96" s="963" t="s">
        <v>96</v>
      </c>
      <c r="C96" s="960" t="s">
        <v>39</v>
      </c>
      <c r="D96" s="964">
        <v>100</v>
      </c>
      <c r="E96" s="969">
        <v>42090</v>
      </c>
      <c r="F96" s="969">
        <v>42195</v>
      </c>
      <c r="G96" s="969"/>
      <c r="H96" s="969">
        <v>42099</v>
      </c>
      <c r="I96" s="969">
        <f>F96+AY96</f>
        <v>42204</v>
      </c>
      <c r="J96" s="969"/>
      <c r="K96" s="965">
        <f>O96+март!L96</f>
        <v>0</v>
      </c>
      <c r="L96" s="965">
        <f>P96+март!L96</f>
        <v>0</v>
      </c>
      <c r="M96" s="966">
        <f>D96-L96</f>
        <v>100</v>
      </c>
      <c r="N96" s="966">
        <f>L96/D96*100</f>
        <v>0</v>
      </c>
      <c r="O96" s="964">
        <f>SUM(S96:AW96)</f>
        <v>0</v>
      </c>
      <c r="P96" s="966">
        <f>SUM(S97:AW97)</f>
        <v>0</v>
      </c>
      <c r="Q96" s="966" t="e">
        <f>P96/O96*100</f>
        <v>#DIV/0!</v>
      </c>
      <c r="R96" s="49" t="s">
        <v>34</v>
      </c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1106" t="s">
        <v>326</v>
      </c>
      <c r="AY96">
        <f>H96-E96</f>
        <v>9</v>
      </c>
    </row>
    <row r="97" spans="1:51" hidden="1">
      <c r="A97" s="962"/>
      <c r="B97" s="963"/>
      <c r="C97" s="961"/>
      <c r="D97" s="964"/>
      <c r="E97" s="969"/>
      <c r="F97" s="969"/>
      <c r="G97" s="969"/>
      <c r="H97" s="969"/>
      <c r="I97" s="969"/>
      <c r="J97" s="969"/>
      <c r="K97" s="965"/>
      <c r="L97" s="965"/>
      <c r="M97" s="967"/>
      <c r="N97" s="967"/>
      <c r="O97" s="964"/>
      <c r="P97" s="967"/>
      <c r="Q97" s="967"/>
      <c r="R97" s="51" t="s">
        <v>35</v>
      </c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3"/>
      <c r="AM97" s="53"/>
      <c r="AN97" s="53"/>
      <c r="AO97" s="53"/>
      <c r="AP97" s="53"/>
      <c r="AQ97" s="53"/>
      <c r="AR97" s="53"/>
      <c r="AS97" s="53"/>
      <c r="AT97" s="53"/>
      <c r="AU97" s="140"/>
      <c r="AV97" s="192"/>
      <c r="AW97" s="193"/>
      <c r="AX97" s="1107"/>
    </row>
    <row r="98" spans="1:51" ht="15" hidden="1" customHeight="1">
      <c r="A98" s="962" t="s">
        <v>143</v>
      </c>
      <c r="B98" s="963" t="s">
        <v>97</v>
      </c>
      <c r="C98" s="960" t="s">
        <v>39</v>
      </c>
      <c r="D98" s="964">
        <v>100</v>
      </c>
      <c r="E98" s="969">
        <v>42090</v>
      </c>
      <c r="F98" s="969">
        <v>42195</v>
      </c>
      <c r="G98" s="969"/>
      <c r="H98" s="969">
        <v>42094</v>
      </c>
      <c r="I98" s="969">
        <f>F98+AY98</f>
        <v>42199</v>
      </c>
      <c r="J98" s="969"/>
      <c r="K98" s="965">
        <f>O98+март!L98</f>
        <v>0</v>
      </c>
      <c r="L98" s="965">
        <f>P98+март!L98</f>
        <v>0</v>
      </c>
      <c r="M98" s="966">
        <f>D98-L98</f>
        <v>100</v>
      </c>
      <c r="N98" s="966">
        <f>L98/D98*100</f>
        <v>0</v>
      </c>
      <c r="O98" s="964">
        <f>SUM(S98:AW98)</f>
        <v>0</v>
      </c>
      <c r="P98" s="966">
        <f>SUM(S99:AW99)</f>
        <v>0</v>
      </c>
      <c r="Q98" s="966" t="e">
        <f>P98/O98*100</f>
        <v>#DIV/0!</v>
      </c>
      <c r="R98" s="49" t="s">
        <v>34</v>
      </c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1106" t="s">
        <v>326</v>
      </c>
      <c r="AY98">
        <f>H98-E98</f>
        <v>4</v>
      </c>
    </row>
    <row r="99" spans="1:51" hidden="1">
      <c r="A99" s="962"/>
      <c r="B99" s="963"/>
      <c r="C99" s="961"/>
      <c r="D99" s="964"/>
      <c r="E99" s="969"/>
      <c r="F99" s="969"/>
      <c r="G99" s="969"/>
      <c r="H99" s="969"/>
      <c r="I99" s="969"/>
      <c r="J99" s="969"/>
      <c r="K99" s="965"/>
      <c r="L99" s="965"/>
      <c r="M99" s="967"/>
      <c r="N99" s="967"/>
      <c r="O99" s="964"/>
      <c r="P99" s="967"/>
      <c r="Q99" s="967"/>
      <c r="R99" s="51" t="s">
        <v>35</v>
      </c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3"/>
      <c r="AM99" s="53"/>
      <c r="AN99" s="53"/>
      <c r="AO99" s="53"/>
      <c r="AP99" s="53"/>
      <c r="AQ99" s="53"/>
      <c r="AR99" s="53"/>
      <c r="AS99" s="53"/>
      <c r="AT99" s="53"/>
      <c r="AU99" s="140"/>
      <c r="AV99" s="192"/>
      <c r="AW99" s="193"/>
      <c r="AX99" s="1107"/>
    </row>
    <row r="100" spans="1:51" ht="15" hidden="1" customHeight="1">
      <c r="A100" s="962" t="s">
        <v>271</v>
      </c>
      <c r="B100" s="963" t="s">
        <v>100</v>
      </c>
      <c r="C100" s="960" t="s">
        <v>39</v>
      </c>
      <c r="D100" s="964">
        <v>100</v>
      </c>
      <c r="E100" s="969">
        <v>42095</v>
      </c>
      <c r="F100" s="969">
        <v>42217</v>
      </c>
      <c r="G100" s="969"/>
      <c r="H100" s="969">
        <v>42099</v>
      </c>
      <c r="I100" s="969">
        <f>F100+AY100</f>
        <v>42221</v>
      </c>
      <c r="J100" s="969"/>
      <c r="K100" s="965">
        <f>O100+март!L100</f>
        <v>0</v>
      </c>
      <c r="L100" s="965">
        <f>P100+март!L100</f>
        <v>0</v>
      </c>
      <c r="M100" s="966">
        <f>D100-L100</f>
        <v>100</v>
      </c>
      <c r="N100" s="966">
        <f>L100/D100*100</f>
        <v>0</v>
      </c>
      <c r="O100" s="964">
        <f>SUM(S100:AW100)</f>
        <v>0</v>
      </c>
      <c r="P100" s="966">
        <f>SUM(S101:AW101)</f>
        <v>0</v>
      </c>
      <c r="Q100" s="966" t="e">
        <f>P100/O100*100</f>
        <v>#DIV/0!</v>
      </c>
      <c r="R100" s="49" t="s">
        <v>34</v>
      </c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1106" t="s">
        <v>326</v>
      </c>
      <c r="AY100">
        <f>H100-E100</f>
        <v>4</v>
      </c>
    </row>
    <row r="101" spans="1:51" hidden="1">
      <c r="A101" s="962"/>
      <c r="B101" s="963"/>
      <c r="C101" s="961"/>
      <c r="D101" s="964"/>
      <c r="E101" s="969"/>
      <c r="F101" s="969"/>
      <c r="G101" s="969"/>
      <c r="H101" s="969"/>
      <c r="I101" s="969"/>
      <c r="J101" s="969"/>
      <c r="K101" s="965"/>
      <c r="L101" s="965"/>
      <c r="M101" s="967"/>
      <c r="N101" s="967"/>
      <c r="O101" s="964"/>
      <c r="P101" s="967"/>
      <c r="Q101" s="967"/>
      <c r="R101" s="51" t="s">
        <v>35</v>
      </c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3"/>
      <c r="AM101" s="53"/>
      <c r="AN101" s="53"/>
      <c r="AO101" s="53"/>
      <c r="AP101" s="53"/>
      <c r="AQ101" s="53"/>
      <c r="AR101" s="53"/>
      <c r="AS101" s="53"/>
      <c r="AT101" s="53"/>
      <c r="AU101" s="140"/>
      <c r="AV101" s="192"/>
      <c r="AW101" s="193"/>
      <c r="AX101" s="1107"/>
    </row>
    <row r="102" spans="1:51">
      <c r="A102" s="195">
        <v>4.4000000000000004</v>
      </c>
      <c r="B102" s="1110" t="s">
        <v>101</v>
      </c>
      <c r="C102" s="1110"/>
      <c r="D102" s="1110"/>
      <c r="E102" s="1110">
        <v>42075</v>
      </c>
      <c r="F102" s="1110"/>
      <c r="G102" s="1110"/>
      <c r="H102" s="1110">
        <v>42114</v>
      </c>
      <c r="I102" s="1110"/>
      <c r="J102" s="1110"/>
      <c r="K102" s="1110"/>
      <c r="L102" s="1110"/>
      <c r="M102" s="1110"/>
      <c r="N102" s="1110"/>
      <c r="O102" s="1110"/>
      <c r="P102" s="1110"/>
      <c r="Q102" s="1110"/>
      <c r="R102" s="1110"/>
      <c r="S102" s="1110"/>
      <c r="T102" s="1110"/>
      <c r="U102" s="1110"/>
      <c r="V102" s="1110"/>
      <c r="W102" s="1110"/>
      <c r="X102" s="1110"/>
      <c r="Y102" s="1110"/>
      <c r="Z102" s="1110"/>
      <c r="AA102" s="1110"/>
      <c r="AB102" s="1110"/>
      <c r="AC102" s="1110"/>
      <c r="AD102" s="1110"/>
      <c r="AE102" s="1110"/>
      <c r="AF102" s="1110"/>
      <c r="AG102" s="1110"/>
      <c r="AH102" s="1110"/>
      <c r="AI102" s="1110"/>
      <c r="AJ102" s="1110"/>
      <c r="AK102" s="1110"/>
      <c r="AL102" s="1110"/>
      <c r="AM102" s="1110"/>
      <c r="AN102" s="1110"/>
      <c r="AO102" s="1110"/>
      <c r="AP102" s="1110"/>
      <c r="AQ102" s="1110"/>
      <c r="AR102" s="1110"/>
      <c r="AS102" s="1110"/>
      <c r="AT102" s="1110"/>
      <c r="AU102" s="1110"/>
      <c r="AV102" s="1110"/>
      <c r="AW102" s="1110"/>
      <c r="AX102" s="1110"/>
    </row>
    <row r="103" spans="1:51" ht="15" customHeight="1">
      <c r="A103" s="962" t="s">
        <v>144</v>
      </c>
      <c r="B103" s="963" t="s">
        <v>93</v>
      </c>
      <c r="C103" s="960" t="s">
        <v>38</v>
      </c>
      <c r="D103" s="964">
        <v>313</v>
      </c>
      <c r="E103" s="969">
        <v>42075</v>
      </c>
      <c r="F103" s="969">
        <v>42175</v>
      </c>
      <c r="G103" s="969"/>
      <c r="H103" s="969">
        <v>42084</v>
      </c>
      <c r="I103" s="969">
        <v>42215</v>
      </c>
      <c r="J103" s="969"/>
      <c r="K103" s="965">
        <f>O103+март!L103</f>
        <v>313</v>
      </c>
      <c r="L103" s="1071">
        <f>P103+март!L103</f>
        <v>0</v>
      </c>
      <c r="M103" s="966">
        <f>D103-L103</f>
        <v>313</v>
      </c>
      <c r="N103" s="966">
        <f>L103/D103*100</f>
        <v>0</v>
      </c>
      <c r="O103" s="964">
        <f>SUM(S103:AW103)</f>
        <v>313</v>
      </c>
      <c r="P103" s="966">
        <f>SUM(S104:AW104)</f>
        <v>0</v>
      </c>
      <c r="Q103" s="966">
        <f>P103/O103*100</f>
        <v>0</v>
      </c>
      <c r="R103" s="49" t="s">
        <v>34</v>
      </c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>
        <v>34.799999999999997</v>
      </c>
      <c r="AF103" s="50">
        <v>34.799999999999997</v>
      </c>
      <c r="AG103" s="50">
        <v>34.799999999999997</v>
      </c>
      <c r="AH103" s="50">
        <v>34.799999999999997</v>
      </c>
      <c r="AI103" s="50">
        <v>34.799999999999997</v>
      </c>
      <c r="AJ103" s="50">
        <v>34.799999999999997</v>
      </c>
      <c r="AK103" s="50">
        <v>34.799999999999997</v>
      </c>
      <c r="AL103" s="50">
        <v>34.799999999999997</v>
      </c>
      <c r="AM103" s="50">
        <f>34.8/2</f>
        <v>17.399999999999999</v>
      </c>
      <c r="AN103" s="50">
        <f>17.4-0.2</f>
        <v>17.2</v>
      </c>
      <c r="AO103" s="50"/>
      <c r="AP103" s="50"/>
      <c r="AQ103" s="50"/>
      <c r="AR103" s="50"/>
      <c r="AS103" s="50"/>
      <c r="AT103" s="50"/>
      <c r="AU103" s="50"/>
      <c r="AV103" s="50"/>
      <c r="AW103" s="50"/>
      <c r="AX103" s="960" t="s">
        <v>393</v>
      </c>
      <c r="AY103">
        <f>H103-E103</f>
        <v>9</v>
      </c>
    </row>
    <row r="104" spans="1:51">
      <c r="A104" s="962"/>
      <c r="B104" s="963"/>
      <c r="C104" s="961"/>
      <c r="D104" s="964"/>
      <c r="E104" s="969"/>
      <c r="F104" s="969"/>
      <c r="G104" s="969"/>
      <c r="H104" s="969"/>
      <c r="I104" s="969"/>
      <c r="J104" s="969"/>
      <c r="K104" s="965"/>
      <c r="L104" s="1072"/>
      <c r="M104" s="967"/>
      <c r="N104" s="967"/>
      <c r="O104" s="964"/>
      <c r="P104" s="967"/>
      <c r="Q104" s="967"/>
      <c r="R104" s="51" t="s">
        <v>35</v>
      </c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>
        <v>0</v>
      </c>
      <c r="AG104" s="52"/>
      <c r="AH104" s="52"/>
      <c r="AI104" s="52"/>
      <c r="AJ104" s="52"/>
      <c r="AK104" s="52"/>
      <c r="AL104" s="53"/>
      <c r="AM104" s="53"/>
      <c r="AN104" s="53"/>
      <c r="AO104" s="53"/>
      <c r="AP104" s="53"/>
      <c r="AQ104" s="53"/>
      <c r="AR104" s="53"/>
      <c r="AS104" s="53"/>
      <c r="AT104" s="53"/>
      <c r="AU104" s="140"/>
      <c r="AV104" s="192"/>
      <c r="AW104" s="193"/>
      <c r="AX104" s="961"/>
    </row>
    <row r="105" spans="1:51" ht="15" hidden="1" customHeight="1">
      <c r="A105" s="962" t="s">
        <v>145</v>
      </c>
      <c r="B105" s="963" t="s">
        <v>94</v>
      </c>
      <c r="C105" s="960" t="s">
        <v>39</v>
      </c>
      <c r="D105" s="964">
        <v>100</v>
      </c>
      <c r="E105" s="969">
        <v>42085</v>
      </c>
      <c r="F105" s="969">
        <v>42175</v>
      </c>
      <c r="G105" s="969"/>
      <c r="H105" s="969">
        <v>42099</v>
      </c>
      <c r="I105" s="969">
        <f>F105+AY105</f>
        <v>42189</v>
      </c>
      <c r="J105" s="969"/>
      <c r="K105" s="965">
        <f>O105+март!L105</f>
        <v>0</v>
      </c>
      <c r="L105" s="1071">
        <f>P105+март!L105</f>
        <v>0</v>
      </c>
      <c r="M105" s="966">
        <f>D105-L105</f>
        <v>100</v>
      </c>
      <c r="N105" s="966">
        <f>L105/D105*100</f>
        <v>0</v>
      </c>
      <c r="O105" s="964">
        <f>SUM(S105:AW105)</f>
        <v>0</v>
      </c>
      <c r="P105" s="966">
        <f>SUM(S106:AW106)</f>
        <v>0</v>
      </c>
      <c r="Q105" s="966" t="e">
        <f>P105/O105*100</f>
        <v>#DIV/0!</v>
      </c>
      <c r="R105" s="49" t="s">
        <v>34</v>
      </c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1106" t="s">
        <v>326</v>
      </c>
      <c r="AY105">
        <f>H105-E105</f>
        <v>14</v>
      </c>
    </row>
    <row r="106" spans="1:51" hidden="1">
      <c r="A106" s="962"/>
      <c r="B106" s="963"/>
      <c r="C106" s="961"/>
      <c r="D106" s="964"/>
      <c r="E106" s="969"/>
      <c r="F106" s="969"/>
      <c r="G106" s="969"/>
      <c r="H106" s="969"/>
      <c r="I106" s="969"/>
      <c r="J106" s="969"/>
      <c r="K106" s="965"/>
      <c r="L106" s="1072"/>
      <c r="M106" s="967"/>
      <c r="N106" s="967"/>
      <c r="O106" s="964"/>
      <c r="P106" s="967"/>
      <c r="Q106" s="967"/>
      <c r="R106" s="51" t="s">
        <v>35</v>
      </c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3"/>
      <c r="AM106" s="53"/>
      <c r="AN106" s="53"/>
      <c r="AO106" s="53"/>
      <c r="AP106" s="53"/>
      <c r="AQ106" s="53"/>
      <c r="AR106" s="53"/>
      <c r="AS106" s="53"/>
      <c r="AT106" s="53"/>
      <c r="AU106" s="140"/>
      <c r="AV106" s="192"/>
      <c r="AW106" s="193"/>
      <c r="AX106" s="1107"/>
    </row>
    <row r="107" spans="1:51" hidden="1">
      <c r="A107" s="962" t="s">
        <v>146</v>
      </c>
      <c r="B107" s="963" t="s">
        <v>95</v>
      </c>
      <c r="C107" s="960" t="s">
        <v>39</v>
      </c>
      <c r="D107" s="964">
        <v>100</v>
      </c>
      <c r="E107" s="969">
        <v>42100</v>
      </c>
      <c r="F107" s="969">
        <v>42191</v>
      </c>
      <c r="G107" s="969"/>
      <c r="H107" s="969">
        <v>42110</v>
      </c>
      <c r="I107" s="969">
        <f>F107+AY107</f>
        <v>42201</v>
      </c>
      <c r="J107" s="969"/>
      <c r="K107" s="965">
        <f>O107+март!L107</f>
        <v>0</v>
      </c>
      <c r="L107" s="1071">
        <f>P107+март!L107</f>
        <v>0</v>
      </c>
      <c r="M107" s="966">
        <f>D107-L107</f>
        <v>100</v>
      </c>
      <c r="N107" s="966">
        <f>L107/D107*100</f>
        <v>0</v>
      </c>
      <c r="O107" s="964">
        <f>SUM(S107:AW107)</f>
        <v>0</v>
      </c>
      <c r="P107" s="966">
        <f>SUM(S108:AW108)</f>
        <v>0</v>
      </c>
      <c r="Q107" s="966" t="e">
        <f>P107/O107*100</f>
        <v>#DIV/0!</v>
      </c>
      <c r="R107" s="49" t="s">
        <v>34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1106" t="s">
        <v>326</v>
      </c>
      <c r="AY107">
        <f>H107-E107</f>
        <v>10</v>
      </c>
    </row>
    <row r="108" spans="1:51" hidden="1">
      <c r="A108" s="962"/>
      <c r="B108" s="963"/>
      <c r="C108" s="961"/>
      <c r="D108" s="964"/>
      <c r="E108" s="969"/>
      <c r="F108" s="969"/>
      <c r="G108" s="969"/>
      <c r="H108" s="969"/>
      <c r="I108" s="969"/>
      <c r="J108" s="969"/>
      <c r="K108" s="965"/>
      <c r="L108" s="1072"/>
      <c r="M108" s="967"/>
      <c r="N108" s="967"/>
      <c r="O108" s="964"/>
      <c r="P108" s="967"/>
      <c r="Q108" s="967"/>
      <c r="R108" s="51" t="s">
        <v>35</v>
      </c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3"/>
      <c r="AM108" s="53"/>
      <c r="AN108" s="53"/>
      <c r="AO108" s="53"/>
      <c r="AP108" s="53"/>
      <c r="AQ108" s="53"/>
      <c r="AR108" s="53"/>
      <c r="AS108" s="53"/>
      <c r="AT108" s="53"/>
      <c r="AU108" s="140"/>
      <c r="AV108" s="192"/>
      <c r="AW108" s="193"/>
      <c r="AX108" s="1107"/>
    </row>
    <row r="109" spans="1:51" ht="15" hidden="1" customHeight="1">
      <c r="A109" s="962" t="s">
        <v>147</v>
      </c>
      <c r="B109" s="963" t="s">
        <v>96</v>
      </c>
      <c r="C109" s="960" t="s">
        <v>39</v>
      </c>
      <c r="D109" s="964">
        <v>100</v>
      </c>
      <c r="E109" s="969">
        <v>42100</v>
      </c>
      <c r="F109" s="969">
        <v>42191</v>
      </c>
      <c r="G109" s="969"/>
      <c r="H109" s="969">
        <v>42114</v>
      </c>
      <c r="I109" s="969">
        <f>F109+AY109</f>
        <v>42205</v>
      </c>
      <c r="J109" s="969"/>
      <c r="K109" s="965">
        <f>O109+март!L109</f>
        <v>0</v>
      </c>
      <c r="L109" s="1071">
        <f>P109+март!L109</f>
        <v>0</v>
      </c>
      <c r="M109" s="966">
        <f>D109-L109</f>
        <v>100</v>
      </c>
      <c r="N109" s="966">
        <f>L109/D109*100</f>
        <v>0</v>
      </c>
      <c r="O109" s="964">
        <f>SUM(S109:AW109)</f>
        <v>0</v>
      </c>
      <c r="P109" s="966">
        <f>SUM(S110:AW110)</f>
        <v>0</v>
      </c>
      <c r="Q109" s="966" t="e">
        <f>P109/O109*100</f>
        <v>#DIV/0!</v>
      </c>
      <c r="R109" s="49" t="s">
        <v>34</v>
      </c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1106" t="s">
        <v>326</v>
      </c>
      <c r="AY109">
        <f>H109-E109</f>
        <v>14</v>
      </c>
    </row>
    <row r="110" spans="1:51" hidden="1">
      <c r="A110" s="962"/>
      <c r="B110" s="963"/>
      <c r="C110" s="961"/>
      <c r="D110" s="964"/>
      <c r="E110" s="969"/>
      <c r="F110" s="969"/>
      <c r="G110" s="969"/>
      <c r="H110" s="969"/>
      <c r="I110" s="969"/>
      <c r="J110" s="969"/>
      <c r="K110" s="965"/>
      <c r="L110" s="1072"/>
      <c r="M110" s="967"/>
      <c r="N110" s="967"/>
      <c r="O110" s="964"/>
      <c r="P110" s="967"/>
      <c r="Q110" s="967"/>
      <c r="R110" s="51" t="s">
        <v>35</v>
      </c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3"/>
      <c r="AM110" s="53"/>
      <c r="AN110" s="53"/>
      <c r="AO110" s="53"/>
      <c r="AP110" s="53"/>
      <c r="AQ110" s="53"/>
      <c r="AR110" s="53"/>
      <c r="AS110" s="53"/>
      <c r="AT110" s="53"/>
      <c r="AU110" s="140"/>
      <c r="AV110" s="192"/>
      <c r="AW110" s="193"/>
      <c r="AX110" s="1107"/>
    </row>
    <row r="111" spans="1:51" hidden="1">
      <c r="A111" s="962" t="s">
        <v>148</v>
      </c>
      <c r="B111" s="963" t="s">
        <v>102</v>
      </c>
      <c r="C111" s="960" t="s">
        <v>39</v>
      </c>
      <c r="D111" s="964">
        <v>100</v>
      </c>
      <c r="E111" s="969">
        <v>42085</v>
      </c>
      <c r="F111" s="969">
        <v>42205</v>
      </c>
      <c r="G111" s="969"/>
      <c r="H111" s="969">
        <v>42099</v>
      </c>
      <c r="I111" s="969">
        <f>F111+AY111</f>
        <v>42219</v>
      </c>
      <c r="J111" s="969"/>
      <c r="K111" s="965">
        <f>O111+март!L111</f>
        <v>0</v>
      </c>
      <c r="L111" s="1071">
        <f>P111+март!L111</f>
        <v>0</v>
      </c>
      <c r="M111" s="966">
        <f>D111-L111</f>
        <v>100</v>
      </c>
      <c r="N111" s="966">
        <f>L111/D111*100</f>
        <v>0</v>
      </c>
      <c r="O111" s="964">
        <f>SUM(S111:AW111)</f>
        <v>0</v>
      </c>
      <c r="P111" s="966">
        <f>SUM(S112:AW112)</f>
        <v>0</v>
      </c>
      <c r="Q111" s="966" t="e">
        <f>P111/O111*100</f>
        <v>#DIV/0!</v>
      </c>
      <c r="R111" s="49" t="s">
        <v>34</v>
      </c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1106" t="s">
        <v>326</v>
      </c>
      <c r="AY111">
        <f>H111-E111</f>
        <v>14</v>
      </c>
    </row>
    <row r="112" spans="1:51" hidden="1">
      <c r="A112" s="962"/>
      <c r="B112" s="963"/>
      <c r="C112" s="961"/>
      <c r="D112" s="964"/>
      <c r="E112" s="969"/>
      <c r="F112" s="969"/>
      <c r="G112" s="969"/>
      <c r="H112" s="969"/>
      <c r="I112" s="969"/>
      <c r="J112" s="969"/>
      <c r="K112" s="965"/>
      <c r="L112" s="1072"/>
      <c r="M112" s="967"/>
      <c r="N112" s="967"/>
      <c r="O112" s="964"/>
      <c r="P112" s="967"/>
      <c r="Q112" s="967"/>
      <c r="R112" s="51" t="s">
        <v>35</v>
      </c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3"/>
      <c r="AM112" s="53"/>
      <c r="AN112" s="53"/>
      <c r="AO112" s="53"/>
      <c r="AP112" s="53"/>
      <c r="AQ112" s="53"/>
      <c r="AR112" s="53"/>
      <c r="AS112" s="53"/>
      <c r="AT112" s="53"/>
      <c r="AU112" s="140"/>
      <c r="AV112" s="192"/>
      <c r="AW112" s="193"/>
      <c r="AX112" s="1107"/>
    </row>
    <row r="113" spans="1:51" hidden="1">
      <c r="A113" s="971" t="s">
        <v>149</v>
      </c>
      <c r="B113" s="963" t="s">
        <v>97</v>
      </c>
      <c r="C113" s="960" t="s">
        <v>39</v>
      </c>
      <c r="D113" s="964">
        <v>100</v>
      </c>
      <c r="E113" s="969">
        <v>42100</v>
      </c>
      <c r="F113" s="969">
        <v>42219</v>
      </c>
      <c r="G113" s="969"/>
      <c r="H113" s="969">
        <v>42110</v>
      </c>
      <c r="I113" s="969">
        <f>F113+AY113</f>
        <v>42229</v>
      </c>
      <c r="J113" s="969"/>
      <c r="K113" s="965">
        <f>O113+март!L113</f>
        <v>0</v>
      </c>
      <c r="L113" s="1071">
        <f>P113+март!L113</f>
        <v>0</v>
      </c>
      <c r="M113" s="966">
        <f>D113-L113</f>
        <v>100</v>
      </c>
      <c r="N113" s="966">
        <f>L113/D113*100</f>
        <v>0</v>
      </c>
      <c r="O113" s="964">
        <f>SUM(S113:AW113)</f>
        <v>0</v>
      </c>
      <c r="P113" s="966">
        <f>SUM(S114:AW114)</f>
        <v>0</v>
      </c>
      <c r="Q113" s="966" t="e">
        <f>P113/O113*100</f>
        <v>#DIV/0!</v>
      </c>
      <c r="R113" s="49" t="s">
        <v>34</v>
      </c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1106" t="s">
        <v>326</v>
      </c>
      <c r="AY113">
        <f>H113-E113</f>
        <v>10</v>
      </c>
    </row>
    <row r="114" spans="1:51" hidden="1">
      <c r="A114" s="971"/>
      <c r="B114" s="963"/>
      <c r="C114" s="961"/>
      <c r="D114" s="964"/>
      <c r="E114" s="969"/>
      <c r="F114" s="969"/>
      <c r="G114" s="969"/>
      <c r="H114" s="969"/>
      <c r="I114" s="969"/>
      <c r="J114" s="969"/>
      <c r="K114" s="965"/>
      <c r="L114" s="1072"/>
      <c r="M114" s="967"/>
      <c r="N114" s="967"/>
      <c r="O114" s="964"/>
      <c r="P114" s="967"/>
      <c r="Q114" s="967"/>
      <c r="R114" s="51" t="s">
        <v>35</v>
      </c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3"/>
      <c r="AM114" s="53"/>
      <c r="AN114" s="53"/>
      <c r="AO114" s="53"/>
      <c r="AP114" s="53"/>
      <c r="AQ114" s="53"/>
      <c r="AR114" s="53"/>
      <c r="AS114" s="53"/>
      <c r="AT114" s="53"/>
      <c r="AU114" s="140"/>
      <c r="AV114" s="192"/>
      <c r="AW114" s="193"/>
      <c r="AX114" s="1107"/>
    </row>
    <row r="115" spans="1:51">
      <c r="A115" s="195">
        <v>4.5</v>
      </c>
      <c r="B115" s="1110" t="s">
        <v>103</v>
      </c>
      <c r="C115" s="1110"/>
      <c r="D115" s="1110"/>
      <c r="E115" s="1110">
        <v>42065</v>
      </c>
      <c r="F115" s="1110"/>
      <c r="G115" s="1110"/>
      <c r="H115" s="1110">
        <v>42144</v>
      </c>
      <c r="I115" s="1110"/>
      <c r="J115" s="1110"/>
      <c r="K115" s="1110"/>
      <c r="L115" s="1110"/>
      <c r="M115" s="1110"/>
      <c r="N115" s="1110"/>
      <c r="O115" s="1110"/>
      <c r="P115" s="1110"/>
      <c r="Q115" s="1110"/>
      <c r="R115" s="1110"/>
      <c r="S115" s="1110"/>
      <c r="T115" s="1110"/>
      <c r="U115" s="1110"/>
      <c r="V115" s="1110"/>
      <c r="W115" s="1110"/>
      <c r="X115" s="1110"/>
      <c r="Y115" s="1110"/>
      <c r="Z115" s="1110"/>
      <c r="AA115" s="1110"/>
      <c r="AB115" s="1110"/>
      <c r="AC115" s="1110"/>
      <c r="AD115" s="1110"/>
      <c r="AE115" s="1110"/>
      <c r="AF115" s="1110"/>
      <c r="AG115" s="1110"/>
      <c r="AH115" s="1110"/>
      <c r="AI115" s="1110"/>
      <c r="AJ115" s="1110"/>
      <c r="AK115" s="1110"/>
      <c r="AL115" s="1110"/>
      <c r="AM115" s="1110"/>
      <c r="AN115" s="1110"/>
      <c r="AO115" s="1110"/>
      <c r="AP115" s="1110"/>
      <c r="AQ115" s="1110"/>
      <c r="AR115" s="1110"/>
      <c r="AS115" s="1110"/>
      <c r="AT115" s="1110"/>
      <c r="AU115" s="1110"/>
      <c r="AV115" s="1110"/>
      <c r="AW115" s="1110"/>
      <c r="AX115" s="1110"/>
    </row>
    <row r="116" spans="1:51" ht="15" customHeight="1">
      <c r="A116" s="962" t="s">
        <v>150</v>
      </c>
      <c r="B116" s="963" t="s">
        <v>93</v>
      </c>
      <c r="C116" s="960" t="s">
        <v>38</v>
      </c>
      <c r="D116" s="966">
        <v>701</v>
      </c>
      <c r="E116" s="1065">
        <v>42065</v>
      </c>
      <c r="F116" s="1065">
        <v>42175</v>
      </c>
      <c r="G116" s="1065"/>
      <c r="H116" s="1065">
        <v>42074</v>
      </c>
      <c r="I116" s="1065">
        <v>42215</v>
      </c>
      <c r="J116" s="1065"/>
      <c r="K116" s="965">
        <f>O116+март!L116</f>
        <v>443.99499999999995</v>
      </c>
      <c r="L116" s="965">
        <f>P116+март!L116</f>
        <v>0</v>
      </c>
      <c r="M116" s="966">
        <f>D116-L116</f>
        <v>701</v>
      </c>
      <c r="N116" s="966">
        <f>L116/D116*100</f>
        <v>0</v>
      </c>
      <c r="O116" s="964">
        <f>SUM(S116:AW116)</f>
        <v>443.99499999999995</v>
      </c>
      <c r="P116" s="966">
        <f>SUM(S117:AW117)</f>
        <v>0</v>
      </c>
      <c r="Q116" s="966">
        <f>P116/O116*100</f>
        <v>0</v>
      </c>
      <c r="R116" s="49" t="s">
        <v>34</v>
      </c>
      <c r="S116" s="50"/>
      <c r="T116" s="50"/>
      <c r="U116" s="50"/>
      <c r="V116" s="50"/>
      <c r="W116" s="50"/>
      <c r="X116" s="50"/>
      <c r="Y116" s="50">
        <v>49.33</v>
      </c>
      <c r="Z116" s="50">
        <v>49.33</v>
      </c>
      <c r="AA116" s="50">
        <v>49.33</v>
      </c>
      <c r="AB116" s="50">
        <v>49.33</v>
      </c>
      <c r="AC116" s="50">
        <v>49.33</v>
      </c>
      <c r="AD116" s="50">
        <v>49.33</v>
      </c>
      <c r="AE116" s="50">
        <v>49.33</v>
      </c>
      <c r="AF116" s="50">
        <v>49.33</v>
      </c>
      <c r="AG116" s="50">
        <f>49.33/2</f>
        <v>24.664999999999999</v>
      </c>
      <c r="AH116" s="50">
        <f>24.67+0.02</f>
        <v>24.69</v>
      </c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960" t="s">
        <v>393</v>
      </c>
      <c r="AY116">
        <f>H116-E116</f>
        <v>9</v>
      </c>
    </row>
    <row r="117" spans="1:51">
      <c r="A117" s="962"/>
      <c r="B117" s="963"/>
      <c r="C117" s="961"/>
      <c r="D117" s="967"/>
      <c r="E117" s="1066"/>
      <c r="F117" s="1066"/>
      <c r="G117" s="1066"/>
      <c r="H117" s="1066"/>
      <c r="I117" s="1066"/>
      <c r="J117" s="1066"/>
      <c r="K117" s="965"/>
      <c r="L117" s="965"/>
      <c r="M117" s="967"/>
      <c r="N117" s="967"/>
      <c r="O117" s="964"/>
      <c r="P117" s="967"/>
      <c r="Q117" s="967"/>
      <c r="R117" s="51" t="s">
        <v>35</v>
      </c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>
        <v>0</v>
      </c>
      <c r="AG117" s="52"/>
      <c r="AH117" s="52"/>
      <c r="AI117" s="52"/>
      <c r="AJ117" s="52"/>
      <c r="AK117" s="52"/>
      <c r="AL117" s="53"/>
      <c r="AM117" s="53"/>
      <c r="AN117" s="53"/>
      <c r="AO117" s="53"/>
      <c r="AP117" s="53"/>
      <c r="AQ117" s="53"/>
      <c r="AR117" s="53"/>
      <c r="AS117" s="53"/>
      <c r="AT117" s="53"/>
      <c r="AU117" s="140"/>
      <c r="AV117" s="192"/>
      <c r="AW117" s="193"/>
      <c r="AX117" s="961"/>
    </row>
    <row r="118" spans="1:51" hidden="1">
      <c r="A118" s="971" t="s">
        <v>151</v>
      </c>
      <c r="B118" s="963" t="s">
        <v>94</v>
      </c>
      <c r="C118" s="960" t="s">
        <v>39</v>
      </c>
      <c r="D118" s="966">
        <v>100</v>
      </c>
      <c r="E118" s="1111">
        <v>42115</v>
      </c>
      <c r="F118" s="1111">
        <v>42176</v>
      </c>
      <c r="G118" s="1111"/>
      <c r="H118" s="1111">
        <v>42129</v>
      </c>
      <c r="I118" s="1065">
        <f>F118+AY118</f>
        <v>42190</v>
      </c>
      <c r="J118" s="1111"/>
      <c r="K118" s="965">
        <f>O118+март!L118</f>
        <v>0</v>
      </c>
      <c r="L118" s="965">
        <f>P118+март!L118</f>
        <v>0</v>
      </c>
      <c r="M118" s="974">
        <f>D118-L118</f>
        <v>100</v>
      </c>
      <c r="N118" s="974">
        <f>L118/D118*100</f>
        <v>0</v>
      </c>
      <c r="O118" s="974">
        <f>SUM(S118:AW118)</f>
        <v>0</v>
      </c>
      <c r="P118" s="974">
        <f>SUM(S119:AW119)</f>
        <v>0</v>
      </c>
      <c r="Q118" s="974" t="e">
        <f>P118/O118*100</f>
        <v>#DIV/0!</v>
      </c>
      <c r="R118" s="49" t="s">
        <v>34</v>
      </c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1106" t="s">
        <v>392</v>
      </c>
      <c r="AY118">
        <f>H118-E118</f>
        <v>14</v>
      </c>
    </row>
    <row r="119" spans="1:51" hidden="1">
      <c r="A119" s="971"/>
      <c r="B119" s="963"/>
      <c r="C119" s="961"/>
      <c r="D119" s="967"/>
      <c r="E119" s="1112"/>
      <c r="F119" s="1112"/>
      <c r="G119" s="1112"/>
      <c r="H119" s="1112"/>
      <c r="I119" s="1066"/>
      <c r="J119" s="1112"/>
      <c r="K119" s="965"/>
      <c r="L119" s="965"/>
      <c r="M119" s="974"/>
      <c r="N119" s="974"/>
      <c r="O119" s="974"/>
      <c r="P119" s="974"/>
      <c r="Q119" s="974"/>
      <c r="R119" s="51" t="s">
        <v>35</v>
      </c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3"/>
      <c r="AM119" s="53"/>
      <c r="AN119" s="53"/>
      <c r="AO119" s="53"/>
      <c r="AP119" s="53"/>
      <c r="AQ119" s="53"/>
      <c r="AR119" s="53"/>
      <c r="AS119" s="53"/>
      <c r="AT119" s="53"/>
      <c r="AU119" s="140"/>
      <c r="AV119" s="192"/>
      <c r="AW119" s="193"/>
      <c r="AX119" s="1107"/>
    </row>
    <row r="120" spans="1:51" hidden="1">
      <c r="A120" s="971" t="s">
        <v>152</v>
      </c>
      <c r="B120" s="963" t="s">
        <v>95</v>
      </c>
      <c r="C120" s="960" t="s">
        <v>39</v>
      </c>
      <c r="D120" s="966">
        <v>100</v>
      </c>
      <c r="E120" s="1111">
        <v>42130</v>
      </c>
      <c r="F120" s="1111">
        <v>42191</v>
      </c>
      <c r="G120" s="1111"/>
      <c r="H120" s="1111">
        <v>42135</v>
      </c>
      <c r="I120" s="1065">
        <f>F120+AY120</f>
        <v>42196</v>
      </c>
      <c r="J120" s="1111"/>
      <c r="K120" s="965">
        <f>O120+март!L120</f>
        <v>0</v>
      </c>
      <c r="L120" s="965">
        <f>P120+март!L120</f>
        <v>0</v>
      </c>
      <c r="M120" s="974">
        <f>D120-L120</f>
        <v>100</v>
      </c>
      <c r="N120" s="974">
        <f>L120/D120*100</f>
        <v>0</v>
      </c>
      <c r="O120" s="974">
        <f>SUM(S120:AW120)</f>
        <v>0</v>
      </c>
      <c r="P120" s="974">
        <f>SUM(S121:AW121)</f>
        <v>0</v>
      </c>
      <c r="Q120" s="974" t="e">
        <f>P120/O120*100</f>
        <v>#DIV/0!</v>
      </c>
      <c r="R120" s="49" t="s">
        <v>34</v>
      </c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1106" t="s">
        <v>326</v>
      </c>
      <c r="AY120">
        <f>H120-E120</f>
        <v>5</v>
      </c>
    </row>
    <row r="121" spans="1:51" hidden="1">
      <c r="A121" s="971"/>
      <c r="B121" s="963"/>
      <c r="C121" s="961"/>
      <c r="D121" s="967"/>
      <c r="E121" s="1112"/>
      <c r="F121" s="1112"/>
      <c r="G121" s="1112"/>
      <c r="H121" s="1112"/>
      <c r="I121" s="1066"/>
      <c r="J121" s="1112"/>
      <c r="K121" s="965"/>
      <c r="L121" s="965"/>
      <c r="M121" s="974"/>
      <c r="N121" s="974"/>
      <c r="O121" s="974"/>
      <c r="P121" s="974"/>
      <c r="Q121" s="974"/>
      <c r="R121" s="51" t="s">
        <v>35</v>
      </c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3"/>
      <c r="AM121" s="53"/>
      <c r="AN121" s="53"/>
      <c r="AO121" s="53"/>
      <c r="AP121" s="53"/>
      <c r="AQ121" s="53"/>
      <c r="AR121" s="53"/>
      <c r="AS121" s="53"/>
      <c r="AT121" s="53"/>
      <c r="AU121" s="140"/>
      <c r="AV121" s="192"/>
      <c r="AW121" s="193"/>
      <c r="AX121" s="1107"/>
    </row>
    <row r="122" spans="1:51" hidden="1">
      <c r="A122" s="971" t="s">
        <v>153</v>
      </c>
      <c r="B122" s="963" t="s">
        <v>96</v>
      </c>
      <c r="C122" s="960" t="s">
        <v>39</v>
      </c>
      <c r="D122" s="966">
        <v>100</v>
      </c>
      <c r="E122" s="1111">
        <v>42130</v>
      </c>
      <c r="F122" s="1111">
        <v>42191</v>
      </c>
      <c r="G122" s="1111"/>
      <c r="H122" s="1111">
        <v>42144</v>
      </c>
      <c r="I122" s="1065">
        <f>F122+AY122</f>
        <v>42205</v>
      </c>
      <c r="J122" s="1111"/>
      <c r="K122" s="965">
        <f>O122+март!L122</f>
        <v>0</v>
      </c>
      <c r="L122" s="965">
        <f>P122+март!L122</f>
        <v>0</v>
      </c>
      <c r="M122" s="974">
        <f>D122-L122</f>
        <v>100</v>
      </c>
      <c r="N122" s="974">
        <f>L122/D122*100</f>
        <v>0</v>
      </c>
      <c r="O122" s="974">
        <f>SUM(S122:AW122)</f>
        <v>0</v>
      </c>
      <c r="P122" s="974">
        <f>SUM(S123:AW123)</f>
        <v>0</v>
      </c>
      <c r="Q122" s="974" t="e">
        <f>P122/O122*100</f>
        <v>#DIV/0!</v>
      </c>
      <c r="R122" s="49" t="s">
        <v>34</v>
      </c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1106" t="s">
        <v>326</v>
      </c>
      <c r="AY122">
        <f>H122-E122</f>
        <v>14</v>
      </c>
    </row>
    <row r="123" spans="1:51" hidden="1">
      <c r="A123" s="971"/>
      <c r="B123" s="963"/>
      <c r="C123" s="961"/>
      <c r="D123" s="967"/>
      <c r="E123" s="1112"/>
      <c r="F123" s="1112"/>
      <c r="G123" s="1112"/>
      <c r="H123" s="1112"/>
      <c r="I123" s="1066"/>
      <c r="J123" s="1112"/>
      <c r="K123" s="965"/>
      <c r="L123" s="965"/>
      <c r="M123" s="974"/>
      <c r="N123" s="974"/>
      <c r="O123" s="974"/>
      <c r="P123" s="974"/>
      <c r="Q123" s="974"/>
      <c r="R123" s="51" t="s">
        <v>35</v>
      </c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3"/>
      <c r="AM123" s="53"/>
      <c r="AN123" s="53"/>
      <c r="AO123" s="53"/>
      <c r="AP123" s="53"/>
      <c r="AQ123" s="53"/>
      <c r="AR123" s="53"/>
      <c r="AS123" s="53"/>
      <c r="AT123" s="53"/>
      <c r="AU123" s="140"/>
      <c r="AV123" s="192"/>
      <c r="AW123" s="193"/>
      <c r="AX123" s="1107"/>
    </row>
    <row r="124" spans="1:51" hidden="1">
      <c r="A124" s="971" t="s">
        <v>154</v>
      </c>
      <c r="B124" s="963" t="s">
        <v>102</v>
      </c>
      <c r="C124" s="960" t="s">
        <v>39</v>
      </c>
      <c r="D124" s="966">
        <v>100</v>
      </c>
      <c r="E124" s="1111">
        <v>42100</v>
      </c>
      <c r="F124" s="1111">
        <v>42191</v>
      </c>
      <c r="G124" s="1111"/>
      <c r="H124" s="1111">
        <v>42113</v>
      </c>
      <c r="I124" s="1065">
        <f>F124+AY124</f>
        <v>42204</v>
      </c>
      <c r="J124" s="1111"/>
      <c r="K124" s="965">
        <f>O124+март!L124</f>
        <v>0</v>
      </c>
      <c r="L124" s="965">
        <f>P124+март!L124</f>
        <v>0</v>
      </c>
      <c r="M124" s="974">
        <f>D124-L124</f>
        <v>100</v>
      </c>
      <c r="N124" s="974">
        <f>L124/D124*100</f>
        <v>0</v>
      </c>
      <c r="O124" s="974">
        <f>SUM(S124:AW124)</f>
        <v>0</v>
      </c>
      <c r="P124" s="974">
        <f>SUM(S125:AW125)</f>
        <v>0</v>
      </c>
      <c r="Q124" s="974" t="e">
        <f>P124/O124*100</f>
        <v>#DIV/0!</v>
      </c>
      <c r="R124" s="49" t="s">
        <v>34</v>
      </c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1106" t="s">
        <v>326</v>
      </c>
      <c r="AY124">
        <f>H124-E124</f>
        <v>13</v>
      </c>
    </row>
    <row r="125" spans="1:51" hidden="1">
      <c r="A125" s="971"/>
      <c r="B125" s="963"/>
      <c r="C125" s="961"/>
      <c r="D125" s="967"/>
      <c r="E125" s="1112"/>
      <c r="F125" s="1112"/>
      <c r="G125" s="1112"/>
      <c r="H125" s="1112"/>
      <c r="I125" s="1066"/>
      <c r="J125" s="1112"/>
      <c r="K125" s="965"/>
      <c r="L125" s="965"/>
      <c r="M125" s="974"/>
      <c r="N125" s="974"/>
      <c r="O125" s="974"/>
      <c r="P125" s="974"/>
      <c r="Q125" s="974"/>
      <c r="R125" s="51" t="s">
        <v>35</v>
      </c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3"/>
      <c r="AM125" s="53"/>
      <c r="AN125" s="53"/>
      <c r="AO125" s="53"/>
      <c r="AP125" s="53"/>
      <c r="AQ125" s="53"/>
      <c r="AR125" s="53"/>
      <c r="AS125" s="53"/>
      <c r="AT125" s="53"/>
      <c r="AU125" s="140"/>
      <c r="AV125" s="192"/>
      <c r="AW125" s="193"/>
      <c r="AX125" s="1107"/>
    </row>
    <row r="126" spans="1:51" hidden="1">
      <c r="A126" s="971" t="s">
        <v>155</v>
      </c>
      <c r="B126" s="963" t="s">
        <v>97</v>
      </c>
      <c r="C126" s="960" t="s">
        <v>39</v>
      </c>
      <c r="D126" s="966">
        <v>100</v>
      </c>
      <c r="E126" s="1111">
        <v>42130</v>
      </c>
      <c r="F126" s="1111">
        <v>42191</v>
      </c>
      <c r="G126" s="1111"/>
      <c r="H126" s="1111">
        <v>42134</v>
      </c>
      <c r="I126" s="1065">
        <f>F126+AY126</f>
        <v>42195</v>
      </c>
      <c r="J126" s="1111"/>
      <c r="K126" s="965">
        <f>O126+март!L126</f>
        <v>0</v>
      </c>
      <c r="L126" s="965">
        <f>P126+март!L126</f>
        <v>0</v>
      </c>
      <c r="M126" s="974">
        <f>D126-L126</f>
        <v>100</v>
      </c>
      <c r="N126" s="974">
        <f>L126/D126*100</f>
        <v>0</v>
      </c>
      <c r="O126" s="974">
        <f>SUM(S126:AW126)</f>
        <v>0</v>
      </c>
      <c r="P126" s="974">
        <f>SUM(S127:AW127)</f>
        <v>0</v>
      </c>
      <c r="Q126" s="974" t="e">
        <f>P126/O126*100</f>
        <v>#DIV/0!</v>
      </c>
      <c r="R126" s="49" t="s">
        <v>34</v>
      </c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1106" t="s">
        <v>326</v>
      </c>
      <c r="AY126">
        <f>H126-E126</f>
        <v>4</v>
      </c>
    </row>
    <row r="127" spans="1:51" hidden="1">
      <c r="A127" s="971"/>
      <c r="B127" s="963"/>
      <c r="C127" s="961"/>
      <c r="D127" s="967"/>
      <c r="E127" s="1112"/>
      <c r="F127" s="1112"/>
      <c r="G127" s="1112"/>
      <c r="H127" s="1112"/>
      <c r="I127" s="1066"/>
      <c r="J127" s="1112"/>
      <c r="K127" s="965"/>
      <c r="L127" s="965"/>
      <c r="M127" s="974"/>
      <c r="N127" s="974"/>
      <c r="O127" s="974"/>
      <c r="P127" s="974"/>
      <c r="Q127" s="974"/>
      <c r="R127" s="51" t="s">
        <v>35</v>
      </c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3"/>
      <c r="AM127" s="53"/>
      <c r="AN127" s="53"/>
      <c r="AO127" s="53"/>
      <c r="AP127" s="53"/>
      <c r="AQ127" s="53"/>
      <c r="AR127" s="53"/>
      <c r="AS127" s="53"/>
      <c r="AT127" s="53"/>
      <c r="AU127" s="140"/>
      <c r="AV127" s="192"/>
      <c r="AW127" s="193"/>
      <c r="AX127" s="1107"/>
    </row>
    <row r="128" spans="1:51">
      <c r="A128" s="195">
        <v>4.5999999999999996</v>
      </c>
      <c r="B128" s="1110" t="s">
        <v>272</v>
      </c>
      <c r="C128" s="1110"/>
      <c r="D128" s="1110"/>
      <c r="E128" s="1110">
        <v>42055</v>
      </c>
      <c r="F128" s="1110"/>
      <c r="G128" s="1110"/>
      <c r="H128" s="1110">
        <v>42174</v>
      </c>
      <c r="I128" s="1110"/>
      <c r="J128" s="1110"/>
      <c r="K128" s="1110"/>
      <c r="L128" s="1110"/>
      <c r="M128" s="1110"/>
      <c r="N128" s="1110"/>
      <c r="O128" s="1110"/>
      <c r="P128" s="1110"/>
      <c r="Q128" s="1110"/>
      <c r="R128" s="1110"/>
      <c r="S128" s="1110"/>
      <c r="T128" s="1110"/>
      <c r="U128" s="1110"/>
      <c r="V128" s="1110"/>
      <c r="W128" s="1110"/>
      <c r="X128" s="1110"/>
      <c r="Y128" s="1110"/>
      <c r="Z128" s="1110"/>
      <c r="AA128" s="1110"/>
      <c r="AB128" s="1110"/>
      <c r="AC128" s="1110"/>
      <c r="AD128" s="1110"/>
      <c r="AE128" s="1110"/>
      <c r="AF128" s="1110"/>
      <c r="AG128" s="1110"/>
      <c r="AH128" s="1110"/>
      <c r="AI128" s="1110"/>
      <c r="AJ128" s="1110"/>
      <c r="AK128" s="1110"/>
      <c r="AL128" s="1110"/>
      <c r="AM128" s="1110"/>
      <c r="AN128" s="1110"/>
      <c r="AO128" s="1110"/>
      <c r="AP128" s="1110"/>
      <c r="AQ128" s="1110"/>
      <c r="AR128" s="1110"/>
      <c r="AS128" s="1110"/>
      <c r="AT128" s="1110"/>
      <c r="AU128" s="1110"/>
      <c r="AV128" s="1110"/>
      <c r="AW128" s="1110"/>
      <c r="AX128" s="1110"/>
    </row>
    <row r="129" spans="1:51" ht="15" customHeight="1">
      <c r="A129" s="962" t="s">
        <v>156</v>
      </c>
      <c r="B129" s="963" t="s">
        <v>93</v>
      </c>
      <c r="C129" s="960" t="s">
        <v>38</v>
      </c>
      <c r="D129" s="964">
        <v>701</v>
      </c>
      <c r="E129" s="969">
        <v>42055</v>
      </c>
      <c r="F129" s="969">
        <v>42175</v>
      </c>
      <c r="G129" s="969"/>
      <c r="H129" s="969">
        <v>42064</v>
      </c>
      <c r="I129" s="969">
        <v>42215</v>
      </c>
      <c r="J129" s="969"/>
      <c r="K129" s="965">
        <f>O129+март!L129</f>
        <v>461.97499999999997</v>
      </c>
      <c r="L129" s="965">
        <f>P129+март!L129</f>
        <v>0</v>
      </c>
      <c r="M129" s="966">
        <f>D129-L129</f>
        <v>701</v>
      </c>
      <c r="N129" s="966">
        <f>L129/D129*100</f>
        <v>0</v>
      </c>
      <c r="O129" s="964">
        <f>SUM(S129:AW129)</f>
        <v>461.97499999999997</v>
      </c>
      <c r="P129" s="966">
        <f>SUM(S130:AW130)</f>
        <v>0</v>
      </c>
      <c r="Q129" s="966">
        <f>P129/O129*100</f>
        <v>0</v>
      </c>
      <c r="R129" s="49" t="s">
        <v>34</v>
      </c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>
        <v>51.33</v>
      </c>
      <c r="AK129" s="50">
        <v>51.33</v>
      </c>
      <c r="AL129" s="50">
        <v>51.33</v>
      </c>
      <c r="AM129" s="50">
        <v>51.33</v>
      </c>
      <c r="AN129" s="50">
        <v>51.33</v>
      </c>
      <c r="AO129" s="50">
        <v>51.33</v>
      </c>
      <c r="AP129" s="50">
        <v>51.33</v>
      </c>
      <c r="AQ129" s="50">
        <v>51.33</v>
      </c>
      <c r="AR129" s="50">
        <f>51.33/2</f>
        <v>25.664999999999999</v>
      </c>
      <c r="AS129" s="50">
        <v>25.67</v>
      </c>
      <c r="AT129" s="50"/>
      <c r="AU129" s="50"/>
      <c r="AV129" s="50"/>
      <c r="AW129" s="50"/>
      <c r="AX129" s="960" t="s">
        <v>393</v>
      </c>
      <c r="AY129">
        <f>H129-E129</f>
        <v>9</v>
      </c>
    </row>
    <row r="130" spans="1:51">
      <c r="A130" s="962"/>
      <c r="B130" s="963"/>
      <c r="C130" s="961"/>
      <c r="D130" s="964"/>
      <c r="E130" s="969"/>
      <c r="F130" s="969"/>
      <c r="G130" s="969"/>
      <c r="H130" s="969"/>
      <c r="I130" s="969"/>
      <c r="J130" s="969"/>
      <c r="K130" s="965"/>
      <c r="L130" s="965"/>
      <c r="M130" s="967"/>
      <c r="N130" s="967"/>
      <c r="O130" s="964"/>
      <c r="P130" s="967"/>
      <c r="Q130" s="967"/>
      <c r="R130" s="51" t="s">
        <v>35</v>
      </c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3"/>
      <c r="AM130" s="53"/>
      <c r="AN130" s="53"/>
      <c r="AO130" s="53"/>
      <c r="AP130" s="53"/>
      <c r="AQ130" s="53"/>
      <c r="AR130" s="53"/>
      <c r="AS130" s="53"/>
      <c r="AT130" s="53"/>
      <c r="AU130" s="140"/>
      <c r="AV130" s="192"/>
      <c r="AW130" s="193"/>
      <c r="AX130" s="961"/>
    </row>
    <row r="131" spans="1:51" hidden="1">
      <c r="A131" s="971" t="s">
        <v>157</v>
      </c>
      <c r="B131" s="963" t="s">
        <v>94</v>
      </c>
      <c r="C131" s="960" t="s">
        <v>39</v>
      </c>
      <c r="D131" s="964">
        <v>100</v>
      </c>
      <c r="E131" s="968">
        <v>42145</v>
      </c>
      <c r="F131" s="968">
        <v>42206</v>
      </c>
      <c r="G131" s="968"/>
      <c r="H131" s="968">
        <v>42159</v>
      </c>
      <c r="I131" s="1065">
        <f>F131+AY131</f>
        <v>42220</v>
      </c>
      <c r="J131" s="968"/>
      <c r="K131" s="965">
        <f>O131+март!L131</f>
        <v>0</v>
      </c>
      <c r="L131" s="965">
        <f>P131+март!L131</f>
        <v>0</v>
      </c>
      <c r="M131" s="972">
        <f>D131-L131</f>
        <v>100</v>
      </c>
      <c r="N131" s="972">
        <f>L131/D131*100</f>
        <v>0</v>
      </c>
      <c r="O131" s="974">
        <f>SUM(S131:AW131)</f>
        <v>0</v>
      </c>
      <c r="P131" s="972">
        <f>SUM(S132:AW132)</f>
        <v>0</v>
      </c>
      <c r="Q131" s="972" t="e">
        <f>P131/O131*100</f>
        <v>#DIV/0!</v>
      </c>
      <c r="R131" s="49" t="s">
        <v>34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1106" t="s">
        <v>326</v>
      </c>
      <c r="AY131">
        <f>H131-E131</f>
        <v>14</v>
      </c>
    </row>
    <row r="132" spans="1:51" hidden="1">
      <c r="A132" s="971"/>
      <c r="B132" s="963"/>
      <c r="C132" s="961"/>
      <c r="D132" s="964"/>
      <c r="E132" s="968"/>
      <c r="F132" s="968"/>
      <c r="G132" s="968"/>
      <c r="H132" s="968"/>
      <c r="I132" s="1066"/>
      <c r="J132" s="968"/>
      <c r="K132" s="965"/>
      <c r="L132" s="965"/>
      <c r="M132" s="973"/>
      <c r="N132" s="973"/>
      <c r="O132" s="974"/>
      <c r="P132" s="973"/>
      <c r="Q132" s="973"/>
      <c r="R132" s="51" t="s">
        <v>35</v>
      </c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3"/>
      <c r="AM132" s="53"/>
      <c r="AN132" s="53"/>
      <c r="AO132" s="53"/>
      <c r="AP132" s="53"/>
      <c r="AQ132" s="53"/>
      <c r="AR132" s="53"/>
      <c r="AS132" s="53"/>
      <c r="AT132" s="53"/>
      <c r="AU132" s="140"/>
      <c r="AV132" s="192"/>
      <c r="AW132" s="193"/>
      <c r="AX132" s="1107"/>
    </row>
    <row r="133" spans="1:51" hidden="1">
      <c r="A133" s="971" t="s">
        <v>158</v>
      </c>
      <c r="B133" s="963" t="s">
        <v>105</v>
      </c>
      <c r="C133" s="960" t="s">
        <v>39</v>
      </c>
      <c r="D133" s="964">
        <v>100</v>
      </c>
      <c r="E133" s="968">
        <v>42160</v>
      </c>
      <c r="F133" s="968">
        <v>42220</v>
      </c>
      <c r="G133" s="968"/>
      <c r="H133" s="968">
        <v>42165</v>
      </c>
      <c r="I133" s="1065">
        <f>F133+AY133</f>
        <v>42225</v>
      </c>
      <c r="J133" s="968"/>
      <c r="K133" s="965">
        <f>O133+март!L133</f>
        <v>0</v>
      </c>
      <c r="L133" s="965">
        <f>P133+март!L133</f>
        <v>0</v>
      </c>
      <c r="M133" s="972">
        <f>D133-L133</f>
        <v>100</v>
      </c>
      <c r="N133" s="972">
        <f>L133/D133*100</f>
        <v>0</v>
      </c>
      <c r="O133" s="974">
        <f>SUM(S133:AW133)</f>
        <v>0</v>
      </c>
      <c r="P133" s="972">
        <f>SUM(S134:AW134)</f>
        <v>0</v>
      </c>
      <c r="Q133" s="972" t="e">
        <f>P133/O133*100</f>
        <v>#DIV/0!</v>
      </c>
      <c r="R133" s="49" t="s">
        <v>34</v>
      </c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1106" t="s">
        <v>326</v>
      </c>
      <c r="AY133">
        <f>H133-E133</f>
        <v>5</v>
      </c>
    </row>
    <row r="134" spans="1:51" hidden="1">
      <c r="A134" s="971"/>
      <c r="B134" s="963"/>
      <c r="C134" s="961"/>
      <c r="D134" s="964"/>
      <c r="E134" s="968"/>
      <c r="F134" s="968"/>
      <c r="G134" s="968"/>
      <c r="H134" s="968"/>
      <c r="I134" s="1066"/>
      <c r="J134" s="968"/>
      <c r="K134" s="965"/>
      <c r="L134" s="965"/>
      <c r="M134" s="973"/>
      <c r="N134" s="973"/>
      <c r="O134" s="974"/>
      <c r="P134" s="973"/>
      <c r="Q134" s="973"/>
      <c r="R134" s="51" t="s">
        <v>35</v>
      </c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3"/>
      <c r="AM134" s="53"/>
      <c r="AN134" s="53"/>
      <c r="AO134" s="53"/>
      <c r="AP134" s="53"/>
      <c r="AQ134" s="53"/>
      <c r="AR134" s="53"/>
      <c r="AS134" s="53"/>
      <c r="AT134" s="53"/>
      <c r="AU134" s="140"/>
      <c r="AV134" s="192"/>
      <c r="AW134" s="193"/>
      <c r="AX134" s="1107"/>
    </row>
    <row r="135" spans="1:51" hidden="1">
      <c r="A135" s="971" t="s">
        <v>159</v>
      </c>
      <c r="B135" s="963" t="s">
        <v>106</v>
      </c>
      <c r="C135" s="960" t="s">
        <v>39</v>
      </c>
      <c r="D135" s="964">
        <v>100</v>
      </c>
      <c r="E135" s="968">
        <v>42160</v>
      </c>
      <c r="F135" s="968">
        <v>42220</v>
      </c>
      <c r="G135" s="968"/>
      <c r="H135" s="968">
        <v>42174</v>
      </c>
      <c r="I135" s="1065">
        <f>F135+AY135</f>
        <v>42234</v>
      </c>
      <c r="J135" s="968"/>
      <c r="K135" s="965">
        <f>O135+март!L135</f>
        <v>0</v>
      </c>
      <c r="L135" s="965">
        <f>P135+март!L135</f>
        <v>0</v>
      </c>
      <c r="M135" s="972">
        <f>D135-L135</f>
        <v>100</v>
      </c>
      <c r="N135" s="972">
        <f>L135/D135*100</f>
        <v>0</v>
      </c>
      <c r="O135" s="974">
        <f>SUM(S135:AW135)</f>
        <v>0</v>
      </c>
      <c r="P135" s="972">
        <f>SUM(S136:AW136)</f>
        <v>0</v>
      </c>
      <c r="Q135" s="972" t="e">
        <f>P135/O135*100</f>
        <v>#DIV/0!</v>
      </c>
      <c r="R135" s="49" t="s">
        <v>34</v>
      </c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1106" t="s">
        <v>326</v>
      </c>
      <c r="AY135">
        <f>H135-E135</f>
        <v>14</v>
      </c>
    </row>
    <row r="136" spans="1:51" hidden="1">
      <c r="A136" s="971"/>
      <c r="B136" s="963"/>
      <c r="C136" s="961"/>
      <c r="D136" s="964"/>
      <c r="E136" s="968"/>
      <c r="F136" s="968"/>
      <c r="G136" s="968"/>
      <c r="H136" s="968"/>
      <c r="I136" s="1066"/>
      <c r="J136" s="968"/>
      <c r="K136" s="965"/>
      <c r="L136" s="965"/>
      <c r="M136" s="973"/>
      <c r="N136" s="973"/>
      <c r="O136" s="974"/>
      <c r="P136" s="973"/>
      <c r="Q136" s="973"/>
      <c r="R136" s="51" t="s">
        <v>35</v>
      </c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3"/>
      <c r="AM136" s="53"/>
      <c r="AN136" s="53"/>
      <c r="AO136" s="53"/>
      <c r="AP136" s="53"/>
      <c r="AQ136" s="53"/>
      <c r="AR136" s="53"/>
      <c r="AS136" s="53"/>
      <c r="AT136" s="53"/>
      <c r="AU136" s="140"/>
      <c r="AV136" s="192"/>
      <c r="AW136" s="193"/>
      <c r="AX136" s="1107"/>
    </row>
    <row r="137" spans="1:51" hidden="1">
      <c r="A137" s="971" t="s">
        <v>160</v>
      </c>
      <c r="B137" s="963" t="s">
        <v>102</v>
      </c>
      <c r="C137" s="960" t="s">
        <v>39</v>
      </c>
      <c r="D137" s="964">
        <v>100</v>
      </c>
      <c r="E137" s="968">
        <v>42114</v>
      </c>
      <c r="F137" s="968">
        <v>42236</v>
      </c>
      <c r="G137" s="968"/>
      <c r="H137" s="968">
        <v>42127</v>
      </c>
      <c r="I137" s="1065">
        <f>F137+AY137</f>
        <v>42249</v>
      </c>
      <c r="J137" s="968"/>
      <c r="K137" s="965">
        <f>O137+март!L137</f>
        <v>0</v>
      </c>
      <c r="L137" s="965">
        <f>P137+март!L137</f>
        <v>0</v>
      </c>
      <c r="M137" s="972">
        <f>D137-L137</f>
        <v>100</v>
      </c>
      <c r="N137" s="972">
        <f>L137/D137*100</f>
        <v>0</v>
      </c>
      <c r="O137" s="974">
        <f>SUM(S137:AW137)</f>
        <v>0</v>
      </c>
      <c r="P137" s="972">
        <f>SUM(S138:AW138)</f>
        <v>0</v>
      </c>
      <c r="Q137" s="972" t="e">
        <f>P137/O137*100</f>
        <v>#DIV/0!</v>
      </c>
      <c r="R137" s="49" t="s">
        <v>34</v>
      </c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1106" t="s">
        <v>326</v>
      </c>
      <c r="AY137">
        <f>H137-E137</f>
        <v>13</v>
      </c>
    </row>
    <row r="138" spans="1:51" hidden="1">
      <c r="A138" s="971"/>
      <c r="B138" s="963"/>
      <c r="C138" s="961"/>
      <c r="D138" s="964"/>
      <c r="E138" s="968"/>
      <c r="F138" s="968"/>
      <c r="G138" s="968"/>
      <c r="H138" s="968"/>
      <c r="I138" s="1066"/>
      <c r="J138" s="968"/>
      <c r="K138" s="965"/>
      <c r="L138" s="965"/>
      <c r="M138" s="973"/>
      <c r="N138" s="973"/>
      <c r="O138" s="974"/>
      <c r="P138" s="973"/>
      <c r="Q138" s="973"/>
      <c r="R138" s="51" t="s">
        <v>35</v>
      </c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3"/>
      <c r="AM138" s="53"/>
      <c r="AN138" s="53"/>
      <c r="AO138" s="53"/>
      <c r="AP138" s="53"/>
      <c r="AQ138" s="53"/>
      <c r="AR138" s="53"/>
      <c r="AS138" s="53"/>
      <c r="AT138" s="53"/>
      <c r="AU138" s="140"/>
      <c r="AV138" s="192"/>
      <c r="AW138" s="193"/>
      <c r="AX138" s="1107"/>
    </row>
    <row r="139" spans="1:51" hidden="1">
      <c r="A139" s="971" t="s">
        <v>161</v>
      </c>
      <c r="B139" s="963" t="s">
        <v>97</v>
      </c>
      <c r="C139" s="960" t="s">
        <v>39</v>
      </c>
      <c r="D139" s="964">
        <v>100</v>
      </c>
      <c r="E139" s="968">
        <v>42160</v>
      </c>
      <c r="F139" s="968">
        <v>42241</v>
      </c>
      <c r="G139" s="968"/>
      <c r="H139" s="968">
        <v>42164</v>
      </c>
      <c r="I139" s="1065">
        <f>F139+AY139</f>
        <v>42245</v>
      </c>
      <c r="J139" s="968"/>
      <c r="K139" s="965">
        <f>O139+март!L139</f>
        <v>0</v>
      </c>
      <c r="L139" s="965">
        <f>P139+март!L139</f>
        <v>0</v>
      </c>
      <c r="M139" s="972">
        <f>D139-L139</f>
        <v>100</v>
      </c>
      <c r="N139" s="972">
        <f>L139/D139*100</f>
        <v>0</v>
      </c>
      <c r="O139" s="974">
        <f>SUM(S139:AW139)</f>
        <v>0</v>
      </c>
      <c r="P139" s="972">
        <f>SUM(S140:AW140)</f>
        <v>0</v>
      </c>
      <c r="Q139" s="972" t="e">
        <f>P139/O139*100</f>
        <v>#DIV/0!</v>
      </c>
      <c r="R139" s="49" t="s">
        <v>34</v>
      </c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1106" t="s">
        <v>326</v>
      </c>
      <c r="AY139">
        <f>H139-E139</f>
        <v>4</v>
      </c>
    </row>
    <row r="140" spans="1:51" hidden="1">
      <c r="A140" s="971"/>
      <c r="B140" s="963"/>
      <c r="C140" s="961"/>
      <c r="D140" s="964"/>
      <c r="E140" s="968"/>
      <c r="F140" s="968"/>
      <c r="G140" s="968"/>
      <c r="H140" s="968"/>
      <c r="I140" s="1066"/>
      <c r="J140" s="968"/>
      <c r="K140" s="965"/>
      <c r="L140" s="965"/>
      <c r="M140" s="973"/>
      <c r="N140" s="973"/>
      <c r="O140" s="974"/>
      <c r="P140" s="973"/>
      <c r="Q140" s="973"/>
      <c r="R140" s="51" t="s">
        <v>35</v>
      </c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3"/>
      <c r="AM140" s="53"/>
      <c r="AN140" s="53"/>
      <c r="AO140" s="53"/>
      <c r="AP140" s="53"/>
      <c r="AQ140" s="53"/>
      <c r="AR140" s="53"/>
      <c r="AS140" s="53"/>
      <c r="AT140" s="53"/>
      <c r="AU140" s="140"/>
      <c r="AV140" s="192"/>
      <c r="AW140" s="193"/>
      <c r="AX140" s="1107"/>
    </row>
    <row r="141" spans="1:51">
      <c r="A141" s="194">
        <v>5</v>
      </c>
      <c r="B141" s="970" t="s">
        <v>107</v>
      </c>
      <c r="C141" s="970"/>
      <c r="D141" s="970"/>
      <c r="E141" s="970">
        <v>42175</v>
      </c>
      <c r="F141" s="970"/>
      <c r="G141" s="970"/>
      <c r="H141" s="970">
        <v>42239</v>
      </c>
      <c r="I141" s="970"/>
      <c r="J141" s="970"/>
      <c r="K141" s="970"/>
      <c r="L141" s="970"/>
      <c r="M141" s="970"/>
      <c r="N141" s="970"/>
      <c r="O141" s="970"/>
      <c r="P141" s="970"/>
      <c r="Q141" s="970"/>
      <c r="R141" s="970"/>
      <c r="S141" s="970"/>
      <c r="T141" s="970"/>
      <c r="U141" s="970"/>
      <c r="V141" s="970"/>
      <c r="W141" s="970"/>
      <c r="X141" s="970"/>
      <c r="Y141" s="970"/>
      <c r="Z141" s="970"/>
      <c r="AA141" s="970"/>
      <c r="AB141" s="970"/>
      <c r="AC141" s="970"/>
      <c r="AD141" s="970"/>
      <c r="AE141" s="970"/>
      <c r="AF141" s="970"/>
      <c r="AG141" s="970"/>
      <c r="AH141" s="970"/>
      <c r="AI141" s="970"/>
      <c r="AJ141" s="970"/>
      <c r="AK141" s="970"/>
      <c r="AL141" s="970"/>
      <c r="AM141" s="970"/>
      <c r="AN141" s="970"/>
      <c r="AO141" s="970"/>
      <c r="AP141" s="970"/>
      <c r="AQ141" s="970"/>
      <c r="AR141" s="970"/>
      <c r="AS141" s="970"/>
      <c r="AT141" s="970"/>
      <c r="AU141" s="970"/>
      <c r="AV141" s="970"/>
      <c r="AW141" s="970"/>
      <c r="AX141" s="970"/>
    </row>
    <row r="142" spans="1:51" hidden="1">
      <c r="A142" s="971" t="s">
        <v>162</v>
      </c>
      <c r="B142" s="963" t="s">
        <v>94</v>
      </c>
      <c r="C142" s="960" t="s">
        <v>39</v>
      </c>
      <c r="D142" s="964">
        <v>100</v>
      </c>
      <c r="E142" s="968">
        <v>42175</v>
      </c>
      <c r="F142" s="968"/>
      <c r="G142" s="968"/>
      <c r="H142" s="968">
        <v>42214</v>
      </c>
      <c r="I142" s="968"/>
      <c r="J142" s="968"/>
      <c r="K142" s="974">
        <f>O142+март!L142</f>
        <v>0</v>
      </c>
      <c r="L142" s="974">
        <f>P142+март!L142</f>
        <v>0</v>
      </c>
      <c r="M142" s="974">
        <f>D142-L142</f>
        <v>100</v>
      </c>
      <c r="N142" s="974">
        <f>L142/D142*100</f>
        <v>0</v>
      </c>
      <c r="O142" s="974">
        <f>SUM(S142:AW142)</f>
        <v>0</v>
      </c>
      <c r="P142" s="974">
        <f>SUM(S143:AW143)</f>
        <v>0</v>
      </c>
      <c r="Q142" s="974" t="e">
        <f>P142/O142*100</f>
        <v>#DIV/0!</v>
      </c>
      <c r="R142" s="49" t="s">
        <v>34</v>
      </c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1106" t="s">
        <v>326</v>
      </c>
    </row>
    <row r="143" spans="1:51" hidden="1">
      <c r="A143" s="971"/>
      <c r="B143" s="963"/>
      <c r="C143" s="961"/>
      <c r="D143" s="964"/>
      <c r="E143" s="968"/>
      <c r="F143" s="968"/>
      <c r="G143" s="968"/>
      <c r="H143" s="968"/>
      <c r="I143" s="968"/>
      <c r="J143" s="968"/>
      <c r="K143" s="974"/>
      <c r="L143" s="974"/>
      <c r="M143" s="974"/>
      <c r="N143" s="974"/>
      <c r="O143" s="974"/>
      <c r="P143" s="974"/>
      <c r="Q143" s="974"/>
      <c r="R143" s="51" t="s">
        <v>35</v>
      </c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3"/>
      <c r="AM143" s="53"/>
      <c r="AN143" s="53"/>
      <c r="AO143" s="53"/>
      <c r="AP143" s="53"/>
      <c r="AQ143" s="53"/>
      <c r="AR143" s="53"/>
      <c r="AS143" s="53"/>
      <c r="AT143" s="53"/>
      <c r="AU143" s="140"/>
      <c r="AV143" s="192"/>
      <c r="AW143" s="193"/>
      <c r="AX143" s="1107"/>
    </row>
    <row r="144" spans="1:51" hidden="1">
      <c r="A144" s="971" t="s">
        <v>163</v>
      </c>
      <c r="B144" s="963" t="s">
        <v>8</v>
      </c>
      <c r="C144" s="960" t="s">
        <v>39</v>
      </c>
      <c r="D144" s="964">
        <v>100</v>
      </c>
      <c r="E144" s="968">
        <v>42175</v>
      </c>
      <c r="F144" s="968"/>
      <c r="G144" s="968"/>
      <c r="H144" s="968">
        <v>42214</v>
      </c>
      <c r="I144" s="968"/>
      <c r="J144" s="968"/>
      <c r="K144" s="974">
        <f>O144+март!L144</f>
        <v>0</v>
      </c>
      <c r="L144" s="974">
        <f>P144+март!L144</f>
        <v>0</v>
      </c>
      <c r="M144" s="974">
        <f>D144-L144</f>
        <v>100</v>
      </c>
      <c r="N144" s="974">
        <f>L144/D144*100</f>
        <v>0</v>
      </c>
      <c r="O144" s="974">
        <f>SUM(S144:AW144)</f>
        <v>0</v>
      </c>
      <c r="P144" s="974">
        <f>SUM(S145:AW145)</f>
        <v>0</v>
      </c>
      <c r="Q144" s="974" t="e">
        <f>P144/O144*100</f>
        <v>#DIV/0!</v>
      </c>
      <c r="R144" s="49" t="s">
        <v>34</v>
      </c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1106" t="s">
        <v>326</v>
      </c>
    </row>
    <row r="145" spans="1:52" hidden="1">
      <c r="A145" s="971"/>
      <c r="B145" s="963"/>
      <c r="C145" s="961"/>
      <c r="D145" s="964"/>
      <c r="E145" s="968"/>
      <c r="F145" s="968"/>
      <c r="G145" s="968"/>
      <c r="H145" s="968"/>
      <c r="I145" s="968"/>
      <c r="J145" s="968"/>
      <c r="K145" s="974"/>
      <c r="L145" s="974"/>
      <c r="M145" s="974"/>
      <c r="N145" s="974"/>
      <c r="O145" s="974"/>
      <c r="P145" s="974"/>
      <c r="Q145" s="974"/>
      <c r="R145" s="51" t="s">
        <v>35</v>
      </c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3"/>
      <c r="AM145" s="53"/>
      <c r="AN145" s="53"/>
      <c r="AO145" s="53"/>
      <c r="AP145" s="53"/>
      <c r="AQ145" s="53"/>
      <c r="AR145" s="53"/>
      <c r="AS145" s="53"/>
      <c r="AT145" s="53"/>
      <c r="AU145" s="140"/>
      <c r="AV145" s="192"/>
      <c r="AW145" s="193"/>
      <c r="AX145" s="1107"/>
    </row>
    <row r="146" spans="1:52">
      <c r="A146" s="194">
        <v>6</v>
      </c>
      <c r="B146" s="970" t="s">
        <v>108</v>
      </c>
      <c r="C146" s="970"/>
      <c r="D146" s="970"/>
      <c r="E146" s="970">
        <v>42175</v>
      </c>
      <c r="F146" s="970"/>
      <c r="G146" s="970"/>
      <c r="H146" s="970">
        <v>42239</v>
      </c>
      <c r="I146" s="970"/>
      <c r="J146" s="970"/>
      <c r="K146" s="970"/>
      <c r="L146" s="970"/>
      <c r="M146" s="970"/>
      <c r="N146" s="970"/>
      <c r="O146" s="970"/>
      <c r="P146" s="970"/>
      <c r="Q146" s="970"/>
      <c r="R146" s="970"/>
      <c r="S146" s="970"/>
      <c r="T146" s="970"/>
      <c r="U146" s="970"/>
      <c r="V146" s="970"/>
      <c r="W146" s="970"/>
      <c r="X146" s="970"/>
      <c r="Y146" s="970"/>
      <c r="Z146" s="970"/>
      <c r="AA146" s="970"/>
      <c r="AB146" s="970"/>
      <c r="AC146" s="970"/>
      <c r="AD146" s="970"/>
      <c r="AE146" s="970"/>
      <c r="AF146" s="970"/>
      <c r="AG146" s="970"/>
      <c r="AH146" s="970"/>
      <c r="AI146" s="970"/>
      <c r="AJ146" s="970"/>
      <c r="AK146" s="970"/>
      <c r="AL146" s="970"/>
      <c r="AM146" s="970"/>
      <c r="AN146" s="970"/>
      <c r="AO146" s="970"/>
      <c r="AP146" s="970"/>
      <c r="AQ146" s="970"/>
      <c r="AR146" s="970"/>
      <c r="AS146" s="970"/>
      <c r="AT146" s="970"/>
      <c r="AU146" s="970"/>
      <c r="AV146" s="970"/>
      <c r="AW146" s="970"/>
      <c r="AX146" s="970"/>
    </row>
    <row r="147" spans="1:52" hidden="1">
      <c r="A147" s="971" t="s">
        <v>164</v>
      </c>
      <c r="B147" s="1108" t="s">
        <v>109</v>
      </c>
      <c r="C147" s="960" t="s">
        <v>301</v>
      </c>
      <c r="D147" s="964"/>
      <c r="E147" s="968">
        <v>42175</v>
      </c>
      <c r="F147" s="968"/>
      <c r="G147" s="968"/>
      <c r="H147" s="968">
        <v>42239</v>
      </c>
      <c r="I147" s="968"/>
      <c r="J147" s="968"/>
      <c r="K147" s="974">
        <f>O147+март!L147</f>
        <v>0</v>
      </c>
      <c r="L147" s="974">
        <f>P147+март!L147</f>
        <v>0</v>
      </c>
      <c r="M147" s="972">
        <f>D147-L147</f>
        <v>0</v>
      </c>
      <c r="N147" s="972" t="e">
        <f>L147/D147*100</f>
        <v>#DIV/0!</v>
      </c>
      <c r="O147" s="974">
        <f>SUM(S147:AW147)</f>
        <v>0</v>
      </c>
      <c r="P147" s="972">
        <f>SUM(S148:AW148)</f>
        <v>0</v>
      </c>
      <c r="Q147" s="972" t="e">
        <f>P147/O147*100</f>
        <v>#DIV/0!</v>
      </c>
      <c r="R147" s="49" t="s">
        <v>34</v>
      </c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1106" t="s">
        <v>326</v>
      </c>
    </row>
    <row r="148" spans="1:52" hidden="1">
      <c r="A148" s="971"/>
      <c r="B148" s="1109"/>
      <c r="C148" s="961"/>
      <c r="D148" s="964"/>
      <c r="E148" s="968"/>
      <c r="F148" s="968"/>
      <c r="G148" s="968"/>
      <c r="H148" s="968"/>
      <c r="I148" s="968"/>
      <c r="J148" s="968"/>
      <c r="K148" s="974"/>
      <c r="L148" s="974"/>
      <c r="M148" s="973"/>
      <c r="N148" s="973"/>
      <c r="O148" s="974"/>
      <c r="P148" s="973"/>
      <c r="Q148" s="973"/>
      <c r="R148" s="51" t="s">
        <v>35</v>
      </c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3"/>
      <c r="AM148" s="53"/>
      <c r="AN148" s="53"/>
      <c r="AO148" s="53"/>
      <c r="AP148" s="53"/>
      <c r="AQ148" s="53"/>
      <c r="AR148" s="53"/>
      <c r="AS148" s="53"/>
      <c r="AT148" s="53"/>
      <c r="AU148" s="140"/>
      <c r="AV148" s="192"/>
      <c r="AW148" s="193"/>
      <c r="AX148" s="1107"/>
    </row>
    <row r="149" spans="1:52">
      <c r="A149" s="194">
        <v>7</v>
      </c>
      <c r="B149" s="970" t="s">
        <v>110</v>
      </c>
      <c r="C149" s="970"/>
      <c r="D149" s="970"/>
      <c r="E149" s="970">
        <v>42075</v>
      </c>
      <c r="F149" s="970"/>
      <c r="G149" s="970"/>
      <c r="H149" s="970">
        <v>42203</v>
      </c>
      <c r="I149" s="970"/>
      <c r="J149" s="970"/>
      <c r="K149" s="970"/>
      <c r="L149" s="970"/>
      <c r="M149" s="970"/>
      <c r="N149" s="970"/>
      <c r="O149" s="970"/>
      <c r="P149" s="970"/>
      <c r="Q149" s="970"/>
      <c r="R149" s="970"/>
      <c r="S149" s="970"/>
      <c r="T149" s="970"/>
      <c r="U149" s="970"/>
      <c r="V149" s="970"/>
      <c r="W149" s="970"/>
      <c r="X149" s="970"/>
      <c r="Y149" s="970"/>
      <c r="Z149" s="970"/>
      <c r="AA149" s="970"/>
      <c r="AB149" s="970"/>
      <c r="AC149" s="970"/>
      <c r="AD149" s="970"/>
      <c r="AE149" s="970"/>
      <c r="AF149" s="970"/>
      <c r="AG149" s="970"/>
      <c r="AH149" s="970"/>
      <c r="AI149" s="970"/>
      <c r="AJ149" s="970"/>
      <c r="AK149" s="970"/>
      <c r="AL149" s="970"/>
      <c r="AM149" s="970"/>
      <c r="AN149" s="970"/>
      <c r="AO149" s="970"/>
      <c r="AP149" s="970"/>
      <c r="AQ149" s="970"/>
      <c r="AR149" s="970"/>
      <c r="AS149" s="970"/>
      <c r="AT149" s="970"/>
      <c r="AU149" s="970"/>
      <c r="AV149" s="970"/>
      <c r="AW149" s="970"/>
      <c r="AX149" s="970"/>
    </row>
    <row r="150" spans="1:52" ht="15" customHeight="1">
      <c r="A150" s="962" t="s">
        <v>165</v>
      </c>
      <c r="B150" s="963" t="s">
        <v>93</v>
      </c>
      <c r="C150" s="960" t="s">
        <v>38</v>
      </c>
      <c r="D150" s="964">
        <v>7100</v>
      </c>
      <c r="E150" s="969">
        <v>42075</v>
      </c>
      <c r="F150" s="969">
        <v>42197</v>
      </c>
      <c r="G150" s="969"/>
      <c r="H150" s="969">
        <v>42119</v>
      </c>
      <c r="I150" s="969">
        <f>F150+AY150</f>
        <v>42241</v>
      </c>
      <c r="J150" s="969"/>
      <c r="K150" s="965">
        <f>O150+март!L150</f>
        <v>1E-3</v>
      </c>
      <c r="L150" s="965">
        <f>P150+март!L150</f>
        <v>0</v>
      </c>
      <c r="M150" s="966">
        <f>D150-L150</f>
        <v>7100</v>
      </c>
      <c r="N150" s="966">
        <f>L150/D150*100</f>
        <v>0</v>
      </c>
      <c r="O150" s="964">
        <f>SUM(S150:AW150)</f>
        <v>1E-3</v>
      </c>
      <c r="P150" s="966">
        <f>SUM(S151:AW151)</f>
        <v>0</v>
      </c>
      <c r="Q150" s="966">
        <f>P150/O150*100</f>
        <v>0</v>
      </c>
      <c r="R150" s="49" t="s">
        <v>34</v>
      </c>
      <c r="S150" s="50">
        <v>1E-3</v>
      </c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1106"/>
      <c r="AY150">
        <f t="shared" ref="AY150:AY167" si="3">H150-E150</f>
        <v>44</v>
      </c>
    </row>
    <row r="151" spans="1:52">
      <c r="A151" s="962"/>
      <c r="B151" s="963"/>
      <c r="C151" s="961"/>
      <c r="D151" s="964"/>
      <c r="E151" s="969"/>
      <c r="F151" s="969"/>
      <c r="G151" s="969"/>
      <c r="H151" s="969"/>
      <c r="I151" s="969"/>
      <c r="J151" s="969"/>
      <c r="K151" s="965"/>
      <c r="L151" s="965"/>
      <c r="M151" s="967"/>
      <c r="N151" s="967"/>
      <c r="O151" s="964"/>
      <c r="P151" s="967"/>
      <c r="Q151" s="967"/>
      <c r="R151" s="51" t="s">
        <v>35</v>
      </c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3"/>
      <c r="AM151" s="53"/>
      <c r="AN151" s="53"/>
      <c r="AO151" s="53"/>
      <c r="AP151" s="53"/>
      <c r="AQ151" s="53"/>
      <c r="AR151" s="53"/>
      <c r="AS151" s="53"/>
      <c r="AT151" s="53"/>
      <c r="AU151" s="140"/>
      <c r="AV151" s="192"/>
      <c r="AW151" s="193"/>
      <c r="AX151" s="1107"/>
      <c r="AY151">
        <f t="shared" si="3"/>
        <v>0</v>
      </c>
    </row>
    <row r="152" spans="1:52" ht="15" customHeight="1">
      <c r="A152" s="962" t="s">
        <v>273</v>
      </c>
      <c r="B152" s="963" t="s">
        <v>111</v>
      </c>
      <c r="C152" s="960" t="s">
        <v>39</v>
      </c>
      <c r="D152" s="964">
        <v>100</v>
      </c>
      <c r="E152" s="969">
        <v>42075</v>
      </c>
      <c r="F152" s="969">
        <v>42197</v>
      </c>
      <c r="G152" s="969"/>
      <c r="H152" s="969">
        <v>42095</v>
      </c>
      <c r="I152" s="969">
        <f>F152+20</f>
        <v>42217</v>
      </c>
      <c r="J152" s="969"/>
      <c r="K152" s="965">
        <f>O152+март!L152</f>
        <v>0</v>
      </c>
      <c r="L152" s="965">
        <f>P152+март!L152</f>
        <v>0</v>
      </c>
      <c r="M152" s="966">
        <f>D152-L152</f>
        <v>100</v>
      </c>
      <c r="N152" s="966">
        <f>L152/D152*100</f>
        <v>0</v>
      </c>
      <c r="O152" s="964">
        <f>SUM(S152:AW152)</f>
        <v>0</v>
      </c>
      <c r="P152" s="966">
        <f>SUM(S153:AW153)</f>
        <v>0</v>
      </c>
      <c r="Q152" s="966" t="e">
        <f>P152/O152*100</f>
        <v>#DIV/0!</v>
      </c>
      <c r="R152" s="49" t="s">
        <v>34</v>
      </c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1106" t="s">
        <v>326</v>
      </c>
      <c r="AY152">
        <f t="shared" si="3"/>
        <v>20</v>
      </c>
    </row>
    <row r="153" spans="1:52">
      <c r="A153" s="962"/>
      <c r="B153" s="963"/>
      <c r="C153" s="961"/>
      <c r="D153" s="964"/>
      <c r="E153" s="969"/>
      <c r="F153" s="969"/>
      <c r="G153" s="969"/>
      <c r="H153" s="969"/>
      <c r="I153" s="969"/>
      <c r="J153" s="969"/>
      <c r="K153" s="965"/>
      <c r="L153" s="965"/>
      <c r="M153" s="967"/>
      <c r="N153" s="967"/>
      <c r="O153" s="964"/>
      <c r="P153" s="967"/>
      <c r="Q153" s="967"/>
      <c r="R153" s="51" t="s">
        <v>35</v>
      </c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3"/>
      <c r="AM153" s="53"/>
      <c r="AN153" s="53"/>
      <c r="AO153" s="53"/>
      <c r="AP153" s="53"/>
      <c r="AQ153" s="53"/>
      <c r="AR153" s="53"/>
      <c r="AS153" s="53"/>
      <c r="AT153" s="53"/>
      <c r="AU153" s="140"/>
      <c r="AV153" s="192"/>
      <c r="AW153" s="193"/>
      <c r="AX153" s="1107"/>
      <c r="AY153">
        <f t="shared" si="3"/>
        <v>0</v>
      </c>
    </row>
    <row r="154" spans="1:52">
      <c r="A154" s="962" t="s">
        <v>304</v>
      </c>
      <c r="B154" s="963" t="s">
        <v>112</v>
      </c>
      <c r="C154" s="960" t="s">
        <v>39</v>
      </c>
      <c r="D154" s="964">
        <v>100</v>
      </c>
      <c r="E154" s="968">
        <v>42096</v>
      </c>
      <c r="F154" s="968">
        <v>42203</v>
      </c>
      <c r="G154" s="968"/>
      <c r="H154" s="968">
        <v>42115</v>
      </c>
      <c r="I154" s="968">
        <f>F154+AY154</f>
        <v>42222</v>
      </c>
      <c r="J154" s="968"/>
      <c r="K154" s="965">
        <f>O154+март!L154</f>
        <v>0</v>
      </c>
      <c r="L154" s="974">
        <f>P154+март!L154</f>
        <v>0</v>
      </c>
      <c r="M154" s="974">
        <f>D154-L154</f>
        <v>100</v>
      </c>
      <c r="N154" s="974">
        <f>L154/D154*100</f>
        <v>0</v>
      </c>
      <c r="O154" s="974">
        <f>SUM(S154:AW154)</f>
        <v>0</v>
      </c>
      <c r="P154" s="974">
        <f>SUM(S155:AW155)</f>
        <v>0</v>
      </c>
      <c r="Q154" s="974" t="e">
        <f>P154/O154*100</f>
        <v>#DIV/0!</v>
      </c>
      <c r="R154" s="49" t="s">
        <v>34</v>
      </c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1106" t="s">
        <v>326</v>
      </c>
      <c r="AY154">
        <f t="shared" si="3"/>
        <v>19</v>
      </c>
    </row>
    <row r="155" spans="1:52">
      <c r="A155" s="962"/>
      <c r="B155" s="963"/>
      <c r="C155" s="961"/>
      <c r="D155" s="964"/>
      <c r="E155" s="968"/>
      <c r="F155" s="968"/>
      <c r="G155" s="968"/>
      <c r="H155" s="968"/>
      <c r="I155" s="968"/>
      <c r="J155" s="968"/>
      <c r="K155" s="965"/>
      <c r="L155" s="974"/>
      <c r="M155" s="974"/>
      <c r="N155" s="974"/>
      <c r="O155" s="974"/>
      <c r="P155" s="974"/>
      <c r="Q155" s="974"/>
      <c r="R155" s="51" t="s">
        <v>35</v>
      </c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3"/>
      <c r="AM155" s="53"/>
      <c r="AN155" s="53"/>
      <c r="AO155" s="53"/>
      <c r="AP155" s="53"/>
      <c r="AQ155" s="53"/>
      <c r="AR155" s="53"/>
      <c r="AS155" s="53"/>
      <c r="AT155" s="53"/>
      <c r="AU155" s="140"/>
      <c r="AV155" s="192"/>
      <c r="AW155" s="193"/>
      <c r="AX155" s="1107"/>
      <c r="AY155">
        <f t="shared" si="3"/>
        <v>0</v>
      </c>
    </row>
    <row r="156" spans="1:52">
      <c r="A156" s="962" t="s">
        <v>305</v>
      </c>
      <c r="B156" s="963" t="s">
        <v>113</v>
      </c>
      <c r="C156" s="960" t="s">
        <v>39</v>
      </c>
      <c r="D156" s="964">
        <v>100</v>
      </c>
      <c r="E156" s="968">
        <v>42116</v>
      </c>
      <c r="F156" s="968">
        <v>42207</v>
      </c>
      <c r="G156" s="968"/>
      <c r="H156" s="968">
        <v>42145</v>
      </c>
      <c r="I156" s="968">
        <f>F156+AZ156</f>
        <v>42236</v>
      </c>
      <c r="J156" s="968"/>
      <c r="K156" s="965">
        <f>O156+март!L156</f>
        <v>0</v>
      </c>
      <c r="L156" s="974">
        <f>P156+март!L156</f>
        <v>0</v>
      </c>
      <c r="M156" s="974">
        <f>D156-L156</f>
        <v>100</v>
      </c>
      <c r="N156" s="974">
        <f>L156/D156*100</f>
        <v>0</v>
      </c>
      <c r="O156" s="974">
        <f>SUM(S156:AW156)</f>
        <v>0</v>
      </c>
      <c r="P156" s="974">
        <f>SUM(S157:AW157)</f>
        <v>0</v>
      </c>
      <c r="Q156" s="974" t="e">
        <f>P156/O156*100</f>
        <v>#DIV/0!</v>
      </c>
      <c r="R156" s="49" t="s">
        <v>34</v>
      </c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1106" t="s">
        <v>326</v>
      </c>
      <c r="AY156">
        <f t="shared" si="3"/>
        <v>29</v>
      </c>
      <c r="AZ156">
        <f>H156-E156</f>
        <v>29</v>
      </c>
    </row>
    <row r="157" spans="1:52">
      <c r="A157" s="962"/>
      <c r="B157" s="963"/>
      <c r="C157" s="961"/>
      <c r="D157" s="964"/>
      <c r="E157" s="968"/>
      <c r="F157" s="968"/>
      <c r="G157" s="968"/>
      <c r="H157" s="968"/>
      <c r="I157" s="968"/>
      <c r="J157" s="968"/>
      <c r="K157" s="965"/>
      <c r="L157" s="974"/>
      <c r="M157" s="974"/>
      <c r="N157" s="974"/>
      <c r="O157" s="974"/>
      <c r="P157" s="974"/>
      <c r="Q157" s="974"/>
      <c r="R157" s="51" t="s">
        <v>35</v>
      </c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3"/>
      <c r="AM157" s="53"/>
      <c r="AN157" s="53"/>
      <c r="AO157" s="53"/>
      <c r="AP157" s="53"/>
      <c r="AQ157" s="53"/>
      <c r="AR157" s="53"/>
      <c r="AS157" s="53"/>
      <c r="AT157" s="53"/>
      <c r="AU157" s="140"/>
      <c r="AV157" s="192"/>
      <c r="AW157" s="193"/>
      <c r="AX157" s="1107"/>
      <c r="AY157">
        <f t="shared" si="3"/>
        <v>0</v>
      </c>
    </row>
    <row r="158" spans="1:52">
      <c r="A158" s="962" t="s">
        <v>306</v>
      </c>
      <c r="B158" s="963" t="s">
        <v>114</v>
      </c>
      <c r="C158" s="960" t="s">
        <v>39</v>
      </c>
      <c r="D158" s="964">
        <v>100</v>
      </c>
      <c r="E158" s="968">
        <v>42146</v>
      </c>
      <c r="F158" s="968"/>
      <c r="G158" s="968"/>
      <c r="H158" s="968">
        <v>42165</v>
      </c>
      <c r="I158" s="968"/>
      <c r="J158" s="968"/>
      <c r="K158" s="965">
        <f>O158+март!L158</f>
        <v>0</v>
      </c>
      <c r="L158" s="974">
        <f>P158+март!L158</f>
        <v>0</v>
      </c>
      <c r="M158" s="974">
        <f>D158-L158</f>
        <v>100</v>
      </c>
      <c r="N158" s="974">
        <f>L158/D158*100</f>
        <v>0</v>
      </c>
      <c r="O158" s="974">
        <f>SUM(S158:AW158)</f>
        <v>0</v>
      </c>
      <c r="P158" s="974">
        <f>SUM(S159:AW159)</f>
        <v>0</v>
      </c>
      <c r="Q158" s="974" t="e">
        <f>P158/O158*100</f>
        <v>#DIV/0!</v>
      </c>
      <c r="R158" s="49" t="s">
        <v>34</v>
      </c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1106" t="s">
        <v>326</v>
      </c>
      <c r="AY158">
        <f t="shared" si="3"/>
        <v>19</v>
      </c>
    </row>
    <row r="159" spans="1:52">
      <c r="A159" s="962"/>
      <c r="B159" s="963"/>
      <c r="C159" s="961"/>
      <c r="D159" s="964"/>
      <c r="E159" s="968"/>
      <c r="F159" s="968"/>
      <c r="G159" s="968"/>
      <c r="H159" s="968"/>
      <c r="I159" s="968"/>
      <c r="J159" s="968"/>
      <c r="K159" s="965"/>
      <c r="L159" s="974"/>
      <c r="M159" s="974"/>
      <c r="N159" s="974"/>
      <c r="O159" s="974"/>
      <c r="P159" s="974"/>
      <c r="Q159" s="974"/>
      <c r="R159" s="51" t="s">
        <v>35</v>
      </c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3"/>
      <c r="AM159" s="53"/>
      <c r="AN159" s="53"/>
      <c r="AO159" s="53"/>
      <c r="AP159" s="53"/>
      <c r="AQ159" s="53"/>
      <c r="AR159" s="53"/>
      <c r="AS159" s="53"/>
      <c r="AT159" s="53"/>
      <c r="AU159" s="140"/>
      <c r="AV159" s="192"/>
      <c r="AW159" s="193"/>
      <c r="AX159" s="1107"/>
      <c r="AY159">
        <f t="shared" si="3"/>
        <v>0</v>
      </c>
    </row>
    <row r="160" spans="1:52">
      <c r="A160" s="962" t="s">
        <v>307</v>
      </c>
      <c r="B160" s="963" t="s">
        <v>115</v>
      </c>
      <c r="C160" s="960" t="s">
        <v>39</v>
      </c>
      <c r="D160" s="964">
        <v>100</v>
      </c>
      <c r="E160" s="968">
        <v>42166</v>
      </c>
      <c r="F160" s="968"/>
      <c r="G160" s="968"/>
      <c r="H160" s="968">
        <v>42185</v>
      </c>
      <c r="I160" s="968"/>
      <c r="J160" s="968"/>
      <c r="K160" s="965">
        <f>O160+март!L160</f>
        <v>0</v>
      </c>
      <c r="L160" s="974">
        <f>P160+март!L160</f>
        <v>0</v>
      </c>
      <c r="M160" s="974">
        <f>D160-L160</f>
        <v>100</v>
      </c>
      <c r="N160" s="974">
        <f>L160/D160*100</f>
        <v>0</v>
      </c>
      <c r="O160" s="974">
        <f>SUM(S160:AW160)</f>
        <v>0</v>
      </c>
      <c r="P160" s="974">
        <f>SUM(S161:AW161)</f>
        <v>0</v>
      </c>
      <c r="Q160" s="974" t="e">
        <f>P160/O160*100</f>
        <v>#DIV/0!</v>
      </c>
      <c r="R160" s="49" t="s">
        <v>34</v>
      </c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1106" t="s">
        <v>326</v>
      </c>
      <c r="AY160">
        <f t="shared" si="3"/>
        <v>19</v>
      </c>
    </row>
    <row r="161" spans="1:51">
      <c r="A161" s="962"/>
      <c r="B161" s="963"/>
      <c r="C161" s="961"/>
      <c r="D161" s="964"/>
      <c r="E161" s="968"/>
      <c r="F161" s="968"/>
      <c r="G161" s="968"/>
      <c r="H161" s="968"/>
      <c r="I161" s="968"/>
      <c r="J161" s="968"/>
      <c r="K161" s="965"/>
      <c r="L161" s="974"/>
      <c r="M161" s="974"/>
      <c r="N161" s="974"/>
      <c r="O161" s="974"/>
      <c r="P161" s="974"/>
      <c r="Q161" s="974"/>
      <c r="R161" s="51" t="s">
        <v>35</v>
      </c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3"/>
      <c r="AM161" s="53"/>
      <c r="AN161" s="53"/>
      <c r="AO161" s="53"/>
      <c r="AP161" s="53"/>
      <c r="AQ161" s="53"/>
      <c r="AR161" s="53"/>
      <c r="AS161" s="53"/>
      <c r="AT161" s="53"/>
      <c r="AU161" s="140"/>
      <c r="AV161" s="192"/>
      <c r="AW161" s="193"/>
      <c r="AX161" s="1107"/>
      <c r="AY161">
        <f t="shared" si="3"/>
        <v>0</v>
      </c>
    </row>
    <row r="162" spans="1:51">
      <c r="A162" s="962" t="s">
        <v>308</v>
      </c>
      <c r="B162" s="963" t="s">
        <v>72</v>
      </c>
      <c r="C162" s="960" t="s">
        <v>39</v>
      </c>
      <c r="D162" s="964">
        <v>100</v>
      </c>
      <c r="E162" s="968">
        <v>42186</v>
      </c>
      <c r="F162" s="968"/>
      <c r="G162" s="968"/>
      <c r="H162" s="968">
        <v>42195</v>
      </c>
      <c r="I162" s="968"/>
      <c r="J162" s="968"/>
      <c r="K162" s="965">
        <f>O162+март!L162</f>
        <v>0</v>
      </c>
      <c r="L162" s="974">
        <f>P162+март!L162</f>
        <v>0</v>
      </c>
      <c r="M162" s="974">
        <f>D162-L162</f>
        <v>100</v>
      </c>
      <c r="N162" s="974">
        <f>L162/D162*100</f>
        <v>0</v>
      </c>
      <c r="O162" s="974">
        <f>SUM(S162:AW162)</f>
        <v>0</v>
      </c>
      <c r="P162" s="974">
        <f>SUM(S163:AW163)</f>
        <v>0</v>
      </c>
      <c r="Q162" s="974" t="e">
        <f>P162/O162*100</f>
        <v>#DIV/0!</v>
      </c>
      <c r="R162" s="49" t="s">
        <v>34</v>
      </c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1106" t="s">
        <v>326</v>
      </c>
      <c r="AY162">
        <f t="shared" si="3"/>
        <v>9</v>
      </c>
    </row>
    <row r="163" spans="1:51">
      <c r="A163" s="962"/>
      <c r="B163" s="963"/>
      <c r="C163" s="961"/>
      <c r="D163" s="964"/>
      <c r="E163" s="968"/>
      <c r="F163" s="968"/>
      <c r="G163" s="968"/>
      <c r="H163" s="968"/>
      <c r="I163" s="968"/>
      <c r="J163" s="968"/>
      <c r="K163" s="965"/>
      <c r="L163" s="974"/>
      <c r="M163" s="974"/>
      <c r="N163" s="974"/>
      <c r="O163" s="974"/>
      <c r="P163" s="974"/>
      <c r="Q163" s="974"/>
      <c r="R163" s="51" t="s">
        <v>35</v>
      </c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3"/>
      <c r="AM163" s="53"/>
      <c r="AN163" s="53"/>
      <c r="AO163" s="53"/>
      <c r="AP163" s="53"/>
      <c r="AQ163" s="53"/>
      <c r="AR163" s="53"/>
      <c r="AS163" s="53"/>
      <c r="AT163" s="53"/>
      <c r="AU163" s="140"/>
      <c r="AV163" s="192"/>
      <c r="AW163" s="193"/>
      <c r="AX163" s="1107"/>
      <c r="AY163">
        <f t="shared" si="3"/>
        <v>0</v>
      </c>
    </row>
    <row r="164" spans="1:51">
      <c r="A164" s="962" t="s">
        <v>309</v>
      </c>
      <c r="B164" s="963" t="s">
        <v>97</v>
      </c>
      <c r="C164" s="960" t="s">
        <v>39</v>
      </c>
      <c r="D164" s="964">
        <v>100</v>
      </c>
      <c r="E164" s="968">
        <v>42186</v>
      </c>
      <c r="F164" s="968"/>
      <c r="G164" s="968"/>
      <c r="H164" s="968">
        <v>42200</v>
      </c>
      <c r="I164" s="968"/>
      <c r="J164" s="968"/>
      <c r="K164" s="965">
        <f>O164+март!L164</f>
        <v>0</v>
      </c>
      <c r="L164" s="974">
        <f>P164+март!L164</f>
        <v>0</v>
      </c>
      <c r="M164" s="974">
        <f>D164-L164</f>
        <v>100</v>
      </c>
      <c r="N164" s="974">
        <f>L164/D164*100</f>
        <v>0</v>
      </c>
      <c r="O164" s="974">
        <f>SUM(S164:AW164)</f>
        <v>0</v>
      </c>
      <c r="P164" s="974">
        <f>SUM(S165:AW165)</f>
        <v>0</v>
      </c>
      <c r="Q164" s="974" t="e">
        <f>P164/O164*100</f>
        <v>#DIV/0!</v>
      </c>
      <c r="R164" s="49" t="s">
        <v>34</v>
      </c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1106" t="s">
        <v>326</v>
      </c>
      <c r="AY164">
        <f t="shared" si="3"/>
        <v>14</v>
      </c>
    </row>
    <row r="165" spans="1:51">
      <c r="A165" s="962"/>
      <c r="B165" s="963"/>
      <c r="C165" s="961"/>
      <c r="D165" s="964"/>
      <c r="E165" s="968"/>
      <c r="F165" s="968"/>
      <c r="G165" s="968"/>
      <c r="H165" s="968"/>
      <c r="I165" s="968"/>
      <c r="J165" s="968"/>
      <c r="K165" s="965"/>
      <c r="L165" s="974"/>
      <c r="M165" s="974"/>
      <c r="N165" s="974"/>
      <c r="O165" s="974"/>
      <c r="P165" s="974"/>
      <c r="Q165" s="974"/>
      <c r="R165" s="51" t="s">
        <v>35</v>
      </c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3"/>
      <c r="AM165" s="53"/>
      <c r="AN165" s="53"/>
      <c r="AO165" s="53"/>
      <c r="AP165" s="53"/>
      <c r="AQ165" s="53"/>
      <c r="AR165" s="53"/>
      <c r="AS165" s="53"/>
      <c r="AT165" s="53"/>
      <c r="AU165" s="140"/>
      <c r="AV165" s="192"/>
      <c r="AW165" s="193"/>
      <c r="AX165" s="1107"/>
      <c r="AY165">
        <f t="shared" si="3"/>
        <v>0</v>
      </c>
    </row>
    <row r="166" spans="1:51">
      <c r="A166" s="962" t="s">
        <v>310</v>
      </c>
      <c r="B166" s="963" t="s">
        <v>96</v>
      </c>
      <c r="C166" s="960" t="s">
        <v>39</v>
      </c>
      <c r="D166" s="964">
        <v>100</v>
      </c>
      <c r="E166" s="968">
        <v>42186</v>
      </c>
      <c r="F166" s="968"/>
      <c r="G166" s="968"/>
      <c r="H166" s="968">
        <v>42203</v>
      </c>
      <c r="I166" s="968"/>
      <c r="J166" s="968"/>
      <c r="K166" s="965">
        <f>O166+март!L166</f>
        <v>0</v>
      </c>
      <c r="L166" s="974">
        <f>P166+март!L166</f>
        <v>0</v>
      </c>
      <c r="M166" s="974">
        <f>D166-L166</f>
        <v>100</v>
      </c>
      <c r="N166" s="974">
        <f>L166/D166*100</f>
        <v>0</v>
      </c>
      <c r="O166" s="974">
        <f>SUM(S166:AW166)</f>
        <v>0</v>
      </c>
      <c r="P166" s="974">
        <f>SUM(S167:AW167)</f>
        <v>0</v>
      </c>
      <c r="Q166" s="974" t="e">
        <f>P166/O166*100</f>
        <v>#DIV/0!</v>
      </c>
      <c r="R166" s="49" t="s">
        <v>34</v>
      </c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1106" t="s">
        <v>326</v>
      </c>
      <c r="AY166">
        <f t="shared" si="3"/>
        <v>17</v>
      </c>
    </row>
    <row r="167" spans="1:51">
      <c r="A167" s="962"/>
      <c r="B167" s="963"/>
      <c r="C167" s="961"/>
      <c r="D167" s="964"/>
      <c r="E167" s="968"/>
      <c r="F167" s="968"/>
      <c r="G167" s="968"/>
      <c r="H167" s="968"/>
      <c r="I167" s="968"/>
      <c r="J167" s="968"/>
      <c r="K167" s="965"/>
      <c r="L167" s="974"/>
      <c r="M167" s="974"/>
      <c r="N167" s="974"/>
      <c r="O167" s="974"/>
      <c r="P167" s="974"/>
      <c r="Q167" s="974"/>
      <c r="R167" s="51" t="s">
        <v>35</v>
      </c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3"/>
      <c r="AM167" s="53"/>
      <c r="AN167" s="53"/>
      <c r="AO167" s="53"/>
      <c r="AP167" s="53"/>
      <c r="AQ167" s="53"/>
      <c r="AR167" s="53"/>
      <c r="AS167" s="53"/>
      <c r="AT167" s="53"/>
      <c r="AU167" s="140"/>
      <c r="AV167" s="192"/>
      <c r="AW167" s="193"/>
      <c r="AX167" s="1107"/>
      <c r="AY167">
        <f t="shared" si="3"/>
        <v>0</v>
      </c>
    </row>
    <row r="168" spans="1:51">
      <c r="A168" s="194">
        <v>8</v>
      </c>
      <c r="B168" s="970" t="s">
        <v>116</v>
      </c>
      <c r="C168" s="970"/>
      <c r="D168" s="970"/>
      <c r="E168" s="970">
        <v>42065</v>
      </c>
      <c r="F168" s="970"/>
      <c r="G168" s="970"/>
      <c r="H168" s="970">
        <v>42300</v>
      </c>
      <c r="I168" s="970"/>
      <c r="J168" s="970"/>
      <c r="K168" s="970"/>
      <c r="L168" s="970"/>
      <c r="M168" s="970"/>
      <c r="N168" s="970"/>
      <c r="O168" s="970"/>
      <c r="P168" s="970"/>
      <c r="Q168" s="970"/>
      <c r="R168" s="970"/>
      <c r="S168" s="970"/>
      <c r="T168" s="970"/>
      <c r="U168" s="970"/>
      <c r="V168" s="970"/>
      <c r="W168" s="970"/>
      <c r="X168" s="970"/>
      <c r="Y168" s="970"/>
      <c r="Z168" s="970"/>
      <c r="AA168" s="970"/>
      <c r="AB168" s="970"/>
      <c r="AC168" s="970"/>
      <c r="AD168" s="970"/>
      <c r="AE168" s="970"/>
      <c r="AF168" s="970"/>
      <c r="AG168" s="970"/>
      <c r="AH168" s="970"/>
      <c r="AI168" s="970"/>
      <c r="AJ168" s="970"/>
      <c r="AK168" s="970"/>
      <c r="AL168" s="970"/>
      <c r="AM168" s="970"/>
      <c r="AN168" s="970"/>
      <c r="AO168" s="970"/>
      <c r="AP168" s="970"/>
      <c r="AQ168" s="970"/>
      <c r="AR168" s="970"/>
      <c r="AS168" s="970"/>
      <c r="AT168" s="970"/>
      <c r="AU168" s="970"/>
      <c r="AV168" s="970"/>
      <c r="AW168" s="970"/>
      <c r="AX168" s="970"/>
    </row>
    <row r="169" spans="1:51" ht="15" customHeight="1">
      <c r="A169" s="962" t="s">
        <v>166</v>
      </c>
      <c r="B169" s="963" t="s">
        <v>93</v>
      </c>
      <c r="C169" s="960" t="s">
        <v>38</v>
      </c>
      <c r="D169" s="964">
        <v>3279</v>
      </c>
      <c r="E169" s="969">
        <v>42109</v>
      </c>
      <c r="F169" s="969">
        <v>42215</v>
      </c>
      <c r="G169" s="969"/>
      <c r="H169" s="969">
        <v>42123</v>
      </c>
      <c r="I169" s="969">
        <v>42307</v>
      </c>
      <c r="J169" s="969"/>
      <c r="K169" s="965">
        <f>O169+март!L169</f>
        <v>1E-3</v>
      </c>
      <c r="L169" s="965">
        <f>P169+март!L169</f>
        <v>0</v>
      </c>
      <c r="M169" s="966">
        <f>D169-L169</f>
        <v>3279</v>
      </c>
      <c r="N169" s="966">
        <f>L169/D169*100</f>
        <v>0</v>
      </c>
      <c r="O169" s="964">
        <f>SUM(S169:AW169)</f>
        <v>1E-3</v>
      </c>
      <c r="P169" s="966">
        <f>SUM(S170:AW170)</f>
        <v>0</v>
      </c>
      <c r="Q169" s="966">
        <f>P169/O169*100</f>
        <v>0</v>
      </c>
      <c r="R169" s="49" t="s">
        <v>34</v>
      </c>
      <c r="S169" s="50">
        <v>1E-3</v>
      </c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960" t="s">
        <v>393</v>
      </c>
    </row>
    <row r="170" spans="1:51">
      <c r="A170" s="962"/>
      <c r="B170" s="963"/>
      <c r="C170" s="961"/>
      <c r="D170" s="964"/>
      <c r="E170" s="969"/>
      <c r="F170" s="969"/>
      <c r="G170" s="969"/>
      <c r="H170" s="969"/>
      <c r="I170" s="969"/>
      <c r="J170" s="969"/>
      <c r="K170" s="965"/>
      <c r="L170" s="965"/>
      <c r="M170" s="967"/>
      <c r="N170" s="967"/>
      <c r="O170" s="964"/>
      <c r="P170" s="967"/>
      <c r="Q170" s="967"/>
      <c r="R170" s="51" t="s">
        <v>35</v>
      </c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3"/>
      <c r="AM170" s="53"/>
      <c r="AN170" s="53"/>
      <c r="AO170" s="53"/>
      <c r="AP170" s="53"/>
      <c r="AQ170" s="53"/>
      <c r="AR170" s="53"/>
      <c r="AS170" s="53"/>
      <c r="AT170" s="53"/>
      <c r="AU170" s="140"/>
      <c r="AV170" s="192"/>
      <c r="AW170" s="193"/>
      <c r="AX170" s="961"/>
    </row>
    <row r="171" spans="1:51" ht="15" hidden="1" customHeight="1">
      <c r="A171" s="962" t="s">
        <v>311</v>
      </c>
      <c r="B171" s="963" t="s">
        <v>111</v>
      </c>
      <c r="C171" s="960" t="s">
        <v>39</v>
      </c>
      <c r="D171" s="964">
        <v>100</v>
      </c>
      <c r="E171" s="969">
        <v>42085</v>
      </c>
      <c r="F171" s="969">
        <v>42175</v>
      </c>
      <c r="G171" s="969"/>
      <c r="H171" s="969">
        <v>42110</v>
      </c>
      <c r="I171" s="969">
        <f>F171+20</f>
        <v>42195</v>
      </c>
      <c r="J171" s="969"/>
      <c r="K171" s="965">
        <f>O171+март!L171</f>
        <v>0</v>
      </c>
      <c r="L171" s="965">
        <f>P171+март!L171</f>
        <v>0</v>
      </c>
      <c r="M171" s="966">
        <f>D171-L171</f>
        <v>100</v>
      </c>
      <c r="N171" s="966">
        <f>L171/D171*100</f>
        <v>0</v>
      </c>
      <c r="O171" s="964">
        <f>SUM(S171:AW171)</f>
        <v>0</v>
      </c>
      <c r="P171" s="966">
        <f>SUM(S172:AW172)</f>
        <v>0</v>
      </c>
      <c r="Q171" s="966" t="e">
        <f>P171/O171*100</f>
        <v>#DIV/0!</v>
      </c>
      <c r="R171" s="49" t="s">
        <v>34</v>
      </c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960"/>
    </row>
    <row r="172" spans="1:51" hidden="1">
      <c r="A172" s="962"/>
      <c r="B172" s="963"/>
      <c r="C172" s="961"/>
      <c r="D172" s="964"/>
      <c r="E172" s="969"/>
      <c r="F172" s="969"/>
      <c r="G172" s="969"/>
      <c r="H172" s="969"/>
      <c r="I172" s="969"/>
      <c r="J172" s="969"/>
      <c r="K172" s="965"/>
      <c r="L172" s="965"/>
      <c r="M172" s="967"/>
      <c r="N172" s="967"/>
      <c r="O172" s="964"/>
      <c r="P172" s="967"/>
      <c r="Q172" s="967"/>
      <c r="R172" s="51" t="s">
        <v>35</v>
      </c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3"/>
      <c r="AM172" s="53"/>
      <c r="AN172" s="53"/>
      <c r="AO172" s="53"/>
      <c r="AP172" s="53"/>
      <c r="AQ172" s="53"/>
      <c r="AR172" s="53"/>
      <c r="AS172" s="53"/>
      <c r="AT172" s="53"/>
      <c r="AU172" s="140"/>
      <c r="AV172" s="192"/>
      <c r="AW172" s="193"/>
      <c r="AX172" s="961"/>
    </row>
    <row r="173" spans="1:51" ht="15" hidden="1" customHeight="1">
      <c r="A173" s="962" t="s">
        <v>312</v>
      </c>
      <c r="B173" s="963" t="s">
        <v>96</v>
      </c>
      <c r="C173" s="960" t="s">
        <v>39</v>
      </c>
      <c r="D173" s="964">
        <v>100</v>
      </c>
      <c r="E173" s="969">
        <v>42109</v>
      </c>
      <c r="F173" s="969"/>
      <c r="G173" s="969"/>
      <c r="H173" s="969">
        <v>42123</v>
      </c>
      <c r="I173" s="969"/>
      <c r="J173" s="969"/>
      <c r="K173" s="965">
        <f>O173+март!L173</f>
        <v>0</v>
      </c>
      <c r="L173" s="965">
        <f>P173+март!L173</f>
        <v>0</v>
      </c>
      <c r="M173" s="966">
        <f>D173-L173</f>
        <v>100</v>
      </c>
      <c r="N173" s="966">
        <f>L173/D173*100</f>
        <v>0</v>
      </c>
      <c r="O173" s="964">
        <f>SUM(S173:AW173)</f>
        <v>0</v>
      </c>
      <c r="P173" s="966">
        <f>SUM(S174:AW174)</f>
        <v>0</v>
      </c>
      <c r="Q173" s="966" t="e">
        <f>P173/O173*100</f>
        <v>#DIV/0!</v>
      </c>
      <c r="R173" s="49" t="s">
        <v>34</v>
      </c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960"/>
    </row>
    <row r="174" spans="1:51" ht="15" hidden="1" customHeight="1">
      <c r="A174" s="962"/>
      <c r="B174" s="963"/>
      <c r="C174" s="961"/>
      <c r="D174" s="964"/>
      <c r="E174" s="969"/>
      <c r="F174" s="969"/>
      <c r="G174" s="969"/>
      <c r="H174" s="969"/>
      <c r="I174" s="969"/>
      <c r="J174" s="969"/>
      <c r="K174" s="965"/>
      <c r="L174" s="965"/>
      <c r="M174" s="967"/>
      <c r="N174" s="967"/>
      <c r="O174" s="964"/>
      <c r="P174" s="967"/>
      <c r="Q174" s="967"/>
      <c r="R174" s="51" t="s">
        <v>35</v>
      </c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3"/>
      <c r="AM174" s="53"/>
      <c r="AN174" s="53"/>
      <c r="AO174" s="53"/>
      <c r="AP174" s="53"/>
      <c r="AQ174" s="53"/>
      <c r="AR174" s="53"/>
      <c r="AS174" s="53"/>
      <c r="AT174" s="53"/>
      <c r="AU174" s="140"/>
      <c r="AV174" s="192"/>
      <c r="AW174" s="193"/>
      <c r="AX174" s="961"/>
    </row>
    <row r="175" spans="1:51" ht="15" hidden="1" customHeight="1">
      <c r="A175" s="962" t="s">
        <v>313</v>
      </c>
      <c r="B175" s="963" t="s">
        <v>117</v>
      </c>
      <c r="C175" s="960" t="s">
        <v>39</v>
      </c>
      <c r="D175" s="964">
        <v>100</v>
      </c>
      <c r="E175" s="969">
        <v>42109</v>
      </c>
      <c r="F175" s="969"/>
      <c r="G175" s="969"/>
      <c r="H175" s="969">
        <v>42112</v>
      </c>
      <c r="I175" s="969"/>
      <c r="J175" s="969"/>
      <c r="K175" s="965">
        <f>O175+март!L175</f>
        <v>0</v>
      </c>
      <c r="L175" s="965">
        <f>P175+март!L175</f>
        <v>0</v>
      </c>
      <c r="M175" s="966">
        <f>D175-L175</f>
        <v>100</v>
      </c>
      <c r="N175" s="966">
        <f>L175/D175*100</f>
        <v>0</v>
      </c>
      <c r="O175" s="964">
        <f>SUM(S175:AW175)</f>
        <v>0</v>
      </c>
      <c r="P175" s="966">
        <f>SUM(S176:AW176)</f>
        <v>0</v>
      </c>
      <c r="Q175" s="966" t="e">
        <f>P175/O175*100</f>
        <v>#DIV/0!</v>
      </c>
      <c r="R175" s="49" t="s">
        <v>34</v>
      </c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960"/>
    </row>
    <row r="176" spans="1:51" ht="15" hidden="1" customHeight="1">
      <c r="A176" s="962"/>
      <c r="B176" s="963"/>
      <c r="C176" s="961"/>
      <c r="D176" s="964"/>
      <c r="E176" s="969"/>
      <c r="F176" s="969"/>
      <c r="G176" s="969"/>
      <c r="H176" s="969"/>
      <c r="I176" s="969"/>
      <c r="J176" s="969"/>
      <c r="K176" s="965"/>
      <c r="L176" s="965"/>
      <c r="M176" s="967"/>
      <c r="N176" s="967"/>
      <c r="O176" s="964"/>
      <c r="P176" s="967"/>
      <c r="Q176" s="967"/>
      <c r="R176" s="51" t="s">
        <v>35</v>
      </c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3"/>
      <c r="AM176" s="53"/>
      <c r="AN176" s="53"/>
      <c r="AO176" s="53"/>
      <c r="AP176" s="53"/>
      <c r="AQ176" s="53"/>
      <c r="AR176" s="53"/>
      <c r="AS176" s="53"/>
      <c r="AT176" s="53"/>
      <c r="AU176" s="140"/>
      <c r="AV176" s="192"/>
      <c r="AW176" s="193"/>
      <c r="AX176" s="961"/>
    </row>
    <row r="177" spans="1:50" ht="15" hidden="1" customHeight="1">
      <c r="A177" s="962" t="s">
        <v>314</v>
      </c>
      <c r="B177" s="963" t="s">
        <v>118</v>
      </c>
      <c r="C177" s="960" t="s">
        <v>39</v>
      </c>
      <c r="D177" s="964">
        <v>100</v>
      </c>
      <c r="E177" s="969">
        <v>42113</v>
      </c>
      <c r="F177" s="969"/>
      <c r="G177" s="969"/>
      <c r="H177" s="969">
        <v>42137</v>
      </c>
      <c r="I177" s="969"/>
      <c r="J177" s="969"/>
      <c r="K177" s="965">
        <f>O177+март!L177</f>
        <v>0</v>
      </c>
      <c r="L177" s="965">
        <f>P177+март!L177</f>
        <v>0</v>
      </c>
      <c r="M177" s="966">
        <f>D177-L177</f>
        <v>100</v>
      </c>
      <c r="N177" s="966">
        <f>L177/D177*100</f>
        <v>0</v>
      </c>
      <c r="O177" s="964">
        <f>SUM(S177:AW177)</f>
        <v>0</v>
      </c>
      <c r="P177" s="966">
        <f>SUM(S178:AW178)</f>
        <v>0</v>
      </c>
      <c r="Q177" s="966" t="e">
        <f>P177/O177*100</f>
        <v>#DIV/0!</v>
      </c>
      <c r="R177" s="49" t="s">
        <v>34</v>
      </c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960"/>
    </row>
    <row r="178" spans="1:50" ht="15" hidden="1" customHeight="1">
      <c r="A178" s="962"/>
      <c r="B178" s="963"/>
      <c r="C178" s="961"/>
      <c r="D178" s="964"/>
      <c r="E178" s="969"/>
      <c r="F178" s="969"/>
      <c r="G178" s="969"/>
      <c r="H178" s="969"/>
      <c r="I178" s="969"/>
      <c r="J178" s="969"/>
      <c r="K178" s="965"/>
      <c r="L178" s="965"/>
      <c r="M178" s="967"/>
      <c r="N178" s="967"/>
      <c r="O178" s="964"/>
      <c r="P178" s="967"/>
      <c r="Q178" s="967"/>
      <c r="R178" s="51" t="s">
        <v>35</v>
      </c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3"/>
      <c r="AM178" s="53"/>
      <c r="AN178" s="53"/>
      <c r="AO178" s="53"/>
      <c r="AP178" s="53"/>
      <c r="AQ178" s="53"/>
      <c r="AR178" s="53"/>
      <c r="AS178" s="53"/>
      <c r="AT178" s="53"/>
      <c r="AU178" s="140"/>
      <c r="AV178" s="192"/>
      <c r="AW178" s="193"/>
      <c r="AX178" s="961"/>
    </row>
    <row r="179" spans="1:50" ht="15" hidden="1" customHeight="1">
      <c r="A179" s="962" t="s">
        <v>315</v>
      </c>
      <c r="B179" s="963" t="s">
        <v>8</v>
      </c>
      <c r="C179" s="960" t="s">
        <v>39</v>
      </c>
      <c r="D179" s="964">
        <v>100</v>
      </c>
      <c r="E179" s="969">
        <v>42065</v>
      </c>
      <c r="F179" s="969">
        <v>42175</v>
      </c>
      <c r="G179" s="969"/>
      <c r="H179" s="969">
        <v>42144</v>
      </c>
      <c r="I179" s="969">
        <f>F179+79</f>
        <v>42254</v>
      </c>
      <c r="J179" s="969"/>
      <c r="K179" s="965">
        <f>O179+март!L179</f>
        <v>0</v>
      </c>
      <c r="L179" s="965">
        <f>P179+март!L179</f>
        <v>0</v>
      </c>
      <c r="M179" s="966">
        <f>D179-L179</f>
        <v>100</v>
      </c>
      <c r="N179" s="966">
        <f>L179/D179*100</f>
        <v>0</v>
      </c>
      <c r="O179" s="964">
        <f>SUM(S179:AW179)</f>
        <v>0</v>
      </c>
      <c r="P179" s="966">
        <f>SUM(S180:AW180)</f>
        <v>0</v>
      </c>
      <c r="Q179" s="966" t="e">
        <f>P179/O179*100</f>
        <v>#DIV/0!</v>
      </c>
      <c r="R179" s="49" t="s">
        <v>34</v>
      </c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960"/>
    </row>
    <row r="180" spans="1:50" hidden="1">
      <c r="A180" s="962"/>
      <c r="B180" s="963"/>
      <c r="C180" s="961"/>
      <c r="D180" s="964"/>
      <c r="E180" s="969"/>
      <c r="F180" s="969"/>
      <c r="G180" s="969"/>
      <c r="H180" s="969"/>
      <c r="I180" s="969"/>
      <c r="J180" s="969"/>
      <c r="K180" s="965"/>
      <c r="L180" s="965"/>
      <c r="M180" s="967"/>
      <c r="N180" s="967"/>
      <c r="O180" s="964"/>
      <c r="P180" s="967"/>
      <c r="Q180" s="967"/>
      <c r="R180" s="51" t="s">
        <v>35</v>
      </c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3"/>
      <c r="AM180" s="53"/>
      <c r="AN180" s="53"/>
      <c r="AO180" s="53"/>
      <c r="AP180" s="53"/>
      <c r="AQ180" s="53"/>
      <c r="AR180" s="53"/>
      <c r="AS180" s="53"/>
      <c r="AT180" s="53"/>
      <c r="AU180" s="140"/>
      <c r="AV180" s="192"/>
      <c r="AW180" s="193"/>
      <c r="AX180" s="961"/>
    </row>
    <row r="181" spans="1:50" ht="15" hidden="1" customHeight="1">
      <c r="A181" s="962" t="s">
        <v>316</v>
      </c>
      <c r="B181" s="963" t="s">
        <v>119</v>
      </c>
      <c r="C181" s="960" t="s">
        <v>39</v>
      </c>
      <c r="D181" s="964">
        <v>100</v>
      </c>
      <c r="E181" s="969">
        <v>42138</v>
      </c>
      <c r="F181" s="969"/>
      <c r="G181" s="969"/>
      <c r="H181" s="969">
        <v>42147</v>
      </c>
      <c r="I181" s="969"/>
      <c r="J181" s="969"/>
      <c r="K181" s="965">
        <f>O181+март!L181</f>
        <v>0</v>
      </c>
      <c r="L181" s="965">
        <f>P181+март!L181</f>
        <v>0</v>
      </c>
      <c r="M181" s="966">
        <f>D181-L181</f>
        <v>100</v>
      </c>
      <c r="N181" s="966">
        <f>L181/D181*100</f>
        <v>0</v>
      </c>
      <c r="O181" s="964">
        <f>SUM(S181:AW181)</f>
        <v>0</v>
      </c>
      <c r="P181" s="966">
        <f>SUM(S182:AW182)</f>
        <v>0</v>
      </c>
      <c r="Q181" s="966" t="e">
        <f>P181/O181*100</f>
        <v>#DIV/0!</v>
      </c>
      <c r="R181" s="49" t="s">
        <v>34</v>
      </c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960"/>
    </row>
    <row r="182" spans="1:50" hidden="1">
      <c r="A182" s="962"/>
      <c r="B182" s="963"/>
      <c r="C182" s="961"/>
      <c r="D182" s="964"/>
      <c r="E182" s="969"/>
      <c r="F182" s="969"/>
      <c r="G182" s="969"/>
      <c r="H182" s="969"/>
      <c r="I182" s="969"/>
      <c r="J182" s="969"/>
      <c r="K182" s="965"/>
      <c r="L182" s="965"/>
      <c r="M182" s="967"/>
      <c r="N182" s="967"/>
      <c r="O182" s="964"/>
      <c r="P182" s="967"/>
      <c r="Q182" s="967"/>
      <c r="R182" s="51" t="s">
        <v>35</v>
      </c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3"/>
      <c r="AM182" s="53"/>
      <c r="AN182" s="53"/>
      <c r="AO182" s="53"/>
      <c r="AP182" s="53"/>
      <c r="AQ182" s="53"/>
      <c r="AR182" s="53"/>
      <c r="AS182" s="53"/>
      <c r="AT182" s="53"/>
      <c r="AU182" s="140"/>
      <c r="AV182" s="192"/>
      <c r="AW182" s="193"/>
      <c r="AX182" s="961"/>
    </row>
    <row r="183" spans="1:50" ht="15" hidden="1" customHeight="1">
      <c r="A183" s="962" t="s">
        <v>317</v>
      </c>
      <c r="B183" s="963" t="s">
        <v>120</v>
      </c>
      <c r="C183" s="960" t="s">
        <v>39</v>
      </c>
      <c r="D183" s="964">
        <v>100</v>
      </c>
      <c r="E183" s="969">
        <v>42124</v>
      </c>
      <c r="F183" s="969"/>
      <c r="G183" s="969"/>
      <c r="H183" s="969">
        <v>42153</v>
      </c>
      <c r="I183" s="969"/>
      <c r="J183" s="969"/>
      <c r="K183" s="965">
        <f>O183+март!L183</f>
        <v>0</v>
      </c>
      <c r="L183" s="965">
        <f>P183+март!L183</f>
        <v>0</v>
      </c>
      <c r="M183" s="966">
        <f>D183-L183</f>
        <v>100</v>
      </c>
      <c r="N183" s="966">
        <f>L183/D183*100</f>
        <v>0</v>
      </c>
      <c r="O183" s="964">
        <f>SUM(S183:AW183)</f>
        <v>0</v>
      </c>
      <c r="P183" s="966">
        <f>SUM(S184:AW184)</f>
        <v>0</v>
      </c>
      <c r="Q183" s="966" t="e">
        <f>P183/O183*100</f>
        <v>#DIV/0!</v>
      </c>
      <c r="R183" s="49" t="s">
        <v>34</v>
      </c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960"/>
    </row>
    <row r="184" spans="1:50" hidden="1">
      <c r="A184" s="962"/>
      <c r="B184" s="963"/>
      <c r="C184" s="961"/>
      <c r="D184" s="964"/>
      <c r="E184" s="969"/>
      <c r="F184" s="969"/>
      <c r="G184" s="969"/>
      <c r="H184" s="969"/>
      <c r="I184" s="969"/>
      <c r="J184" s="969"/>
      <c r="K184" s="965"/>
      <c r="L184" s="965"/>
      <c r="M184" s="967"/>
      <c r="N184" s="967"/>
      <c r="O184" s="964"/>
      <c r="P184" s="967"/>
      <c r="Q184" s="967"/>
      <c r="R184" s="51" t="s">
        <v>35</v>
      </c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3"/>
      <c r="AM184" s="53"/>
      <c r="AN184" s="53"/>
      <c r="AO184" s="53"/>
      <c r="AP184" s="53"/>
      <c r="AQ184" s="53"/>
      <c r="AR184" s="53"/>
      <c r="AS184" s="53"/>
      <c r="AT184" s="53"/>
      <c r="AU184" s="140"/>
      <c r="AV184" s="192"/>
      <c r="AW184" s="193"/>
      <c r="AX184" s="961"/>
    </row>
    <row r="185" spans="1:50" ht="15" hidden="1" customHeight="1">
      <c r="A185" s="962" t="s">
        <v>318</v>
      </c>
      <c r="B185" s="963" t="s">
        <v>8</v>
      </c>
      <c r="C185" s="960" t="s">
        <v>39</v>
      </c>
      <c r="D185" s="964">
        <v>100</v>
      </c>
      <c r="E185" s="969">
        <v>42065</v>
      </c>
      <c r="F185" s="969">
        <v>42175</v>
      </c>
      <c r="G185" s="969"/>
      <c r="H185" s="969">
        <v>42205</v>
      </c>
      <c r="I185" s="969"/>
      <c r="J185" s="969"/>
      <c r="K185" s="965">
        <f>O185+март!L185</f>
        <v>0</v>
      </c>
      <c r="L185" s="965">
        <f>P185+март!L185</f>
        <v>0</v>
      </c>
      <c r="M185" s="966">
        <f>D185-L185</f>
        <v>100</v>
      </c>
      <c r="N185" s="966">
        <f>L185/D185*100</f>
        <v>0</v>
      </c>
      <c r="O185" s="964">
        <f>SUM(S185:AW185)</f>
        <v>0</v>
      </c>
      <c r="P185" s="966">
        <f>SUM(S186:AW186)</f>
        <v>0</v>
      </c>
      <c r="Q185" s="966" t="e">
        <f>P185/O185*100</f>
        <v>#DIV/0!</v>
      </c>
      <c r="R185" s="49" t="s">
        <v>34</v>
      </c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960"/>
    </row>
    <row r="186" spans="1:50" hidden="1">
      <c r="A186" s="962"/>
      <c r="B186" s="963"/>
      <c r="C186" s="961"/>
      <c r="D186" s="964"/>
      <c r="E186" s="969"/>
      <c r="F186" s="969"/>
      <c r="G186" s="969"/>
      <c r="H186" s="969"/>
      <c r="I186" s="969"/>
      <c r="J186" s="969"/>
      <c r="K186" s="965"/>
      <c r="L186" s="965"/>
      <c r="M186" s="967"/>
      <c r="N186" s="967"/>
      <c r="O186" s="964"/>
      <c r="P186" s="967"/>
      <c r="Q186" s="967"/>
      <c r="R186" s="51" t="s">
        <v>35</v>
      </c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3"/>
      <c r="AM186" s="53"/>
      <c r="AN186" s="53"/>
      <c r="AO186" s="53"/>
      <c r="AP186" s="53"/>
      <c r="AQ186" s="53"/>
      <c r="AR186" s="53"/>
      <c r="AS186" s="53"/>
      <c r="AT186" s="53"/>
      <c r="AU186" s="140"/>
      <c r="AV186" s="192"/>
      <c r="AW186" s="193"/>
      <c r="AX186" s="961"/>
    </row>
    <row r="187" spans="1:50" hidden="1">
      <c r="A187" s="962" t="s">
        <v>319</v>
      </c>
      <c r="B187" s="963" t="s">
        <v>115</v>
      </c>
      <c r="C187" s="960" t="s">
        <v>39</v>
      </c>
      <c r="D187" s="964">
        <v>100</v>
      </c>
      <c r="E187" s="968">
        <v>42238</v>
      </c>
      <c r="F187" s="968"/>
      <c r="G187" s="968"/>
      <c r="H187" s="968">
        <v>42257</v>
      </c>
      <c r="I187" s="968"/>
      <c r="J187" s="968"/>
      <c r="K187" s="965">
        <f>O187+март!L187</f>
        <v>0</v>
      </c>
      <c r="L187" s="974">
        <f>P187+март!L187</f>
        <v>0</v>
      </c>
      <c r="M187" s="972">
        <f>D187-L187</f>
        <v>100</v>
      </c>
      <c r="N187" s="972">
        <f>L187/D187*100</f>
        <v>0</v>
      </c>
      <c r="O187" s="974">
        <f>SUM(S187:AW187)</f>
        <v>0</v>
      </c>
      <c r="P187" s="972">
        <f>SUM(S188:AW188)</f>
        <v>0</v>
      </c>
      <c r="Q187" s="972" t="e">
        <f>P187/O187*100</f>
        <v>#DIV/0!</v>
      </c>
      <c r="R187" s="49" t="s">
        <v>34</v>
      </c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960"/>
    </row>
    <row r="188" spans="1:50" hidden="1">
      <c r="A188" s="962"/>
      <c r="B188" s="963"/>
      <c r="C188" s="961"/>
      <c r="D188" s="964"/>
      <c r="E188" s="968"/>
      <c r="F188" s="968"/>
      <c r="G188" s="968"/>
      <c r="H188" s="968"/>
      <c r="I188" s="968"/>
      <c r="J188" s="968"/>
      <c r="K188" s="965"/>
      <c r="L188" s="974"/>
      <c r="M188" s="973"/>
      <c r="N188" s="973"/>
      <c r="O188" s="974"/>
      <c r="P188" s="973"/>
      <c r="Q188" s="973"/>
      <c r="R188" s="51" t="s">
        <v>35</v>
      </c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3"/>
      <c r="AM188" s="53"/>
      <c r="AN188" s="53"/>
      <c r="AO188" s="53"/>
      <c r="AP188" s="53"/>
      <c r="AQ188" s="53"/>
      <c r="AR188" s="53"/>
      <c r="AS188" s="53"/>
      <c r="AT188" s="53"/>
      <c r="AU188" s="140"/>
      <c r="AV188" s="192"/>
      <c r="AW188" s="193"/>
      <c r="AX188" s="961"/>
    </row>
    <row r="189" spans="1:50" hidden="1">
      <c r="A189" s="962" t="s">
        <v>320</v>
      </c>
      <c r="B189" s="963" t="s">
        <v>72</v>
      </c>
      <c r="C189" s="960" t="s">
        <v>39</v>
      </c>
      <c r="D189" s="964">
        <v>100</v>
      </c>
      <c r="E189" s="968">
        <v>42264</v>
      </c>
      <c r="F189" s="968"/>
      <c r="G189" s="968"/>
      <c r="H189" s="968">
        <v>42277</v>
      </c>
      <c r="I189" s="968"/>
      <c r="J189" s="968"/>
      <c r="K189" s="965">
        <f>O189+март!L189</f>
        <v>0</v>
      </c>
      <c r="L189" s="974">
        <f>P189+март!L189</f>
        <v>0</v>
      </c>
      <c r="M189" s="972">
        <f>D189-L189</f>
        <v>100</v>
      </c>
      <c r="N189" s="972">
        <f>L189/D189*100</f>
        <v>0</v>
      </c>
      <c r="O189" s="974">
        <f>SUM(S189:AW189)</f>
        <v>0</v>
      </c>
      <c r="P189" s="972">
        <f>SUM(S190:AW190)</f>
        <v>0</v>
      </c>
      <c r="Q189" s="972" t="e">
        <f>P189/O189*100</f>
        <v>#DIV/0!</v>
      </c>
      <c r="R189" s="49" t="s">
        <v>34</v>
      </c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960"/>
    </row>
    <row r="190" spans="1:50" hidden="1">
      <c r="A190" s="962"/>
      <c r="B190" s="963"/>
      <c r="C190" s="961"/>
      <c r="D190" s="964"/>
      <c r="E190" s="968"/>
      <c r="F190" s="968"/>
      <c r="G190" s="968"/>
      <c r="H190" s="968"/>
      <c r="I190" s="968"/>
      <c r="J190" s="968"/>
      <c r="K190" s="965"/>
      <c r="L190" s="974"/>
      <c r="M190" s="973"/>
      <c r="N190" s="973"/>
      <c r="O190" s="974"/>
      <c r="P190" s="973"/>
      <c r="Q190" s="973"/>
      <c r="R190" s="51" t="s">
        <v>35</v>
      </c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3"/>
      <c r="AM190" s="53"/>
      <c r="AN190" s="53"/>
      <c r="AO190" s="53"/>
      <c r="AP190" s="53"/>
      <c r="AQ190" s="53"/>
      <c r="AR190" s="53"/>
      <c r="AS190" s="53"/>
      <c r="AT190" s="53"/>
      <c r="AU190" s="140"/>
      <c r="AV190" s="192"/>
      <c r="AW190" s="193"/>
      <c r="AX190" s="961"/>
    </row>
    <row r="191" spans="1:50" hidden="1">
      <c r="A191" s="962" t="s">
        <v>321</v>
      </c>
      <c r="B191" s="963" t="s">
        <v>121</v>
      </c>
      <c r="C191" s="960" t="s">
        <v>39</v>
      </c>
      <c r="D191" s="964">
        <v>100</v>
      </c>
      <c r="E191" s="968">
        <v>42278</v>
      </c>
      <c r="F191" s="968"/>
      <c r="G191" s="968"/>
      <c r="H191" s="968">
        <v>42287</v>
      </c>
      <c r="I191" s="968"/>
      <c r="J191" s="968"/>
      <c r="K191" s="965">
        <f>O191+март!L191</f>
        <v>0</v>
      </c>
      <c r="L191" s="974">
        <f>P191+март!L191</f>
        <v>0</v>
      </c>
      <c r="M191" s="972">
        <f>D191-L191</f>
        <v>100</v>
      </c>
      <c r="N191" s="972">
        <f>L191/D191*100</f>
        <v>0</v>
      </c>
      <c r="O191" s="974">
        <f>SUM(S191:AW191)</f>
        <v>0</v>
      </c>
      <c r="P191" s="972">
        <f>SUM(S192:AW192)</f>
        <v>0</v>
      </c>
      <c r="Q191" s="972" t="e">
        <f>P191/O191*100</f>
        <v>#DIV/0!</v>
      </c>
      <c r="R191" s="49" t="s">
        <v>34</v>
      </c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960"/>
    </row>
    <row r="192" spans="1:50" hidden="1">
      <c r="A192" s="962"/>
      <c r="B192" s="963"/>
      <c r="C192" s="961"/>
      <c r="D192" s="964"/>
      <c r="E192" s="968"/>
      <c r="F192" s="968"/>
      <c r="G192" s="968"/>
      <c r="H192" s="968"/>
      <c r="I192" s="968"/>
      <c r="J192" s="968"/>
      <c r="K192" s="965"/>
      <c r="L192" s="974"/>
      <c r="M192" s="973"/>
      <c r="N192" s="973"/>
      <c r="O192" s="974"/>
      <c r="P192" s="973"/>
      <c r="Q192" s="973"/>
      <c r="R192" s="51" t="s">
        <v>35</v>
      </c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3"/>
      <c r="AM192" s="53"/>
      <c r="AN192" s="53"/>
      <c r="AO192" s="53"/>
      <c r="AP192" s="53"/>
      <c r="AQ192" s="53"/>
      <c r="AR192" s="53"/>
      <c r="AS192" s="53"/>
      <c r="AT192" s="53"/>
      <c r="AU192" s="140"/>
      <c r="AV192" s="192"/>
      <c r="AW192" s="193"/>
      <c r="AX192" s="961"/>
    </row>
    <row r="193" spans="1:50" hidden="1">
      <c r="A193" s="962" t="s">
        <v>322</v>
      </c>
      <c r="B193" s="963" t="s">
        <v>100</v>
      </c>
      <c r="C193" s="960" t="s">
        <v>39</v>
      </c>
      <c r="D193" s="964">
        <v>100</v>
      </c>
      <c r="E193" s="968">
        <v>42288</v>
      </c>
      <c r="F193" s="968"/>
      <c r="G193" s="968"/>
      <c r="H193" s="968">
        <v>42300</v>
      </c>
      <c r="I193" s="968"/>
      <c r="J193" s="968"/>
      <c r="K193" s="965">
        <f>O193+март!L193</f>
        <v>0</v>
      </c>
      <c r="L193" s="974">
        <f>P193+март!L193</f>
        <v>0</v>
      </c>
      <c r="M193" s="972">
        <f>D193-L193</f>
        <v>100</v>
      </c>
      <c r="N193" s="972">
        <f>L193/D193*100</f>
        <v>0</v>
      </c>
      <c r="O193" s="974">
        <f>SUM(S193:AW193)</f>
        <v>0</v>
      </c>
      <c r="P193" s="972">
        <f>SUM(S194:AW194)</f>
        <v>0</v>
      </c>
      <c r="Q193" s="972" t="e">
        <f>P193/O193*100</f>
        <v>#DIV/0!</v>
      </c>
      <c r="R193" s="49" t="s">
        <v>34</v>
      </c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960"/>
    </row>
    <row r="194" spans="1:50" hidden="1">
      <c r="A194" s="962"/>
      <c r="B194" s="963"/>
      <c r="C194" s="961"/>
      <c r="D194" s="964"/>
      <c r="E194" s="968"/>
      <c r="F194" s="968"/>
      <c r="G194" s="968"/>
      <c r="H194" s="968"/>
      <c r="I194" s="968"/>
      <c r="J194" s="968"/>
      <c r="K194" s="965"/>
      <c r="L194" s="974"/>
      <c r="M194" s="973"/>
      <c r="N194" s="973"/>
      <c r="O194" s="974"/>
      <c r="P194" s="973"/>
      <c r="Q194" s="973"/>
      <c r="R194" s="51" t="s">
        <v>35</v>
      </c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3"/>
      <c r="AM194" s="53"/>
      <c r="AN194" s="53"/>
      <c r="AO194" s="53"/>
      <c r="AP194" s="53"/>
      <c r="AQ194" s="53"/>
      <c r="AR194" s="53"/>
      <c r="AS194" s="53"/>
      <c r="AT194" s="53"/>
      <c r="AU194" s="140"/>
      <c r="AV194" s="192"/>
      <c r="AW194" s="193"/>
      <c r="AX194" s="961"/>
    </row>
    <row r="195" spans="1:50" hidden="1">
      <c r="A195" s="962" t="s">
        <v>323</v>
      </c>
      <c r="B195" s="963" t="s">
        <v>122</v>
      </c>
      <c r="C195" s="960" t="s">
        <v>39</v>
      </c>
      <c r="D195" s="964">
        <v>100</v>
      </c>
      <c r="E195" s="968">
        <v>42150</v>
      </c>
      <c r="F195" s="968"/>
      <c r="G195" s="968"/>
      <c r="H195" s="968">
        <v>42279</v>
      </c>
      <c r="I195" s="968"/>
      <c r="J195" s="968"/>
      <c r="K195" s="965">
        <f>O195+март!L195</f>
        <v>0</v>
      </c>
      <c r="L195" s="974">
        <f>P195+март!L195</f>
        <v>0</v>
      </c>
      <c r="M195" s="972">
        <f>D195-L195</f>
        <v>100</v>
      </c>
      <c r="N195" s="972">
        <f>L195/D195*100</f>
        <v>0</v>
      </c>
      <c r="O195" s="974">
        <f>SUM(S195:AW195)</f>
        <v>0</v>
      </c>
      <c r="P195" s="972">
        <f>SUM(S196:AW196)</f>
        <v>0</v>
      </c>
      <c r="Q195" s="972" t="e">
        <f>P195/O195*100</f>
        <v>#DIV/0!</v>
      </c>
      <c r="R195" s="49" t="s">
        <v>34</v>
      </c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960"/>
    </row>
    <row r="196" spans="1:50" hidden="1">
      <c r="A196" s="962"/>
      <c r="B196" s="963"/>
      <c r="C196" s="961"/>
      <c r="D196" s="964"/>
      <c r="E196" s="968"/>
      <c r="F196" s="968"/>
      <c r="G196" s="968"/>
      <c r="H196" s="968"/>
      <c r="I196" s="968"/>
      <c r="J196" s="968"/>
      <c r="K196" s="965"/>
      <c r="L196" s="974"/>
      <c r="M196" s="973"/>
      <c r="N196" s="973"/>
      <c r="O196" s="974"/>
      <c r="P196" s="973"/>
      <c r="Q196" s="973"/>
      <c r="R196" s="51" t="s">
        <v>35</v>
      </c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3"/>
      <c r="AM196" s="53"/>
      <c r="AN196" s="53"/>
      <c r="AO196" s="53"/>
      <c r="AP196" s="53"/>
      <c r="AQ196" s="53"/>
      <c r="AR196" s="53"/>
      <c r="AS196" s="53"/>
      <c r="AT196" s="53"/>
      <c r="AU196" s="140"/>
      <c r="AV196" s="192"/>
      <c r="AW196" s="193"/>
      <c r="AX196" s="961"/>
    </row>
    <row r="197" spans="1:50">
      <c r="A197" s="194">
        <v>9</v>
      </c>
      <c r="B197" s="970" t="s">
        <v>123</v>
      </c>
      <c r="C197" s="970"/>
      <c r="D197" s="970"/>
      <c r="E197" s="970">
        <v>42301</v>
      </c>
      <c r="F197" s="970"/>
      <c r="G197" s="970"/>
      <c r="H197" s="970">
        <v>42320</v>
      </c>
      <c r="I197" s="970"/>
      <c r="J197" s="970"/>
      <c r="K197" s="970"/>
      <c r="L197" s="970"/>
      <c r="M197" s="970"/>
      <c r="N197" s="970"/>
      <c r="O197" s="970"/>
      <c r="P197" s="970"/>
      <c r="Q197" s="970"/>
      <c r="R197" s="970"/>
      <c r="S197" s="970"/>
      <c r="T197" s="970"/>
      <c r="U197" s="970"/>
      <c r="V197" s="970"/>
      <c r="W197" s="970"/>
      <c r="X197" s="970"/>
      <c r="Y197" s="970"/>
      <c r="Z197" s="970"/>
      <c r="AA197" s="970"/>
      <c r="AB197" s="970"/>
      <c r="AC197" s="970"/>
      <c r="AD197" s="970"/>
      <c r="AE197" s="970"/>
      <c r="AF197" s="970"/>
      <c r="AG197" s="970"/>
      <c r="AH197" s="970"/>
      <c r="AI197" s="970"/>
      <c r="AJ197" s="970"/>
      <c r="AK197" s="970"/>
      <c r="AL197" s="970"/>
      <c r="AM197" s="970"/>
      <c r="AN197" s="970"/>
      <c r="AO197" s="970"/>
      <c r="AP197" s="970"/>
      <c r="AQ197" s="970"/>
      <c r="AR197" s="970"/>
      <c r="AS197" s="970"/>
      <c r="AT197" s="970"/>
      <c r="AU197" s="970"/>
      <c r="AV197" s="970"/>
      <c r="AW197" s="970"/>
      <c r="AX197" s="970"/>
    </row>
    <row r="198" spans="1:50" hidden="1">
      <c r="A198" s="971" t="s">
        <v>167</v>
      </c>
      <c r="B198" s="963" t="s">
        <v>65</v>
      </c>
      <c r="C198" s="960" t="s">
        <v>39</v>
      </c>
      <c r="D198" s="964">
        <v>100</v>
      </c>
      <c r="E198" s="968">
        <v>42301</v>
      </c>
      <c r="F198" s="968"/>
      <c r="G198" s="968"/>
      <c r="H198" s="968">
        <v>42307</v>
      </c>
      <c r="I198" s="968"/>
      <c r="J198" s="968"/>
      <c r="K198" s="974">
        <f>O198+март!L198</f>
        <v>0</v>
      </c>
      <c r="L198" s="974">
        <f>P198+март!L198</f>
        <v>0</v>
      </c>
      <c r="M198" s="972">
        <f>D198-L198</f>
        <v>100</v>
      </c>
      <c r="N198" s="972">
        <f>L198/D198*100</f>
        <v>0</v>
      </c>
      <c r="O198" s="974">
        <f>SUM(S198:AW198)</f>
        <v>0</v>
      </c>
      <c r="P198" s="972">
        <f>SUM(S199:AW199)</f>
        <v>0</v>
      </c>
      <c r="Q198" s="972" t="e">
        <f>P198/O198*100</f>
        <v>#DIV/0!</v>
      </c>
      <c r="R198" s="49" t="s">
        <v>34</v>
      </c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960"/>
    </row>
    <row r="199" spans="1:50" hidden="1">
      <c r="A199" s="971"/>
      <c r="B199" s="963"/>
      <c r="C199" s="961"/>
      <c r="D199" s="964"/>
      <c r="E199" s="968"/>
      <c r="F199" s="968"/>
      <c r="G199" s="968"/>
      <c r="H199" s="968"/>
      <c r="I199" s="968"/>
      <c r="J199" s="968"/>
      <c r="K199" s="974"/>
      <c r="L199" s="974"/>
      <c r="M199" s="973"/>
      <c r="N199" s="973"/>
      <c r="O199" s="974"/>
      <c r="P199" s="973"/>
      <c r="Q199" s="973"/>
      <c r="R199" s="51" t="s">
        <v>35</v>
      </c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3"/>
      <c r="AM199" s="53"/>
      <c r="AN199" s="53"/>
      <c r="AO199" s="53"/>
      <c r="AP199" s="53"/>
      <c r="AQ199" s="53"/>
      <c r="AR199" s="53"/>
      <c r="AS199" s="53"/>
      <c r="AT199" s="53"/>
      <c r="AU199" s="140"/>
      <c r="AV199" s="192"/>
      <c r="AW199" s="193"/>
      <c r="AX199" s="961"/>
    </row>
    <row r="200" spans="1:50" hidden="1">
      <c r="A200" s="971" t="s">
        <v>168</v>
      </c>
      <c r="B200" s="963" t="s">
        <v>123</v>
      </c>
      <c r="C200" s="960" t="s">
        <v>39</v>
      </c>
      <c r="D200" s="964">
        <v>100</v>
      </c>
      <c r="E200" s="968">
        <v>42309</v>
      </c>
      <c r="F200" s="968"/>
      <c r="G200" s="968"/>
      <c r="H200" s="968">
        <v>42320</v>
      </c>
      <c r="I200" s="968"/>
      <c r="J200" s="968"/>
      <c r="K200" s="974">
        <f>O200+март!L200</f>
        <v>0</v>
      </c>
      <c r="L200" s="974">
        <f>P200+март!L200</f>
        <v>0</v>
      </c>
      <c r="M200" s="972"/>
      <c r="N200" s="972"/>
      <c r="O200" s="974"/>
      <c r="P200" s="972"/>
      <c r="Q200" s="972"/>
      <c r="R200" s="49" t="s">
        <v>34</v>
      </c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960"/>
    </row>
    <row r="201" spans="1:50" hidden="1">
      <c r="A201" s="971"/>
      <c r="B201" s="963"/>
      <c r="C201" s="961"/>
      <c r="D201" s="964"/>
      <c r="E201" s="968"/>
      <c r="F201" s="968"/>
      <c r="G201" s="968"/>
      <c r="H201" s="968"/>
      <c r="I201" s="968"/>
      <c r="J201" s="968"/>
      <c r="K201" s="974"/>
      <c r="L201" s="974"/>
      <c r="M201" s="973"/>
      <c r="N201" s="973"/>
      <c r="O201" s="974"/>
      <c r="P201" s="973"/>
      <c r="Q201" s="973"/>
      <c r="R201" s="51" t="s">
        <v>35</v>
      </c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3"/>
      <c r="AM201" s="53"/>
      <c r="AN201" s="53"/>
      <c r="AO201" s="53"/>
      <c r="AP201" s="53"/>
      <c r="AQ201" s="53"/>
      <c r="AR201" s="53"/>
      <c r="AS201" s="53"/>
      <c r="AT201" s="53"/>
      <c r="AU201" s="140"/>
      <c r="AV201" s="192"/>
      <c r="AW201" s="193"/>
      <c r="AX201" s="961"/>
    </row>
    <row r="202" spans="1:50" ht="15.75" customHeight="1">
      <c r="A202" s="194">
        <v>10</v>
      </c>
      <c r="B202" s="970" t="s">
        <v>124</v>
      </c>
      <c r="C202" s="970"/>
      <c r="D202" s="970"/>
      <c r="E202" s="970">
        <v>42321</v>
      </c>
      <c r="F202" s="970"/>
      <c r="G202" s="970"/>
      <c r="H202" s="970">
        <v>42338</v>
      </c>
      <c r="I202" s="970"/>
      <c r="J202" s="970"/>
      <c r="K202" s="970"/>
      <c r="L202" s="970"/>
      <c r="M202" s="970"/>
      <c r="N202" s="970"/>
      <c r="O202" s="970"/>
      <c r="P202" s="970"/>
      <c r="Q202" s="970"/>
      <c r="R202" s="970"/>
      <c r="S202" s="970"/>
      <c r="T202" s="970"/>
      <c r="U202" s="970"/>
      <c r="V202" s="970"/>
      <c r="W202" s="970"/>
      <c r="X202" s="970"/>
      <c r="Y202" s="970"/>
      <c r="Z202" s="970"/>
      <c r="AA202" s="970"/>
      <c r="AB202" s="970"/>
      <c r="AC202" s="970"/>
      <c r="AD202" s="970"/>
      <c r="AE202" s="970"/>
      <c r="AF202" s="970"/>
      <c r="AG202" s="970"/>
      <c r="AH202" s="970"/>
      <c r="AI202" s="970"/>
      <c r="AJ202" s="970"/>
      <c r="AK202" s="970"/>
      <c r="AL202" s="970"/>
      <c r="AM202" s="970"/>
      <c r="AN202" s="970"/>
      <c r="AO202" s="970"/>
      <c r="AP202" s="970"/>
      <c r="AQ202" s="970"/>
      <c r="AR202" s="970"/>
      <c r="AS202" s="970"/>
      <c r="AT202" s="970"/>
      <c r="AU202" s="970"/>
      <c r="AV202" s="970"/>
      <c r="AW202" s="970"/>
      <c r="AX202" s="970"/>
    </row>
    <row r="203" spans="1:50">
      <c r="A203" s="197"/>
      <c r="B203" s="197"/>
      <c r="C203" s="197"/>
      <c r="D203" s="197"/>
      <c r="E203" s="198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97"/>
      <c r="AV203" s="197"/>
      <c r="AW203" s="197"/>
      <c r="AX203" s="197"/>
    </row>
    <row r="204" spans="1:50" ht="15.75" customHeight="1">
      <c r="A204" s="1087" t="s">
        <v>0</v>
      </c>
      <c r="B204" s="1087" t="s">
        <v>40</v>
      </c>
      <c r="C204" s="1087" t="s">
        <v>41</v>
      </c>
      <c r="D204" s="1088" t="s">
        <v>42</v>
      </c>
      <c r="E204" s="1089"/>
      <c r="F204" s="1090"/>
      <c r="G204" s="1094" t="s">
        <v>43</v>
      </c>
      <c r="H204" s="1095"/>
      <c r="I204" s="1095"/>
      <c r="J204" s="1096"/>
      <c r="K204" s="1104" t="s">
        <v>44</v>
      </c>
      <c r="L204" s="1094" t="s">
        <v>45</v>
      </c>
      <c r="M204" s="1095"/>
      <c r="N204" s="1095"/>
      <c r="O204" s="1095"/>
      <c r="P204" s="1095"/>
      <c r="Q204" s="1095"/>
      <c r="R204" s="1096"/>
      <c r="S204" s="1094" t="s">
        <v>300</v>
      </c>
      <c r="T204" s="1095"/>
      <c r="U204" s="1095"/>
      <c r="V204" s="1095"/>
      <c r="W204" s="1095"/>
      <c r="X204" s="1095"/>
      <c r="Y204" s="1095"/>
      <c r="Z204" s="1095"/>
      <c r="AA204" s="1095"/>
      <c r="AB204" s="1095"/>
      <c r="AC204" s="1095"/>
      <c r="AD204" s="1095"/>
      <c r="AE204" s="1095"/>
      <c r="AF204" s="1095"/>
      <c r="AG204" s="1095"/>
      <c r="AH204" s="1095"/>
      <c r="AI204" s="1095"/>
      <c r="AJ204" s="1095"/>
      <c r="AK204" s="1095"/>
      <c r="AL204" s="1095"/>
      <c r="AM204" s="1095"/>
      <c r="AN204" s="1095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43" t="s">
        <v>21</v>
      </c>
    </row>
    <row r="205" spans="1:50" ht="31.5" customHeight="1">
      <c r="A205" s="1087"/>
      <c r="B205" s="1087"/>
      <c r="C205" s="1087"/>
      <c r="D205" s="1091"/>
      <c r="E205" s="1092"/>
      <c r="F205" s="1093"/>
      <c r="G205" s="249" t="s">
        <v>46</v>
      </c>
      <c r="H205" s="1094" t="s">
        <v>47</v>
      </c>
      <c r="I205" s="1095"/>
      <c r="J205" s="1096"/>
      <c r="K205" s="1105"/>
      <c r="L205" s="199" t="s">
        <v>48</v>
      </c>
      <c r="M205" s="1094" t="s">
        <v>49</v>
      </c>
      <c r="N205" s="1095"/>
      <c r="O205" s="1095"/>
      <c r="P205" s="1095"/>
      <c r="Q205" s="1095"/>
      <c r="R205" s="1096"/>
      <c r="S205" s="261">
        <v>1</v>
      </c>
      <c r="T205" s="261">
        <v>2</v>
      </c>
      <c r="U205" s="261">
        <v>3</v>
      </c>
      <c r="V205" s="261">
        <v>4</v>
      </c>
      <c r="W205" s="261">
        <v>5</v>
      </c>
      <c r="X205" s="261">
        <v>6</v>
      </c>
      <c r="Y205" s="261">
        <v>7</v>
      </c>
      <c r="Z205" s="261">
        <v>8</v>
      </c>
      <c r="AA205" s="261">
        <v>9</v>
      </c>
      <c r="AB205" s="261">
        <v>10</v>
      </c>
      <c r="AC205" s="261">
        <v>11</v>
      </c>
      <c r="AD205" s="261">
        <v>12</v>
      </c>
      <c r="AE205" s="261">
        <v>13</v>
      </c>
      <c r="AF205" s="261">
        <v>14</v>
      </c>
      <c r="AG205" s="261">
        <v>15</v>
      </c>
      <c r="AH205" s="261">
        <v>16</v>
      </c>
      <c r="AI205" s="261">
        <v>17</v>
      </c>
      <c r="AJ205" s="261">
        <v>18</v>
      </c>
      <c r="AK205" s="261">
        <v>19</v>
      </c>
      <c r="AL205" s="200">
        <v>20</v>
      </c>
      <c r="AM205" s="200">
        <v>21</v>
      </c>
      <c r="AN205" s="200">
        <v>22</v>
      </c>
      <c r="AO205" s="200">
        <v>23</v>
      </c>
      <c r="AP205" s="200">
        <v>24</v>
      </c>
      <c r="AQ205" s="200">
        <v>25</v>
      </c>
      <c r="AR205" s="200">
        <v>26</v>
      </c>
      <c r="AS205" s="200">
        <v>27</v>
      </c>
      <c r="AT205" s="261">
        <v>28</v>
      </c>
      <c r="AU205" s="261">
        <v>29</v>
      </c>
      <c r="AV205" s="261">
        <v>30</v>
      </c>
      <c r="AW205" s="261">
        <v>30</v>
      </c>
      <c r="AX205" s="1045"/>
    </row>
    <row r="206" spans="1:50" ht="15.75" customHeight="1">
      <c r="A206" s="249">
        <v>1</v>
      </c>
      <c r="B206" s="260">
        <v>2</v>
      </c>
      <c r="C206" s="260">
        <v>3</v>
      </c>
      <c r="D206" s="1094">
        <v>4</v>
      </c>
      <c r="E206" s="1095"/>
      <c r="F206" s="1096"/>
      <c r="G206" s="249">
        <v>5</v>
      </c>
      <c r="H206" s="1094">
        <v>6</v>
      </c>
      <c r="I206" s="1095"/>
      <c r="J206" s="1096"/>
      <c r="K206" s="261">
        <v>7</v>
      </c>
      <c r="L206" s="199">
        <v>8</v>
      </c>
      <c r="M206" s="1094">
        <v>9</v>
      </c>
      <c r="N206" s="1095"/>
      <c r="O206" s="1095"/>
      <c r="P206" s="1095"/>
      <c r="Q206" s="1095"/>
      <c r="R206" s="1096"/>
      <c r="S206" s="1094">
        <v>10</v>
      </c>
      <c r="T206" s="1095"/>
      <c r="U206" s="1095"/>
      <c r="V206" s="1095"/>
      <c r="W206" s="1095"/>
      <c r="X206" s="1095"/>
      <c r="Y206" s="1095"/>
      <c r="Z206" s="1095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243">
        <v>11</v>
      </c>
    </row>
    <row r="207" spans="1:50">
      <c r="A207" s="201">
        <v>1</v>
      </c>
      <c r="B207" s="267" t="s">
        <v>330</v>
      </c>
      <c r="C207" s="268" t="s">
        <v>331</v>
      </c>
      <c r="D207" s="1101"/>
      <c r="E207" s="1101"/>
      <c r="F207" s="1102"/>
      <c r="G207" s="201"/>
      <c r="H207" s="1103"/>
      <c r="I207" s="1101"/>
      <c r="J207" s="1102"/>
      <c r="K207" s="202"/>
      <c r="L207" s="199"/>
      <c r="M207" s="1094"/>
      <c r="N207" s="1095"/>
      <c r="O207" s="1095"/>
      <c r="P207" s="1095"/>
      <c r="Q207" s="1095"/>
      <c r="R207" s="1096"/>
      <c r="S207" s="22">
        <v>1</v>
      </c>
      <c r="T207" s="22">
        <v>1</v>
      </c>
      <c r="U207" s="22">
        <v>1</v>
      </c>
      <c r="V207" s="22">
        <v>1</v>
      </c>
      <c r="W207" s="22">
        <v>1</v>
      </c>
      <c r="X207" s="22">
        <v>1</v>
      </c>
      <c r="Y207" s="22">
        <v>1</v>
      </c>
      <c r="Z207" s="22">
        <v>1</v>
      </c>
      <c r="AA207" s="22">
        <v>1</v>
      </c>
      <c r="AB207" s="22">
        <v>1</v>
      </c>
      <c r="AC207" s="22">
        <v>1</v>
      </c>
      <c r="AD207" s="22">
        <v>1</v>
      </c>
      <c r="AE207" s="22">
        <v>1</v>
      </c>
      <c r="AF207" s="22">
        <v>1</v>
      </c>
      <c r="AG207" s="22">
        <v>1</v>
      </c>
      <c r="AH207" s="22">
        <v>1</v>
      </c>
      <c r="AI207" s="22">
        <v>1</v>
      </c>
      <c r="AJ207" s="22">
        <v>1</v>
      </c>
      <c r="AK207" s="22">
        <v>1</v>
      </c>
      <c r="AL207" s="22">
        <v>1</v>
      </c>
      <c r="AM207" s="22">
        <v>1</v>
      </c>
      <c r="AN207" s="22">
        <v>1</v>
      </c>
      <c r="AO207" s="22">
        <v>1</v>
      </c>
      <c r="AP207" s="22">
        <v>1</v>
      </c>
      <c r="AQ207" s="22">
        <v>1</v>
      </c>
      <c r="AR207" s="22">
        <v>1</v>
      </c>
      <c r="AS207" s="22">
        <v>1</v>
      </c>
      <c r="AT207" s="249">
        <v>0</v>
      </c>
      <c r="AU207" s="249">
        <v>0</v>
      </c>
      <c r="AV207" s="249"/>
      <c r="AW207" s="249"/>
      <c r="AX207" s="196"/>
    </row>
    <row r="208" spans="1:50">
      <c r="A208" s="201">
        <v>2</v>
      </c>
      <c r="B208" s="267" t="s">
        <v>330</v>
      </c>
      <c r="C208" s="268" t="s">
        <v>332</v>
      </c>
      <c r="D208" s="257"/>
      <c r="E208" s="257"/>
      <c r="F208" s="258"/>
      <c r="G208" s="201"/>
      <c r="H208" s="259"/>
      <c r="I208" s="257"/>
      <c r="J208" s="258"/>
      <c r="K208" s="202"/>
      <c r="L208" s="199"/>
      <c r="M208" s="252"/>
      <c r="N208" s="250"/>
      <c r="O208" s="250"/>
      <c r="P208" s="250"/>
      <c r="Q208" s="250"/>
      <c r="R208" s="251"/>
      <c r="S208" s="22">
        <v>1</v>
      </c>
      <c r="T208" s="22">
        <v>1</v>
      </c>
      <c r="U208" s="22">
        <v>1</v>
      </c>
      <c r="V208" s="22">
        <v>1</v>
      </c>
      <c r="W208" s="22">
        <v>1</v>
      </c>
      <c r="X208" s="22">
        <v>1</v>
      </c>
      <c r="Y208" s="22">
        <v>1</v>
      </c>
      <c r="Z208" s="22">
        <v>1</v>
      </c>
      <c r="AA208" s="22">
        <v>1</v>
      </c>
      <c r="AB208" s="22">
        <v>1</v>
      </c>
      <c r="AC208" s="22">
        <v>1</v>
      </c>
      <c r="AD208" s="22">
        <v>1</v>
      </c>
      <c r="AE208" s="22">
        <v>1</v>
      </c>
      <c r="AF208" s="22">
        <v>1</v>
      </c>
      <c r="AG208" s="22">
        <v>1</v>
      </c>
      <c r="AH208" s="22">
        <v>1</v>
      </c>
      <c r="AI208" s="22">
        <v>1</v>
      </c>
      <c r="AJ208" s="22">
        <v>1</v>
      </c>
      <c r="AK208" s="22">
        <v>1</v>
      </c>
      <c r="AL208" s="22">
        <v>1</v>
      </c>
      <c r="AM208" s="22">
        <v>1</v>
      </c>
      <c r="AN208" s="22">
        <v>1</v>
      </c>
      <c r="AO208" s="22">
        <v>1</v>
      </c>
      <c r="AP208" s="22">
        <v>1</v>
      </c>
      <c r="AQ208" s="22">
        <v>1</v>
      </c>
      <c r="AR208" s="22">
        <v>1</v>
      </c>
      <c r="AS208" s="22">
        <v>1</v>
      </c>
      <c r="AT208" s="282">
        <v>0</v>
      </c>
      <c r="AU208" s="283">
        <v>0</v>
      </c>
      <c r="AV208" s="199"/>
      <c r="AW208" s="199"/>
      <c r="AX208" s="206"/>
    </row>
    <row r="209" spans="1:50">
      <c r="A209" s="201">
        <v>3</v>
      </c>
      <c r="B209" s="267" t="s">
        <v>330</v>
      </c>
      <c r="C209" s="268" t="s">
        <v>333</v>
      </c>
      <c r="D209" s="257"/>
      <c r="E209" s="257"/>
      <c r="F209" s="258"/>
      <c r="G209" s="201"/>
      <c r="H209" s="259"/>
      <c r="I209" s="257"/>
      <c r="J209" s="258"/>
      <c r="K209" s="202"/>
      <c r="L209" s="199"/>
      <c r="M209" s="252"/>
      <c r="N209" s="250"/>
      <c r="O209" s="250"/>
      <c r="P209" s="250"/>
      <c r="Q209" s="250"/>
      <c r="R209" s="251"/>
      <c r="S209" s="22">
        <v>1</v>
      </c>
      <c r="T209" s="22">
        <v>1</v>
      </c>
      <c r="U209" s="22">
        <v>1</v>
      </c>
      <c r="V209" s="22">
        <v>1</v>
      </c>
      <c r="W209" s="22">
        <v>1</v>
      </c>
      <c r="X209" s="22">
        <v>1</v>
      </c>
      <c r="Y209" s="22">
        <v>1</v>
      </c>
      <c r="Z209" s="22">
        <v>1</v>
      </c>
      <c r="AA209" s="22">
        <v>1</v>
      </c>
      <c r="AB209" s="22">
        <v>1</v>
      </c>
      <c r="AC209" s="22">
        <v>1</v>
      </c>
      <c r="AD209" s="22">
        <v>1</v>
      </c>
      <c r="AE209" s="22">
        <v>1</v>
      </c>
      <c r="AF209" s="22">
        <v>1</v>
      </c>
      <c r="AG209" s="22">
        <v>1</v>
      </c>
      <c r="AH209" s="22">
        <v>1</v>
      </c>
      <c r="AI209" s="22">
        <v>1</v>
      </c>
      <c r="AJ209" s="22">
        <v>1</v>
      </c>
      <c r="AK209" s="22">
        <v>1</v>
      </c>
      <c r="AL209" s="22">
        <v>1</v>
      </c>
      <c r="AM209" s="22">
        <v>1</v>
      </c>
      <c r="AN209" s="22">
        <v>1</v>
      </c>
      <c r="AO209" s="22">
        <v>1</v>
      </c>
      <c r="AP209" s="22">
        <v>1</v>
      </c>
      <c r="AQ209" s="22">
        <v>1</v>
      </c>
      <c r="AR209" s="22">
        <v>1</v>
      </c>
      <c r="AS209" s="22">
        <v>1</v>
      </c>
      <c r="AT209" s="282">
        <v>0</v>
      </c>
      <c r="AU209" s="283">
        <v>0</v>
      </c>
      <c r="AV209" s="205"/>
      <c r="AW209" s="205"/>
      <c r="AX209" s="206"/>
    </row>
    <row r="210" spans="1:50">
      <c r="A210" s="201">
        <v>4</v>
      </c>
      <c r="B210" s="267" t="s">
        <v>330</v>
      </c>
      <c r="C210" s="268" t="s">
        <v>334</v>
      </c>
      <c r="D210" s="257"/>
      <c r="E210" s="257"/>
      <c r="F210" s="258"/>
      <c r="G210" s="201"/>
      <c r="H210" s="259"/>
      <c r="I210" s="257"/>
      <c r="J210" s="258"/>
      <c r="K210" s="202"/>
      <c r="L210" s="269"/>
      <c r="M210" s="252"/>
      <c r="N210" s="250"/>
      <c r="O210" s="250"/>
      <c r="P210" s="250"/>
      <c r="Q210" s="250"/>
      <c r="R210" s="251"/>
      <c r="S210" s="22">
        <v>1</v>
      </c>
      <c r="T210" s="22">
        <v>1</v>
      </c>
      <c r="U210" s="22">
        <v>1</v>
      </c>
      <c r="V210" s="22">
        <v>1</v>
      </c>
      <c r="W210" s="22">
        <v>1</v>
      </c>
      <c r="X210" s="22">
        <v>1</v>
      </c>
      <c r="Y210" s="22">
        <v>1</v>
      </c>
      <c r="Z210" s="22">
        <v>1</v>
      </c>
      <c r="AA210" s="22">
        <v>1</v>
      </c>
      <c r="AB210" s="22">
        <v>1</v>
      </c>
      <c r="AC210" s="22">
        <v>1</v>
      </c>
      <c r="AD210" s="22">
        <v>1</v>
      </c>
      <c r="AE210" s="22">
        <v>1</v>
      </c>
      <c r="AF210" s="22">
        <v>1</v>
      </c>
      <c r="AG210" s="22">
        <v>1</v>
      </c>
      <c r="AH210" s="22">
        <v>1</v>
      </c>
      <c r="AI210" s="22">
        <v>1</v>
      </c>
      <c r="AJ210" s="22">
        <v>1</v>
      </c>
      <c r="AK210" s="22">
        <v>1</v>
      </c>
      <c r="AL210" s="22">
        <v>1</v>
      </c>
      <c r="AM210" s="22">
        <v>1</v>
      </c>
      <c r="AN210" s="22">
        <v>1</v>
      </c>
      <c r="AO210" s="22">
        <v>1</v>
      </c>
      <c r="AP210" s="22">
        <v>1</v>
      </c>
      <c r="AQ210" s="22">
        <v>1</v>
      </c>
      <c r="AR210" s="22">
        <v>1</v>
      </c>
      <c r="AS210" s="22">
        <v>1</v>
      </c>
      <c r="AT210" s="282">
        <v>0</v>
      </c>
      <c r="AU210" s="283">
        <v>0</v>
      </c>
      <c r="AV210" s="205"/>
      <c r="AW210" s="205"/>
      <c r="AX210" s="206"/>
    </row>
    <row r="211" spans="1:50">
      <c r="A211" s="201">
        <v>5</v>
      </c>
      <c r="B211" s="267" t="s">
        <v>330</v>
      </c>
      <c r="C211" s="268" t="s">
        <v>335</v>
      </c>
      <c r="D211" s="257"/>
      <c r="E211" s="257"/>
      <c r="F211" s="258"/>
      <c r="G211" s="201"/>
      <c r="H211" s="259"/>
      <c r="I211" s="257"/>
      <c r="J211" s="258"/>
      <c r="K211" s="202"/>
      <c r="L211" s="199"/>
      <c r="M211" s="252"/>
      <c r="N211" s="250"/>
      <c r="O211" s="250"/>
      <c r="P211" s="250"/>
      <c r="Q211" s="250"/>
      <c r="R211" s="251"/>
      <c r="S211" s="22">
        <v>1</v>
      </c>
      <c r="T211" s="22">
        <v>1</v>
      </c>
      <c r="U211" s="22">
        <v>1</v>
      </c>
      <c r="V211" s="22">
        <v>1</v>
      </c>
      <c r="W211" s="22">
        <v>1</v>
      </c>
      <c r="X211" s="22">
        <v>1</v>
      </c>
      <c r="Y211" s="22">
        <v>1</v>
      </c>
      <c r="Z211" s="22">
        <v>1</v>
      </c>
      <c r="AA211" s="22">
        <v>1</v>
      </c>
      <c r="AB211" s="22">
        <v>1</v>
      </c>
      <c r="AC211" s="22">
        <v>1</v>
      </c>
      <c r="AD211" s="22">
        <v>1</v>
      </c>
      <c r="AE211" s="22">
        <v>1</v>
      </c>
      <c r="AF211" s="22">
        <v>1</v>
      </c>
      <c r="AG211" s="22">
        <v>1</v>
      </c>
      <c r="AH211" s="22">
        <v>1</v>
      </c>
      <c r="AI211" s="22">
        <v>1</v>
      </c>
      <c r="AJ211" s="22">
        <v>1</v>
      </c>
      <c r="AK211" s="22">
        <v>1</v>
      </c>
      <c r="AL211" s="22">
        <v>1</v>
      </c>
      <c r="AM211" s="22">
        <v>1</v>
      </c>
      <c r="AN211" s="22">
        <v>1</v>
      </c>
      <c r="AO211" s="22">
        <v>1</v>
      </c>
      <c r="AP211" s="22">
        <v>1</v>
      </c>
      <c r="AQ211" s="22">
        <v>1</v>
      </c>
      <c r="AR211" s="22">
        <v>1</v>
      </c>
      <c r="AS211" s="22">
        <v>1</v>
      </c>
      <c r="AT211" s="282">
        <v>0</v>
      </c>
      <c r="AU211" s="283">
        <v>0</v>
      </c>
      <c r="AV211" s="205"/>
      <c r="AW211" s="205"/>
      <c r="AX211" s="206"/>
    </row>
    <row r="212" spans="1:50" ht="15" customHeight="1">
      <c r="A212" s="201">
        <v>6</v>
      </c>
      <c r="B212" s="267" t="s">
        <v>330</v>
      </c>
      <c r="C212" s="268" t="s">
        <v>336</v>
      </c>
      <c r="D212" s="1101"/>
      <c r="E212" s="1101"/>
      <c r="F212" s="1102"/>
      <c r="G212" s="201"/>
      <c r="H212" s="1103"/>
      <c r="I212" s="1101"/>
      <c r="J212" s="1102"/>
      <c r="K212" s="202"/>
      <c r="L212" s="199"/>
      <c r="M212" s="246" t="s">
        <v>337</v>
      </c>
      <c r="N212" s="250"/>
      <c r="O212" s="250"/>
      <c r="P212" s="250"/>
      <c r="Q212" s="250"/>
      <c r="R212" s="251"/>
      <c r="S212" s="22">
        <v>1</v>
      </c>
      <c r="T212" s="22">
        <v>1</v>
      </c>
      <c r="U212" s="22">
        <v>1</v>
      </c>
      <c r="V212" s="22">
        <v>1</v>
      </c>
      <c r="W212" s="22">
        <v>1</v>
      </c>
      <c r="X212" s="22">
        <v>1</v>
      </c>
      <c r="Y212" s="22">
        <v>1</v>
      </c>
      <c r="Z212" s="22">
        <v>1</v>
      </c>
      <c r="AA212" s="22">
        <v>1</v>
      </c>
      <c r="AB212" s="22">
        <v>1</v>
      </c>
      <c r="AC212" s="22">
        <v>1</v>
      </c>
      <c r="AD212" s="22">
        <v>1</v>
      </c>
      <c r="AE212" s="22">
        <v>1</v>
      </c>
      <c r="AF212" s="22">
        <v>1</v>
      </c>
      <c r="AG212" s="22">
        <v>1</v>
      </c>
      <c r="AH212" s="22">
        <v>1</v>
      </c>
      <c r="AI212" s="22">
        <v>1</v>
      </c>
      <c r="AJ212" s="22">
        <v>1</v>
      </c>
      <c r="AK212" s="22">
        <v>1</v>
      </c>
      <c r="AL212" s="22">
        <v>1</v>
      </c>
      <c r="AM212" s="22">
        <v>1</v>
      </c>
      <c r="AN212" s="22">
        <v>1</v>
      </c>
      <c r="AO212" s="22">
        <v>1</v>
      </c>
      <c r="AP212" s="22">
        <v>1</v>
      </c>
      <c r="AQ212" s="22">
        <v>1</v>
      </c>
      <c r="AR212" s="22">
        <v>1</v>
      </c>
      <c r="AS212" s="22">
        <v>1</v>
      </c>
      <c r="AT212" s="282">
        <v>0</v>
      </c>
      <c r="AU212" s="283">
        <v>0</v>
      </c>
      <c r="AV212" s="205"/>
      <c r="AW212" s="205"/>
      <c r="AX212" s="206"/>
    </row>
    <row r="213" spans="1:50">
      <c r="A213" s="201">
        <v>7</v>
      </c>
      <c r="B213" s="267" t="s">
        <v>330</v>
      </c>
      <c r="C213" s="268" t="s">
        <v>338</v>
      </c>
      <c r="D213" s="257"/>
      <c r="E213" s="257"/>
      <c r="F213" s="258"/>
      <c r="G213" s="201"/>
      <c r="H213" s="259"/>
      <c r="I213" s="257"/>
      <c r="J213" s="258"/>
      <c r="K213" s="202"/>
      <c r="L213" s="199"/>
      <c r="M213" s="252"/>
      <c r="N213" s="250"/>
      <c r="O213" s="250"/>
      <c r="P213" s="250"/>
      <c r="Q213" s="250"/>
      <c r="R213" s="251"/>
      <c r="S213" s="22">
        <v>1</v>
      </c>
      <c r="T213" s="22">
        <v>1</v>
      </c>
      <c r="U213" s="22">
        <v>1</v>
      </c>
      <c r="V213" s="22">
        <v>1</v>
      </c>
      <c r="W213" s="22">
        <v>1</v>
      </c>
      <c r="X213" s="22">
        <v>1</v>
      </c>
      <c r="Y213" s="22">
        <v>1</v>
      </c>
      <c r="Z213" s="22">
        <v>1</v>
      </c>
      <c r="AA213" s="22">
        <v>1</v>
      </c>
      <c r="AB213" s="22">
        <v>1</v>
      </c>
      <c r="AC213" s="22">
        <v>1</v>
      </c>
      <c r="AD213" s="22">
        <v>1</v>
      </c>
      <c r="AE213" s="22">
        <v>1</v>
      </c>
      <c r="AF213" s="22">
        <v>1</v>
      </c>
      <c r="AG213" s="22">
        <v>1</v>
      </c>
      <c r="AH213" s="22">
        <v>1</v>
      </c>
      <c r="AI213" s="22">
        <v>1</v>
      </c>
      <c r="AJ213" s="22">
        <v>1</v>
      </c>
      <c r="AK213" s="22">
        <v>1</v>
      </c>
      <c r="AL213" s="22">
        <v>1</v>
      </c>
      <c r="AM213" s="22">
        <v>1</v>
      </c>
      <c r="AN213" s="22">
        <v>1</v>
      </c>
      <c r="AO213" s="22">
        <v>1</v>
      </c>
      <c r="AP213" s="22">
        <v>1</v>
      </c>
      <c r="AQ213" s="22">
        <v>1</v>
      </c>
      <c r="AR213" s="22">
        <v>1</v>
      </c>
      <c r="AS213" s="22">
        <v>1</v>
      </c>
      <c r="AT213" s="282">
        <v>0</v>
      </c>
      <c r="AU213" s="283">
        <v>0</v>
      </c>
      <c r="AV213" s="205"/>
      <c r="AW213" s="205"/>
      <c r="AX213" s="206"/>
    </row>
    <row r="214" spans="1:50">
      <c r="A214" s="201">
        <v>8</v>
      </c>
      <c r="B214" s="267" t="s">
        <v>339</v>
      </c>
      <c r="C214" s="268" t="s">
        <v>340</v>
      </c>
      <c r="D214" s="257"/>
      <c r="E214" s="257"/>
      <c r="F214" s="258"/>
      <c r="G214" s="201"/>
      <c r="H214" s="259"/>
      <c r="I214" s="257"/>
      <c r="J214" s="258"/>
      <c r="K214" s="202"/>
      <c r="L214" s="199"/>
      <c r="M214" s="252"/>
      <c r="N214" s="250"/>
      <c r="O214" s="250"/>
      <c r="P214" s="250"/>
      <c r="Q214" s="250"/>
      <c r="R214" s="251"/>
      <c r="S214" s="22">
        <v>1</v>
      </c>
      <c r="T214" s="22">
        <v>1</v>
      </c>
      <c r="U214" s="22">
        <v>1</v>
      </c>
      <c r="V214" s="22">
        <v>1</v>
      </c>
      <c r="W214" s="22">
        <v>1</v>
      </c>
      <c r="X214" s="22">
        <v>1</v>
      </c>
      <c r="Y214" s="22">
        <v>1</v>
      </c>
      <c r="Z214" s="22">
        <v>1</v>
      </c>
      <c r="AA214" s="22">
        <v>1</v>
      </c>
      <c r="AB214" s="22">
        <v>1</v>
      </c>
      <c r="AC214" s="22">
        <v>1</v>
      </c>
      <c r="AD214" s="22">
        <v>1</v>
      </c>
      <c r="AE214" s="22">
        <v>1</v>
      </c>
      <c r="AF214" s="22">
        <v>1</v>
      </c>
      <c r="AG214" s="22">
        <v>1</v>
      </c>
      <c r="AH214" s="22">
        <v>1</v>
      </c>
      <c r="AI214" s="22">
        <v>1</v>
      </c>
      <c r="AJ214" s="22">
        <v>1</v>
      </c>
      <c r="AK214" s="22">
        <v>1</v>
      </c>
      <c r="AL214" s="22">
        <v>1</v>
      </c>
      <c r="AM214" s="22">
        <v>1</v>
      </c>
      <c r="AN214" s="22">
        <v>1</v>
      </c>
      <c r="AO214" s="22">
        <v>1</v>
      </c>
      <c r="AP214" s="22">
        <v>1</v>
      </c>
      <c r="AQ214" s="22">
        <v>1</v>
      </c>
      <c r="AR214" s="22">
        <v>1</v>
      </c>
      <c r="AS214" s="22">
        <v>1</v>
      </c>
      <c r="AT214" s="282">
        <v>0</v>
      </c>
      <c r="AU214" s="283">
        <v>0</v>
      </c>
      <c r="AV214" s="205"/>
      <c r="AW214" s="205"/>
      <c r="AX214" s="206"/>
    </row>
    <row r="215" spans="1:50">
      <c r="A215" s="201">
        <v>9</v>
      </c>
      <c r="B215" s="267" t="s">
        <v>341</v>
      </c>
      <c r="C215" s="268" t="s">
        <v>342</v>
      </c>
      <c r="D215" s="257"/>
      <c r="E215" s="257"/>
      <c r="F215" s="258"/>
      <c r="G215" s="201"/>
      <c r="H215" s="259"/>
      <c r="I215" s="257"/>
      <c r="J215" s="258"/>
      <c r="K215" s="202"/>
      <c r="L215" s="199"/>
      <c r="M215" s="252"/>
      <c r="N215" s="250"/>
      <c r="O215" s="250"/>
      <c r="P215" s="250"/>
      <c r="Q215" s="250"/>
      <c r="R215" s="251"/>
      <c r="S215" s="22">
        <v>1</v>
      </c>
      <c r="T215" s="22">
        <v>1</v>
      </c>
      <c r="U215" s="22">
        <v>1</v>
      </c>
      <c r="V215" s="22">
        <v>1</v>
      </c>
      <c r="W215" s="22">
        <v>1</v>
      </c>
      <c r="X215" s="22">
        <v>1</v>
      </c>
      <c r="Y215" s="22">
        <v>1</v>
      </c>
      <c r="Z215" s="22">
        <v>1</v>
      </c>
      <c r="AA215" s="22">
        <v>1</v>
      </c>
      <c r="AB215" s="22">
        <v>1</v>
      </c>
      <c r="AC215" s="22">
        <v>1</v>
      </c>
      <c r="AD215" s="22">
        <v>1</v>
      </c>
      <c r="AE215" s="22">
        <v>1</v>
      </c>
      <c r="AF215" s="22">
        <v>1</v>
      </c>
      <c r="AG215" s="22">
        <v>1</v>
      </c>
      <c r="AH215" s="22">
        <v>1</v>
      </c>
      <c r="AI215" s="22">
        <v>1</v>
      </c>
      <c r="AJ215" s="22">
        <v>1</v>
      </c>
      <c r="AK215" s="22">
        <v>1</v>
      </c>
      <c r="AL215" s="22">
        <v>1</v>
      </c>
      <c r="AM215" s="22">
        <v>1</v>
      </c>
      <c r="AN215" s="22">
        <v>1</v>
      </c>
      <c r="AO215" s="22">
        <v>1</v>
      </c>
      <c r="AP215" s="22">
        <v>1</v>
      </c>
      <c r="AQ215" s="22">
        <v>1</v>
      </c>
      <c r="AR215" s="22">
        <v>1</v>
      </c>
      <c r="AS215" s="22">
        <v>1</v>
      </c>
      <c r="AT215" s="282">
        <v>0</v>
      </c>
      <c r="AU215" s="283">
        <v>0</v>
      </c>
      <c r="AV215" s="205"/>
      <c r="AW215" s="205"/>
      <c r="AX215" s="206"/>
    </row>
    <row r="216" spans="1:50">
      <c r="A216" s="201">
        <v>10</v>
      </c>
      <c r="B216" s="267" t="s">
        <v>341</v>
      </c>
      <c r="C216" s="268" t="s">
        <v>343</v>
      </c>
      <c r="D216" s="257"/>
      <c r="E216" s="257"/>
      <c r="F216" s="258"/>
      <c r="G216" s="201"/>
      <c r="H216" s="259"/>
      <c r="I216" s="257"/>
      <c r="J216" s="258"/>
      <c r="K216" s="202"/>
      <c r="L216" s="199"/>
      <c r="M216" s="252"/>
      <c r="N216" s="250"/>
      <c r="O216" s="250"/>
      <c r="P216" s="250"/>
      <c r="Q216" s="250"/>
      <c r="R216" s="251"/>
      <c r="S216" s="22">
        <v>1</v>
      </c>
      <c r="T216" s="22">
        <v>1</v>
      </c>
      <c r="U216" s="22">
        <v>1</v>
      </c>
      <c r="V216" s="22">
        <v>1</v>
      </c>
      <c r="W216" s="22">
        <v>1</v>
      </c>
      <c r="X216" s="22">
        <v>1</v>
      </c>
      <c r="Y216" s="22">
        <v>1</v>
      </c>
      <c r="Z216" s="22">
        <v>1</v>
      </c>
      <c r="AA216" s="22">
        <v>1</v>
      </c>
      <c r="AB216" s="22">
        <v>1</v>
      </c>
      <c r="AC216" s="22">
        <v>1</v>
      </c>
      <c r="AD216" s="22">
        <v>1</v>
      </c>
      <c r="AE216" s="22">
        <v>1</v>
      </c>
      <c r="AF216" s="22">
        <v>1</v>
      </c>
      <c r="AG216" s="22">
        <v>1</v>
      </c>
      <c r="AH216" s="22">
        <v>1</v>
      </c>
      <c r="AI216" s="22">
        <v>1</v>
      </c>
      <c r="AJ216" s="22">
        <v>1</v>
      </c>
      <c r="AK216" s="22">
        <v>1</v>
      </c>
      <c r="AL216" s="22">
        <v>1</v>
      </c>
      <c r="AM216" s="22">
        <v>1</v>
      </c>
      <c r="AN216" s="22">
        <v>1</v>
      </c>
      <c r="AO216" s="22">
        <v>1</v>
      </c>
      <c r="AP216" s="22">
        <v>1</v>
      </c>
      <c r="AQ216" s="22">
        <v>1</v>
      </c>
      <c r="AR216" s="22">
        <v>1</v>
      </c>
      <c r="AS216" s="22">
        <v>1</v>
      </c>
      <c r="AT216" s="282">
        <v>0</v>
      </c>
      <c r="AU216" s="283">
        <v>0</v>
      </c>
      <c r="AV216" s="205"/>
      <c r="AW216" s="205"/>
      <c r="AX216" s="206"/>
    </row>
    <row r="217" spans="1:50">
      <c r="A217" s="201">
        <v>11</v>
      </c>
      <c r="B217" s="267" t="s">
        <v>344</v>
      </c>
      <c r="C217" s="268" t="s">
        <v>345</v>
      </c>
      <c r="D217" s="257"/>
      <c r="E217" s="257"/>
      <c r="F217" s="258"/>
      <c r="G217" s="201"/>
      <c r="H217" s="259"/>
      <c r="I217" s="257"/>
      <c r="J217" s="258"/>
      <c r="K217" s="202"/>
      <c r="L217" s="199"/>
      <c r="M217" s="252"/>
      <c r="N217" s="250"/>
      <c r="O217" s="250"/>
      <c r="P217" s="250"/>
      <c r="Q217" s="250"/>
      <c r="R217" s="251"/>
      <c r="S217" s="22">
        <v>1</v>
      </c>
      <c r="T217" s="22">
        <v>1</v>
      </c>
      <c r="U217" s="22">
        <v>1</v>
      </c>
      <c r="V217" s="22">
        <v>1</v>
      </c>
      <c r="W217" s="22">
        <v>1</v>
      </c>
      <c r="X217" s="22">
        <v>1</v>
      </c>
      <c r="Y217" s="22">
        <v>1</v>
      </c>
      <c r="Z217" s="22">
        <v>1</v>
      </c>
      <c r="AA217" s="22">
        <v>1</v>
      </c>
      <c r="AB217" s="22">
        <v>1</v>
      </c>
      <c r="AC217" s="22">
        <v>1</v>
      </c>
      <c r="AD217" s="22">
        <v>1</v>
      </c>
      <c r="AE217" s="22">
        <v>1</v>
      </c>
      <c r="AF217" s="22">
        <v>1</v>
      </c>
      <c r="AG217" s="22">
        <v>1</v>
      </c>
      <c r="AH217" s="22">
        <v>1</v>
      </c>
      <c r="AI217" s="22">
        <v>1</v>
      </c>
      <c r="AJ217" s="22">
        <v>1</v>
      </c>
      <c r="AK217" s="22">
        <v>1</v>
      </c>
      <c r="AL217" s="22">
        <v>1</v>
      </c>
      <c r="AM217" s="22">
        <v>1</v>
      </c>
      <c r="AN217" s="22">
        <v>1</v>
      </c>
      <c r="AO217" s="22">
        <v>1</v>
      </c>
      <c r="AP217" s="22">
        <v>1</v>
      </c>
      <c r="AQ217" s="22">
        <v>1</v>
      </c>
      <c r="AR217" s="22">
        <v>1</v>
      </c>
      <c r="AS217" s="22">
        <v>1</v>
      </c>
      <c r="AT217" s="282">
        <v>0</v>
      </c>
      <c r="AU217" s="283">
        <v>0</v>
      </c>
      <c r="AV217" s="205"/>
      <c r="AW217" s="205"/>
      <c r="AX217" s="206"/>
    </row>
    <row r="218" spans="1:50">
      <c r="A218" s="201">
        <v>12</v>
      </c>
      <c r="B218" s="267" t="s">
        <v>344</v>
      </c>
      <c r="C218" s="268" t="s">
        <v>346</v>
      </c>
      <c r="D218" s="259"/>
      <c r="E218" s="257"/>
      <c r="F218" s="258"/>
      <c r="G218" s="201"/>
      <c r="H218" s="259"/>
      <c r="I218" s="257"/>
      <c r="J218" s="258"/>
      <c r="K218" s="202"/>
      <c r="L218" s="199"/>
      <c r="M218" s="252"/>
      <c r="N218" s="250"/>
      <c r="O218" s="250"/>
      <c r="P218" s="250"/>
      <c r="Q218" s="250"/>
      <c r="R218" s="251"/>
      <c r="S218" s="22">
        <v>1</v>
      </c>
      <c r="T218" s="22">
        <v>1</v>
      </c>
      <c r="U218" s="22">
        <v>1</v>
      </c>
      <c r="V218" s="22">
        <v>1</v>
      </c>
      <c r="W218" s="22">
        <v>1</v>
      </c>
      <c r="X218" s="22">
        <v>1</v>
      </c>
      <c r="Y218" s="22">
        <v>1</v>
      </c>
      <c r="Z218" s="22">
        <v>1</v>
      </c>
      <c r="AA218" s="22">
        <v>1</v>
      </c>
      <c r="AB218" s="22">
        <v>1</v>
      </c>
      <c r="AC218" s="22">
        <v>1</v>
      </c>
      <c r="AD218" s="22">
        <v>1</v>
      </c>
      <c r="AE218" s="22">
        <v>1</v>
      </c>
      <c r="AF218" s="22">
        <v>1</v>
      </c>
      <c r="AG218" s="22">
        <v>1</v>
      </c>
      <c r="AH218" s="22">
        <v>1</v>
      </c>
      <c r="AI218" s="22">
        <v>1</v>
      </c>
      <c r="AJ218" s="22">
        <v>1</v>
      </c>
      <c r="AK218" s="22">
        <v>1</v>
      </c>
      <c r="AL218" s="22">
        <v>1</v>
      </c>
      <c r="AM218" s="22">
        <v>1</v>
      </c>
      <c r="AN218" s="22">
        <v>1</v>
      </c>
      <c r="AO218" s="22">
        <v>1</v>
      </c>
      <c r="AP218" s="22">
        <v>1</v>
      </c>
      <c r="AQ218" s="22">
        <v>1</v>
      </c>
      <c r="AR218" s="22">
        <v>1</v>
      </c>
      <c r="AS218" s="22">
        <v>1</v>
      </c>
      <c r="AT218" s="282">
        <v>0</v>
      </c>
      <c r="AU218" s="283">
        <v>0</v>
      </c>
      <c r="AV218" s="205"/>
      <c r="AW218" s="205"/>
      <c r="AX218" s="206"/>
    </row>
    <row r="219" spans="1:50">
      <c r="A219" s="201">
        <v>13</v>
      </c>
      <c r="B219" s="267" t="s">
        <v>347</v>
      </c>
      <c r="C219" s="268" t="s">
        <v>348</v>
      </c>
      <c r="D219" s="259"/>
      <c r="E219" s="257"/>
      <c r="F219" s="258"/>
      <c r="G219" s="201"/>
      <c r="H219" s="259"/>
      <c r="I219" s="257"/>
      <c r="J219" s="258"/>
      <c r="K219" s="202"/>
      <c r="L219" s="199"/>
      <c r="M219" s="252"/>
      <c r="N219" s="250"/>
      <c r="O219" s="1095"/>
      <c r="P219" s="1095"/>
      <c r="Q219" s="250"/>
      <c r="R219" s="251"/>
      <c r="S219" s="22">
        <v>1</v>
      </c>
      <c r="T219" s="22">
        <v>1</v>
      </c>
      <c r="U219" s="22">
        <v>1</v>
      </c>
      <c r="V219" s="22">
        <v>1</v>
      </c>
      <c r="W219" s="22">
        <v>1</v>
      </c>
      <c r="X219" s="22">
        <v>1</v>
      </c>
      <c r="Y219" s="22">
        <v>1</v>
      </c>
      <c r="Z219" s="22">
        <v>1</v>
      </c>
      <c r="AA219" s="22">
        <v>1</v>
      </c>
      <c r="AB219" s="22">
        <v>1</v>
      </c>
      <c r="AC219" s="22">
        <v>1</v>
      </c>
      <c r="AD219" s="22">
        <v>1</v>
      </c>
      <c r="AE219" s="22">
        <v>1</v>
      </c>
      <c r="AF219" s="22">
        <v>1</v>
      </c>
      <c r="AG219" s="22">
        <v>1</v>
      </c>
      <c r="AH219" s="22">
        <v>1</v>
      </c>
      <c r="AI219" s="22">
        <v>1</v>
      </c>
      <c r="AJ219" s="22">
        <v>1</v>
      </c>
      <c r="AK219" s="22">
        <v>1</v>
      </c>
      <c r="AL219" s="22">
        <v>1</v>
      </c>
      <c r="AM219" s="22">
        <v>1</v>
      </c>
      <c r="AN219" s="22">
        <v>1</v>
      </c>
      <c r="AO219" s="22">
        <v>1</v>
      </c>
      <c r="AP219" s="22">
        <v>1</v>
      </c>
      <c r="AQ219" s="22">
        <v>1</v>
      </c>
      <c r="AR219" s="22">
        <v>1</v>
      </c>
      <c r="AS219" s="22">
        <v>1</v>
      </c>
      <c r="AT219" s="282">
        <v>0</v>
      </c>
      <c r="AU219" s="283">
        <v>0</v>
      </c>
      <c r="AV219" s="205"/>
      <c r="AW219" s="205"/>
      <c r="AX219" s="206"/>
    </row>
    <row r="220" spans="1:50">
      <c r="A220" s="201">
        <v>14</v>
      </c>
      <c r="B220" s="267" t="s">
        <v>347</v>
      </c>
      <c r="C220" s="268" t="s">
        <v>349</v>
      </c>
      <c r="D220" s="259"/>
      <c r="E220" s="257"/>
      <c r="F220" s="258"/>
      <c r="G220" s="201"/>
      <c r="H220" s="259"/>
      <c r="I220" s="257"/>
      <c r="J220" s="258"/>
      <c r="K220" s="202"/>
      <c r="L220" s="199"/>
      <c r="M220" s="252"/>
      <c r="N220" s="250"/>
      <c r="O220" s="250"/>
      <c r="P220" s="250"/>
      <c r="Q220" s="250"/>
      <c r="R220" s="251"/>
      <c r="S220" s="22">
        <v>1</v>
      </c>
      <c r="T220" s="22">
        <v>1</v>
      </c>
      <c r="U220" s="22">
        <v>1</v>
      </c>
      <c r="V220" s="22">
        <v>1</v>
      </c>
      <c r="W220" s="22">
        <v>1</v>
      </c>
      <c r="X220" s="22">
        <v>1</v>
      </c>
      <c r="Y220" s="22">
        <v>1</v>
      </c>
      <c r="Z220" s="22">
        <v>1</v>
      </c>
      <c r="AA220" s="22">
        <v>1</v>
      </c>
      <c r="AB220" s="22">
        <v>1</v>
      </c>
      <c r="AC220" s="22">
        <v>1</v>
      </c>
      <c r="AD220" s="22">
        <v>1</v>
      </c>
      <c r="AE220" s="22">
        <v>1</v>
      </c>
      <c r="AF220" s="22">
        <v>1</v>
      </c>
      <c r="AG220" s="22">
        <v>1</v>
      </c>
      <c r="AH220" s="22">
        <v>1</v>
      </c>
      <c r="AI220" s="22">
        <v>1</v>
      </c>
      <c r="AJ220" s="22">
        <v>1</v>
      </c>
      <c r="AK220" s="22">
        <v>1</v>
      </c>
      <c r="AL220" s="22">
        <v>1</v>
      </c>
      <c r="AM220" s="22">
        <v>1</v>
      </c>
      <c r="AN220" s="22">
        <v>1</v>
      </c>
      <c r="AO220" s="22">
        <v>1</v>
      </c>
      <c r="AP220" s="22">
        <v>1</v>
      </c>
      <c r="AQ220" s="22">
        <v>1</v>
      </c>
      <c r="AR220" s="22">
        <v>1</v>
      </c>
      <c r="AS220" s="22">
        <v>1</v>
      </c>
      <c r="AT220" s="282">
        <v>0</v>
      </c>
      <c r="AU220" s="283">
        <v>0</v>
      </c>
      <c r="AV220" s="205"/>
      <c r="AW220" s="205"/>
      <c r="AX220" s="206"/>
    </row>
    <row r="221" spans="1:50">
      <c r="A221" s="201">
        <v>15</v>
      </c>
      <c r="B221" s="267" t="s">
        <v>347</v>
      </c>
      <c r="C221" s="268">
        <v>1595</v>
      </c>
      <c r="D221" s="259"/>
      <c r="E221" s="257"/>
      <c r="F221" s="258"/>
      <c r="G221" s="201"/>
      <c r="H221" s="259"/>
      <c r="I221" s="257"/>
      <c r="J221" s="258"/>
      <c r="K221" s="202"/>
      <c r="L221" s="199"/>
      <c r="M221" s="1094"/>
      <c r="N221" s="1095"/>
      <c r="O221" s="1095"/>
      <c r="P221" s="250"/>
      <c r="Q221" s="250"/>
      <c r="R221" s="251"/>
      <c r="S221" s="22">
        <v>1</v>
      </c>
      <c r="T221" s="22">
        <v>1</v>
      </c>
      <c r="U221" s="22">
        <v>1</v>
      </c>
      <c r="V221" s="22">
        <v>1</v>
      </c>
      <c r="W221" s="22">
        <v>1</v>
      </c>
      <c r="X221" s="22">
        <v>1</v>
      </c>
      <c r="Y221" s="22">
        <v>1</v>
      </c>
      <c r="Z221" s="22">
        <v>1</v>
      </c>
      <c r="AA221" s="22">
        <v>1</v>
      </c>
      <c r="AB221" s="22">
        <v>1</v>
      </c>
      <c r="AC221" s="22">
        <v>1</v>
      </c>
      <c r="AD221" s="22">
        <v>1</v>
      </c>
      <c r="AE221" s="22">
        <v>1</v>
      </c>
      <c r="AF221" s="22">
        <v>1</v>
      </c>
      <c r="AG221" s="22">
        <v>1</v>
      </c>
      <c r="AH221" s="22">
        <v>1</v>
      </c>
      <c r="AI221" s="22">
        <v>1</v>
      </c>
      <c r="AJ221" s="22">
        <v>1</v>
      </c>
      <c r="AK221" s="22">
        <v>1</v>
      </c>
      <c r="AL221" s="22">
        <v>1</v>
      </c>
      <c r="AM221" s="22">
        <v>1</v>
      </c>
      <c r="AN221" s="22">
        <v>1</v>
      </c>
      <c r="AO221" s="22">
        <v>1</v>
      </c>
      <c r="AP221" s="22">
        <v>1</v>
      </c>
      <c r="AQ221" s="22">
        <v>1</v>
      </c>
      <c r="AR221" s="22">
        <v>1</v>
      </c>
      <c r="AS221" s="22">
        <v>1</v>
      </c>
      <c r="AT221" s="282">
        <v>0</v>
      </c>
      <c r="AU221" s="283">
        <v>0</v>
      </c>
      <c r="AV221" s="205"/>
      <c r="AW221" s="205"/>
      <c r="AX221" s="206"/>
    </row>
    <row r="222" spans="1:50">
      <c r="A222" s="201">
        <v>16</v>
      </c>
      <c r="B222" s="267" t="s">
        <v>347</v>
      </c>
      <c r="C222" s="268" t="s">
        <v>350</v>
      </c>
      <c r="D222" s="259"/>
      <c r="E222" s="257"/>
      <c r="F222" s="258"/>
      <c r="G222" s="201"/>
      <c r="H222" s="259"/>
      <c r="I222" s="257"/>
      <c r="J222" s="258"/>
      <c r="K222" s="202"/>
      <c r="L222" s="199"/>
      <c r="M222" s="252"/>
      <c r="N222" s="250"/>
      <c r="O222" s="250"/>
      <c r="P222" s="250"/>
      <c r="Q222" s="250"/>
      <c r="R222" s="251"/>
      <c r="S222" s="22">
        <v>1</v>
      </c>
      <c r="T222" s="22">
        <v>1</v>
      </c>
      <c r="U222" s="22">
        <v>1</v>
      </c>
      <c r="V222" s="22">
        <v>1</v>
      </c>
      <c r="W222" s="22">
        <v>1</v>
      </c>
      <c r="X222" s="22">
        <v>1</v>
      </c>
      <c r="Y222" s="22">
        <v>1</v>
      </c>
      <c r="Z222" s="22">
        <v>1</v>
      </c>
      <c r="AA222" s="22">
        <v>1</v>
      </c>
      <c r="AB222" s="22">
        <v>1</v>
      </c>
      <c r="AC222" s="22">
        <v>1</v>
      </c>
      <c r="AD222" s="22">
        <v>1</v>
      </c>
      <c r="AE222" s="22">
        <v>1</v>
      </c>
      <c r="AF222" s="22">
        <v>1</v>
      </c>
      <c r="AG222" s="22">
        <v>1</v>
      </c>
      <c r="AH222" s="22">
        <v>1</v>
      </c>
      <c r="AI222" s="22">
        <v>1</v>
      </c>
      <c r="AJ222" s="22">
        <v>1</v>
      </c>
      <c r="AK222" s="22">
        <v>1</v>
      </c>
      <c r="AL222" s="22">
        <v>1</v>
      </c>
      <c r="AM222" s="22">
        <v>1</v>
      </c>
      <c r="AN222" s="22">
        <v>1</v>
      </c>
      <c r="AO222" s="22">
        <v>1</v>
      </c>
      <c r="AP222" s="22">
        <v>1</v>
      </c>
      <c r="AQ222" s="22">
        <v>1</v>
      </c>
      <c r="AR222" s="22">
        <v>1</v>
      </c>
      <c r="AS222" s="22">
        <v>1</v>
      </c>
      <c r="AT222" s="282">
        <v>0</v>
      </c>
      <c r="AU222" s="283">
        <v>0</v>
      </c>
      <c r="AV222" s="205"/>
      <c r="AW222" s="205"/>
      <c r="AX222" s="206"/>
    </row>
    <row r="223" spans="1:50">
      <c r="A223" s="201">
        <v>17</v>
      </c>
      <c r="B223" s="267" t="s">
        <v>347</v>
      </c>
      <c r="C223" s="268">
        <v>1594</v>
      </c>
      <c r="D223" s="259"/>
      <c r="E223" s="257"/>
      <c r="F223" s="258"/>
      <c r="G223" s="201"/>
      <c r="H223" s="259"/>
      <c r="I223" s="257"/>
      <c r="J223" s="258"/>
      <c r="K223" s="202"/>
      <c r="L223" s="199"/>
      <c r="M223" s="252"/>
      <c r="N223" s="250"/>
      <c r="O223" s="1095"/>
      <c r="P223" s="1095"/>
      <c r="Q223" s="250"/>
      <c r="R223" s="251"/>
      <c r="S223" s="22">
        <v>1</v>
      </c>
      <c r="T223" s="22">
        <v>1</v>
      </c>
      <c r="U223" s="22">
        <v>1</v>
      </c>
      <c r="V223" s="22">
        <v>1</v>
      </c>
      <c r="W223" s="22">
        <v>1</v>
      </c>
      <c r="X223" s="22">
        <v>1</v>
      </c>
      <c r="Y223" s="22">
        <v>1</v>
      </c>
      <c r="Z223" s="22">
        <v>1</v>
      </c>
      <c r="AA223" s="22">
        <v>1</v>
      </c>
      <c r="AB223" s="22">
        <v>1</v>
      </c>
      <c r="AC223" s="22">
        <v>1</v>
      </c>
      <c r="AD223" s="22">
        <v>1</v>
      </c>
      <c r="AE223" s="22">
        <v>1</v>
      </c>
      <c r="AF223" s="22">
        <v>1</v>
      </c>
      <c r="AG223" s="22">
        <v>1</v>
      </c>
      <c r="AH223" s="22">
        <v>1</v>
      </c>
      <c r="AI223" s="22">
        <v>1</v>
      </c>
      <c r="AJ223" s="22">
        <v>1</v>
      </c>
      <c r="AK223" s="22">
        <v>1</v>
      </c>
      <c r="AL223" s="22">
        <v>1</v>
      </c>
      <c r="AM223" s="22">
        <v>1</v>
      </c>
      <c r="AN223" s="22">
        <v>1</v>
      </c>
      <c r="AO223" s="22">
        <v>1</v>
      </c>
      <c r="AP223" s="22">
        <v>1</v>
      </c>
      <c r="AQ223" s="22">
        <v>1</v>
      </c>
      <c r="AR223" s="22">
        <v>1</v>
      </c>
      <c r="AS223" s="22">
        <v>1</v>
      </c>
      <c r="AT223" s="282">
        <v>0</v>
      </c>
      <c r="AU223" s="283">
        <v>0</v>
      </c>
      <c r="AV223" s="205"/>
      <c r="AW223" s="205"/>
      <c r="AX223" s="206"/>
    </row>
    <row r="224" spans="1:50">
      <c r="A224" s="201">
        <v>18</v>
      </c>
      <c r="B224" s="267" t="s">
        <v>351</v>
      </c>
      <c r="C224" s="268" t="s">
        <v>352</v>
      </c>
      <c r="D224" s="259"/>
      <c r="E224" s="257"/>
      <c r="F224" s="258"/>
      <c r="G224" s="201"/>
      <c r="H224" s="259"/>
      <c r="I224" s="257"/>
      <c r="J224" s="258"/>
      <c r="K224" s="202"/>
      <c r="L224" s="199"/>
      <c r="M224" s="252"/>
      <c r="N224" s="250"/>
      <c r="O224" s="250"/>
      <c r="P224" s="250"/>
      <c r="Q224" s="250"/>
      <c r="R224" s="251"/>
      <c r="S224" s="22">
        <v>1</v>
      </c>
      <c r="T224" s="22">
        <v>1</v>
      </c>
      <c r="U224" s="22">
        <v>1</v>
      </c>
      <c r="V224" s="22">
        <v>1</v>
      </c>
      <c r="W224" s="22">
        <v>1</v>
      </c>
      <c r="X224" s="22">
        <v>1</v>
      </c>
      <c r="Y224" s="22">
        <v>1</v>
      </c>
      <c r="Z224" s="22">
        <v>1</v>
      </c>
      <c r="AA224" s="22">
        <v>1</v>
      </c>
      <c r="AB224" s="22">
        <v>1</v>
      </c>
      <c r="AC224" s="22">
        <v>1</v>
      </c>
      <c r="AD224" s="22">
        <v>1</v>
      </c>
      <c r="AE224" s="22">
        <v>1</v>
      </c>
      <c r="AF224" s="22">
        <v>1</v>
      </c>
      <c r="AG224" s="22">
        <v>1</v>
      </c>
      <c r="AH224" s="22">
        <v>1</v>
      </c>
      <c r="AI224" s="22">
        <v>1</v>
      </c>
      <c r="AJ224" s="22">
        <v>1</v>
      </c>
      <c r="AK224" s="22">
        <v>1</v>
      </c>
      <c r="AL224" s="22">
        <v>1</v>
      </c>
      <c r="AM224" s="22">
        <v>1</v>
      </c>
      <c r="AN224" s="22">
        <v>1</v>
      </c>
      <c r="AO224" s="22">
        <v>1</v>
      </c>
      <c r="AP224" s="22">
        <v>1</v>
      </c>
      <c r="AQ224" s="22">
        <v>1</v>
      </c>
      <c r="AR224" s="22">
        <v>1</v>
      </c>
      <c r="AS224" s="22">
        <v>1</v>
      </c>
      <c r="AT224" s="282">
        <v>0</v>
      </c>
      <c r="AU224" s="283">
        <v>0</v>
      </c>
      <c r="AV224" s="205"/>
      <c r="AW224" s="205"/>
      <c r="AX224" s="206"/>
    </row>
    <row r="225" spans="1:50" ht="15.75" customHeight="1">
      <c r="A225" s="201">
        <v>19</v>
      </c>
      <c r="B225" s="267" t="s">
        <v>353</v>
      </c>
      <c r="C225" s="268" t="s">
        <v>354</v>
      </c>
      <c r="D225" s="259"/>
      <c r="E225" s="257"/>
      <c r="F225" s="258"/>
      <c r="G225" s="201"/>
      <c r="H225" s="259"/>
      <c r="I225" s="257"/>
      <c r="J225" s="258"/>
      <c r="K225" s="202"/>
      <c r="L225" s="199"/>
      <c r="M225" s="252"/>
      <c r="N225" s="250"/>
      <c r="O225" s="250"/>
      <c r="P225" s="250"/>
      <c r="Q225" s="250"/>
      <c r="R225" s="251"/>
      <c r="S225" s="22">
        <v>1</v>
      </c>
      <c r="T225" s="22">
        <v>1</v>
      </c>
      <c r="U225" s="22">
        <v>1</v>
      </c>
      <c r="V225" s="22">
        <v>1</v>
      </c>
      <c r="W225" s="22">
        <v>1</v>
      </c>
      <c r="X225" s="22">
        <v>1</v>
      </c>
      <c r="Y225" s="22">
        <v>1</v>
      </c>
      <c r="Z225" s="22">
        <v>1</v>
      </c>
      <c r="AA225" s="22">
        <v>1</v>
      </c>
      <c r="AB225" s="22">
        <v>1</v>
      </c>
      <c r="AC225" s="22">
        <v>1</v>
      </c>
      <c r="AD225" s="22">
        <v>1</v>
      </c>
      <c r="AE225" s="22">
        <v>1</v>
      </c>
      <c r="AF225" s="22">
        <v>1</v>
      </c>
      <c r="AG225" s="22">
        <v>1</v>
      </c>
      <c r="AH225" s="22">
        <v>1</v>
      </c>
      <c r="AI225" s="22">
        <v>1</v>
      </c>
      <c r="AJ225" s="22">
        <v>1</v>
      </c>
      <c r="AK225" s="22">
        <v>1</v>
      </c>
      <c r="AL225" s="22">
        <v>1</v>
      </c>
      <c r="AM225" s="22">
        <v>1</v>
      </c>
      <c r="AN225" s="22">
        <v>1</v>
      </c>
      <c r="AO225" s="22">
        <v>1</v>
      </c>
      <c r="AP225" s="22">
        <v>1</v>
      </c>
      <c r="AQ225" s="22">
        <v>1</v>
      </c>
      <c r="AR225" s="22">
        <v>1</v>
      </c>
      <c r="AS225" s="22">
        <v>1</v>
      </c>
      <c r="AT225" s="282">
        <v>0</v>
      </c>
      <c r="AU225" s="283">
        <v>0</v>
      </c>
      <c r="AV225" s="205"/>
      <c r="AW225" s="205"/>
      <c r="AX225" s="206"/>
    </row>
    <row r="226" spans="1:50" ht="15.75" customHeight="1">
      <c r="A226" s="201">
        <v>20</v>
      </c>
      <c r="B226" s="267" t="s">
        <v>353</v>
      </c>
      <c r="C226" s="268" t="s">
        <v>355</v>
      </c>
      <c r="D226" s="259"/>
      <c r="E226" s="257"/>
      <c r="F226" s="258"/>
      <c r="G226" s="201"/>
      <c r="H226" s="259"/>
      <c r="I226" s="257"/>
      <c r="J226" s="258"/>
      <c r="K226" s="202"/>
      <c r="L226" s="199"/>
      <c r="M226" s="252"/>
      <c r="N226" s="250"/>
      <c r="O226" s="250"/>
      <c r="P226" s="250"/>
      <c r="Q226" s="250"/>
      <c r="R226" s="251"/>
      <c r="S226" s="22">
        <v>1</v>
      </c>
      <c r="T226" s="22">
        <v>1</v>
      </c>
      <c r="U226" s="22">
        <v>1</v>
      </c>
      <c r="V226" s="22">
        <v>1</v>
      </c>
      <c r="W226" s="22">
        <v>1</v>
      </c>
      <c r="X226" s="22">
        <v>1</v>
      </c>
      <c r="Y226" s="22">
        <v>1</v>
      </c>
      <c r="Z226" s="22">
        <v>1</v>
      </c>
      <c r="AA226" s="22">
        <v>1</v>
      </c>
      <c r="AB226" s="22">
        <v>1</v>
      </c>
      <c r="AC226" s="22">
        <v>1</v>
      </c>
      <c r="AD226" s="22">
        <v>1</v>
      </c>
      <c r="AE226" s="22">
        <v>1</v>
      </c>
      <c r="AF226" s="22">
        <v>1</v>
      </c>
      <c r="AG226" s="22">
        <v>1</v>
      </c>
      <c r="AH226" s="22">
        <v>1</v>
      </c>
      <c r="AI226" s="22">
        <v>1</v>
      </c>
      <c r="AJ226" s="22">
        <v>1</v>
      </c>
      <c r="AK226" s="22">
        <v>1</v>
      </c>
      <c r="AL226" s="22">
        <v>1</v>
      </c>
      <c r="AM226" s="22">
        <v>1</v>
      </c>
      <c r="AN226" s="22">
        <v>1</v>
      </c>
      <c r="AO226" s="22">
        <v>1</v>
      </c>
      <c r="AP226" s="22">
        <v>1</v>
      </c>
      <c r="AQ226" s="22">
        <v>1</v>
      </c>
      <c r="AR226" s="22">
        <v>1</v>
      </c>
      <c r="AS226" s="22">
        <v>1</v>
      </c>
      <c r="AT226" s="282">
        <v>0</v>
      </c>
      <c r="AU226" s="283">
        <v>0</v>
      </c>
      <c r="AV226" s="205"/>
      <c r="AW226" s="205"/>
      <c r="AX226" s="206"/>
    </row>
    <row r="227" spans="1:50" ht="15.75" customHeight="1">
      <c r="A227" s="201">
        <v>21</v>
      </c>
      <c r="B227" s="267" t="s">
        <v>356</v>
      </c>
      <c r="C227" s="268" t="s">
        <v>357</v>
      </c>
      <c r="D227" s="259"/>
      <c r="E227" s="257"/>
      <c r="F227" s="258"/>
      <c r="G227" s="201"/>
      <c r="H227" s="259"/>
      <c r="I227" s="257"/>
      <c r="J227" s="258"/>
      <c r="K227" s="202"/>
      <c r="L227" s="199"/>
      <c r="M227" s="252"/>
      <c r="N227" s="250"/>
      <c r="O227" s="250"/>
      <c r="P227" s="250"/>
      <c r="Q227" s="250"/>
      <c r="R227" s="251"/>
      <c r="S227" s="22">
        <v>1</v>
      </c>
      <c r="T227" s="22">
        <v>1</v>
      </c>
      <c r="U227" s="22">
        <v>1</v>
      </c>
      <c r="V227" s="22">
        <v>1</v>
      </c>
      <c r="W227" s="22">
        <v>1</v>
      </c>
      <c r="X227" s="22">
        <v>1</v>
      </c>
      <c r="Y227" s="22">
        <v>1</v>
      </c>
      <c r="Z227" s="22">
        <v>1</v>
      </c>
      <c r="AA227" s="22">
        <v>1</v>
      </c>
      <c r="AB227" s="22">
        <v>1</v>
      </c>
      <c r="AC227" s="22">
        <v>1</v>
      </c>
      <c r="AD227" s="22">
        <v>1</v>
      </c>
      <c r="AE227" s="22">
        <v>1</v>
      </c>
      <c r="AF227" s="22">
        <v>1</v>
      </c>
      <c r="AG227" s="22">
        <v>1</v>
      </c>
      <c r="AH227" s="22">
        <v>1</v>
      </c>
      <c r="AI227" s="22">
        <v>1</v>
      </c>
      <c r="AJ227" s="22">
        <v>1</v>
      </c>
      <c r="AK227" s="22">
        <v>1</v>
      </c>
      <c r="AL227" s="22">
        <v>1</v>
      </c>
      <c r="AM227" s="22">
        <v>1</v>
      </c>
      <c r="AN227" s="22">
        <v>1</v>
      </c>
      <c r="AO227" s="22">
        <v>1</v>
      </c>
      <c r="AP227" s="22">
        <v>1</v>
      </c>
      <c r="AQ227" s="22">
        <v>1</v>
      </c>
      <c r="AR227" s="22">
        <v>1</v>
      </c>
      <c r="AS227" s="22">
        <v>1</v>
      </c>
      <c r="AT227" s="282">
        <v>0</v>
      </c>
      <c r="AU227" s="283">
        <v>0</v>
      </c>
      <c r="AV227" s="205"/>
      <c r="AW227" s="205"/>
      <c r="AX227" s="206"/>
    </row>
    <row r="228" spans="1:50" ht="15.75" customHeight="1">
      <c r="A228" s="201">
        <v>22</v>
      </c>
      <c r="B228" s="267" t="s">
        <v>356</v>
      </c>
      <c r="C228" s="268" t="s">
        <v>358</v>
      </c>
      <c r="D228" s="259"/>
      <c r="E228" s="257"/>
      <c r="F228" s="258"/>
      <c r="G228" s="201"/>
      <c r="H228" s="259"/>
      <c r="I228" s="257"/>
      <c r="J228" s="258"/>
      <c r="K228" s="202"/>
      <c r="L228" s="199"/>
      <c r="M228" s="252"/>
      <c r="N228" s="250"/>
      <c r="O228" s="250"/>
      <c r="P228" s="250"/>
      <c r="Q228" s="250"/>
      <c r="R228" s="251"/>
      <c r="S228" s="22">
        <v>1</v>
      </c>
      <c r="T228" s="22">
        <v>1</v>
      </c>
      <c r="U228" s="22">
        <v>1</v>
      </c>
      <c r="V228" s="22">
        <v>1</v>
      </c>
      <c r="W228" s="22">
        <v>1</v>
      </c>
      <c r="X228" s="22">
        <v>1</v>
      </c>
      <c r="Y228" s="22">
        <v>1</v>
      </c>
      <c r="Z228" s="22">
        <v>1</v>
      </c>
      <c r="AA228" s="22">
        <v>1</v>
      </c>
      <c r="AB228" s="22">
        <v>1</v>
      </c>
      <c r="AC228" s="22">
        <v>1</v>
      </c>
      <c r="AD228" s="22">
        <v>1</v>
      </c>
      <c r="AE228" s="22">
        <v>1</v>
      </c>
      <c r="AF228" s="22">
        <v>1</v>
      </c>
      <c r="AG228" s="22">
        <v>1</v>
      </c>
      <c r="AH228" s="22">
        <v>1</v>
      </c>
      <c r="AI228" s="22">
        <v>1</v>
      </c>
      <c r="AJ228" s="22">
        <v>1</v>
      </c>
      <c r="AK228" s="22">
        <v>1</v>
      </c>
      <c r="AL228" s="22">
        <v>1</v>
      </c>
      <c r="AM228" s="22">
        <v>1</v>
      </c>
      <c r="AN228" s="22">
        <v>1</v>
      </c>
      <c r="AO228" s="22">
        <v>1</v>
      </c>
      <c r="AP228" s="22">
        <v>1</v>
      </c>
      <c r="AQ228" s="22">
        <v>1</v>
      </c>
      <c r="AR228" s="22">
        <v>1</v>
      </c>
      <c r="AS228" s="22">
        <v>1</v>
      </c>
      <c r="AT228" s="282">
        <v>0</v>
      </c>
      <c r="AU228" s="283">
        <v>0</v>
      </c>
      <c r="AV228" s="205"/>
      <c r="AW228" s="205"/>
      <c r="AX228" s="206"/>
    </row>
    <row r="229" spans="1:50" ht="15.75" customHeight="1">
      <c r="A229" s="201">
        <v>23</v>
      </c>
      <c r="B229" s="267" t="s">
        <v>356</v>
      </c>
      <c r="C229" s="268" t="s">
        <v>359</v>
      </c>
      <c r="D229" s="259"/>
      <c r="E229" s="257"/>
      <c r="F229" s="258"/>
      <c r="G229" s="201"/>
      <c r="H229" s="259"/>
      <c r="I229" s="257"/>
      <c r="J229" s="258"/>
      <c r="K229" s="202"/>
      <c r="L229" s="199"/>
      <c r="M229" s="252"/>
      <c r="N229" s="250"/>
      <c r="O229" s="250"/>
      <c r="P229" s="250"/>
      <c r="Q229" s="250"/>
      <c r="R229" s="251"/>
      <c r="S229" s="22">
        <v>1</v>
      </c>
      <c r="T229" s="22">
        <v>1</v>
      </c>
      <c r="U229" s="22">
        <v>1</v>
      </c>
      <c r="V229" s="22">
        <v>1</v>
      </c>
      <c r="W229" s="22">
        <v>1</v>
      </c>
      <c r="X229" s="22">
        <v>1</v>
      </c>
      <c r="Y229" s="22">
        <v>1</v>
      </c>
      <c r="Z229" s="22">
        <v>1</v>
      </c>
      <c r="AA229" s="22">
        <v>1</v>
      </c>
      <c r="AB229" s="22">
        <v>1</v>
      </c>
      <c r="AC229" s="22">
        <v>1</v>
      </c>
      <c r="AD229" s="22">
        <v>1</v>
      </c>
      <c r="AE229" s="22">
        <v>1</v>
      </c>
      <c r="AF229" s="22">
        <v>1</v>
      </c>
      <c r="AG229" s="22">
        <v>1</v>
      </c>
      <c r="AH229" s="22">
        <v>1</v>
      </c>
      <c r="AI229" s="22">
        <v>1</v>
      </c>
      <c r="AJ229" s="22">
        <v>1</v>
      </c>
      <c r="AK229" s="22">
        <v>1</v>
      </c>
      <c r="AL229" s="22">
        <v>1</v>
      </c>
      <c r="AM229" s="22">
        <v>1</v>
      </c>
      <c r="AN229" s="22">
        <v>1</v>
      </c>
      <c r="AO229" s="22">
        <v>1</v>
      </c>
      <c r="AP229" s="22">
        <v>1</v>
      </c>
      <c r="AQ229" s="22">
        <v>1</v>
      </c>
      <c r="AR229" s="22">
        <v>1</v>
      </c>
      <c r="AS229" s="22">
        <v>1</v>
      </c>
      <c r="AT229" s="282">
        <v>0</v>
      </c>
      <c r="AU229" s="283">
        <v>0</v>
      </c>
      <c r="AV229" s="205"/>
      <c r="AW229" s="205"/>
      <c r="AX229" s="206"/>
    </row>
    <row r="230" spans="1:50" ht="15.75" customHeight="1">
      <c r="A230" s="201">
        <v>24</v>
      </c>
      <c r="B230" s="267" t="s">
        <v>356</v>
      </c>
      <c r="C230" s="268" t="s">
        <v>360</v>
      </c>
      <c r="D230" s="259"/>
      <c r="E230" s="257"/>
      <c r="F230" s="258"/>
      <c r="G230" s="201"/>
      <c r="H230" s="259"/>
      <c r="I230" s="257"/>
      <c r="J230" s="258"/>
      <c r="K230" s="202"/>
      <c r="L230" s="199"/>
      <c r="M230" s="252"/>
      <c r="N230" s="250"/>
      <c r="O230" s="250"/>
      <c r="P230" s="250"/>
      <c r="Q230" s="250"/>
      <c r="R230" s="251"/>
      <c r="S230" s="22">
        <v>1</v>
      </c>
      <c r="T230" s="22">
        <v>1</v>
      </c>
      <c r="U230" s="22">
        <v>1</v>
      </c>
      <c r="V230" s="22">
        <v>1</v>
      </c>
      <c r="W230" s="22">
        <v>1</v>
      </c>
      <c r="X230" s="22">
        <v>1</v>
      </c>
      <c r="Y230" s="22">
        <v>1</v>
      </c>
      <c r="Z230" s="22">
        <v>1</v>
      </c>
      <c r="AA230" s="22">
        <v>1</v>
      </c>
      <c r="AB230" s="22">
        <v>1</v>
      </c>
      <c r="AC230" s="22">
        <v>1</v>
      </c>
      <c r="AD230" s="22">
        <v>1</v>
      </c>
      <c r="AE230" s="22">
        <v>1</v>
      </c>
      <c r="AF230" s="22">
        <v>1</v>
      </c>
      <c r="AG230" s="22">
        <v>1</v>
      </c>
      <c r="AH230" s="22">
        <v>1</v>
      </c>
      <c r="AI230" s="22">
        <v>1</v>
      </c>
      <c r="AJ230" s="22">
        <v>1</v>
      </c>
      <c r="AK230" s="22">
        <v>1</v>
      </c>
      <c r="AL230" s="22">
        <v>1</v>
      </c>
      <c r="AM230" s="22">
        <v>1</v>
      </c>
      <c r="AN230" s="22">
        <v>1</v>
      </c>
      <c r="AO230" s="22">
        <v>1</v>
      </c>
      <c r="AP230" s="22">
        <v>1</v>
      </c>
      <c r="AQ230" s="22">
        <v>1</v>
      </c>
      <c r="AR230" s="22">
        <v>1</v>
      </c>
      <c r="AS230" s="22">
        <v>1</v>
      </c>
      <c r="AT230" s="282">
        <v>0</v>
      </c>
      <c r="AU230" s="283">
        <v>0</v>
      </c>
      <c r="AV230" s="205"/>
      <c r="AW230" s="205"/>
      <c r="AX230" s="206"/>
    </row>
    <row r="231" spans="1:50" ht="15.75" customHeight="1">
      <c r="A231" s="201">
        <v>25</v>
      </c>
      <c r="B231" s="267" t="s">
        <v>361</v>
      </c>
      <c r="C231" s="268" t="s">
        <v>362</v>
      </c>
      <c r="D231" s="259"/>
      <c r="E231" s="257"/>
      <c r="F231" s="258"/>
      <c r="G231" s="201"/>
      <c r="H231" s="259"/>
      <c r="I231" s="257"/>
      <c r="J231" s="258"/>
      <c r="K231" s="202"/>
      <c r="L231" s="199"/>
      <c r="N231" s="250"/>
      <c r="O231" s="250"/>
      <c r="P231" s="250"/>
      <c r="Q231" s="250"/>
      <c r="R231" s="251"/>
      <c r="S231" s="22">
        <v>1</v>
      </c>
      <c r="T231" s="22">
        <v>1</v>
      </c>
      <c r="U231" s="22">
        <v>1</v>
      </c>
      <c r="V231" s="22">
        <v>1</v>
      </c>
      <c r="W231" s="22">
        <v>1</v>
      </c>
      <c r="X231" s="22">
        <v>1</v>
      </c>
      <c r="Y231" s="22">
        <v>1</v>
      </c>
      <c r="Z231" s="22">
        <v>1</v>
      </c>
      <c r="AA231" s="22">
        <v>1</v>
      </c>
      <c r="AB231" s="22">
        <v>1</v>
      </c>
      <c r="AC231" s="22">
        <v>1</v>
      </c>
      <c r="AD231" s="22">
        <v>1</v>
      </c>
      <c r="AE231" s="22">
        <v>1</v>
      </c>
      <c r="AF231" s="22">
        <v>1</v>
      </c>
      <c r="AG231" s="22">
        <v>1</v>
      </c>
      <c r="AH231" s="22">
        <v>1</v>
      </c>
      <c r="AI231" s="22">
        <v>1</v>
      </c>
      <c r="AJ231" s="22">
        <v>1</v>
      </c>
      <c r="AK231" s="22">
        <v>1</v>
      </c>
      <c r="AL231" s="22">
        <v>1</v>
      </c>
      <c r="AM231" s="22">
        <v>1</v>
      </c>
      <c r="AN231" s="22">
        <v>1</v>
      </c>
      <c r="AO231" s="22">
        <v>1</v>
      </c>
      <c r="AP231" s="22">
        <v>1</v>
      </c>
      <c r="AQ231" s="22">
        <v>1</v>
      </c>
      <c r="AR231" s="22">
        <v>1</v>
      </c>
      <c r="AS231" s="22">
        <v>1</v>
      </c>
      <c r="AT231" s="282">
        <v>0</v>
      </c>
      <c r="AU231" s="283">
        <v>0</v>
      </c>
      <c r="AV231" s="205"/>
      <c r="AW231" s="205"/>
      <c r="AX231" s="206"/>
    </row>
    <row r="232" spans="1:50" ht="15.75" customHeight="1">
      <c r="A232" s="201">
        <v>26</v>
      </c>
      <c r="B232" s="267" t="s">
        <v>363</v>
      </c>
      <c r="C232" s="268" t="s">
        <v>364</v>
      </c>
      <c r="D232" s="259"/>
      <c r="E232" s="257"/>
      <c r="F232" s="258"/>
      <c r="G232" s="201"/>
      <c r="H232" s="259"/>
      <c r="I232" s="257"/>
      <c r="J232" s="258"/>
      <c r="K232" s="202"/>
      <c r="L232" s="199"/>
      <c r="M232" s="246" t="s">
        <v>365</v>
      </c>
      <c r="N232" s="250"/>
      <c r="O232" s="250"/>
      <c r="P232" s="250"/>
      <c r="Q232" s="250"/>
      <c r="R232" s="251"/>
      <c r="S232" s="22">
        <v>1</v>
      </c>
      <c r="T232" s="22">
        <v>1</v>
      </c>
      <c r="U232" s="22">
        <v>1</v>
      </c>
      <c r="V232" s="22">
        <v>1</v>
      </c>
      <c r="W232" s="22">
        <v>1</v>
      </c>
      <c r="X232" s="22">
        <v>1</v>
      </c>
      <c r="Y232" s="22">
        <v>1</v>
      </c>
      <c r="Z232" s="22">
        <v>1</v>
      </c>
      <c r="AA232" s="22">
        <v>1</v>
      </c>
      <c r="AB232" s="22">
        <v>1</v>
      </c>
      <c r="AC232" s="22">
        <v>1</v>
      </c>
      <c r="AD232" s="22">
        <v>1</v>
      </c>
      <c r="AE232" s="22">
        <v>1</v>
      </c>
      <c r="AF232" s="22">
        <v>1</v>
      </c>
      <c r="AG232" s="22">
        <v>1</v>
      </c>
      <c r="AH232" s="22">
        <v>1</v>
      </c>
      <c r="AI232" s="22">
        <v>1</v>
      </c>
      <c r="AJ232" s="22">
        <v>1</v>
      </c>
      <c r="AK232" s="22">
        <v>1</v>
      </c>
      <c r="AL232" s="22">
        <v>1</v>
      </c>
      <c r="AM232" s="22">
        <v>1</v>
      </c>
      <c r="AN232" s="22">
        <v>1</v>
      </c>
      <c r="AO232" s="22">
        <v>1</v>
      </c>
      <c r="AP232" s="22">
        <v>1</v>
      </c>
      <c r="AQ232" s="22">
        <v>1</v>
      </c>
      <c r="AR232" s="22">
        <v>1</v>
      </c>
      <c r="AS232" s="22">
        <v>1</v>
      </c>
      <c r="AT232" s="282">
        <v>0</v>
      </c>
      <c r="AU232" s="283">
        <v>0</v>
      </c>
      <c r="AV232" s="205"/>
      <c r="AW232" s="205"/>
      <c r="AX232" s="206"/>
    </row>
    <row r="233" spans="1:50" ht="15.75" customHeight="1">
      <c r="A233" s="201">
        <v>27</v>
      </c>
      <c r="B233" s="267" t="s">
        <v>363</v>
      </c>
      <c r="C233" s="268" t="s">
        <v>366</v>
      </c>
      <c r="D233" s="259"/>
      <c r="E233" s="257"/>
      <c r="F233" s="258"/>
      <c r="G233" s="201"/>
      <c r="H233" s="259"/>
      <c r="I233" s="257"/>
      <c r="J233" s="258"/>
      <c r="K233" s="202"/>
      <c r="L233" s="199"/>
      <c r="M233" s="252"/>
      <c r="N233" s="250"/>
      <c r="O233" s="250"/>
      <c r="P233" s="250"/>
      <c r="Q233" s="250"/>
      <c r="R233" s="251"/>
      <c r="S233" s="22">
        <v>1</v>
      </c>
      <c r="T233" s="22">
        <v>1</v>
      </c>
      <c r="U233" s="22">
        <v>1</v>
      </c>
      <c r="V233" s="22">
        <v>1</v>
      </c>
      <c r="W233" s="22">
        <v>1</v>
      </c>
      <c r="X233" s="22">
        <v>1</v>
      </c>
      <c r="Y233" s="22">
        <v>1</v>
      </c>
      <c r="Z233" s="22">
        <v>1</v>
      </c>
      <c r="AA233" s="22">
        <v>1</v>
      </c>
      <c r="AB233" s="22">
        <v>1</v>
      </c>
      <c r="AC233" s="22">
        <v>1</v>
      </c>
      <c r="AD233" s="22">
        <v>1</v>
      </c>
      <c r="AE233" s="22">
        <v>1</v>
      </c>
      <c r="AF233" s="22">
        <v>1</v>
      </c>
      <c r="AG233" s="22">
        <v>1</v>
      </c>
      <c r="AH233" s="22">
        <v>1</v>
      </c>
      <c r="AI233" s="22">
        <v>1</v>
      </c>
      <c r="AJ233" s="22">
        <v>1</v>
      </c>
      <c r="AK233" s="22">
        <v>1</v>
      </c>
      <c r="AL233" s="22">
        <v>1</v>
      </c>
      <c r="AM233" s="22">
        <v>1</v>
      </c>
      <c r="AN233" s="22">
        <v>1</v>
      </c>
      <c r="AO233" s="22">
        <v>1</v>
      </c>
      <c r="AP233" s="22">
        <v>1</v>
      </c>
      <c r="AQ233" s="22">
        <v>1</v>
      </c>
      <c r="AR233" s="22">
        <v>1</v>
      </c>
      <c r="AS233" s="22">
        <v>1</v>
      </c>
      <c r="AT233" s="282">
        <v>0</v>
      </c>
      <c r="AU233" s="283">
        <v>0</v>
      </c>
      <c r="AV233" s="205"/>
      <c r="AW233" s="205"/>
      <c r="AX233" s="206"/>
    </row>
    <row r="234" spans="1:50" ht="15.75" customHeight="1">
      <c r="A234" s="201">
        <v>28</v>
      </c>
      <c r="B234" s="267" t="s">
        <v>367</v>
      </c>
      <c r="C234" s="268" t="s">
        <v>368</v>
      </c>
      <c r="D234" s="259"/>
      <c r="E234" s="257"/>
      <c r="F234" s="258"/>
      <c r="G234" s="201"/>
      <c r="H234" s="259"/>
      <c r="I234" s="257"/>
      <c r="J234" s="258"/>
      <c r="K234" s="202"/>
      <c r="L234" s="199"/>
      <c r="M234" s="252"/>
      <c r="N234" s="250"/>
      <c r="O234" s="250"/>
      <c r="P234" s="250"/>
      <c r="Q234" s="250"/>
      <c r="R234" s="251"/>
      <c r="S234" s="22">
        <v>1</v>
      </c>
      <c r="T234" s="22">
        <v>1</v>
      </c>
      <c r="U234" s="22">
        <v>1</v>
      </c>
      <c r="V234" s="22">
        <v>1</v>
      </c>
      <c r="W234" s="22">
        <v>1</v>
      </c>
      <c r="X234" s="22">
        <v>1</v>
      </c>
      <c r="Y234" s="22">
        <v>1</v>
      </c>
      <c r="Z234" s="22">
        <v>1</v>
      </c>
      <c r="AA234" s="22">
        <v>1</v>
      </c>
      <c r="AB234" s="22">
        <v>1</v>
      </c>
      <c r="AC234" s="22">
        <v>1</v>
      </c>
      <c r="AD234" s="22">
        <v>1</v>
      </c>
      <c r="AE234" s="22">
        <v>1</v>
      </c>
      <c r="AF234" s="22">
        <v>1</v>
      </c>
      <c r="AG234" s="22">
        <v>1</v>
      </c>
      <c r="AH234" s="22">
        <v>1</v>
      </c>
      <c r="AI234" s="22">
        <v>1</v>
      </c>
      <c r="AJ234" s="22">
        <v>1</v>
      </c>
      <c r="AK234" s="22">
        <v>1</v>
      </c>
      <c r="AL234" s="22">
        <v>1</v>
      </c>
      <c r="AM234" s="22">
        <v>1</v>
      </c>
      <c r="AN234" s="22">
        <v>1</v>
      </c>
      <c r="AO234" s="22">
        <v>1</v>
      </c>
      <c r="AP234" s="22">
        <v>1</v>
      </c>
      <c r="AQ234" s="22">
        <v>1</v>
      </c>
      <c r="AR234" s="22">
        <v>1</v>
      </c>
      <c r="AS234" s="22">
        <v>1</v>
      </c>
      <c r="AT234" s="282">
        <v>0</v>
      </c>
      <c r="AU234" s="283">
        <v>0</v>
      </c>
      <c r="AV234" s="205"/>
      <c r="AW234" s="205"/>
      <c r="AX234" s="206"/>
    </row>
    <row r="235" spans="1:50" ht="15.75" customHeight="1">
      <c r="A235" s="201">
        <v>29</v>
      </c>
      <c r="B235" s="267" t="s">
        <v>369</v>
      </c>
      <c r="C235" s="268" t="s">
        <v>370</v>
      </c>
      <c r="D235" s="259"/>
      <c r="E235" s="257"/>
      <c r="F235" s="258"/>
      <c r="G235" s="201"/>
      <c r="H235" s="259"/>
      <c r="I235" s="257"/>
      <c r="J235" s="258"/>
      <c r="K235" s="202"/>
      <c r="L235" s="199"/>
      <c r="M235" s="252"/>
      <c r="N235" s="250"/>
      <c r="O235" s="250"/>
      <c r="P235" s="250"/>
      <c r="Q235" s="250"/>
      <c r="R235" s="251"/>
      <c r="S235" s="22">
        <v>1</v>
      </c>
      <c r="T235" s="22">
        <v>1</v>
      </c>
      <c r="U235" s="22">
        <v>1</v>
      </c>
      <c r="V235" s="22">
        <v>1</v>
      </c>
      <c r="W235" s="22">
        <v>1</v>
      </c>
      <c r="X235" s="22">
        <v>1</v>
      </c>
      <c r="Y235" s="22">
        <v>1</v>
      </c>
      <c r="Z235" s="22">
        <v>1</v>
      </c>
      <c r="AA235" s="22">
        <v>1</v>
      </c>
      <c r="AB235" s="22">
        <v>1</v>
      </c>
      <c r="AC235" s="22">
        <v>1</v>
      </c>
      <c r="AD235" s="22">
        <v>1</v>
      </c>
      <c r="AE235" s="22">
        <v>1</v>
      </c>
      <c r="AF235" s="22">
        <v>1</v>
      </c>
      <c r="AG235" s="22">
        <v>1</v>
      </c>
      <c r="AH235" s="22">
        <v>1</v>
      </c>
      <c r="AI235" s="22">
        <v>1</v>
      </c>
      <c r="AJ235" s="22">
        <v>1</v>
      </c>
      <c r="AK235" s="22">
        <v>1</v>
      </c>
      <c r="AL235" s="22">
        <v>1</v>
      </c>
      <c r="AM235" s="22">
        <v>1</v>
      </c>
      <c r="AN235" s="22">
        <v>1</v>
      </c>
      <c r="AO235" s="22">
        <v>1</v>
      </c>
      <c r="AP235" s="22">
        <v>1</v>
      </c>
      <c r="AQ235" s="22">
        <v>1</v>
      </c>
      <c r="AR235" s="22">
        <v>1</v>
      </c>
      <c r="AS235" s="22">
        <v>1</v>
      </c>
      <c r="AT235" s="282">
        <v>0</v>
      </c>
      <c r="AU235" s="283">
        <v>0</v>
      </c>
      <c r="AV235" s="205"/>
      <c r="AW235" s="205"/>
      <c r="AX235" s="206"/>
    </row>
    <row r="236" spans="1:50" ht="15.75" customHeight="1">
      <c r="A236" s="201">
        <v>30</v>
      </c>
      <c r="B236" s="267" t="s">
        <v>371</v>
      </c>
      <c r="C236" s="268">
        <v>1752</v>
      </c>
      <c r="D236" s="259"/>
      <c r="E236" s="257"/>
      <c r="F236" s="258"/>
      <c r="G236" s="201"/>
      <c r="H236" s="259"/>
      <c r="I236" s="257"/>
      <c r="J236" s="258"/>
      <c r="K236" s="202"/>
      <c r="L236" s="199"/>
      <c r="M236" s="252"/>
      <c r="N236" s="250"/>
      <c r="O236" s="250"/>
      <c r="P236" s="250"/>
      <c r="Q236" s="250"/>
      <c r="R236" s="251"/>
      <c r="S236" s="22">
        <v>1</v>
      </c>
      <c r="T236" s="22">
        <v>1</v>
      </c>
      <c r="U236" s="22">
        <v>1</v>
      </c>
      <c r="V236" s="22">
        <v>1</v>
      </c>
      <c r="W236" s="22">
        <v>1</v>
      </c>
      <c r="X236" s="22">
        <v>1</v>
      </c>
      <c r="Y236" s="22">
        <v>1</v>
      </c>
      <c r="Z236" s="22">
        <v>1</v>
      </c>
      <c r="AA236" s="22">
        <v>1</v>
      </c>
      <c r="AB236" s="22">
        <v>1</v>
      </c>
      <c r="AC236" s="22">
        <v>1</v>
      </c>
      <c r="AD236" s="22">
        <v>1</v>
      </c>
      <c r="AE236" s="22">
        <v>1</v>
      </c>
      <c r="AF236" s="22">
        <v>1</v>
      </c>
      <c r="AG236" s="22">
        <v>1</v>
      </c>
      <c r="AH236" s="22">
        <v>1</v>
      </c>
      <c r="AI236" s="22">
        <v>1</v>
      </c>
      <c r="AJ236" s="22">
        <v>1</v>
      </c>
      <c r="AK236" s="22">
        <v>1</v>
      </c>
      <c r="AL236" s="22">
        <v>1</v>
      </c>
      <c r="AM236" s="22">
        <v>1</v>
      </c>
      <c r="AN236" s="22">
        <v>1</v>
      </c>
      <c r="AO236" s="22">
        <v>1</v>
      </c>
      <c r="AP236" s="22">
        <v>1</v>
      </c>
      <c r="AQ236" s="22">
        <v>1</v>
      </c>
      <c r="AR236" s="22">
        <v>1</v>
      </c>
      <c r="AS236" s="22">
        <v>1</v>
      </c>
      <c r="AT236" s="282">
        <v>0</v>
      </c>
      <c r="AU236" s="283">
        <v>0</v>
      </c>
      <c r="AV236" s="205"/>
      <c r="AW236" s="205"/>
      <c r="AX236" s="206"/>
    </row>
    <row r="237" spans="1:50" ht="15.75" customHeight="1">
      <c r="A237" s="201">
        <v>31</v>
      </c>
      <c r="B237" s="267" t="s">
        <v>371</v>
      </c>
      <c r="C237" s="268">
        <v>2751</v>
      </c>
      <c r="D237" s="259"/>
      <c r="E237" s="257"/>
      <c r="F237" s="258"/>
      <c r="G237" s="201"/>
      <c r="H237" s="259"/>
      <c r="I237" s="257"/>
      <c r="J237" s="258"/>
      <c r="K237" s="202"/>
      <c r="L237" s="199"/>
      <c r="M237" s="252"/>
      <c r="N237" s="250"/>
      <c r="O237" s="250"/>
      <c r="P237" s="250"/>
      <c r="Q237" s="250"/>
      <c r="R237" s="251"/>
      <c r="S237" s="22">
        <v>1</v>
      </c>
      <c r="T237" s="22">
        <v>1</v>
      </c>
      <c r="U237" s="22">
        <v>1</v>
      </c>
      <c r="V237" s="22">
        <v>1</v>
      </c>
      <c r="W237" s="22">
        <v>1</v>
      </c>
      <c r="X237" s="22">
        <v>1</v>
      </c>
      <c r="Y237" s="22">
        <v>1</v>
      </c>
      <c r="Z237" s="22">
        <v>1</v>
      </c>
      <c r="AA237" s="22">
        <v>1</v>
      </c>
      <c r="AB237" s="22">
        <v>1</v>
      </c>
      <c r="AC237" s="22">
        <v>1</v>
      </c>
      <c r="AD237" s="22">
        <v>1</v>
      </c>
      <c r="AE237" s="22">
        <v>1</v>
      </c>
      <c r="AF237" s="22">
        <v>1</v>
      </c>
      <c r="AG237" s="22">
        <v>1</v>
      </c>
      <c r="AH237" s="22">
        <v>1</v>
      </c>
      <c r="AI237" s="22">
        <v>1</v>
      </c>
      <c r="AJ237" s="22">
        <v>1</v>
      </c>
      <c r="AK237" s="22">
        <v>1</v>
      </c>
      <c r="AL237" s="22">
        <v>1</v>
      </c>
      <c r="AM237" s="22">
        <v>1</v>
      </c>
      <c r="AN237" s="22">
        <v>1</v>
      </c>
      <c r="AO237" s="22">
        <v>1</v>
      </c>
      <c r="AP237" s="22">
        <v>1</v>
      </c>
      <c r="AQ237" s="22">
        <v>1</v>
      </c>
      <c r="AR237" s="22">
        <v>1</v>
      </c>
      <c r="AS237" s="22">
        <v>1</v>
      </c>
      <c r="AT237" s="282">
        <v>0</v>
      </c>
      <c r="AU237" s="283">
        <v>0</v>
      </c>
      <c r="AV237" s="205"/>
      <c r="AW237" s="205"/>
      <c r="AX237" s="206"/>
    </row>
    <row r="238" spans="1:50" ht="15.75" customHeight="1">
      <c r="A238" s="201">
        <v>32</v>
      </c>
      <c r="B238" s="267" t="s">
        <v>371</v>
      </c>
      <c r="C238" s="268">
        <v>1750</v>
      </c>
      <c r="D238" s="259"/>
      <c r="E238" s="257"/>
      <c r="F238" s="258"/>
      <c r="G238" s="201"/>
      <c r="H238" s="259"/>
      <c r="I238" s="257"/>
      <c r="J238" s="258"/>
      <c r="K238" s="202"/>
      <c r="L238" s="199"/>
      <c r="M238" s="252"/>
      <c r="N238" s="250"/>
      <c r="O238" s="250"/>
      <c r="P238" s="250"/>
      <c r="Q238" s="250"/>
      <c r="R238" s="251"/>
      <c r="S238" s="22">
        <v>1</v>
      </c>
      <c r="T238" s="22">
        <v>1</v>
      </c>
      <c r="U238" s="22">
        <v>1</v>
      </c>
      <c r="V238" s="22">
        <v>1</v>
      </c>
      <c r="W238" s="22">
        <v>1</v>
      </c>
      <c r="X238" s="22">
        <v>1</v>
      </c>
      <c r="Y238" s="22">
        <v>1</v>
      </c>
      <c r="Z238" s="22">
        <v>1</v>
      </c>
      <c r="AA238" s="22">
        <v>1</v>
      </c>
      <c r="AB238" s="22">
        <v>1</v>
      </c>
      <c r="AC238" s="22">
        <v>1</v>
      </c>
      <c r="AD238" s="22">
        <v>1</v>
      </c>
      <c r="AE238" s="22">
        <v>1</v>
      </c>
      <c r="AF238" s="22">
        <v>1</v>
      </c>
      <c r="AG238" s="22">
        <v>1</v>
      </c>
      <c r="AH238" s="22">
        <v>1</v>
      </c>
      <c r="AI238" s="22">
        <v>1</v>
      </c>
      <c r="AJ238" s="22">
        <v>1</v>
      </c>
      <c r="AK238" s="22">
        <v>1</v>
      </c>
      <c r="AL238" s="22">
        <v>1</v>
      </c>
      <c r="AM238" s="22">
        <v>1</v>
      </c>
      <c r="AN238" s="22">
        <v>1</v>
      </c>
      <c r="AO238" s="22">
        <v>1</v>
      </c>
      <c r="AP238" s="22">
        <v>1</v>
      </c>
      <c r="AQ238" s="22">
        <v>1</v>
      </c>
      <c r="AR238" s="22">
        <v>1</v>
      </c>
      <c r="AS238" s="22">
        <v>1</v>
      </c>
      <c r="AT238" s="282">
        <v>0</v>
      </c>
      <c r="AU238" s="283">
        <v>0</v>
      </c>
      <c r="AV238" s="205"/>
      <c r="AW238" s="205"/>
      <c r="AX238" s="206"/>
    </row>
    <row r="239" spans="1:50" ht="15.75" customHeight="1">
      <c r="A239" s="201">
        <v>33</v>
      </c>
      <c r="B239" s="267" t="s">
        <v>371</v>
      </c>
      <c r="C239" s="268">
        <v>1753</v>
      </c>
      <c r="D239" s="259"/>
      <c r="E239" s="257"/>
      <c r="F239" s="258"/>
      <c r="G239" s="201"/>
      <c r="H239" s="259"/>
      <c r="I239" s="257"/>
      <c r="J239" s="258"/>
      <c r="K239" s="202"/>
      <c r="L239" s="199"/>
      <c r="M239" s="252"/>
      <c r="N239" s="250"/>
      <c r="O239" s="250"/>
      <c r="P239" s="250"/>
      <c r="Q239" s="250"/>
      <c r="R239" s="251"/>
      <c r="S239" s="22">
        <v>1</v>
      </c>
      <c r="T239" s="22">
        <v>1</v>
      </c>
      <c r="U239" s="22">
        <v>1</v>
      </c>
      <c r="V239" s="22">
        <v>1</v>
      </c>
      <c r="W239" s="22">
        <v>1</v>
      </c>
      <c r="X239" s="22">
        <v>1</v>
      </c>
      <c r="Y239" s="22">
        <v>1</v>
      </c>
      <c r="Z239" s="22">
        <v>1</v>
      </c>
      <c r="AA239" s="22">
        <v>1</v>
      </c>
      <c r="AB239" s="22">
        <v>1</v>
      </c>
      <c r="AC239" s="22">
        <v>1</v>
      </c>
      <c r="AD239" s="22">
        <v>1</v>
      </c>
      <c r="AE239" s="22">
        <v>1</v>
      </c>
      <c r="AF239" s="22">
        <v>1</v>
      </c>
      <c r="AG239" s="22">
        <v>1</v>
      </c>
      <c r="AH239" s="22">
        <v>1</v>
      </c>
      <c r="AI239" s="22">
        <v>1</v>
      </c>
      <c r="AJ239" s="22">
        <v>1</v>
      </c>
      <c r="AK239" s="22">
        <v>1</v>
      </c>
      <c r="AL239" s="22">
        <v>1</v>
      </c>
      <c r="AM239" s="22">
        <v>1</v>
      </c>
      <c r="AN239" s="22">
        <v>1</v>
      </c>
      <c r="AO239" s="22">
        <v>1</v>
      </c>
      <c r="AP239" s="22">
        <v>1</v>
      </c>
      <c r="AQ239" s="22">
        <v>1</v>
      </c>
      <c r="AR239" s="22">
        <v>1</v>
      </c>
      <c r="AS239" s="22">
        <v>1</v>
      </c>
      <c r="AT239" s="282">
        <v>0</v>
      </c>
      <c r="AU239" s="283">
        <v>0</v>
      </c>
      <c r="AV239" s="205"/>
      <c r="AW239" s="205"/>
      <c r="AX239" s="206"/>
    </row>
    <row r="240" spans="1:50" ht="15.75" customHeight="1">
      <c r="A240" s="201">
        <v>34</v>
      </c>
      <c r="B240" s="267" t="s">
        <v>371</v>
      </c>
      <c r="C240" s="268">
        <v>1598</v>
      </c>
      <c r="D240" s="259"/>
      <c r="E240" s="257"/>
      <c r="F240" s="258"/>
      <c r="G240" s="201"/>
      <c r="H240" s="259"/>
      <c r="I240" s="257"/>
      <c r="J240" s="258"/>
      <c r="K240" s="202"/>
      <c r="L240" s="199"/>
      <c r="M240" s="252"/>
      <c r="N240" s="250"/>
      <c r="O240" s="250"/>
      <c r="P240" s="250"/>
      <c r="Q240" s="250"/>
      <c r="R240" s="251"/>
      <c r="S240" s="22">
        <v>1</v>
      </c>
      <c r="T240" s="22">
        <v>1</v>
      </c>
      <c r="U240" s="22">
        <v>1</v>
      </c>
      <c r="V240" s="22">
        <v>1</v>
      </c>
      <c r="W240" s="22">
        <v>1</v>
      </c>
      <c r="X240" s="22">
        <v>1</v>
      </c>
      <c r="Y240" s="22">
        <v>1</v>
      </c>
      <c r="Z240" s="22">
        <v>1</v>
      </c>
      <c r="AA240" s="22">
        <v>1</v>
      </c>
      <c r="AB240" s="22">
        <v>1</v>
      </c>
      <c r="AC240" s="22">
        <v>1</v>
      </c>
      <c r="AD240" s="22">
        <v>1</v>
      </c>
      <c r="AE240" s="22">
        <v>1</v>
      </c>
      <c r="AF240" s="22">
        <v>1</v>
      </c>
      <c r="AG240" s="22">
        <v>1</v>
      </c>
      <c r="AH240" s="22">
        <v>1</v>
      </c>
      <c r="AI240" s="22">
        <v>1</v>
      </c>
      <c r="AJ240" s="22">
        <v>1</v>
      </c>
      <c r="AK240" s="22">
        <v>1</v>
      </c>
      <c r="AL240" s="22">
        <v>1</v>
      </c>
      <c r="AM240" s="22">
        <v>1</v>
      </c>
      <c r="AN240" s="22">
        <v>1</v>
      </c>
      <c r="AO240" s="22">
        <v>1</v>
      </c>
      <c r="AP240" s="22">
        <v>1</v>
      </c>
      <c r="AQ240" s="22">
        <v>1</v>
      </c>
      <c r="AR240" s="22">
        <v>1</v>
      </c>
      <c r="AS240" s="22">
        <v>1</v>
      </c>
      <c r="AT240" s="282">
        <v>0</v>
      </c>
      <c r="AU240" s="283">
        <v>0</v>
      </c>
      <c r="AV240" s="205"/>
      <c r="AW240" s="205"/>
      <c r="AX240" s="206"/>
    </row>
    <row r="241" spans="1:50" ht="15.75" customHeight="1">
      <c r="A241" s="201">
        <v>35</v>
      </c>
      <c r="B241" s="267" t="s">
        <v>371</v>
      </c>
      <c r="C241" s="268">
        <v>1591</v>
      </c>
      <c r="D241" s="259"/>
      <c r="E241" s="257"/>
      <c r="F241" s="258"/>
      <c r="G241" s="201"/>
      <c r="H241" s="259"/>
      <c r="I241" s="257"/>
      <c r="J241" s="258"/>
      <c r="K241" s="202"/>
      <c r="L241" s="199"/>
      <c r="M241" s="252"/>
      <c r="N241" s="250"/>
      <c r="O241" s="250"/>
      <c r="P241" s="250"/>
      <c r="Q241" s="250"/>
      <c r="R241" s="251"/>
      <c r="S241" s="22">
        <v>1</v>
      </c>
      <c r="T241" s="22">
        <v>1</v>
      </c>
      <c r="U241" s="22">
        <v>1</v>
      </c>
      <c r="V241" s="22">
        <v>1</v>
      </c>
      <c r="W241" s="22">
        <v>1</v>
      </c>
      <c r="X241" s="22">
        <v>1</v>
      </c>
      <c r="Y241" s="22">
        <v>1</v>
      </c>
      <c r="Z241" s="22">
        <v>1</v>
      </c>
      <c r="AA241" s="22">
        <v>1</v>
      </c>
      <c r="AB241" s="22">
        <v>1</v>
      </c>
      <c r="AC241" s="22">
        <v>1</v>
      </c>
      <c r="AD241" s="22">
        <v>1</v>
      </c>
      <c r="AE241" s="22">
        <v>1</v>
      </c>
      <c r="AF241" s="22">
        <v>1</v>
      </c>
      <c r="AG241" s="22">
        <v>1</v>
      </c>
      <c r="AH241" s="22">
        <v>1</v>
      </c>
      <c r="AI241" s="22">
        <v>1</v>
      </c>
      <c r="AJ241" s="22">
        <v>1</v>
      </c>
      <c r="AK241" s="22">
        <v>1</v>
      </c>
      <c r="AL241" s="22">
        <v>1</v>
      </c>
      <c r="AM241" s="22">
        <v>1</v>
      </c>
      <c r="AN241" s="22">
        <v>1</v>
      </c>
      <c r="AO241" s="22">
        <v>1</v>
      </c>
      <c r="AP241" s="22">
        <v>1</v>
      </c>
      <c r="AQ241" s="22">
        <v>1</v>
      </c>
      <c r="AR241" s="22">
        <v>1</v>
      </c>
      <c r="AS241" s="22">
        <v>1</v>
      </c>
      <c r="AT241" s="282">
        <v>0</v>
      </c>
      <c r="AU241" s="283">
        <v>0</v>
      </c>
      <c r="AV241" s="205"/>
      <c r="AW241" s="205"/>
      <c r="AX241" s="206"/>
    </row>
    <row r="242" spans="1:50" ht="15.75" customHeight="1">
      <c r="A242" s="201">
        <v>36</v>
      </c>
      <c r="B242" s="267" t="s">
        <v>371</v>
      </c>
      <c r="C242" s="268">
        <v>1590</v>
      </c>
      <c r="D242" s="259"/>
      <c r="E242" s="257"/>
      <c r="F242" s="258"/>
      <c r="G242" s="201"/>
      <c r="H242" s="259"/>
      <c r="I242" s="257"/>
      <c r="J242" s="258"/>
      <c r="K242" s="202"/>
      <c r="L242" s="199"/>
      <c r="M242" s="252"/>
      <c r="N242" s="250"/>
      <c r="O242" s="250"/>
      <c r="P242" s="250"/>
      <c r="Q242" s="250"/>
      <c r="R242" s="251"/>
      <c r="S242" s="22">
        <v>1</v>
      </c>
      <c r="T242" s="22">
        <v>1</v>
      </c>
      <c r="U242" s="22">
        <v>1</v>
      </c>
      <c r="V242" s="22">
        <v>1</v>
      </c>
      <c r="W242" s="22">
        <v>1</v>
      </c>
      <c r="X242" s="22">
        <v>1</v>
      </c>
      <c r="Y242" s="22">
        <v>1</v>
      </c>
      <c r="Z242" s="22">
        <v>1</v>
      </c>
      <c r="AA242" s="22">
        <v>1</v>
      </c>
      <c r="AB242" s="22">
        <v>1</v>
      </c>
      <c r="AC242" s="22">
        <v>1</v>
      </c>
      <c r="AD242" s="22">
        <v>1</v>
      </c>
      <c r="AE242" s="22">
        <v>1</v>
      </c>
      <c r="AF242" s="22">
        <v>1</v>
      </c>
      <c r="AG242" s="22">
        <v>1</v>
      </c>
      <c r="AH242" s="22">
        <v>1</v>
      </c>
      <c r="AI242" s="22">
        <v>1</v>
      </c>
      <c r="AJ242" s="22">
        <v>1</v>
      </c>
      <c r="AK242" s="22">
        <v>1</v>
      </c>
      <c r="AL242" s="22">
        <v>1</v>
      </c>
      <c r="AM242" s="22">
        <v>1</v>
      </c>
      <c r="AN242" s="22">
        <v>1</v>
      </c>
      <c r="AO242" s="22">
        <v>1</v>
      </c>
      <c r="AP242" s="22">
        <v>1</v>
      </c>
      <c r="AQ242" s="22">
        <v>1</v>
      </c>
      <c r="AR242" s="22">
        <v>1</v>
      </c>
      <c r="AS242" s="22">
        <v>1</v>
      </c>
      <c r="AT242" s="282">
        <v>0</v>
      </c>
      <c r="AU242" s="283">
        <v>0</v>
      </c>
      <c r="AV242" s="205"/>
      <c r="AW242" s="205"/>
      <c r="AX242" s="206"/>
    </row>
    <row r="243" spans="1:50" ht="15.75" customHeight="1">
      <c r="A243" s="201">
        <v>37</v>
      </c>
      <c r="B243" s="267" t="s">
        <v>371</v>
      </c>
      <c r="C243" s="268">
        <v>1314</v>
      </c>
      <c r="D243" s="259"/>
      <c r="E243" s="257"/>
      <c r="F243" s="258"/>
      <c r="G243" s="201"/>
      <c r="H243" s="259"/>
      <c r="I243" s="257"/>
      <c r="J243" s="258"/>
      <c r="K243" s="202"/>
      <c r="L243" s="199"/>
      <c r="M243" s="252"/>
      <c r="N243" s="250"/>
      <c r="O243" s="250"/>
      <c r="P243" s="250"/>
      <c r="Q243" s="250"/>
      <c r="R243" s="251"/>
      <c r="S243" s="22">
        <v>1</v>
      </c>
      <c r="T243" s="22">
        <v>1</v>
      </c>
      <c r="U243" s="22">
        <v>1</v>
      </c>
      <c r="V243" s="22">
        <v>1</v>
      </c>
      <c r="W243" s="22">
        <v>1</v>
      </c>
      <c r="X243" s="22">
        <v>1</v>
      </c>
      <c r="Y243" s="22">
        <v>1</v>
      </c>
      <c r="Z243" s="22">
        <v>1</v>
      </c>
      <c r="AA243" s="22">
        <v>1</v>
      </c>
      <c r="AB243" s="22">
        <v>1</v>
      </c>
      <c r="AC243" s="22">
        <v>1</v>
      </c>
      <c r="AD243" s="22">
        <v>1</v>
      </c>
      <c r="AE243" s="22">
        <v>1</v>
      </c>
      <c r="AF243" s="22">
        <v>1</v>
      </c>
      <c r="AG243" s="22">
        <v>1</v>
      </c>
      <c r="AH243" s="22">
        <v>1</v>
      </c>
      <c r="AI243" s="22">
        <v>1</v>
      </c>
      <c r="AJ243" s="22">
        <v>1</v>
      </c>
      <c r="AK243" s="22">
        <v>1</v>
      </c>
      <c r="AL243" s="22">
        <v>1</v>
      </c>
      <c r="AM243" s="22">
        <v>1</v>
      </c>
      <c r="AN243" s="22">
        <v>1</v>
      </c>
      <c r="AO243" s="22">
        <v>1</v>
      </c>
      <c r="AP243" s="22">
        <v>1</v>
      </c>
      <c r="AQ243" s="22">
        <v>1</v>
      </c>
      <c r="AR243" s="22">
        <v>1</v>
      </c>
      <c r="AS243" s="22">
        <v>1</v>
      </c>
      <c r="AT243" s="282">
        <v>0</v>
      </c>
      <c r="AU243" s="283">
        <v>0</v>
      </c>
      <c r="AV243" s="205"/>
      <c r="AW243" s="205"/>
      <c r="AX243" s="206"/>
    </row>
    <row r="244" spans="1:50" ht="15.75" customHeight="1">
      <c r="A244" s="201">
        <v>38</v>
      </c>
      <c r="B244" s="267" t="s">
        <v>372</v>
      </c>
      <c r="C244" s="268">
        <v>1692</v>
      </c>
      <c r="D244" s="259"/>
      <c r="E244" s="257"/>
      <c r="F244" s="258"/>
      <c r="G244" s="201"/>
      <c r="H244" s="259"/>
      <c r="I244" s="257"/>
      <c r="J244" s="258"/>
      <c r="K244" s="202"/>
      <c r="L244" s="199"/>
      <c r="M244" s="252"/>
      <c r="N244" s="250"/>
      <c r="O244" s="250"/>
      <c r="P244" s="250"/>
      <c r="Q244" s="250"/>
      <c r="R244" s="251"/>
      <c r="S244" s="22">
        <v>1</v>
      </c>
      <c r="T244" s="22">
        <v>1</v>
      </c>
      <c r="U244" s="22">
        <v>1</v>
      </c>
      <c r="V244" s="22">
        <v>1</v>
      </c>
      <c r="W244" s="22">
        <v>1</v>
      </c>
      <c r="X244" s="22">
        <v>1</v>
      </c>
      <c r="Y244" s="22">
        <v>1</v>
      </c>
      <c r="Z244" s="22">
        <v>1</v>
      </c>
      <c r="AA244" s="22">
        <v>1</v>
      </c>
      <c r="AB244" s="22">
        <v>1</v>
      </c>
      <c r="AC244" s="22">
        <v>1</v>
      </c>
      <c r="AD244" s="22">
        <v>1</v>
      </c>
      <c r="AE244" s="22">
        <v>1</v>
      </c>
      <c r="AF244" s="22">
        <v>1</v>
      </c>
      <c r="AG244" s="22">
        <v>1</v>
      </c>
      <c r="AH244" s="22">
        <v>1</v>
      </c>
      <c r="AI244" s="22">
        <v>1</v>
      </c>
      <c r="AJ244" s="22">
        <v>1</v>
      </c>
      <c r="AK244" s="22">
        <v>1</v>
      </c>
      <c r="AL244" s="22">
        <v>1</v>
      </c>
      <c r="AM244" s="22">
        <v>1</v>
      </c>
      <c r="AN244" s="22">
        <v>1</v>
      </c>
      <c r="AO244" s="22">
        <v>1</v>
      </c>
      <c r="AP244" s="22">
        <v>1</v>
      </c>
      <c r="AQ244" s="22">
        <v>1</v>
      </c>
      <c r="AR244" s="22">
        <v>1</v>
      </c>
      <c r="AS244" s="22">
        <v>1</v>
      </c>
      <c r="AT244" s="282">
        <v>0</v>
      </c>
      <c r="AU244" s="283">
        <v>0</v>
      </c>
      <c r="AV244" s="205"/>
      <c r="AW244" s="205"/>
      <c r="AX244" s="206"/>
    </row>
    <row r="245" spans="1:50" ht="15.75" customHeight="1">
      <c r="A245" s="201">
        <v>39</v>
      </c>
      <c r="B245" s="267" t="s">
        <v>373</v>
      </c>
      <c r="C245" s="268" t="s">
        <v>374</v>
      </c>
      <c r="D245" s="259"/>
      <c r="E245" s="257"/>
      <c r="F245" s="258"/>
      <c r="G245" s="201"/>
      <c r="H245" s="259"/>
      <c r="I245" s="257"/>
      <c r="J245" s="258"/>
      <c r="K245" s="202"/>
      <c r="L245" s="199"/>
      <c r="M245" s="252"/>
      <c r="N245" s="250"/>
      <c r="O245" s="250"/>
      <c r="P245" s="250"/>
      <c r="Q245" s="250"/>
      <c r="R245" s="251"/>
      <c r="S245" s="22">
        <v>1</v>
      </c>
      <c r="T245" s="22">
        <v>1</v>
      </c>
      <c r="U245" s="22">
        <v>1</v>
      </c>
      <c r="V245" s="22">
        <v>1</v>
      </c>
      <c r="W245" s="22">
        <v>1</v>
      </c>
      <c r="X245" s="22">
        <v>1</v>
      </c>
      <c r="Y245" s="22">
        <v>1</v>
      </c>
      <c r="Z245" s="22">
        <v>1</v>
      </c>
      <c r="AA245" s="22">
        <v>1</v>
      </c>
      <c r="AB245" s="22">
        <v>1</v>
      </c>
      <c r="AC245" s="22">
        <v>1</v>
      </c>
      <c r="AD245" s="22">
        <v>1</v>
      </c>
      <c r="AE245" s="22">
        <v>1</v>
      </c>
      <c r="AF245" s="22">
        <v>1</v>
      </c>
      <c r="AG245" s="22">
        <v>1</v>
      </c>
      <c r="AH245" s="22">
        <v>1</v>
      </c>
      <c r="AI245" s="22">
        <v>1</v>
      </c>
      <c r="AJ245" s="22">
        <v>1</v>
      </c>
      <c r="AK245" s="22">
        <v>1</v>
      </c>
      <c r="AL245" s="22">
        <v>1</v>
      </c>
      <c r="AM245" s="22">
        <v>1</v>
      </c>
      <c r="AN245" s="22">
        <v>1</v>
      </c>
      <c r="AO245" s="22">
        <v>1</v>
      </c>
      <c r="AP245" s="22">
        <v>1</v>
      </c>
      <c r="AQ245" s="22">
        <v>1</v>
      </c>
      <c r="AR245" s="22">
        <v>1</v>
      </c>
      <c r="AS245" s="22">
        <v>1</v>
      </c>
      <c r="AT245" s="282">
        <v>0</v>
      </c>
      <c r="AU245" s="283">
        <v>0</v>
      </c>
      <c r="AV245" s="205"/>
      <c r="AW245" s="205"/>
      <c r="AX245" s="206"/>
    </row>
    <row r="246" spans="1:50" ht="15.75" customHeight="1">
      <c r="A246" s="201">
        <v>40</v>
      </c>
      <c r="B246" s="267" t="s">
        <v>373</v>
      </c>
      <c r="C246" s="268" t="s">
        <v>375</v>
      </c>
      <c r="D246" s="259"/>
      <c r="E246" s="257"/>
      <c r="F246" s="258"/>
      <c r="G246" s="201"/>
      <c r="H246" s="259"/>
      <c r="I246" s="257"/>
      <c r="J246" s="258"/>
      <c r="K246" s="202"/>
      <c r="L246" s="199"/>
      <c r="M246" s="252"/>
      <c r="N246" s="250"/>
      <c r="O246" s="250"/>
      <c r="P246" s="250"/>
      <c r="Q246" s="250"/>
      <c r="R246" s="251"/>
      <c r="S246" s="22">
        <v>1</v>
      </c>
      <c r="T246" s="22">
        <v>1</v>
      </c>
      <c r="U246" s="22">
        <v>1</v>
      </c>
      <c r="V246" s="22">
        <v>1</v>
      </c>
      <c r="W246" s="22">
        <v>1</v>
      </c>
      <c r="X246" s="22">
        <v>1</v>
      </c>
      <c r="Y246" s="22">
        <v>1</v>
      </c>
      <c r="Z246" s="22">
        <v>1</v>
      </c>
      <c r="AA246" s="22">
        <v>1</v>
      </c>
      <c r="AB246" s="22">
        <v>1</v>
      </c>
      <c r="AC246" s="22">
        <v>1</v>
      </c>
      <c r="AD246" s="22">
        <v>1</v>
      </c>
      <c r="AE246" s="22">
        <v>1</v>
      </c>
      <c r="AF246" s="22">
        <v>1</v>
      </c>
      <c r="AG246" s="22">
        <v>1</v>
      </c>
      <c r="AH246" s="22">
        <v>1</v>
      </c>
      <c r="AI246" s="22">
        <v>1</v>
      </c>
      <c r="AJ246" s="22">
        <v>1</v>
      </c>
      <c r="AK246" s="22">
        <v>1</v>
      </c>
      <c r="AL246" s="22">
        <v>1</v>
      </c>
      <c r="AM246" s="22">
        <v>1</v>
      </c>
      <c r="AN246" s="22">
        <v>1</v>
      </c>
      <c r="AO246" s="22">
        <v>1</v>
      </c>
      <c r="AP246" s="22">
        <v>1</v>
      </c>
      <c r="AQ246" s="22">
        <v>1</v>
      </c>
      <c r="AR246" s="22">
        <v>1</v>
      </c>
      <c r="AS246" s="22">
        <v>1</v>
      </c>
      <c r="AT246" s="282">
        <v>0</v>
      </c>
      <c r="AU246" s="283">
        <v>0</v>
      </c>
      <c r="AV246" s="205"/>
      <c r="AW246" s="205"/>
      <c r="AX246" s="206"/>
    </row>
    <row r="247" spans="1:50" ht="15.75" customHeight="1">
      <c r="A247" s="201">
        <v>41</v>
      </c>
      <c r="B247" s="267" t="s">
        <v>376</v>
      </c>
      <c r="C247" s="268" t="s">
        <v>377</v>
      </c>
      <c r="D247" s="259"/>
      <c r="E247" s="257"/>
      <c r="F247" s="258"/>
      <c r="G247" s="201"/>
      <c r="H247" s="259"/>
      <c r="I247" s="257"/>
      <c r="J247" s="258"/>
      <c r="K247" s="202"/>
      <c r="L247" s="199"/>
      <c r="M247" s="252"/>
      <c r="N247" s="250"/>
      <c r="O247" s="250"/>
      <c r="P247" s="250"/>
      <c r="Q247" s="250"/>
      <c r="R247" s="251"/>
      <c r="S247" s="22">
        <v>1</v>
      </c>
      <c r="T247" s="22">
        <v>1</v>
      </c>
      <c r="U247" s="22">
        <v>1</v>
      </c>
      <c r="V247" s="22">
        <v>1</v>
      </c>
      <c r="W247" s="22">
        <v>1</v>
      </c>
      <c r="X247" s="22">
        <v>1</v>
      </c>
      <c r="Y247" s="22">
        <v>1</v>
      </c>
      <c r="Z247" s="22">
        <v>1</v>
      </c>
      <c r="AA247" s="22">
        <v>1</v>
      </c>
      <c r="AB247" s="22">
        <v>1</v>
      </c>
      <c r="AC247" s="22">
        <v>1</v>
      </c>
      <c r="AD247" s="22">
        <v>1</v>
      </c>
      <c r="AE247" s="22">
        <v>1</v>
      </c>
      <c r="AF247" s="22">
        <v>1</v>
      </c>
      <c r="AG247" s="22">
        <v>1</v>
      </c>
      <c r="AH247" s="22">
        <v>1</v>
      </c>
      <c r="AI247" s="22">
        <v>1</v>
      </c>
      <c r="AJ247" s="22">
        <v>1</v>
      </c>
      <c r="AK247" s="22">
        <v>1</v>
      </c>
      <c r="AL247" s="22">
        <v>1</v>
      </c>
      <c r="AM247" s="22">
        <v>1</v>
      </c>
      <c r="AN247" s="22">
        <v>1</v>
      </c>
      <c r="AO247" s="22">
        <v>1</v>
      </c>
      <c r="AP247" s="22">
        <v>1</v>
      </c>
      <c r="AQ247" s="22">
        <v>1</v>
      </c>
      <c r="AR247" s="22">
        <v>1</v>
      </c>
      <c r="AS247" s="22">
        <v>1</v>
      </c>
      <c r="AT247" s="282">
        <v>0</v>
      </c>
      <c r="AU247" s="283">
        <v>0</v>
      </c>
      <c r="AV247" s="205"/>
      <c r="AW247" s="205"/>
      <c r="AX247" s="206"/>
    </row>
    <row r="248" spans="1:50" ht="15.75" customHeight="1">
      <c r="A248" s="201">
        <v>42</v>
      </c>
      <c r="B248" s="267" t="s">
        <v>378</v>
      </c>
      <c r="C248" s="268" t="s">
        <v>379</v>
      </c>
      <c r="D248" s="259"/>
      <c r="E248" s="257"/>
      <c r="F248" s="258"/>
      <c r="G248" s="201"/>
      <c r="H248" s="259"/>
      <c r="I248" s="257"/>
      <c r="J248" s="258"/>
      <c r="K248" s="202"/>
      <c r="L248" s="199"/>
      <c r="M248" s="252"/>
      <c r="N248" s="250"/>
      <c r="O248" s="250"/>
      <c r="P248" s="250"/>
      <c r="Q248" s="250"/>
      <c r="R248" s="251"/>
      <c r="S248" s="22">
        <v>1</v>
      </c>
      <c r="T248" s="22">
        <v>1</v>
      </c>
      <c r="U248" s="22">
        <v>1</v>
      </c>
      <c r="V248" s="22">
        <v>1</v>
      </c>
      <c r="W248" s="22">
        <v>1</v>
      </c>
      <c r="X248" s="22">
        <v>1</v>
      </c>
      <c r="Y248" s="22">
        <v>1</v>
      </c>
      <c r="Z248" s="22">
        <v>1</v>
      </c>
      <c r="AA248" s="22">
        <v>1</v>
      </c>
      <c r="AB248" s="22">
        <v>1</v>
      </c>
      <c r="AC248" s="22">
        <v>1</v>
      </c>
      <c r="AD248" s="22">
        <v>1</v>
      </c>
      <c r="AE248" s="22">
        <v>1</v>
      </c>
      <c r="AF248" s="22">
        <v>1</v>
      </c>
      <c r="AG248" s="22">
        <v>1</v>
      </c>
      <c r="AH248" s="22">
        <v>1</v>
      </c>
      <c r="AI248" s="22">
        <v>1</v>
      </c>
      <c r="AJ248" s="22">
        <v>1</v>
      </c>
      <c r="AK248" s="22">
        <v>1</v>
      </c>
      <c r="AL248" s="22">
        <v>1</v>
      </c>
      <c r="AM248" s="22">
        <v>1</v>
      </c>
      <c r="AN248" s="22">
        <v>1</v>
      </c>
      <c r="AO248" s="22">
        <v>1</v>
      </c>
      <c r="AP248" s="22">
        <v>1</v>
      </c>
      <c r="AQ248" s="22">
        <v>1</v>
      </c>
      <c r="AR248" s="22">
        <v>1</v>
      </c>
      <c r="AS248" s="22">
        <v>1</v>
      </c>
      <c r="AT248" s="282">
        <v>0</v>
      </c>
      <c r="AU248" s="283">
        <v>0</v>
      </c>
      <c r="AV248" s="205"/>
      <c r="AW248" s="205"/>
      <c r="AX248" s="206"/>
    </row>
    <row r="249" spans="1:50" ht="15.75" customHeight="1">
      <c r="A249" s="201">
        <v>43</v>
      </c>
      <c r="B249" s="267" t="s">
        <v>380</v>
      </c>
      <c r="C249" s="268" t="s">
        <v>381</v>
      </c>
      <c r="D249" s="259"/>
      <c r="E249" s="257"/>
      <c r="F249" s="258"/>
      <c r="G249" s="201"/>
      <c r="H249" s="259"/>
      <c r="I249" s="257"/>
      <c r="J249" s="258"/>
      <c r="K249" s="202"/>
      <c r="L249" s="199"/>
      <c r="M249" s="252"/>
      <c r="N249" s="250"/>
      <c r="O249" s="250"/>
      <c r="P249" s="250"/>
      <c r="Q249" s="250"/>
      <c r="R249" s="251"/>
      <c r="S249" s="22">
        <v>1</v>
      </c>
      <c r="T249" s="22">
        <v>1</v>
      </c>
      <c r="U249" s="22">
        <v>1</v>
      </c>
      <c r="V249" s="22">
        <v>1</v>
      </c>
      <c r="W249" s="22">
        <v>1</v>
      </c>
      <c r="X249" s="22">
        <v>1</v>
      </c>
      <c r="Y249" s="22">
        <v>1</v>
      </c>
      <c r="Z249" s="22">
        <v>1</v>
      </c>
      <c r="AA249" s="22">
        <v>1</v>
      </c>
      <c r="AB249" s="22">
        <v>1</v>
      </c>
      <c r="AC249" s="22">
        <v>1</v>
      </c>
      <c r="AD249" s="22">
        <v>1</v>
      </c>
      <c r="AE249" s="22">
        <v>1</v>
      </c>
      <c r="AF249" s="22">
        <v>1</v>
      </c>
      <c r="AG249" s="22">
        <v>1</v>
      </c>
      <c r="AH249" s="22">
        <v>1</v>
      </c>
      <c r="AI249" s="22">
        <v>1</v>
      </c>
      <c r="AJ249" s="22">
        <v>1</v>
      </c>
      <c r="AK249" s="22">
        <v>1</v>
      </c>
      <c r="AL249" s="22">
        <v>1</v>
      </c>
      <c r="AM249" s="22">
        <v>1</v>
      </c>
      <c r="AN249" s="22">
        <v>1</v>
      </c>
      <c r="AO249" s="22">
        <v>1</v>
      </c>
      <c r="AP249" s="22">
        <v>1</v>
      </c>
      <c r="AQ249" s="22">
        <v>1</v>
      </c>
      <c r="AR249" s="22">
        <v>1</v>
      </c>
      <c r="AS249" s="22">
        <v>1</v>
      </c>
      <c r="AT249" s="282">
        <v>0</v>
      </c>
      <c r="AU249" s="283">
        <v>0</v>
      </c>
      <c r="AV249" s="205"/>
      <c r="AW249" s="205"/>
      <c r="AX249" s="206"/>
    </row>
    <row r="250" spans="1:50" ht="15.75" customHeight="1">
      <c r="A250" s="201">
        <v>44</v>
      </c>
      <c r="B250" s="267" t="s">
        <v>382</v>
      </c>
      <c r="C250" s="268" t="s">
        <v>383</v>
      </c>
      <c r="D250" s="259"/>
      <c r="E250" s="257"/>
      <c r="F250" s="258"/>
      <c r="G250" s="201"/>
      <c r="H250" s="259"/>
      <c r="I250" s="257"/>
      <c r="J250" s="258"/>
      <c r="K250" s="202"/>
      <c r="L250" s="199"/>
      <c r="M250" s="252"/>
      <c r="N250" s="250"/>
      <c r="O250" s="250"/>
      <c r="P250" s="250"/>
      <c r="Q250" s="250"/>
      <c r="R250" s="251"/>
      <c r="S250" s="22">
        <v>1</v>
      </c>
      <c r="T250" s="22">
        <v>1</v>
      </c>
      <c r="U250" s="22">
        <v>1</v>
      </c>
      <c r="V250" s="22">
        <v>1</v>
      </c>
      <c r="W250" s="22">
        <v>1</v>
      </c>
      <c r="X250" s="22">
        <v>1</v>
      </c>
      <c r="Y250" s="22">
        <v>1</v>
      </c>
      <c r="Z250" s="22">
        <v>1</v>
      </c>
      <c r="AA250" s="22">
        <v>1</v>
      </c>
      <c r="AB250" s="22">
        <v>1</v>
      </c>
      <c r="AC250" s="22">
        <v>1</v>
      </c>
      <c r="AD250" s="22">
        <v>1</v>
      </c>
      <c r="AE250" s="22">
        <v>1</v>
      </c>
      <c r="AF250" s="22">
        <v>1</v>
      </c>
      <c r="AG250" s="22">
        <v>1</v>
      </c>
      <c r="AH250" s="22">
        <v>1</v>
      </c>
      <c r="AI250" s="22">
        <v>1</v>
      </c>
      <c r="AJ250" s="22">
        <v>1</v>
      </c>
      <c r="AK250" s="22">
        <v>1</v>
      </c>
      <c r="AL250" s="22">
        <v>1</v>
      </c>
      <c r="AM250" s="22">
        <v>1</v>
      </c>
      <c r="AN250" s="22">
        <v>1</v>
      </c>
      <c r="AO250" s="22">
        <v>1</v>
      </c>
      <c r="AP250" s="22">
        <v>1</v>
      </c>
      <c r="AQ250" s="22">
        <v>1</v>
      </c>
      <c r="AR250" s="22">
        <v>1</v>
      </c>
      <c r="AS250" s="22">
        <v>1</v>
      </c>
      <c r="AT250" s="282">
        <v>0</v>
      </c>
      <c r="AU250" s="283">
        <v>0</v>
      </c>
      <c r="AV250" s="205"/>
      <c r="AW250" s="205"/>
      <c r="AX250" s="206"/>
    </row>
    <row r="251" spans="1:50" ht="15.75" customHeight="1">
      <c r="A251" s="201">
        <v>45</v>
      </c>
      <c r="B251" s="267" t="s">
        <v>382</v>
      </c>
      <c r="C251" s="268" t="s">
        <v>384</v>
      </c>
      <c r="D251" s="259"/>
      <c r="E251" s="257"/>
      <c r="F251" s="258"/>
      <c r="G251" s="201"/>
      <c r="H251" s="259"/>
      <c r="I251" s="257"/>
      <c r="J251" s="258"/>
      <c r="K251" s="202"/>
      <c r="L251" s="199"/>
      <c r="M251" s="252"/>
      <c r="N251" s="250"/>
      <c r="O251" s="250"/>
      <c r="P251" s="250"/>
      <c r="Q251" s="250"/>
      <c r="R251" s="251"/>
      <c r="S251" s="22">
        <v>1</v>
      </c>
      <c r="T251" s="22">
        <v>1</v>
      </c>
      <c r="U251" s="22">
        <v>1</v>
      </c>
      <c r="V251" s="22">
        <v>1</v>
      </c>
      <c r="W251" s="22">
        <v>1</v>
      </c>
      <c r="X251" s="22">
        <v>1</v>
      </c>
      <c r="Y251" s="22">
        <v>1</v>
      </c>
      <c r="Z251" s="22">
        <v>1</v>
      </c>
      <c r="AA251" s="22">
        <v>1</v>
      </c>
      <c r="AB251" s="22">
        <v>1</v>
      </c>
      <c r="AC251" s="22">
        <v>1</v>
      </c>
      <c r="AD251" s="22">
        <v>1</v>
      </c>
      <c r="AE251" s="22">
        <v>1</v>
      </c>
      <c r="AF251" s="22">
        <v>1</v>
      </c>
      <c r="AG251" s="22">
        <v>1</v>
      </c>
      <c r="AH251" s="22">
        <v>1</v>
      </c>
      <c r="AI251" s="22">
        <v>1</v>
      </c>
      <c r="AJ251" s="22">
        <v>1</v>
      </c>
      <c r="AK251" s="22">
        <v>1</v>
      </c>
      <c r="AL251" s="22">
        <v>1</v>
      </c>
      <c r="AM251" s="22">
        <v>1</v>
      </c>
      <c r="AN251" s="22">
        <v>1</v>
      </c>
      <c r="AO251" s="22">
        <v>1</v>
      </c>
      <c r="AP251" s="22">
        <v>1</v>
      </c>
      <c r="AQ251" s="22">
        <v>1</v>
      </c>
      <c r="AR251" s="22">
        <v>1</v>
      </c>
      <c r="AS251" s="22">
        <v>1</v>
      </c>
      <c r="AT251" s="282">
        <v>0</v>
      </c>
      <c r="AU251" s="283">
        <v>0</v>
      </c>
      <c r="AV251" s="205"/>
      <c r="AW251" s="205"/>
      <c r="AX251" s="206"/>
    </row>
    <row r="252" spans="1:50" ht="15.75" customHeight="1">
      <c r="A252" s="201">
        <v>46</v>
      </c>
      <c r="B252" s="267" t="s">
        <v>385</v>
      </c>
      <c r="C252" s="268" t="s">
        <v>386</v>
      </c>
      <c r="D252" s="259"/>
      <c r="E252" s="257"/>
      <c r="F252" s="258"/>
      <c r="G252" s="201"/>
      <c r="H252" s="259"/>
      <c r="I252" s="257"/>
      <c r="J252" s="258"/>
      <c r="K252" s="202"/>
      <c r="L252" s="199"/>
      <c r="M252" s="252"/>
      <c r="N252" s="250"/>
      <c r="O252" s="250"/>
      <c r="P252" s="250"/>
      <c r="Q252" s="250"/>
      <c r="R252" s="251"/>
      <c r="S252" s="22">
        <v>1</v>
      </c>
      <c r="T252" s="22">
        <v>1</v>
      </c>
      <c r="U252" s="22">
        <v>1</v>
      </c>
      <c r="V252" s="22">
        <v>1</v>
      </c>
      <c r="W252" s="22">
        <v>1</v>
      </c>
      <c r="X252" s="22">
        <v>1</v>
      </c>
      <c r="Y252" s="22">
        <v>1</v>
      </c>
      <c r="Z252" s="22">
        <v>1</v>
      </c>
      <c r="AA252" s="22">
        <v>1</v>
      </c>
      <c r="AB252" s="22">
        <v>1</v>
      </c>
      <c r="AC252" s="22">
        <v>1</v>
      </c>
      <c r="AD252" s="22">
        <v>1</v>
      </c>
      <c r="AE252" s="22">
        <v>1</v>
      </c>
      <c r="AF252" s="22">
        <v>1</v>
      </c>
      <c r="AG252" s="22">
        <v>1</v>
      </c>
      <c r="AH252" s="22">
        <v>1</v>
      </c>
      <c r="AI252" s="22">
        <v>1</v>
      </c>
      <c r="AJ252" s="22">
        <v>1</v>
      </c>
      <c r="AK252" s="22">
        <v>1</v>
      </c>
      <c r="AL252" s="22">
        <v>1</v>
      </c>
      <c r="AM252" s="22">
        <v>1</v>
      </c>
      <c r="AN252" s="22">
        <v>1</v>
      </c>
      <c r="AO252" s="22">
        <v>1</v>
      </c>
      <c r="AP252" s="22">
        <v>1</v>
      </c>
      <c r="AQ252" s="22">
        <v>1</v>
      </c>
      <c r="AR252" s="22">
        <v>1</v>
      </c>
      <c r="AS252" s="22">
        <v>1</v>
      </c>
      <c r="AT252" s="282">
        <v>0</v>
      </c>
      <c r="AU252" s="283">
        <v>0</v>
      </c>
      <c r="AV252" s="205"/>
      <c r="AW252" s="205"/>
      <c r="AX252" s="206"/>
    </row>
    <row r="253" spans="1:50" ht="15.75" customHeight="1">
      <c r="A253" s="201">
        <v>47</v>
      </c>
      <c r="B253" s="270" t="s">
        <v>387</v>
      </c>
      <c r="C253" s="268" t="s">
        <v>388</v>
      </c>
      <c r="D253" s="259"/>
      <c r="E253" s="257"/>
      <c r="F253" s="258"/>
      <c r="G253" s="201"/>
      <c r="H253" s="259"/>
      <c r="I253" s="257"/>
      <c r="J253" s="258"/>
      <c r="K253" s="202"/>
      <c r="L253" s="199"/>
      <c r="M253" s="252"/>
      <c r="N253" s="250"/>
      <c r="O253" s="250"/>
      <c r="P253" s="250"/>
      <c r="Q253" s="250"/>
      <c r="R253" s="251"/>
      <c r="S253" s="22">
        <v>1</v>
      </c>
      <c r="T253" s="22">
        <v>1</v>
      </c>
      <c r="U253" s="22">
        <v>1</v>
      </c>
      <c r="V253" s="22">
        <v>1</v>
      </c>
      <c r="W253" s="22">
        <v>1</v>
      </c>
      <c r="X253" s="22">
        <v>1</v>
      </c>
      <c r="Y253" s="22">
        <v>1</v>
      </c>
      <c r="Z253" s="22">
        <v>1</v>
      </c>
      <c r="AA253" s="22">
        <v>1</v>
      </c>
      <c r="AB253" s="22">
        <v>1</v>
      </c>
      <c r="AC253" s="22">
        <v>1</v>
      </c>
      <c r="AD253" s="22">
        <v>1</v>
      </c>
      <c r="AE253" s="22">
        <v>1</v>
      </c>
      <c r="AF253" s="22">
        <v>1</v>
      </c>
      <c r="AG253" s="22">
        <v>1</v>
      </c>
      <c r="AH253" s="22">
        <v>1</v>
      </c>
      <c r="AI253" s="22">
        <v>1</v>
      </c>
      <c r="AJ253" s="22">
        <v>1</v>
      </c>
      <c r="AK253" s="22">
        <v>1</v>
      </c>
      <c r="AL253" s="22">
        <v>1</v>
      </c>
      <c r="AM253" s="22">
        <v>1</v>
      </c>
      <c r="AN253" s="22">
        <v>1</v>
      </c>
      <c r="AO253" s="22">
        <v>1</v>
      </c>
      <c r="AP253" s="22">
        <v>1</v>
      </c>
      <c r="AQ253" s="22">
        <v>1</v>
      </c>
      <c r="AR253" s="22">
        <v>1</v>
      </c>
      <c r="AS253" s="22">
        <v>1</v>
      </c>
      <c r="AT253" s="282">
        <v>0</v>
      </c>
      <c r="AU253" s="283">
        <v>0</v>
      </c>
      <c r="AV253" s="205"/>
      <c r="AW253" s="205"/>
      <c r="AX253" s="206"/>
    </row>
    <row r="254" spans="1:50">
      <c r="A254" s="1074" t="s">
        <v>50</v>
      </c>
      <c r="B254" s="1075"/>
      <c r="C254" s="1075"/>
      <c r="D254" s="1075"/>
      <c r="E254" s="1075"/>
      <c r="F254" s="1075"/>
      <c r="G254" s="1075"/>
      <c r="H254" s="1075"/>
      <c r="I254" s="1075"/>
      <c r="J254" s="1075"/>
      <c r="K254" s="1075"/>
      <c r="L254" s="1075"/>
      <c r="M254" s="1075"/>
      <c r="N254" s="1075"/>
      <c r="O254" s="1075"/>
      <c r="P254" s="1075"/>
      <c r="Q254" s="1075"/>
      <c r="R254" s="1076"/>
      <c r="S254" s="23">
        <f t="shared" ref="S254:AW254" si="4">SUM(S207:S253)</f>
        <v>47</v>
      </c>
      <c r="T254" s="205">
        <f t="shared" si="4"/>
        <v>47</v>
      </c>
      <c r="U254" s="205">
        <f t="shared" si="4"/>
        <v>47</v>
      </c>
      <c r="V254" s="205">
        <f t="shared" si="4"/>
        <v>47</v>
      </c>
      <c r="W254" s="205">
        <f t="shared" si="4"/>
        <v>47</v>
      </c>
      <c r="X254" s="205">
        <f t="shared" si="4"/>
        <v>47</v>
      </c>
      <c r="Y254" s="205">
        <f t="shared" si="4"/>
        <v>47</v>
      </c>
      <c r="Z254" s="205">
        <f t="shared" si="4"/>
        <v>47</v>
      </c>
      <c r="AA254" s="205">
        <f t="shared" si="4"/>
        <v>47</v>
      </c>
      <c r="AB254" s="205">
        <f t="shared" si="4"/>
        <v>47</v>
      </c>
      <c r="AC254" s="205">
        <f t="shared" si="4"/>
        <v>47</v>
      </c>
      <c r="AD254" s="205">
        <f t="shared" si="4"/>
        <v>47</v>
      </c>
      <c r="AE254" s="205">
        <f t="shared" si="4"/>
        <v>47</v>
      </c>
      <c r="AF254" s="205">
        <f t="shared" si="4"/>
        <v>47</v>
      </c>
      <c r="AG254" s="205">
        <f t="shared" si="4"/>
        <v>47</v>
      </c>
      <c r="AH254" s="205">
        <f t="shared" si="4"/>
        <v>47</v>
      </c>
      <c r="AI254" s="205">
        <f t="shared" si="4"/>
        <v>47</v>
      </c>
      <c r="AJ254" s="205">
        <f t="shared" si="4"/>
        <v>47</v>
      </c>
      <c r="AK254" s="205">
        <f t="shared" si="4"/>
        <v>47</v>
      </c>
      <c r="AL254" s="205">
        <f t="shared" si="4"/>
        <v>47</v>
      </c>
      <c r="AM254" s="205">
        <f t="shared" si="4"/>
        <v>47</v>
      </c>
      <c r="AN254" s="205">
        <f t="shared" si="4"/>
        <v>47</v>
      </c>
      <c r="AO254" s="205">
        <f t="shared" si="4"/>
        <v>47</v>
      </c>
      <c r="AP254" s="205">
        <f t="shared" si="4"/>
        <v>47</v>
      </c>
      <c r="AQ254" s="205">
        <f t="shared" si="4"/>
        <v>47</v>
      </c>
      <c r="AR254" s="205">
        <f t="shared" si="4"/>
        <v>47</v>
      </c>
      <c r="AS254" s="205">
        <f t="shared" si="4"/>
        <v>47</v>
      </c>
      <c r="AT254" s="205">
        <f t="shared" si="4"/>
        <v>0</v>
      </c>
      <c r="AU254" s="205">
        <f t="shared" si="4"/>
        <v>0</v>
      </c>
      <c r="AV254" s="205">
        <f t="shared" si="4"/>
        <v>0</v>
      </c>
      <c r="AW254" s="205">
        <f t="shared" si="4"/>
        <v>0</v>
      </c>
      <c r="AX254" s="206"/>
    </row>
    <row r="255" spans="1:50">
      <c r="A255" s="1084" t="s">
        <v>51</v>
      </c>
      <c r="B255" s="1085"/>
      <c r="C255" s="1085"/>
      <c r="D255" s="1085"/>
      <c r="E255" s="1085"/>
      <c r="F255" s="1085"/>
      <c r="G255" s="1085"/>
      <c r="H255" s="1085"/>
      <c r="I255" s="1085"/>
      <c r="J255" s="1085"/>
      <c r="K255" s="1085"/>
      <c r="L255" s="1085"/>
      <c r="M255" s="1085"/>
      <c r="N255" s="1085"/>
      <c r="O255" s="1085"/>
      <c r="P255" s="1085"/>
      <c r="Q255" s="1085"/>
      <c r="R255" s="1085"/>
      <c r="S255" s="1085"/>
      <c r="T255" s="1085"/>
      <c r="U255" s="1085"/>
      <c r="V255" s="1085"/>
      <c r="W255" s="1085"/>
      <c r="X255" s="1085"/>
      <c r="Y255" s="1085"/>
      <c r="Z255" s="1085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6"/>
    </row>
    <row r="256" spans="1:50">
      <c r="A256" s="1087" t="s">
        <v>0</v>
      </c>
      <c r="B256" s="1088" t="s">
        <v>52</v>
      </c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90"/>
      <c r="S256" s="1094" t="s">
        <v>300</v>
      </c>
      <c r="T256" s="1095"/>
      <c r="U256" s="1095"/>
      <c r="V256" s="1095"/>
      <c r="W256" s="1095"/>
      <c r="X256" s="1095"/>
      <c r="Y256" s="1095"/>
      <c r="Z256" s="1095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43" t="s">
        <v>21</v>
      </c>
    </row>
    <row r="257" spans="1:50">
      <c r="A257" s="1087"/>
      <c r="B257" s="1091"/>
      <c r="C257" s="1092"/>
      <c r="D257" s="1092"/>
      <c r="E257" s="1092"/>
      <c r="F257" s="1092"/>
      <c r="G257" s="1092"/>
      <c r="H257" s="1092"/>
      <c r="I257" s="1092"/>
      <c r="J257" s="1092"/>
      <c r="K257" s="1092"/>
      <c r="L257" s="1092"/>
      <c r="M257" s="1092"/>
      <c r="N257" s="1092"/>
      <c r="O257" s="1092"/>
      <c r="P257" s="1092"/>
      <c r="Q257" s="1092"/>
      <c r="R257" s="1093"/>
      <c r="S257" s="261">
        <v>1</v>
      </c>
      <c r="T257" s="261">
        <v>2</v>
      </c>
      <c r="U257" s="261">
        <v>3</v>
      </c>
      <c r="V257" s="261">
        <v>4</v>
      </c>
      <c r="W257" s="261">
        <v>5</v>
      </c>
      <c r="X257" s="261">
        <v>6</v>
      </c>
      <c r="Y257" s="261">
        <v>7</v>
      </c>
      <c r="Z257" s="261">
        <v>8</v>
      </c>
      <c r="AA257" s="261">
        <v>9</v>
      </c>
      <c r="AB257" s="261">
        <v>10</v>
      </c>
      <c r="AC257" s="261">
        <v>11</v>
      </c>
      <c r="AD257" s="261">
        <v>12</v>
      </c>
      <c r="AE257" s="261">
        <v>13</v>
      </c>
      <c r="AF257" s="261">
        <v>14</v>
      </c>
      <c r="AG257" s="261">
        <v>15</v>
      </c>
      <c r="AH257" s="261">
        <v>16</v>
      </c>
      <c r="AI257" s="261">
        <v>17</v>
      </c>
      <c r="AJ257" s="261">
        <v>18</v>
      </c>
      <c r="AK257" s="261">
        <v>19</v>
      </c>
      <c r="AL257" s="200">
        <v>20</v>
      </c>
      <c r="AM257" s="200">
        <v>21</v>
      </c>
      <c r="AN257" s="200">
        <v>22</v>
      </c>
      <c r="AO257" s="200">
        <v>23</v>
      </c>
      <c r="AP257" s="200">
        <v>24</v>
      </c>
      <c r="AQ257" s="200">
        <v>25</v>
      </c>
      <c r="AR257" s="200">
        <v>26</v>
      </c>
      <c r="AS257" s="200">
        <v>27</v>
      </c>
      <c r="AT257" s="261">
        <v>28</v>
      </c>
      <c r="AU257" s="261">
        <v>29</v>
      </c>
      <c r="AV257" s="261">
        <v>30</v>
      </c>
      <c r="AW257" s="261">
        <v>30</v>
      </c>
      <c r="AX257" s="1045"/>
    </row>
    <row r="258" spans="1:50" ht="14.25" customHeight="1">
      <c r="A258" s="201">
        <v>1</v>
      </c>
      <c r="B258" s="208" t="s">
        <v>264</v>
      </c>
      <c r="C258" s="1100"/>
      <c r="D258" s="1100"/>
      <c r="E258" s="1100"/>
      <c r="F258" s="1100"/>
      <c r="G258" s="1100"/>
      <c r="H258" s="1100"/>
      <c r="I258" s="1100"/>
      <c r="J258" s="209"/>
      <c r="K258" s="209"/>
      <c r="L258" s="209"/>
      <c r="M258" s="209"/>
      <c r="N258" s="209"/>
      <c r="O258" s="209"/>
      <c r="P258" s="209"/>
      <c r="Q258" s="209"/>
      <c r="R258" s="210"/>
      <c r="S258" s="24">
        <v>1</v>
      </c>
      <c r="T258" s="24">
        <v>1</v>
      </c>
      <c r="U258" s="24">
        <v>1</v>
      </c>
      <c r="V258" s="24">
        <v>1</v>
      </c>
      <c r="W258" s="24">
        <v>1</v>
      </c>
      <c r="X258" s="24">
        <v>1</v>
      </c>
      <c r="Y258" s="24">
        <v>1</v>
      </c>
      <c r="Z258" s="24">
        <v>1</v>
      </c>
      <c r="AA258" s="24">
        <v>1</v>
      </c>
      <c r="AB258" s="24">
        <v>1</v>
      </c>
      <c r="AC258" s="24">
        <v>1</v>
      </c>
      <c r="AD258" s="24">
        <v>1</v>
      </c>
      <c r="AE258" s="24">
        <v>1</v>
      </c>
      <c r="AF258" s="24">
        <v>1</v>
      </c>
      <c r="AG258" s="24">
        <v>1</v>
      </c>
      <c r="AH258" s="24">
        <v>1</v>
      </c>
      <c r="AI258" s="24">
        <v>1</v>
      </c>
      <c r="AJ258" s="24">
        <v>1</v>
      </c>
      <c r="AK258" s="24">
        <v>1</v>
      </c>
      <c r="AL258" s="24">
        <v>1</v>
      </c>
      <c r="AM258" s="24">
        <v>1</v>
      </c>
      <c r="AN258" s="24">
        <v>1</v>
      </c>
      <c r="AO258" s="24">
        <v>1</v>
      </c>
      <c r="AP258" s="24">
        <v>1</v>
      </c>
      <c r="AQ258" s="24">
        <v>1</v>
      </c>
      <c r="AR258" s="24">
        <v>1</v>
      </c>
      <c r="AS258" s="24">
        <v>1</v>
      </c>
      <c r="AT258" s="199">
        <v>0</v>
      </c>
      <c r="AU258" s="199">
        <v>0</v>
      </c>
      <c r="AV258" s="199"/>
      <c r="AW258" s="217"/>
      <c r="AX258" s="244">
        <v>5</v>
      </c>
    </row>
    <row r="259" spans="1:50">
      <c r="A259" s="201">
        <v>2</v>
      </c>
      <c r="B259" s="211" t="s">
        <v>1</v>
      </c>
      <c r="C259" s="1100"/>
      <c r="D259" s="1100"/>
      <c r="E259" s="1100"/>
      <c r="F259" s="1100"/>
      <c r="G259" s="1100"/>
      <c r="H259" s="1100"/>
      <c r="I259" s="1100"/>
      <c r="J259" s="212"/>
      <c r="K259" s="212"/>
      <c r="L259" s="212"/>
      <c r="M259" s="212"/>
      <c r="N259" s="212"/>
      <c r="O259" s="212"/>
      <c r="P259" s="212"/>
      <c r="Q259" s="212"/>
      <c r="R259" s="213"/>
      <c r="S259" s="23">
        <v>1</v>
      </c>
      <c r="T259" s="23">
        <v>1</v>
      </c>
      <c r="U259" s="23">
        <v>1</v>
      </c>
      <c r="V259" s="23">
        <v>1</v>
      </c>
      <c r="W259" s="23">
        <v>1</v>
      </c>
      <c r="X259" s="23">
        <v>1</v>
      </c>
      <c r="Y259" s="23">
        <v>1</v>
      </c>
      <c r="Z259" s="23">
        <v>1</v>
      </c>
      <c r="AA259" s="23">
        <v>1</v>
      </c>
      <c r="AB259" s="23">
        <v>1</v>
      </c>
      <c r="AC259" s="23">
        <v>1</v>
      </c>
      <c r="AD259" s="23">
        <v>1</v>
      </c>
      <c r="AE259" s="23">
        <v>1</v>
      </c>
      <c r="AF259" s="23">
        <v>1</v>
      </c>
      <c r="AG259" s="23">
        <v>1</v>
      </c>
      <c r="AH259" s="23">
        <v>1</v>
      </c>
      <c r="AI259" s="23">
        <v>1</v>
      </c>
      <c r="AJ259" s="23">
        <v>1</v>
      </c>
      <c r="AK259" s="23">
        <v>1</v>
      </c>
      <c r="AL259" s="23">
        <v>1</v>
      </c>
      <c r="AM259" s="23">
        <v>1</v>
      </c>
      <c r="AN259" s="23">
        <v>1</v>
      </c>
      <c r="AO259" s="23">
        <v>1</v>
      </c>
      <c r="AP259" s="23">
        <v>1</v>
      </c>
      <c r="AQ259" s="23">
        <v>1</v>
      </c>
      <c r="AR259" s="23">
        <v>1</v>
      </c>
      <c r="AS259" s="23">
        <v>1</v>
      </c>
      <c r="AT259" s="199">
        <v>0</v>
      </c>
      <c r="AU259" s="199">
        <v>0</v>
      </c>
      <c r="AV259" s="199"/>
      <c r="AW259" s="218"/>
      <c r="AX259" s="214"/>
    </row>
    <row r="260" spans="1:50">
      <c r="A260" s="201">
        <v>3</v>
      </c>
      <c r="B260" s="253" t="s">
        <v>53</v>
      </c>
      <c r="C260" s="1100"/>
      <c r="D260" s="1100"/>
      <c r="E260" s="1100"/>
      <c r="F260" s="1100"/>
      <c r="G260" s="1100"/>
      <c r="H260" s="1100"/>
      <c r="I260" s="1100"/>
      <c r="J260" s="254"/>
      <c r="K260" s="254"/>
      <c r="L260" s="254"/>
      <c r="M260" s="254"/>
      <c r="N260" s="254"/>
      <c r="O260" s="254"/>
      <c r="P260" s="254"/>
      <c r="Q260" s="254"/>
      <c r="R260" s="210"/>
      <c r="S260" s="23">
        <v>1</v>
      </c>
      <c r="T260" s="23">
        <v>1</v>
      </c>
      <c r="U260" s="23">
        <v>1</v>
      </c>
      <c r="V260" s="23">
        <v>1</v>
      </c>
      <c r="W260" s="23">
        <v>1</v>
      </c>
      <c r="X260" s="23">
        <v>1</v>
      </c>
      <c r="Y260" s="23">
        <v>1</v>
      </c>
      <c r="Z260" s="23">
        <v>1</v>
      </c>
      <c r="AA260" s="23">
        <v>1</v>
      </c>
      <c r="AB260" s="23">
        <v>1</v>
      </c>
      <c r="AC260" s="23">
        <v>1</v>
      </c>
      <c r="AD260" s="23">
        <v>1</v>
      </c>
      <c r="AE260" s="23">
        <v>1</v>
      </c>
      <c r="AF260" s="23">
        <v>1</v>
      </c>
      <c r="AG260" s="23">
        <v>1</v>
      </c>
      <c r="AH260" s="23">
        <v>1</v>
      </c>
      <c r="AI260" s="23">
        <v>1</v>
      </c>
      <c r="AJ260" s="23">
        <v>1</v>
      </c>
      <c r="AK260" s="23">
        <v>1</v>
      </c>
      <c r="AL260" s="23">
        <v>1</v>
      </c>
      <c r="AM260" s="23">
        <v>1</v>
      </c>
      <c r="AN260" s="23">
        <v>1</v>
      </c>
      <c r="AO260" s="23">
        <v>1</v>
      </c>
      <c r="AP260" s="23">
        <v>1</v>
      </c>
      <c r="AQ260" s="23">
        <v>1</v>
      </c>
      <c r="AR260" s="23">
        <v>1</v>
      </c>
      <c r="AS260" s="23">
        <v>1</v>
      </c>
      <c r="AT260" s="199">
        <v>0</v>
      </c>
      <c r="AU260" s="199">
        <v>0</v>
      </c>
      <c r="AV260" s="204"/>
      <c r="AW260" s="204"/>
      <c r="AX260" s="242"/>
    </row>
    <row r="261" spans="1:50">
      <c r="A261" s="201">
        <v>3</v>
      </c>
      <c r="B261" s="253" t="s">
        <v>54</v>
      </c>
      <c r="C261" s="1100"/>
      <c r="D261" s="1100"/>
      <c r="E261" s="1100"/>
      <c r="F261" s="1100"/>
      <c r="G261" s="1100"/>
      <c r="H261" s="1100"/>
      <c r="I261" s="1100"/>
      <c r="J261" s="254"/>
      <c r="K261" s="254"/>
      <c r="L261" s="254"/>
      <c r="M261" s="254"/>
      <c r="N261" s="254"/>
      <c r="O261" s="254"/>
      <c r="P261" s="254"/>
      <c r="Q261" s="254"/>
      <c r="R261" s="213"/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  <c r="AQ261" s="23">
        <v>0</v>
      </c>
      <c r="AR261" s="23">
        <v>0</v>
      </c>
      <c r="AS261" s="23">
        <v>0</v>
      </c>
      <c r="AT261" s="199">
        <v>0</v>
      </c>
      <c r="AU261" s="199">
        <v>0</v>
      </c>
      <c r="AV261" s="205"/>
      <c r="AW261" s="205"/>
      <c r="AX261" s="215"/>
    </row>
    <row r="262" spans="1:50">
      <c r="A262" s="201">
        <v>4</v>
      </c>
      <c r="B262" s="254" t="s">
        <v>178</v>
      </c>
      <c r="C262" s="1100"/>
      <c r="D262" s="1100"/>
      <c r="E262" s="1100"/>
      <c r="F262" s="1100"/>
      <c r="G262" s="1100"/>
      <c r="H262" s="1100"/>
      <c r="I262" s="1100"/>
      <c r="J262" s="254"/>
      <c r="K262" s="254"/>
      <c r="L262" s="254"/>
      <c r="M262" s="254"/>
      <c r="N262" s="254"/>
      <c r="O262" s="254"/>
      <c r="P262" s="254"/>
      <c r="Q262" s="254"/>
      <c r="R262" s="255"/>
      <c r="S262" s="23">
        <v>2</v>
      </c>
      <c r="T262" s="23">
        <v>2</v>
      </c>
      <c r="U262" s="23">
        <v>2</v>
      </c>
      <c r="V262" s="23">
        <v>2</v>
      </c>
      <c r="W262" s="23">
        <v>2</v>
      </c>
      <c r="X262" s="23">
        <v>2</v>
      </c>
      <c r="Y262" s="23">
        <v>2</v>
      </c>
      <c r="Z262" s="23">
        <v>2</v>
      </c>
      <c r="AA262" s="23">
        <v>2</v>
      </c>
      <c r="AB262" s="23">
        <v>2</v>
      </c>
      <c r="AC262" s="23">
        <v>2</v>
      </c>
      <c r="AD262" s="23">
        <v>2</v>
      </c>
      <c r="AE262" s="23">
        <v>2</v>
      </c>
      <c r="AF262" s="23">
        <v>2</v>
      </c>
      <c r="AG262" s="23">
        <v>2</v>
      </c>
      <c r="AH262" s="23">
        <v>2</v>
      </c>
      <c r="AI262" s="23">
        <v>2</v>
      </c>
      <c r="AJ262" s="23">
        <v>2</v>
      </c>
      <c r="AK262" s="23">
        <v>2</v>
      </c>
      <c r="AL262" s="23">
        <v>2</v>
      </c>
      <c r="AM262" s="23">
        <v>2</v>
      </c>
      <c r="AN262" s="23">
        <v>2</v>
      </c>
      <c r="AO262" s="23">
        <v>2</v>
      </c>
      <c r="AP262" s="23">
        <v>2</v>
      </c>
      <c r="AQ262" s="23">
        <v>2</v>
      </c>
      <c r="AR262" s="23">
        <v>2</v>
      </c>
      <c r="AS262" s="23">
        <v>2</v>
      </c>
      <c r="AT262" s="199">
        <v>0</v>
      </c>
      <c r="AU262" s="199">
        <v>0</v>
      </c>
      <c r="AV262" s="205"/>
      <c r="AW262" s="205"/>
      <c r="AX262" s="215"/>
    </row>
    <row r="263" spans="1:50">
      <c r="A263" s="201">
        <v>5</v>
      </c>
      <c r="B263" s="254" t="s">
        <v>2</v>
      </c>
      <c r="C263" s="1100"/>
      <c r="D263" s="1100"/>
      <c r="E263" s="1100"/>
      <c r="F263" s="1100"/>
      <c r="G263" s="1100"/>
      <c r="H263" s="1100"/>
      <c r="I263" s="1100"/>
      <c r="J263" s="254"/>
      <c r="K263" s="254"/>
      <c r="L263" s="254"/>
      <c r="M263" s="254"/>
      <c r="N263" s="254"/>
      <c r="O263" s="254"/>
      <c r="P263" s="254"/>
      <c r="Q263" s="254"/>
      <c r="R263" s="255"/>
      <c r="S263" s="23">
        <v>1</v>
      </c>
      <c r="T263" s="23">
        <v>1</v>
      </c>
      <c r="U263" s="23">
        <v>1</v>
      </c>
      <c r="V263" s="23">
        <v>1</v>
      </c>
      <c r="W263" s="23">
        <v>1</v>
      </c>
      <c r="X263" s="23">
        <v>1</v>
      </c>
      <c r="Y263" s="23">
        <v>1</v>
      </c>
      <c r="Z263" s="23">
        <v>1</v>
      </c>
      <c r="AA263" s="23">
        <v>1</v>
      </c>
      <c r="AB263" s="23">
        <v>1</v>
      </c>
      <c r="AC263" s="23">
        <v>1</v>
      </c>
      <c r="AD263" s="23">
        <v>1</v>
      </c>
      <c r="AE263" s="23">
        <v>1</v>
      </c>
      <c r="AF263" s="23">
        <v>1</v>
      </c>
      <c r="AG263" s="23">
        <v>1</v>
      </c>
      <c r="AH263" s="23">
        <v>1</v>
      </c>
      <c r="AI263" s="23">
        <v>1</v>
      </c>
      <c r="AJ263" s="23">
        <v>1</v>
      </c>
      <c r="AK263" s="23">
        <v>1</v>
      </c>
      <c r="AL263" s="23">
        <v>1</v>
      </c>
      <c r="AM263" s="23">
        <v>1</v>
      </c>
      <c r="AN263" s="23">
        <v>1</v>
      </c>
      <c r="AO263" s="23">
        <v>1</v>
      </c>
      <c r="AP263" s="23">
        <v>1</v>
      </c>
      <c r="AQ263" s="23">
        <v>1</v>
      </c>
      <c r="AR263" s="23">
        <v>1</v>
      </c>
      <c r="AS263" s="23">
        <v>1</v>
      </c>
      <c r="AT263" s="199">
        <v>0</v>
      </c>
      <c r="AU263" s="199">
        <v>0</v>
      </c>
      <c r="AV263" s="205"/>
      <c r="AW263" s="205"/>
      <c r="AX263" s="215"/>
    </row>
    <row r="264" spans="1:50">
      <c r="A264" s="201">
        <v>6</v>
      </c>
      <c r="B264" s="254" t="s">
        <v>57</v>
      </c>
      <c r="C264" s="1100"/>
      <c r="D264" s="1100"/>
      <c r="E264" s="1100"/>
      <c r="F264" s="1100"/>
      <c r="G264" s="1100"/>
      <c r="H264" s="1100"/>
      <c r="I264" s="1100"/>
      <c r="J264" s="254"/>
      <c r="K264" s="254"/>
      <c r="L264" s="254"/>
      <c r="M264" s="254"/>
      <c r="N264" s="254"/>
      <c r="O264" s="254"/>
      <c r="P264" s="254"/>
      <c r="Q264" s="254"/>
      <c r="R264" s="255"/>
      <c r="S264" s="23">
        <v>1</v>
      </c>
      <c r="T264" s="23">
        <v>1</v>
      </c>
      <c r="U264" s="23">
        <v>1</v>
      </c>
      <c r="V264" s="23">
        <v>1</v>
      </c>
      <c r="W264" s="23">
        <v>1</v>
      </c>
      <c r="X264" s="23">
        <v>1</v>
      </c>
      <c r="Y264" s="23">
        <v>1</v>
      </c>
      <c r="Z264" s="23">
        <v>1</v>
      </c>
      <c r="AA264" s="23">
        <v>1</v>
      </c>
      <c r="AB264" s="23">
        <v>1</v>
      </c>
      <c r="AC264" s="23">
        <v>1</v>
      </c>
      <c r="AD264" s="23">
        <v>1</v>
      </c>
      <c r="AE264" s="23">
        <v>1</v>
      </c>
      <c r="AF264" s="23">
        <v>1</v>
      </c>
      <c r="AG264" s="23">
        <v>1</v>
      </c>
      <c r="AH264" s="23">
        <v>1</v>
      </c>
      <c r="AI264" s="23">
        <v>1</v>
      </c>
      <c r="AJ264" s="23">
        <v>1</v>
      </c>
      <c r="AK264" s="23">
        <v>1</v>
      </c>
      <c r="AL264" s="23">
        <v>1</v>
      </c>
      <c r="AM264" s="23">
        <v>1</v>
      </c>
      <c r="AN264" s="23">
        <v>1</v>
      </c>
      <c r="AO264" s="23">
        <v>1</v>
      </c>
      <c r="AP264" s="23">
        <v>1</v>
      </c>
      <c r="AQ264" s="23">
        <v>1</v>
      </c>
      <c r="AR264" s="23">
        <v>1</v>
      </c>
      <c r="AS264" s="23">
        <v>1</v>
      </c>
      <c r="AT264" s="199">
        <v>0</v>
      </c>
      <c r="AU264" s="199">
        <v>0</v>
      </c>
      <c r="AV264" s="205"/>
      <c r="AW264" s="205"/>
      <c r="AX264" s="215"/>
    </row>
    <row r="265" spans="1:50">
      <c r="A265" s="201">
        <v>7</v>
      </c>
      <c r="B265" s="254" t="s">
        <v>56</v>
      </c>
      <c r="C265" s="1100"/>
      <c r="D265" s="1100"/>
      <c r="E265" s="1100"/>
      <c r="F265" s="1100"/>
      <c r="G265" s="1100"/>
      <c r="H265" s="1100"/>
      <c r="I265" s="1100"/>
      <c r="J265" s="254"/>
      <c r="K265" s="254"/>
      <c r="L265" s="254"/>
      <c r="M265" s="254"/>
      <c r="N265" s="254"/>
      <c r="O265" s="254"/>
      <c r="P265" s="254"/>
      <c r="Q265" s="254"/>
      <c r="R265" s="255"/>
      <c r="S265" s="23">
        <v>4</v>
      </c>
      <c r="T265" s="23">
        <v>4</v>
      </c>
      <c r="U265" s="23">
        <v>4</v>
      </c>
      <c r="V265" s="23">
        <v>4</v>
      </c>
      <c r="W265" s="23">
        <v>4</v>
      </c>
      <c r="X265" s="23">
        <v>4</v>
      </c>
      <c r="Y265" s="23">
        <v>4</v>
      </c>
      <c r="Z265" s="23">
        <v>4</v>
      </c>
      <c r="AA265" s="23">
        <v>4</v>
      </c>
      <c r="AB265" s="23">
        <v>4</v>
      </c>
      <c r="AC265" s="23">
        <v>4</v>
      </c>
      <c r="AD265" s="23">
        <v>4</v>
      </c>
      <c r="AE265" s="23">
        <v>4</v>
      </c>
      <c r="AF265" s="23">
        <v>4</v>
      </c>
      <c r="AG265" s="23">
        <v>4</v>
      </c>
      <c r="AH265" s="23">
        <v>4</v>
      </c>
      <c r="AI265" s="23">
        <v>4</v>
      </c>
      <c r="AJ265" s="23">
        <v>4</v>
      </c>
      <c r="AK265" s="23">
        <v>4</v>
      </c>
      <c r="AL265" s="23">
        <v>4</v>
      </c>
      <c r="AM265" s="23">
        <v>4</v>
      </c>
      <c r="AN265" s="23">
        <v>4</v>
      </c>
      <c r="AO265" s="23">
        <v>4</v>
      </c>
      <c r="AP265" s="23">
        <v>4</v>
      </c>
      <c r="AQ265" s="23">
        <v>4</v>
      </c>
      <c r="AR265" s="23">
        <v>4</v>
      </c>
      <c r="AS265" s="23">
        <v>4</v>
      </c>
      <c r="AT265" s="199">
        <v>0</v>
      </c>
      <c r="AU265" s="199">
        <v>0</v>
      </c>
      <c r="AV265" s="205"/>
      <c r="AW265" s="205"/>
      <c r="AX265" s="215"/>
    </row>
    <row r="266" spans="1:50">
      <c r="A266" s="201">
        <v>8</v>
      </c>
      <c r="B266" s="254" t="s">
        <v>221</v>
      </c>
      <c r="C266" s="1100"/>
      <c r="D266" s="1100"/>
      <c r="E266" s="1100"/>
      <c r="F266" s="1100"/>
      <c r="G266" s="1100"/>
      <c r="H266" s="1100"/>
      <c r="I266" s="1100"/>
      <c r="J266" s="254"/>
      <c r="K266" s="254"/>
      <c r="L266" s="254"/>
      <c r="M266" s="254"/>
      <c r="N266" s="254"/>
      <c r="O266" s="254"/>
      <c r="P266" s="254"/>
      <c r="Q266" s="254"/>
      <c r="R266" s="255"/>
      <c r="S266" s="23">
        <v>3</v>
      </c>
      <c r="T266" s="23">
        <v>3</v>
      </c>
      <c r="U266" s="23">
        <v>3</v>
      </c>
      <c r="V266" s="23">
        <v>3</v>
      </c>
      <c r="W266" s="23">
        <v>3</v>
      </c>
      <c r="X266" s="23">
        <v>3</v>
      </c>
      <c r="Y266" s="23">
        <v>3</v>
      </c>
      <c r="Z266" s="23">
        <v>3</v>
      </c>
      <c r="AA266" s="23">
        <v>3</v>
      </c>
      <c r="AB266" s="23">
        <v>3</v>
      </c>
      <c r="AC266" s="23">
        <v>3</v>
      </c>
      <c r="AD266" s="23">
        <v>3</v>
      </c>
      <c r="AE266" s="23">
        <v>3</v>
      </c>
      <c r="AF266" s="23">
        <v>3</v>
      </c>
      <c r="AG266" s="23">
        <v>3</v>
      </c>
      <c r="AH266" s="23">
        <v>3</v>
      </c>
      <c r="AI266" s="23">
        <v>3</v>
      </c>
      <c r="AJ266" s="23">
        <v>3</v>
      </c>
      <c r="AK266" s="23">
        <v>3</v>
      </c>
      <c r="AL266" s="23">
        <v>3</v>
      </c>
      <c r="AM266" s="23">
        <v>3</v>
      </c>
      <c r="AN266" s="23">
        <v>3</v>
      </c>
      <c r="AO266" s="23">
        <v>3</v>
      </c>
      <c r="AP266" s="23">
        <v>3</v>
      </c>
      <c r="AQ266" s="23">
        <v>3</v>
      </c>
      <c r="AR266" s="23">
        <v>3</v>
      </c>
      <c r="AS266" s="23">
        <v>3</v>
      </c>
      <c r="AT266" s="199">
        <v>0</v>
      </c>
      <c r="AU266" s="199">
        <v>0</v>
      </c>
      <c r="AV266" s="205"/>
      <c r="AW266" s="205"/>
      <c r="AX266" s="215"/>
    </row>
    <row r="267" spans="1:50">
      <c r="A267" s="201">
        <v>9</v>
      </c>
      <c r="B267" s="254" t="s">
        <v>171</v>
      </c>
      <c r="C267" s="1100"/>
      <c r="D267" s="1100"/>
      <c r="E267" s="1100"/>
      <c r="F267" s="1100"/>
      <c r="G267" s="1100"/>
      <c r="H267" s="1100"/>
      <c r="I267" s="1100"/>
      <c r="J267" s="254"/>
      <c r="K267" s="254"/>
      <c r="L267" s="254"/>
      <c r="M267" s="254"/>
      <c r="N267" s="254"/>
      <c r="O267" s="254"/>
      <c r="P267" s="254"/>
      <c r="Q267" s="254"/>
      <c r="R267" s="255"/>
      <c r="S267" s="23">
        <v>6</v>
      </c>
      <c r="T267" s="23">
        <v>6</v>
      </c>
      <c r="U267" s="23">
        <v>6</v>
      </c>
      <c r="V267" s="23">
        <v>6</v>
      </c>
      <c r="W267" s="23">
        <v>6</v>
      </c>
      <c r="X267" s="23">
        <v>6</v>
      </c>
      <c r="Y267" s="23">
        <v>6</v>
      </c>
      <c r="Z267" s="23">
        <v>6</v>
      </c>
      <c r="AA267" s="23">
        <v>6</v>
      </c>
      <c r="AB267" s="23">
        <v>6</v>
      </c>
      <c r="AC267" s="23">
        <v>6</v>
      </c>
      <c r="AD267" s="23">
        <v>6</v>
      </c>
      <c r="AE267" s="23">
        <v>6</v>
      </c>
      <c r="AF267" s="23">
        <v>6</v>
      </c>
      <c r="AG267" s="23">
        <v>6</v>
      </c>
      <c r="AH267" s="23">
        <v>6</v>
      </c>
      <c r="AI267" s="23">
        <v>6</v>
      </c>
      <c r="AJ267" s="23">
        <v>6</v>
      </c>
      <c r="AK267" s="23">
        <v>6</v>
      </c>
      <c r="AL267" s="23">
        <v>6</v>
      </c>
      <c r="AM267" s="23">
        <v>6</v>
      </c>
      <c r="AN267" s="23">
        <v>6</v>
      </c>
      <c r="AO267" s="23">
        <v>6</v>
      </c>
      <c r="AP267" s="23">
        <v>6</v>
      </c>
      <c r="AQ267" s="23">
        <v>6</v>
      </c>
      <c r="AR267" s="23">
        <v>6</v>
      </c>
      <c r="AS267" s="23">
        <v>6</v>
      </c>
      <c r="AT267" s="199">
        <v>0</v>
      </c>
      <c r="AU267" s="199">
        <v>0</v>
      </c>
      <c r="AV267" s="205"/>
      <c r="AW267" s="205"/>
      <c r="AX267" s="215"/>
    </row>
    <row r="268" spans="1:50">
      <c r="A268" s="201">
        <v>10</v>
      </c>
      <c r="B268" s="254" t="s">
        <v>172</v>
      </c>
      <c r="C268" s="1100"/>
      <c r="D268" s="1100"/>
      <c r="E268" s="1100"/>
      <c r="F268" s="1100"/>
      <c r="G268" s="1100"/>
      <c r="H268" s="1100"/>
      <c r="I268" s="1100"/>
      <c r="J268" s="212"/>
      <c r="K268" s="212"/>
      <c r="L268" s="212"/>
      <c r="M268" s="212"/>
      <c r="N268" s="212"/>
      <c r="O268" s="212"/>
      <c r="P268" s="212"/>
      <c r="Q268" s="212"/>
      <c r="R268" s="255"/>
      <c r="S268" s="23">
        <v>5</v>
      </c>
      <c r="T268" s="23">
        <v>5</v>
      </c>
      <c r="U268" s="23">
        <v>5</v>
      </c>
      <c r="V268" s="23">
        <v>5</v>
      </c>
      <c r="W268" s="23">
        <v>5</v>
      </c>
      <c r="X268" s="23">
        <v>5</v>
      </c>
      <c r="Y268" s="23">
        <v>5</v>
      </c>
      <c r="Z268" s="23">
        <v>5</v>
      </c>
      <c r="AA268" s="23">
        <v>5</v>
      </c>
      <c r="AB268" s="23">
        <v>5</v>
      </c>
      <c r="AC268" s="23">
        <v>5</v>
      </c>
      <c r="AD268" s="23">
        <v>5</v>
      </c>
      <c r="AE268" s="23">
        <v>5</v>
      </c>
      <c r="AF268" s="23">
        <v>5</v>
      </c>
      <c r="AG268" s="23">
        <v>5</v>
      </c>
      <c r="AH268" s="23">
        <v>5</v>
      </c>
      <c r="AI268" s="23">
        <v>5</v>
      </c>
      <c r="AJ268" s="23">
        <v>5</v>
      </c>
      <c r="AK268" s="23">
        <v>5</v>
      </c>
      <c r="AL268" s="23">
        <v>5</v>
      </c>
      <c r="AM268" s="23">
        <v>5</v>
      </c>
      <c r="AN268" s="23">
        <v>5</v>
      </c>
      <c r="AO268" s="23">
        <v>5</v>
      </c>
      <c r="AP268" s="23">
        <v>5</v>
      </c>
      <c r="AQ268" s="23">
        <v>5</v>
      </c>
      <c r="AR268" s="23">
        <v>5</v>
      </c>
      <c r="AS268" s="23">
        <v>5</v>
      </c>
      <c r="AT268" s="199">
        <v>0</v>
      </c>
      <c r="AU268" s="199">
        <v>0</v>
      </c>
      <c r="AV268" s="205"/>
      <c r="AW268" s="205"/>
      <c r="AX268" s="215"/>
    </row>
    <row r="269" spans="1:50">
      <c r="A269" s="201">
        <v>7</v>
      </c>
      <c r="B269" s="254" t="s">
        <v>173</v>
      </c>
      <c r="C269" s="1100"/>
      <c r="D269" s="1100"/>
      <c r="E269" s="1100"/>
      <c r="F269" s="1100"/>
      <c r="G269" s="1100"/>
      <c r="H269" s="1100"/>
      <c r="I269" s="1100"/>
      <c r="J269" s="254"/>
      <c r="K269" s="254"/>
      <c r="L269" s="254"/>
      <c r="M269" s="254"/>
      <c r="N269" s="254"/>
      <c r="O269" s="254"/>
      <c r="P269" s="254"/>
      <c r="Q269" s="254"/>
      <c r="R269" s="255"/>
      <c r="S269" s="19">
        <v>7</v>
      </c>
      <c r="T269" s="19">
        <v>7</v>
      </c>
      <c r="U269" s="19">
        <v>7</v>
      </c>
      <c r="V269" s="19">
        <v>7</v>
      </c>
      <c r="W269" s="19">
        <v>7</v>
      </c>
      <c r="X269" s="19">
        <v>7</v>
      </c>
      <c r="Y269" s="19">
        <v>7</v>
      </c>
      <c r="Z269" s="19">
        <v>7</v>
      </c>
      <c r="AA269" s="19">
        <v>7</v>
      </c>
      <c r="AB269" s="19">
        <v>7</v>
      </c>
      <c r="AC269" s="19">
        <v>7</v>
      </c>
      <c r="AD269" s="19">
        <v>7</v>
      </c>
      <c r="AE269" s="19">
        <v>7</v>
      </c>
      <c r="AF269" s="19">
        <v>7</v>
      </c>
      <c r="AG269" s="19">
        <v>7</v>
      </c>
      <c r="AH269" s="19">
        <v>7</v>
      </c>
      <c r="AI269" s="19">
        <v>7</v>
      </c>
      <c r="AJ269" s="19">
        <v>7</v>
      </c>
      <c r="AK269" s="19">
        <v>7</v>
      </c>
      <c r="AL269" s="19">
        <v>7</v>
      </c>
      <c r="AM269" s="19">
        <v>7</v>
      </c>
      <c r="AN269" s="19">
        <v>7</v>
      </c>
      <c r="AO269" s="19">
        <v>7</v>
      </c>
      <c r="AP269" s="19">
        <v>7</v>
      </c>
      <c r="AQ269" s="19">
        <v>7</v>
      </c>
      <c r="AR269" s="19">
        <v>7</v>
      </c>
      <c r="AS269" s="19">
        <v>7</v>
      </c>
      <c r="AT269" s="199">
        <v>0</v>
      </c>
      <c r="AU269" s="199">
        <v>0</v>
      </c>
      <c r="AV269" s="205"/>
      <c r="AW269" s="205"/>
      <c r="AX269" s="215"/>
    </row>
    <row r="270" spans="1:50">
      <c r="A270" s="201">
        <v>12</v>
      </c>
      <c r="B270" s="254" t="s">
        <v>58</v>
      </c>
      <c r="C270" s="1100"/>
      <c r="D270" s="1100"/>
      <c r="E270" s="1100"/>
      <c r="F270" s="1100"/>
      <c r="G270" s="1100"/>
      <c r="H270" s="1100"/>
      <c r="I270" s="1100"/>
      <c r="J270" s="254"/>
      <c r="K270" s="254"/>
      <c r="L270" s="254"/>
      <c r="M270" s="254"/>
      <c r="N270" s="254"/>
      <c r="O270" s="254"/>
      <c r="P270" s="254"/>
      <c r="Q270" s="254"/>
      <c r="R270" s="213"/>
      <c r="S270" s="23">
        <v>4</v>
      </c>
      <c r="T270" s="23">
        <v>4</v>
      </c>
      <c r="U270" s="23">
        <v>4</v>
      </c>
      <c r="V270" s="23">
        <v>4</v>
      </c>
      <c r="W270" s="23">
        <v>4</v>
      </c>
      <c r="X270" s="23">
        <v>4</v>
      </c>
      <c r="Y270" s="23">
        <v>4</v>
      </c>
      <c r="Z270" s="23">
        <v>4</v>
      </c>
      <c r="AA270" s="23">
        <v>4</v>
      </c>
      <c r="AB270" s="23">
        <v>4</v>
      </c>
      <c r="AC270" s="23">
        <v>4</v>
      </c>
      <c r="AD270" s="23">
        <v>4</v>
      </c>
      <c r="AE270" s="23">
        <v>4</v>
      </c>
      <c r="AF270" s="23">
        <v>4</v>
      </c>
      <c r="AG270" s="23">
        <v>4</v>
      </c>
      <c r="AH270" s="23">
        <v>4</v>
      </c>
      <c r="AI270" s="23">
        <v>4</v>
      </c>
      <c r="AJ270" s="23">
        <v>4</v>
      </c>
      <c r="AK270" s="23">
        <v>4</v>
      </c>
      <c r="AL270" s="23">
        <v>4</v>
      </c>
      <c r="AM270" s="23">
        <v>4</v>
      </c>
      <c r="AN270" s="23">
        <v>4</v>
      </c>
      <c r="AO270" s="23">
        <v>4</v>
      </c>
      <c r="AP270" s="23">
        <v>4</v>
      </c>
      <c r="AQ270" s="23">
        <v>4</v>
      </c>
      <c r="AR270" s="23">
        <v>4</v>
      </c>
      <c r="AS270" s="23">
        <v>4</v>
      </c>
      <c r="AT270" s="199">
        <v>0</v>
      </c>
      <c r="AU270" s="199">
        <v>0</v>
      </c>
      <c r="AV270" s="205"/>
      <c r="AW270" s="205"/>
      <c r="AX270" s="215"/>
    </row>
    <row r="271" spans="1:50">
      <c r="A271" s="201">
        <v>13</v>
      </c>
      <c r="B271" s="254" t="s">
        <v>174</v>
      </c>
      <c r="C271" s="1100"/>
      <c r="D271" s="1100"/>
      <c r="E271" s="1100"/>
      <c r="F271" s="1100"/>
      <c r="G271" s="1100"/>
      <c r="H271" s="1100"/>
      <c r="I271" s="1100"/>
      <c r="J271" s="254"/>
      <c r="K271" s="254"/>
      <c r="L271" s="254"/>
      <c r="M271" s="254"/>
      <c r="N271" s="254"/>
      <c r="O271" s="254"/>
      <c r="P271" s="254"/>
      <c r="Q271" s="254"/>
      <c r="R271" s="255"/>
      <c r="S271" s="23">
        <v>8</v>
      </c>
      <c r="T271" s="23">
        <v>8</v>
      </c>
      <c r="U271" s="23">
        <v>8</v>
      </c>
      <c r="V271" s="23">
        <v>8</v>
      </c>
      <c r="W271" s="23">
        <v>8</v>
      </c>
      <c r="X271" s="23">
        <v>8</v>
      </c>
      <c r="Y271" s="23">
        <v>8</v>
      </c>
      <c r="Z271" s="23">
        <v>8</v>
      </c>
      <c r="AA271" s="23">
        <v>8</v>
      </c>
      <c r="AB271" s="23">
        <v>8</v>
      </c>
      <c r="AC271" s="23">
        <v>8</v>
      </c>
      <c r="AD271" s="23">
        <v>8</v>
      </c>
      <c r="AE271" s="23">
        <v>8</v>
      </c>
      <c r="AF271" s="23">
        <v>8</v>
      </c>
      <c r="AG271" s="23">
        <v>8</v>
      </c>
      <c r="AH271" s="23">
        <v>8</v>
      </c>
      <c r="AI271" s="23">
        <v>8</v>
      </c>
      <c r="AJ271" s="23">
        <v>8</v>
      </c>
      <c r="AK271" s="23">
        <v>8</v>
      </c>
      <c r="AL271" s="23">
        <v>8</v>
      </c>
      <c r="AM271" s="23">
        <v>8</v>
      </c>
      <c r="AN271" s="23">
        <v>8</v>
      </c>
      <c r="AO271" s="23">
        <v>8</v>
      </c>
      <c r="AP271" s="23">
        <v>8</v>
      </c>
      <c r="AQ271" s="23">
        <v>8</v>
      </c>
      <c r="AR271" s="23">
        <v>8</v>
      </c>
      <c r="AS271" s="23">
        <v>8</v>
      </c>
      <c r="AT271" s="199">
        <v>0</v>
      </c>
      <c r="AU271" s="199">
        <v>0</v>
      </c>
      <c r="AV271" s="205"/>
      <c r="AW271" s="205"/>
      <c r="AX271" s="215"/>
    </row>
    <row r="272" spans="1:50">
      <c r="A272" s="201">
        <v>14</v>
      </c>
      <c r="B272" s="254" t="s">
        <v>3</v>
      </c>
      <c r="C272" s="1100"/>
      <c r="D272" s="1100"/>
      <c r="E272" s="1100"/>
      <c r="F272" s="1100"/>
      <c r="G272" s="1100"/>
      <c r="H272" s="1100"/>
      <c r="I272" s="1100"/>
      <c r="J272" s="254"/>
      <c r="K272" s="254"/>
      <c r="L272" s="254"/>
      <c r="M272" s="254"/>
      <c r="N272" s="254"/>
      <c r="O272" s="254"/>
      <c r="P272" s="254"/>
      <c r="Q272" s="254"/>
      <c r="R272" s="255"/>
      <c r="S272" s="23">
        <v>5</v>
      </c>
      <c r="T272" s="23">
        <v>5</v>
      </c>
      <c r="U272" s="23">
        <v>5</v>
      </c>
      <c r="V272" s="23">
        <v>5</v>
      </c>
      <c r="W272" s="23">
        <v>5</v>
      </c>
      <c r="X272" s="23">
        <v>5</v>
      </c>
      <c r="Y272" s="23">
        <v>5</v>
      </c>
      <c r="Z272" s="23">
        <v>5</v>
      </c>
      <c r="AA272" s="23">
        <v>5</v>
      </c>
      <c r="AB272" s="23">
        <v>5</v>
      </c>
      <c r="AC272" s="23">
        <v>5</v>
      </c>
      <c r="AD272" s="23">
        <v>5</v>
      </c>
      <c r="AE272" s="23">
        <v>5</v>
      </c>
      <c r="AF272" s="23">
        <v>5</v>
      </c>
      <c r="AG272" s="23">
        <v>5</v>
      </c>
      <c r="AH272" s="23">
        <v>5</v>
      </c>
      <c r="AI272" s="23">
        <v>5</v>
      </c>
      <c r="AJ272" s="23">
        <v>5</v>
      </c>
      <c r="AK272" s="23">
        <v>5</v>
      </c>
      <c r="AL272" s="23">
        <v>5</v>
      </c>
      <c r="AM272" s="23">
        <v>5</v>
      </c>
      <c r="AN272" s="23">
        <v>5</v>
      </c>
      <c r="AO272" s="23">
        <v>5</v>
      </c>
      <c r="AP272" s="23">
        <v>5</v>
      </c>
      <c r="AQ272" s="23">
        <v>5</v>
      </c>
      <c r="AR272" s="23">
        <v>5</v>
      </c>
      <c r="AS272" s="23">
        <v>5</v>
      </c>
      <c r="AT272" s="199">
        <v>0</v>
      </c>
      <c r="AU272" s="199">
        <v>0</v>
      </c>
      <c r="AV272" s="207"/>
      <c r="AW272" s="207"/>
      <c r="AX272" s="215"/>
    </row>
    <row r="273" spans="1:50">
      <c r="A273" s="201">
        <v>15</v>
      </c>
      <c r="B273" s="254" t="s">
        <v>55</v>
      </c>
      <c r="C273" s="1100"/>
      <c r="D273" s="1100"/>
      <c r="E273" s="1100"/>
      <c r="F273" s="1100"/>
      <c r="G273" s="1100"/>
      <c r="H273" s="1100"/>
      <c r="I273" s="1100"/>
      <c r="J273" s="254"/>
      <c r="K273" s="254"/>
      <c r="L273" s="254"/>
      <c r="M273" s="254"/>
      <c r="N273" s="254"/>
      <c r="O273" s="254"/>
      <c r="P273" s="254"/>
      <c r="Q273" s="254"/>
      <c r="R273" s="255"/>
      <c r="S273" s="23">
        <v>13</v>
      </c>
      <c r="T273" s="23">
        <v>13</v>
      </c>
      <c r="U273" s="23">
        <v>13</v>
      </c>
      <c r="V273" s="23">
        <v>13</v>
      </c>
      <c r="W273" s="23">
        <v>13</v>
      </c>
      <c r="X273" s="23">
        <v>13</v>
      </c>
      <c r="Y273" s="23">
        <v>13</v>
      </c>
      <c r="Z273" s="23">
        <v>13</v>
      </c>
      <c r="AA273" s="23">
        <v>13</v>
      </c>
      <c r="AB273" s="23">
        <v>13</v>
      </c>
      <c r="AC273" s="23">
        <v>13</v>
      </c>
      <c r="AD273" s="23">
        <v>13</v>
      </c>
      <c r="AE273" s="23">
        <v>13</v>
      </c>
      <c r="AF273" s="23">
        <v>13</v>
      </c>
      <c r="AG273" s="23">
        <v>13</v>
      </c>
      <c r="AH273" s="23">
        <v>13</v>
      </c>
      <c r="AI273" s="23">
        <v>13</v>
      </c>
      <c r="AJ273" s="23">
        <v>13</v>
      </c>
      <c r="AK273" s="23">
        <v>13</v>
      </c>
      <c r="AL273" s="23">
        <v>13</v>
      </c>
      <c r="AM273" s="23">
        <v>13</v>
      </c>
      <c r="AN273" s="23">
        <v>13</v>
      </c>
      <c r="AO273" s="23">
        <v>13</v>
      </c>
      <c r="AP273" s="23">
        <v>13</v>
      </c>
      <c r="AQ273" s="23">
        <v>13</v>
      </c>
      <c r="AR273" s="23">
        <v>13</v>
      </c>
      <c r="AS273" s="23">
        <v>13</v>
      </c>
      <c r="AT273" s="199">
        <v>0</v>
      </c>
      <c r="AU273" s="199">
        <v>0</v>
      </c>
      <c r="AV273" s="205"/>
      <c r="AW273" s="205"/>
      <c r="AX273" s="215"/>
    </row>
    <row r="274" spans="1:50">
      <c r="A274" s="201">
        <v>16</v>
      </c>
      <c r="B274" s="254" t="s">
        <v>176</v>
      </c>
      <c r="C274" s="1100"/>
      <c r="D274" s="1100"/>
      <c r="E274" s="1100"/>
      <c r="F274" s="1100"/>
      <c r="G274" s="1100"/>
      <c r="H274" s="1100"/>
      <c r="I274" s="1100"/>
      <c r="J274" s="254"/>
      <c r="K274" s="254"/>
      <c r="L274" s="254"/>
      <c r="M274" s="254"/>
      <c r="N274" s="254"/>
      <c r="O274" s="254"/>
      <c r="P274" s="254"/>
      <c r="Q274" s="254"/>
      <c r="R274" s="255"/>
      <c r="S274" s="23">
        <v>11</v>
      </c>
      <c r="T274" s="23">
        <v>11</v>
      </c>
      <c r="U274" s="23">
        <v>11</v>
      </c>
      <c r="V274" s="23">
        <v>11</v>
      </c>
      <c r="W274" s="23">
        <v>11</v>
      </c>
      <c r="X274" s="23">
        <v>11</v>
      </c>
      <c r="Y274" s="23">
        <v>11</v>
      </c>
      <c r="Z274" s="23">
        <v>11</v>
      </c>
      <c r="AA274" s="23">
        <v>11</v>
      </c>
      <c r="AB274" s="23">
        <v>11</v>
      </c>
      <c r="AC274" s="23">
        <v>11</v>
      </c>
      <c r="AD274" s="23">
        <v>11</v>
      </c>
      <c r="AE274" s="23">
        <v>11</v>
      </c>
      <c r="AF274" s="23">
        <v>11</v>
      </c>
      <c r="AG274" s="23">
        <v>11</v>
      </c>
      <c r="AH274" s="23">
        <v>11</v>
      </c>
      <c r="AI274" s="23">
        <v>11</v>
      </c>
      <c r="AJ274" s="23">
        <v>11</v>
      </c>
      <c r="AK274" s="23">
        <v>11</v>
      </c>
      <c r="AL274" s="23">
        <v>11</v>
      </c>
      <c r="AM274" s="23">
        <v>11</v>
      </c>
      <c r="AN274" s="23">
        <v>11</v>
      </c>
      <c r="AO274" s="23">
        <v>11</v>
      </c>
      <c r="AP274" s="23">
        <v>11</v>
      </c>
      <c r="AQ274" s="23">
        <v>11</v>
      </c>
      <c r="AR274" s="23">
        <v>11</v>
      </c>
      <c r="AS274" s="23">
        <v>11</v>
      </c>
      <c r="AT274" s="199">
        <v>0</v>
      </c>
      <c r="AU274" s="199">
        <v>0</v>
      </c>
      <c r="AV274" s="205"/>
      <c r="AW274" s="205"/>
      <c r="AX274" s="215"/>
    </row>
    <row r="275" spans="1:50">
      <c r="A275" s="201">
        <v>17</v>
      </c>
      <c r="B275" s="254" t="s">
        <v>177</v>
      </c>
      <c r="C275" s="1100"/>
      <c r="D275" s="1100"/>
      <c r="E275" s="1100"/>
      <c r="F275" s="1100"/>
      <c r="G275" s="1100"/>
      <c r="H275" s="1100"/>
      <c r="I275" s="1100"/>
      <c r="J275" s="212"/>
      <c r="K275" s="212"/>
      <c r="L275" s="212"/>
      <c r="M275" s="212"/>
      <c r="N275" s="212"/>
      <c r="O275" s="212"/>
      <c r="P275" s="212"/>
      <c r="Q275" s="212"/>
      <c r="R275" s="255"/>
      <c r="S275" s="19">
        <v>1</v>
      </c>
      <c r="T275" s="19">
        <v>1</v>
      </c>
      <c r="U275" s="19">
        <v>1</v>
      </c>
      <c r="V275" s="19">
        <v>1</v>
      </c>
      <c r="W275" s="19">
        <v>1</v>
      </c>
      <c r="X275" s="19">
        <v>1</v>
      </c>
      <c r="Y275" s="19">
        <v>1</v>
      </c>
      <c r="Z275" s="19">
        <v>1</v>
      </c>
      <c r="AA275" s="19">
        <v>1</v>
      </c>
      <c r="AB275" s="19">
        <v>1</v>
      </c>
      <c r="AC275" s="19">
        <v>1</v>
      </c>
      <c r="AD275" s="19">
        <v>1</v>
      </c>
      <c r="AE275" s="19">
        <v>1</v>
      </c>
      <c r="AF275" s="19">
        <v>1</v>
      </c>
      <c r="AG275" s="19">
        <v>1</v>
      </c>
      <c r="AH275" s="19">
        <v>1</v>
      </c>
      <c r="AI275" s="19">
        <v>1</v>
      </c>
      <c r="AJ275" s="19">
        <v>1</v>
      </c>
      <c r="AK275" s="19">
        <v>1</v>
      </c>
      <c r="AL275" s="19">
        <v>1</v>
      </c>
      <c r="AM275" s="19">
        <v>1</v>
      </c>
      <c r="AN275" s="19">
        <v>1</v>
      </c>
      <c r="AO275" s="19">
        <v>1</v>
      </c>
      <c r="AP275" s="19">
        <v>1</v>
      </c>
      <c r="AQ275" s="19">
        <v>1</v>
      </c>
      <c r="AR275" s="19">
        <v>1</v>
      </c>
      <c r="AS275" s="19">
        <v>1</v>
      </c>
      <c r="AT275" s="199">
        <v>0</v>
      </c>
      <c r="AU275" s="199">
        <v>0</v>
      </c>
      <c r="AV275" s="205"/>
      <c r="AW275" s="205"/>
      <c r="AX275" s="215"/>
    </row>
    <row r="276" spans="1:50">
      <c r="A276" s="201">
        <v>18</v>
      </c>
      <c r="B276" s="254" t="s">
        <v>263</v>
      </c>
      <c r="C276" s="1100"/>
      <c r="D276" s="1100"/>
      <c r="E276" s="1100"/>
      <c r="F276" s="1100"/>
      <c r="G276" s="1100"/>
      <c r="H276" s="1100"/>
      <c r="I276" s="1100"/>
      <c r="J276" s="212"/>
      <c r="K276" s="212"/>
      <c r="L276" s="212"/>
      <c r="M276" s="212"/>
      <c r="N276" s="212"/>
      <c r="O276" s="212"/>
      <c r="P276" s="212"/>
      <c r="Q276" s="212"/>
      <c r="R276" s="255"/>
      <c r="S276" s="19">
        <v>2</v>
      </c>
      <c r="T276" s="19">
        <v>2</v>
      </c>
      <c r="U276" s="19">
        <v>2</v>
      </c>
      <c r="V276" s="19">
        <v>2</v>
      </c>
      <c r="W276" s="19">
        <v>2</v>
      </c>
      <c r="X276" s="19">
        <v>2</v>
      </c>
      <c r="Y276" s="19">
        <v>2</v>
      </c>
      <c r="Z276" s="19">
        <v>2</v>
      </c>
      <c r="AA276" s="19">
        <v>2</v>
      </c>
      <c r="AB276" s="19">
        <v>2</v>
      </c>
      <c r="AC276" s="19">
        <v>2</v>
      </c>
      <c r="AD276" s="19">
        <v>2</v>
      </c>
      <c r="AE276" s="19">
        <v>2</v>
      </c>
      <c r="AF276" s="19">
        <v>2</v>
      </c>
      <c r="AG276" s="19">
        <v>2</v>
      </c>
      <c r="AH276" s="19">
        <v>2</v>
      </c>
      <c r="AI276" s="19">
        <v>2</v>
      </c>
      <c r="AJ276" s="19">
        <v>2</v>
      </c>
      <c r="AK276" s="19">
        <v>2</v>
      </c>
      <c r="AL276" s="19">
        <v>2</v>
      </c>
      <c r="AM276" s="19">
        <v>2</v>
      </c>
      <c r="AN276" s="19">
        <v>2</v>
      </c>
      <c r="AO276" s="19">
        <v>2</v>
      </c>
      <c r="AP276" s="19">
        <v>2</v>
      </c>
      <c r="AQ276" s="19">
        <v>2</v>
      </c>
      <c r="AR276" s="19">
        <v>2</v>
      </c>
      <c r="AS276" s="19">
        <v>2</v>
      </c>
      <c r="AT276" s="199">
        <v>0</v>
      </c>
      <c r="AU276" s="199">
        <v>0</v>
      </c>
      <c r="AV276" s="205"/>
      <c r="AW276" s="205"/>
      <c r="AX276" s="215"/>
    </row>
    <row r="277" spans="1:50">
      <c r="A277" s="201">
        <v>19</v>
      </c>
      <c r="B277" s="254" t="s">
        <v>179</v>
      </c>
      <c r="C277" s="1100"/>
      <c r="D277" s="1100"/>
      <c r="E277" s="1100"/>
      <c r="F277" s="1100"/>
      <c r="G277" s="1100"/>
      <c r="H277" s="1100"/>
      <c r="I277" s="1100"/>
      <c r="J277" s="254"/>
      <c r="K277" s="254"/>
      <c r="L277" s="254"/>
      <c r="M277" s="254"/>
      <c r="N277" s="254"/>
      <c r="O277" s="254"/>
      <c r="P277" s="254"/>
      <c r="Q277" s="254"/>
      <c r="R277" s="213"/>
      <c r="S277" s="23">
        <v>4</v>
      </c>
      <c r="T277" s="23">
        <v>4</v>
      </c>
      <c r="U277" s="23">
        <v>4</v>
      </c>
      <c r="V277" s="23">
        <v>4</v>
      </c>
      <c r="W277" s="23">
        <v>4</v>
      </c>
      <c r="X277" s="23">
        <v>4</v>
      </c>
      <c r="Y277" s="23">
        <v>4</v>
      </c>
      <c r="Z277" s="23">
        <v>4</v>
      </c>
      <c r="AA277" s="23">
        <v>4</v>
      </c>
      <c r="AB277" s="23">
        <v>4</v>
      </c>
      <c r="AC277" s="23">
        <v>4</v>
      </c>
      <c r="AD277" s="23">
        <v>4</v>
      </c>
      <c r="AE277" s="23">
        <v>4</v>
      </c>
      <c r="AF277" s="23">
        <v>4</v>
      </c>
      <c r="AG277" s="23">
        <v>4</v>
      </c>
      <c r="AH277" s="23">
        <v>4</v>
      </c>
      <c r="AI277" s="23">
        <v>4</v>
      </c>
      <c r="AJ277" s="23">
        <v>4</v>
      </c>
      <c r="AK277" s="23">
        <v>4</v>
      </c>
      <c r="AL277" s="23">
        <v>4</v>
      </c>
      <c r="AM277" s="23">
        <v>4</v>
      </c>
      <c r="AN277" s="23">
        <v>4</v>
      </c>
      <c r="AO277" s="23">
        <v>4</v>
      </c>
      <c r="AP277" s="23">
        <v>4</v>
      </c>
      <c r="AQ277" s="23">
        <v>4</v>
      </c>
      <c r="AR277" s="23">
        <v>4</v>
      </c>
      <c r="AS277" s="23">
        <v>4</v>
      </c>
      <c r="AT277" s="199">
        <v>0</v>
      </c>
      <c r="AU277" s="199">
        <v>0</v>
      </c>
      <c r="AV277" s="205"/>
      <c r="AW277" s="205"/>
      <c r="AX277" s="215"/>
    </row>
    <row r="278" spans="1:50" ht="15.75" customHeight="1">
      <c r="A278" s="201">
        <v>20</v>
      </c>
      <c r="B278" s="254" t="s">
        <v>175</v>
      </c>
      <c r="C278" s="1100"/>
      <c r="D278" s="1100"/>
      <c r="E278" s="1100"/>
      <c r="F278" s="1100"/>
      <c r="G278" s="1100"/>
      <c r="H278" s="1100"/>
      <c r="I278" s="1100"/>
      <c r="J278" s="254"/>
      <c r="K278" s="254"/>
      <c r="L278" s="254"/>
      <c r="M278" s="254"/>
      <c r="N278" s="254"/>
      <c r="O278" s="254"/>
      <c r="P278" s="254"/>
      <c r="Q278" s="254"/>
      <c r="R278" s="213"/>
      <c r="S278" s="23">
        <v>4</v>
      </c>
      <c r="T278" s="23">
        <v>4</v>
      </c>
      <c r="U278" s="23">
        <v>4</v>
      </c>
      <c r="V278" s="23">
        <v>4</v>
      </c>
      <c r="W278" s="23">
        <v>4</v>
      </c>
      <c r="X278" s="23">
        <v>4</v>
      </c>
      <c r="Y278" s="23">
        <v>4</v>
      </c>
      <c r="Z278" s="23">
        <v>4</v>
      </c>
      <c r="AA278" s="23">
        <v>4</v>
      </c>
      <c r="AB278" s="23">
        <v>4</v>
      </c>
      <c r="AC278" s="23">
        <v>4</v>
      </c>
      <c r="AD278" s="23">
        <v>4</v>
      </c>
      <c r="AE278" s="23">
        <v>4</v>
      </c>
      <c r="AF278" s="23">
        <v>4</v>
      </c>
      <c r="AG278" s="23">
        <v>4</v>
      </c>
      <c r="AH278" s="23">
        <v>4</v>
      </c>
      <c r="AI278" s="23">
        <v>4</v>
      </c>
      <c r="AJ278" s="23">
        <v>4</v>
      </c>
      <c r="AK278" s="23">
        <v>4</v>
      </c>
      <c r="AL278" s="23">
        <v>4</v>
      </c>
      <c r="AM278" s="23">
        <v>4</v>
      </c>
      <c r="AN278" s="23">
        <v>4</v>
      </c>
      <c r="AO278" s="23">
        <v>4</v>
      </c>
      <c r="AP278" s="23">
        <v>4</v>
      </c>
      <c r="AQ278" s="23">
        <v>4</v>
      </c>
      <c r="AR278" s="23">
        <v>4</v>
      </c>
      <c r="AS278" s="23">
        <v>4</v>
      </c>
      <c r="AT278" s="199">
        <v>0</v>
      </c>
      <c r="AU278" s="199">
        <v>0</v>
      </c>
      <c r="AV278" s="205"/>
      <c r="AW278" s="205"/>
      <c r="AX278" s="215"/>
    </row>
    <row r="279" spans="1:50" ht="15.75" customHeight="1">
      <c r="A279" s="201">
        <v>21</v>
      </c>
      <c r="B279" s="254" t="s">
        <v>170</v>
      </c>
      <c r="C279" s="1100"/>
      <c r="D279" s="1100"/>
      <c r="E279" s="1100"/>
      <c r="F279" s="1100"/>
      <c r="G279" s="1100"/>
      <c r="H279" s="1100"/>
      <c r="I279" s="1100"/>
      <c r="J279" s="254"/>
      <c r="K279" s="254"/>
      <c r="L279" s="254"/>
      <c r="M279" s="254"/>
      <c r="N279" s="254"/>
      <c r="O279" s="254"/>
      <c r="P279" s="254"/>
      <c r="Q279" s="254"/>
      <c r="R279" s="255"/>
      <c r="S279" s="22">
        <v>1</v>
      </c>
      <c r="T279" s="22">
        <v>1</v>
      </c>
      <c r="U279" s="22">
        <v>1</v>
      </c>
      <c r="V279" s="22">
        <v>1</v>
      </c>
      <c r="W279" s="22">
        <v>1</v>
      </c>
      <c r="X279" s="22">
        <v>1</v>
      </c>
      <c r="Y279" s="22">
        <v>1</v>
      </c>
      <c r="Z279" s="22">
        <v>1</v>
      </c>
      <c r="AA279" s="22">
        <v>1</v>
      </c>
      <c r="AB279" s="22">
        <v>1</v>
      </c>
      <c r="AC279" s="22">
        <v>1</v>
      </c>
      <c r="AD279" s="22">
        <v>1</v>
      </c>
      <c r="AE279" s="22">
        <v>1</v>
      </c>
      <c r="AF279" s="22">
        <v>1</v>
      </c>
      <c r="AG279" s="22">
        <v>1</v>
      </c>
      <c r="AH279" s="22">
        <v>1</v>
      </c>
      <c r="AI279" s="22">
        <v>1</v>
      </c>
      <c r="AJ279" s="22">
        <v>1</v>
      </c>
      <c r="AK279" s="22">
        <v>1</v>
      </c>
      <c r="AL279" s="22">
        <v>1</v>
      </c>
      <c r="AM279" s="22">
        <v>1</v>
      </c>
      <c r="AN279" s="22">
        <v>1</v>
      </c>
      <c r="AO279" s="22">
        <v>1</v>
      </c>
      <c r="AP279" s="22">
        <v>1</v>
      </c>
      <c r="AQ279" s="22">
        <v>1</v>
      </c>
      <c r="AR279" s="22">
        <v>1</v>
      </c>
      <c r="AS279" s="22">
        <v>1</v>
      </c>
      <c r="AT279" s="199">
        <v>0</v>
      </c>
      <c r="AU279" s="199">
        <v>0</v>
      </c>
      <c r="AV279" s="205"/>
      <c r="AW279" s="205"/>
      <c r="AX279" s="215"/>
    </row>
    <row r="280" spans="1:50" ht="15.75" customHeight="1">
      <c r="A280" s="201">
        <v>22</v>
      </c>
      <c r="B280" s="254" t="s">
        <v>218</v>
      </c>
      <c r="C280" s="1100"/>
      <c r="D280" s="1100"/>
      <c r="E280" s="1100"/>
      <c r="F280" s="1100"/>
      <c r="G280" s="1100"/>
      <c r="H280" s="1100"/>
      <c r="I280" s="1100"/>
      <c r="J280" s="254"/>
      <c r="K280" s="254"/>
      <c r="L280" s="254"/>
      <c r="M280" s="254"/>
      <c r="N280" s="254"/>
      <c r="O280" s="254"/>
      <c r="P280" s="254"/>
      <c r="Q280" s="254"/>
      <c r="R280" s="255"/>
      <c r="S280" s="22">
        <v>1</v>
      </c>
      <c r="T280" s="22">
        <v>1</v>
      </c>
      <c r="U280" s="22">
        <v>1</v>
      </c>
      <c r="V280" s="22">
        <v>1</v>
      </c>
      <c r="W280" s="22">
        <v>1</v>
      </c>
      <c r="X280" s="22">
        <v>1</v>
      </c>
      <c r="Y280" s="22">
        <v>1</v>
      </c>
      <c r="Z280" s="22">
        <v>1</v>
      </c>
      <c r="AA280" s="22">
        <v>1</v>
      </c>
      <c r="AB280" s="22">
        <v>1</v>
      </c>
      <c r="AC280" s="22">
        <v>1</v>
      </c>
      <c r="AD280" s="22">
        <v>1</v>
      </c>
      <c r="AE280" s="22">
        <v>1</v>
      </c>
      <c r="AF280" s="22">
        <v>1</v>
      </c>
      <c r="AG280" s="22">
        <v>1</v>
      </c>
      <c r="AH280" s="22">
        <v>1</v>
      </c>
      <c r="AI280" s="22">
        <v>1</v>
      </c>
      <c r="AJ280" s="22">
        <v>1</v>
      </c>
      <c r="AK280" s="22">
        <v>1</v>
      </c>
      <c r="AL280" s="22">
        <v>1</v>
      </c>
      <c r="AM280" s="22">
        <v>1</v>
      </c>
      <c r="AN280" s="22">
        <v>1</v>
      </c>
      <c r="AO280" s="22">
        <v>1</v>
      </c>
      <c r="AP280" s="22">
        <v>1</v>
      </c>
      <c r="AQ280" s="22">
        <v>1</v>
      </c>
      <c r="AR280" s="22">
        <v>1</v>
      </c>
      <c r="AS280" s="22">
        <v>1</v>
      </c>
      <c r="AT280" s="199">
        <v>0</v>
      </c>
      <c r="AU280" s="199">
        <v>0</v>
      </c>
      <c r="AV280" s="205"/>
      <c r="AW280" s="205"/>
      <c r="AX280" s="215"/>
    </row>
    <row r="281" spans="1:50" ht="15.75" customHeight="1">
      <c r="A281" s="201">
        <v>23</v>
      </c>
      <c r="B281" s="254" t="s">
        <v>283</v>
      </c>
      <c r="C281" s="1100"/>
      <c r="D281" s="1100"/>
      <c r="E281" s="1100"/>
      <c r="F281" s="1100"/>
      <c r="G281" s="1100"/>
      <c r="H281" s="1100"/>
      <c r="I281" s="1100"/>
      <c r="J281" s="254"/>
      <c r="K281" s="254"/>
      <c r="L281" s="254"/>
      <c r="M281" s="254"/>
      <c r="N281" s="254"/>
      <c r="O281" s="254"/>
      <c r="P281" s="254"/>
      <c r="Q281" s="254"/>
      <c r="R281" s="255"/>
      <c r="S281" s="22">
        <v>1</v>
      </c>
      <c r="T281" s="22">
        <v>1</v>
      </c>
      <c r="U281" s="22">
        <v>1</v>
      </c>
      <c r="V281" s="22">
        <v>1</v>
      </c>
      <c r="W281" s="22">
        <v>1</v>
      </c>
      <c r="X281" s="22">
        <v>1</v>
      </c>
      <c r="Y281" s="22">
        <v>1</v>
      </c>
      <c r="Z281" s="22">
        <v>1</v>
      </c>
      <c r="AA281" s="22">
        <v>1</v>
      </c>
      <c r="AB281" s="22">
        <v>1</v>
      </c>
      <c r="AC281" s="22">
        <v>1</v>
      </c>
      <c r="AD281" s="22">
        <v>1</v>
      </c>
      <c r="AE281" s="22">
        <v>1</v>
      </c>
      <c r="AF281" s="22">
        <v>1</v>
      </c>
      <c r="AG281" s="22">
        <v>1</v>
      </c>
      <c r="AH281" s="22">
        <v>1</v>
      </c>
      <c r="AI281" s="22">
        <v>1</v>
      </c>
      <c r="AJ281" s="22">
        <v>1</v>
      </c>
      <c r="AK281" s="22">
        <v>1</v>
      </c>
      <c r="AL281" s="22">
        <v>1</v>
      </c>
      <c r="AM281" s="22">
        <v>1</v>
      </c>
      <c r="AN281" s="22">
        <v>1</v>
      </c>
      <c r="AO281" s="22">
        <v>1</v>
      </c>
      <c r="AP281" s="22">
        <v>1</v>
      </c>
      <c r="AQ281" s="22">
        <v>1</v>
      </c>
      <c r="AR281" s="22">
        <v>1</v>
      </c>
      <c r="AS281" s="22">
        <v>1</v>
      </c>
      <c r="AT281" s="199">
        <v>0</v>
      </c>
      <c r="AU281" s="199">
        <v>0</v>
      </c>
      <c r="AV281" s="205"/>
      <c r="AW281" s="205"/>
      <c r="AX281" s="215"/>
    </row>
    <row r="282" spans="1:50" ht="15.75" customHeight="1">
      <c r="A282" s="201">
        <v>24</v>
      </c>
      <c r="B282" s="254" t="s">
        <v>286</v>
      </c>
      <c r="C282" s="1100"/>
      <c r="D282" s="1100"/>
      <c r="E282" s="1100"/>
      <c r="F282" s="1100"/>
      <c r="G282" s="1100"/>
      <c r="H282" s="1100"/>
      <c r="I282" s="1100"/>
      <c r="J282" s="254"/>
      <c r="K282" s="254"/>
      <c r="L282" s="254"/>
      <c r="M282" s="254"/>
      <c r="N282" s="254"/>
      <c r="O282" s="254"/>
      <c r="P282" s="254"/>
      <c r="Q282" s="254"/>
      <c r="R282" s="255"/>
      <c r="S282" s="23">
        <v>2</v>
      </c>
      <c r="T282" s="23">
        <v>2</v>
      </c>
      <c r="U282" s="23">
        <v>2</v>
      </c>
      <c r="V282" s="23">
        <v>2</v>
      </c>
      <c r="W282" s="23">
        <v>2</v>
      </c>
      <c r="X282" s="23">
        <v>2</v>
      </c>
      <c r="Y282" s="23">
        <v>2</v>
      </c>
      <c r="Z282" s="23">
        <v>2</v>
      </c>
      <c r="AA282" s="23">
        <v>2</v>
      </c>
      <c r="AB282" s="23">
        <v>2</v>
      </c>
      <c r="AC282" s="23">
        <v>2</v>
      </c>
      <c r="AD282" s="23">
        <v>2</v>
      </c>
      <c r="AE282" s="23">
        <v>2</v>
      </c>
      <c r="AF282" s="23">
        <v>2</v>
      </c>
      <c r="AG282" s="23">
        <v>2</v>
      </c>
      <c r="AH282" s="23">
        <v>2</v>
      </c>
      <c r="AI282" s="23">
        <v>2</v>
      </c>
      <c r="AJ282" s="23">
        <v>2</v>
      </c>
      <c r="AK282" s="23">
        <v>2</v>
      </c>
      <c r="AL282" s="23">
        <v>2</v>
      </c>
      <c r="AM282" s="23">
        <v>2</v>
      </c>
      <c r="AN282" s="23">
        <v>2</v>
      </c>
      <c r="AO282" s="23">
        <v>2</v>
      </c>
      <c r="AP282" s="23">
        <v>2</v>
      </c>
      <c r="AQ282" s="23">
        <v>2</v>
      </c>
      <c r="AR282" s="23">
        <v>2</v>
      </c>
      <c r="AS282" s="23">
        <v>2</v>
      </c>
      <c r="AT282" s="199">
        <v>0</v>
      </c>
      <c r="AU282" s="199">
        <v>0</v>
      </c>
      <c r="AV282" s="205"/>
      <c r="AW282" s="205"/>
      <c r="AX282" s="215"/>
    </row>
    <row r="283" spans="1:50" ht="15.75" customHeight="1">
      <c r="A283" s="201">
        <v>25</v>
      </c>
      <c r="B283" s="254" t="s">
        <v>292</v>
      </c>
      <c r="C283" s="1100"/>
      <c r="D283" s="1100"/>
      <c r="E283" s="1100"/>
      <c r="F283" s="1100"/>
      <c r="G283" s="1100"/>
      <c r="H283" s="1100"/>
      <c r="I283" s="1100"/>
      <c r="J283" s="254"/>
      <c r="K283" s="254"/>
      <c r="L283" s="254"/>
      <c r="M283" s="254"/>
      <c r="N283" s="254"/>
      <c r="O283" s="254"/>
      <c r="P283" s="254"/>
      <c r="Q283" s="254"/>
      <c r="R283" s="255"/>
      <c r="S283" s="23">
        <v>5</v>
      </c>
      <c r="T283" s="23">
        <v>5</v>
      </c>
      <c r="U283" s="23">
        <v>5</v>
      </c>
      <c r="V283" s="23">
        <v>5</v>
      </c>
      <c r="W283" s="23">
        <v>5</v>
      </c>
      <c r="X283" s="23">
        <v>5</v>
      </c>
      <c r="Y283" s="23">
        <v>5</v>
      </c>
      <c r="Z283" s="23">
        <v>5</v>
      </c>
      <c r="AA283" s="23">
        <v>5</v>
      </c>
      <c r="AB283" s="23">
        <v>5</v>
      </c>
      <c r="AC283" s="23">
        <v>5</v>
      </c>
      <c r="AD283" s="23">
        <v>5</v>
      </c>
      <c r="AE283" s="23">
        <v>5</v>
      </c>
      <c r="AF283" s="23">
        <v>5</v>
      </c>
      <c r="AG283" s="23">
        <v>5</v>
      </c>
      <c r="AH283" s="23">
        <v>5</v>
      </c>
      <c r="AI283" s="23">
        <v>5</v>
      </c>
      <c r="AJ283" s="23">
        <v>5</v>
      </c>
      <c r="AK283" s="23">
        <v>5</v>
      </c>
      <c r="AL283" s="23">
        <v>5</v>
      </c>
      <c r="AM283" s="23">
        <v>5</v>
      </c>
      <c r="AN283" s="23">
        <v>5</v>
      </c>
      <c r="AO283" s="23">
        <v>5</v>
      </c>
      <c r="AP283" s="23">
        <v>5</v>
      </c>
      <c r="AQ283" s="23">
        <v>5</v>
      </c>
      <c r="AR283" s="23">
        <v>5</v>
      </c>
      <c r="AS283" s="23">
        <v>5</v>
      </c>
      <c r="AT283" s="199">
        <v>0</v>
      </c>
      <c r="AU283" s="199">
        <v>0</v>
      </c>
      <c r="AV283" s="205"/>
      <c r="AW283" s="205"/>
      <c r="AX283" s="215"/>
    </row>
    <row r="284" spans="1:50">
      <c r="A284" s="201">
        <v>26</v>
      </c>
      <c r="B284" s="254" t="s">
        <v>59</v>
      </c>
      <c r="C284" s="1100"/>
      <c r="D284" s="1100"/>
      <c r="E284" s="1100"/>
      <c r="F284" s="1100"/>
      <c r="G284" s="1100"/>
      <c r="H284" s="1100"/>
      <c r="I284" s="1100"/>
      <c r="J284" s="254"/>
      <c r="K284" s="254"/>
      <c r="L284" s="254"/>
      <c r="M284" s="254"/>
      <c r="N284" s="254"/>
      <c r="O284" s="254"/>
      <c r="P284" s="254"/>
      <c r="Q284" s="254"/>
      <c r="R284" s="255"/>
      <c r="S284" s="22">
        <v>1</v>
      </c>
      <c r="T284" s="22">
        <v>1</v>
      </c>
      <c r="U284" s="22">
        <v>1</v>
      </c>
      <c r="V284" s="22">
        <v>1</v>
      </c>
      <c r="W284" s="22">
        <v>1</v>
      </c>
      <c r="X284" s="22">
        <v>1</v>
      </c>
      <c r="Y284" s="22">
        <v>1</v>
      </c>
      <c r="Z284" s="22">
        <v>1</v>
      </c>
      <c r="AA284" s="22">
        <v>1</v>
      </c>
      <c r="AB284" s="22">
        <v>1</v>
      </c>
      <c r="AC284" s="22">
        <v>1</v>
      </c>
      <c r="AD284" s="22">
        <v>1</v>
      </c>
      <c r="AE284" s="22">
        <v>1</v>
      </c>
      <c r="AF284" s="22">
        <v>1</v>
      </c>
      <c r="AG284" s="22">
        <v>1</v>
      </c>
      <c r="AH284" s="22">
        <v>1</v>
      </c>
      <c r="AI284" s="22">
        <v>1</v>
      </c>
      <c r="AJ284" s="22">
        <v>1</v>
      </c>
      <c r="AK284" s="22">
        <v>1</v>
      </c>
      <c r="AL284" s="22">
        <v>1</v>
      </c>
      <c r="AM284" s="22">
        <v>1</v>
      </c>
      <c r="AN284" s="22">
        <v>1</v>
      </c>
      <c r="AO284" s="22">
        <v>1</v>
      </c>
      <c r="AP284" s="22">
        <v>1</v>
      </c>
      <c r="AQ284" s="22">
        <v>1</v>
      </c>
      <c r="AR284" s="22">
        <v>1</v>
      </c>
      <c r="AS284" s="22">
        <v>1</v>
      </c>
      <c r="AT284" s="199">
        <v>0</v>
      </c>
      <c r="AU284" s="199">
        <v>0</v>
      </c>
      <c r="AV284" s="205"/>
      <c r="AW284" s="205"/>
      <c r="AX284" s="215"/>
    </row>
    <row r="285" spans="1:50">
      <c r="A285" s="201">
        <v>27</v>
      </c>
      <c r="B285" s="254" t="s">
        <v>296</v>
      </c>
      <c r="C285" s="256"/>
      <c r="D285" s="256"/>
      <c r="E285" s="256"/>
      <c r="F285" s="256"/>
      <c r="G285" s="256"/>
      <c r="H285" s="256"/>
      <c r="I285" s="256"/>
      <c r="J285" s="254"/>
      <c r="K285" s="254"/>
      <c r="L285" s="254"/>
      <c r="M285" s="254"/>
      <c r="N285" s="254"/>
      <c r="O285" s="254"/>
      <c r="P285" s="254"/>
      <c r="Q285" s="254"/>
      <c r="R285" s="255"/>
      <c r="S285" s="22">
        <v>2</v>
      </c>
      <c r="T285" s="22">
        <v>2</v>
      </c>
      <c r="U285" s="22">
        <v>2</v>
      </c>
      <c r="V285" s="22">
        <v>2</v>
      </c>
      <c r="W285" s="22">
        <v>2</v>
      </c>
      <c r="X285" s="22">
        <v>2</v>
      </c>
      <c r="Y285" s="22">
        <v>2</v>
      </c>
      <c r="Z285" s="22">
        <v>2</v>
      </c>
      <c r="AA285" s="22">
        <v>2</v>
      </c>
      <c r="AB285" s="22">
        <v>2</v>
      </c>
      <c r="AC285" s="22">
        <v>2</v>
      </c>
      <c r="AD285" s="22">
        <v>2</v>
      </c>
      <c r="AE285" s="22">
        <v>2</v>
      </c>
      <c r="AF285" s="22">
        <v>2</v>
      </c>
      <c r="AG285" s="22">
        <v>2</v>
      </c>
      <c r="AH285" s="22">
        <v>2</v>
      </c>
      <c r="AI285" s="22">
        <v>2</v>
      </c>
      <c r="AJ285" s="22">
        <v>2</v>
      </c>
      <c r="AK285" s="22">
        <v>2</v>
      </c>
      <c r="AL285" s="22">
        <v>2</v>
      </c>
      <c r="AM285" s="22">
        <v>2</v>
      </c>
      <c r="AN285" s="22">
        <v>2</v>
      </c>
      <c r="AO285" s="22">
        <v>2</v>
      </c>
      <c r="AP285" s="22">
        <v>2</v>
      </c>
      <c r="AQ285" s="22">
        <v>2</v>
      </c>
      <c r="AR285" s="22">
        <v>2</v>
      </c>
      <c r="AS285" s="22">
        <v>2</v>
      </c>
      <c r="AT285" s="199">
        <v>0</v>
      </c>
      <c r="AU285" s="199">
        <v>0</v>
      </c>
      <c r="AV285" s="205"/>
      <c r="AW285" s="205"/>
      <c r="AX285" s="215"/>
    </row>
    <row r="286" spans="1:50">
      <c r="A286" s="201">
        <v>28</v>
      </c>
      <c r="B286" s="254" t="s">
        <v>295</v>
      </c>
      <c r="C286" s="256"/>
      <c r="D286" s="256"/>
      <c r="E286" s="256"/>
      <c r="F286" s="256"/>
      <c r="G286" s="256"/>
      <c r="H286" s="256"/>
      <c r="I286" s="256"/>
      <c r="J286" s="254"/>
      <c r="K286" s="254"/>
      <c r="L286" s="254"/>
      <c r="M286" s="254"/>
      <c r="N286" s="254"/>
      <c r="O286" s="254"/>
      <c r="P286" s="254"/>
      <c r="Q286" s="254"/>
      <c r="R286" s="255"/>
      <c r="S286" s="22">
        <v>2</v>
      </c>
      <c r="T286" s="22">
        <v>2</v>
      </c>
      <c r="U286" s="22">
        <v>2</v>
      </c>
      <c r="V286" s="22">
        <v>2</v>
      </c>
      <c r="W286" s="22">
        <v>2</v>
      </c>
      <c r="X286" s="22">
        <v>2</v>
      </c>
      <c r="Y286" s="22">
        <v>2</v>
      </c>
      <c r="Z286" s="22">
        <v>2</v>
      </c>
      <c r="AA286" s="22">
        <v>2</v>
      </c>
      <c r="AB286" s="22">
        <v>2</v>
      </c>
      <c r="AC286" s="22">
        <v>2</v>
      </c>
      <c r="AD286" s="22">
        <v>2</v>
      </c>
      <c r="AE286" s="22">
        <v>2</v>
      </c>
      <c r="AF286" s="22">
        <v>2</v>
      </c>
      <c r="AG286" s="22">
        <v>2</v>
      </c>
      <c r="AH286" s="22">
        <v>2</v>
      </c>
      <c r="AI286" s="22">
        <v>2</v>
      </c>
      <c r="AJ286" s="22">
        <v>2</v>
      </c>
      <c r="AK286" s="22">
        <v>2</v>
      </c>
      <c r="AL286" s="22">
        <v>2</v>
      </c>
      <c r="AM286" s="22">
        <v>2</v>
      </c>
      <c r="AN286" s="22">
        <v>2</v>
      </c>
      <c r="AO286" s="22">
        <v>2</v>
      </c>
      <c r="AP286" s="22">
        <v>2</v>
      </c>
      <c r="AQ286" s="22">
        <v>2</v>
      </c>
      <c r="AR286" s="22">
        <v>2</v>
      </c>
      <c r="AS286" s="22">
        <v>2</v>
      </c>
      <c r="AT286" s="199">
        <v>0</v>
      </c>
      <c r="AU286" s="199">
        <v>0</v>
      </c>
      <c r="AV286" s="205"/>
      <c r="AW286" s="205"/>
      <c r="AX286" s="215"/>
    </row>
    <row r="287" spans="1:50">
      <c r="A287" s="201">
        <v>29</v>
      </c>
      <c r="B287" s="254" t="s">
        <v>294</v>
      </c>
      <c r="C287" s="1100"/>
      <c r="D287" s="1100"/>
      <c r="E287" s="1100"/>
      <c r="F287" s="1100"/>
      <c r="G287" s="1100"/>
      <c r="H287" s="1100"/>
      <c r="I287" s="1100"/>
      <c r="J287" s="254"/>
      <c r="K287" s="254"/>
      <c r="L287" s="254"/>
      <c r="M287" s="254"/>
      <c r="N287" s="254"/>
      <c r="O287" s="254"/>
      <c r="P287" s="254"/>
      <c r="Q287" s="254"/>
      <c r="R287" s="255"/>
      <c r="S287" s="26">
        <v>2</v>
      </c>
      <c r="T287" s="26">
        <v>2</v>
      </c>
      <c r="U287" s="26">
        <v>2</v>
      </c>
      <c r="V287" s="26">
        <v>2</v>
      </c>
      <c r="W287" s="26">
        <v>2</v>
      </c>
      <c r="X287" s="26">
        <v>2</v>
      </c>
      <c r="Y287" s="26">
        <v>2</v>
      </c>
      <c r="Z287" s="26">
        <v>2</v>
      </c>
      <c r="AA287" s="26">
        <v>2</v>
      </c>
      <c r="AB287" s="26">
        <v>2</v>
      </c>
      <c r="AC287" s="26">
        <v>2</v>
      </c>
      <c r="AD287" s="26">
        <v>2</v>
      </c>
      <c r="AE287" s="26">
        <v>2</v>
      </c>
      <c r="AF287" s="26">
        <v>2</v>
      </c>
      <c r="AG287" s="26">
        <v>2</v>
      </c>
      <c r="AH287" s="26">
        <v>2</v>
      </c>
      <c r="AI287" s="26">
        <v>2</v>
      </c>
      <c r="AJ287" s="26">
        <v>2</v>
      </c>
      <c r="AK287" s="26">
        <v>2</v>
      </c>
      <c r="AL287" s="26">
        <v>2</v>
      </c>
      <c r="AM287" s="26">
        <v>2</v>
      </c>
      <c r="AN287" s="26">
        <v>2</v>
      </c>
      <c r="AO287" s="26">
        <v>2</v>
      </c>
      <c r="AP287" s="26">
        <v>2</v>
      </c>
      <c r="AQ287" s="26">
        <v>2</v>
      </c>
      <c r="AR287" s="26">
        <v>2</v>
      </c>
      <c r="AS287" s="26">
        <v>2</v>
      </c>
      <c r="AT287" s="199">
        <v>0</v>
      </c>
      <c r="AU287" s="199">
        <v>0</v>
      </c>
      <c r="AV287" s="205"/>
      <c r="AW287" s="205"/>
      <c r="AX287" s="215"/>
    </row>
    <row r="288" spans="1:50">
      <c r="A288" s="1074" t="s">
        <v>50</v>
      </c>
      <c r="B288" s="1075"/>
      <c r="C288" s="1075"/>
      <c r="D288" s="1075"/>
      <c r="E288" s="1075"/>
      <c r="F288" s="1075"/>
      <c r="G288" s="1075"/>
      <c r="H288" s="1075"/>
      <c r="I288" s="1075"/>
      <c r="J288" s="1075"/>
      <c r="K288" s="1075"/>
      <c r="L288" s="1075"/>
      <c r="M288" s="1075"/>
      <c r="N288" s="1075"/>
      <c r="O288" s="1075"/>
      <c r="P288" s="1075"/>
      <c r="Q288" s="1075"/>
      <c r="R288" s="1076"/>
      <c r="S288" s="205">
        <f>SUM(S258:S287)</f>
        <v>101</v>
      </c>
      <c r="T288" s="205">
        <f>SUM(T258:T287)</f>
        <v>101</v>
      </c>
      <c r="U288" s="205">
        <f>SUM(U258:U287)</f>
        <v>101</v>
      </c>
      <c r="V288" s="205">
        <f t="shared" ref="V288:AV288" si="5">SUM(V258:V287)</f>
        <v>101</v>
      </c>
      <c r="W288" s="205">
        <f t="shared" si="5"/>
        <v>101</v>
      </c>
      <c r="X288" s="205">
        <f t="shared" si="5"/>
        <v>101</v>
      </c>
      <c r="Y288" s="205">
        <f t="shared" si="5"/>
        <v>101</v>
      </c>
      <c r="Z288" s="205">
        <f t="shared" si="5"/>
        <v>101</v>
      </c>
      <c r="AA288" s="205">
        <f t="shared" si="5"/>
        <v>101</v>
      </c>
      <c r="AB288" s="205">
        <f t="shared" si="5"/>
        <v>101</v>
      </c>
      <c r="AC288" s="205">
        <f t="shared" si="5"/>
        <v>101</v>
      </c>
      <c r="AD288" s="205">
        <f t="shared" si="5"/>
        <v>101</v>
      </c>
      <c r="AE288" s="205">
        <f t="shared" si="5"/>
        <v>101</v>
      </c>
      <c r="AF288" s="205">
        <f t="shared" si="5"/>
        <v>101</v>
      </c>
      <c r="AG288" s="205">
        <f t="shared" si="5"/>
        <v>101</v>
      </c>
      <c r="AH288" s="205">
        <f t="shared" si="5"/>
        <v>101</v>
      </c>
      <c r="AI288" s="205">
        <f t="shared" si="5"/>
        <v>101</v>
      </c>
      <c r="AJ288" s="205">
        <f t="shared" si="5"/>
        <v>101</v>
      </c>
      <c r="AK288" s="205">
        <f t="shared" si="5"/>
        <v>101</v>
      </c>
      <c r="AL288" s="205">
        <f t="shared" si="5"/>
        <v>101</v>
      </c>
      <c r="AM288" s="205">
        <f t="shared" si="5"/>
        <v>101</v>
      </c>
      <c r="AN288" s="205">
        <f t="shared" si="5"/>
        <v>101</v>
      </c>
      <c r="AO288" s="205">
        <f t="shared" si="5"/>
        <v>101</v>
      </c>
      <c r="AP288" s="205">
        <f t="shared" si="5"/>
        <v>101</v>
      </c>
      <c r="AQ288" s="205">
        <f t="shared" si="5"/>
        <v>101</v>
      </c>
      <c r="AR288" s="205">
        <f t="shared" si="5"/>
        <v>101</v>
      </c>
      <c r="AS288" s="205">
        <f t="shared" si="5"/>
        <v>101</v>
      </c>
      <c r="AT288" s="205">
        <f t="shared" si="5"/>
        <v>0</v>
      </c>
      <c r="AU288" s="205">
        <f t="shared" si="5"/>
        <v>0</v>
      </c>
      <c r="AV288" s="205">
        <f t="shared" si="5"/>
        <v>0</v>
      </c>
      <c r="AW288" s="205">
        <f>SUM(AW259:AW287)</f>
        <v>0</v>
      </c>
      <c r="AX288" s="215"/>
    </row>
    <row r="289" spans="1:50">
      <c r="A289" s="1084" t="s">
        <v>60</v>
      </c>
      <c r="B289" s="1085"/>
      <c r="C289" s="1085"/>
      <c r="D289" s="1085"/>
      <c r="E289" s="1085"/>
      <c r="F289" s="1085"/>
      <c r="G289" s="1085"/>
      <c r="H289" s="1085"/>
      <c r="I289" s="1085"/>
      <c r="J289" s="1085"/>
      <c r="K289" s="1085"/>
      <c r="L289" s="1085"/>
      <c r="M289" s="1085"/>
      <c r="N289" s="1085"/>
      <c r="O289" s="1085"/>
      <c r="P289" s="1085"/>
      <c r="Q289" s="1085"/>
      <c r="R289" s="1085"/>
      <c r="S289" s="1085"/>
      <c r="T289" s="1085"/>
      <c r="U289" s="1085"/>
      <c r="V289" s="1085"/>
      <c r="W289" s="1085"/>
      <c r="X289" s="1085"/>
      <c r="Y289" s="1085"/>
      <c r="Z289" s="1085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085"/>
      <c r="AO289" s="1085"/>
      <c r="AP289" s="1085"/>
      <c r="AQ289" s="1085"/>
      <c r="AR289" s="1085"/>
      <c r="AS289" s="1085"/>
      <c r="AT289" s="1085"/>
      <c r="AU289" s="1085"/>
      <c r="AV289" s="1085"/>
      <c r="AW289" s="1085"/>
      <c r="AX289" s="1086"/>
    </row>
    <row r="290" spans="1:50" ht="15" customHeight="1">
      <c r="A290" s="1087" t="s">
        <v>0</v>
      </c>
      <c r="B290" s="1087" t="s">
        <v>61</v>
      </c>
      <c r="C290" s="1087"/>
      <c r="D290" s="1087" t="s">
        <v>52</v>
      </c>
      <c r="E290" s="1087"/>
      <c r="F290" s="1087"/>
      <c r="G290" s="1087"/>
      <c r="H290" s="1087"/>
      <c r="I290" s="1087"/>
      <c r="J290" s="1087"/>
      <c r="K290" s="1087"/>
      <c r="L290" s="1087"/>
      <c r="M290" s="1087"/>
      <c r="N290" s="1087"/>
      <c r="O290" s="1087"/>
      <c r="P290" s="1087"/>
      <c r="Q290" s="1087"/>
      <c r="R290" s="1087"/>
      <c r="S290" s="1094" t="s">
        <v>300</v>
      </c>
      <c r="T290" s="1095"/>
      <c r="U290" s="1095"/>
      <c r="V290" s="1095"/>
      <c r="W290" s="1095"/>
      <c r="X290" s="1095"/>
      <c r="Y290" s="1095"/>
      <c r="Z290" s="1095"/>
      <c r="AA290" s="1095"/>
      <c r="AB290" s="1095"/>
      <c r="AC290" s="1095"/>
      <c r="AD290" s="1095"/>
      <c r="AE290" s="1095"/>
      <c r="AF290" s="1095"/>
      <c r="AG290" s="1095"/>
      <c r="AH290" s="1095"/>
      <c r="AI290" s="1095"/>
      <c r="AJ290" s="1095"/>
      <c r="AK290" s="1095"/>
      <c r="AL290" s="1095"/>
      <c r="AM290" s="1095"/>
      <c r="AN290" s="1095"/>
      <c r="AO290" s="1095"/>
      <c r="AP290" s="1095"/>
      <c r="AQ290" s="1095"/>
      <c r="AR290" s="1095"/>
      <c r="AS290" s="1095"/>
      <c r="AT290" s="1095"/>
      <c r="AU290" s="1095"/>
      <c r="AV290" s="1095"/>
      <c r="AW290" s="1095"/>
      <c r="AX290" s="1043" t="s">
        <v>21</v>
      </c>
    </row>
    <row r="291" spans="1:50" ht="15" customHeight="1">
      <c r="A291" s="1087"/>
      <c r="B291" s="1087"/>
      <c r="C291" s="1087"/>
      <c r="D291" s="1087"/>
      <c r="E291" s="1087"/>
      <c r="F291" s="1087"/>
      <c r="G291" s="1087"/>
      <c r="H291" s="1087"/>
      <c r="I291" s="1087"/>
      <c r="J291" s="1087"/>
      <c r="K291" s="1087"/>
      <c r="L291" s="1087"/>
      <c r="M291" s="1087"/>
      <c r="N291" s="1087"/>
      <c r="O291" s="1087"/>
      <c r="P291" s="1087"/>
      <c r="Q291" s="1087"/>
      <c r="R291" s="1087"/>
      <c r="S291" s="261">
        <v>1</v>
      </c>
      <c r="T291" s="261">
        <v>2</v>
      </c>
      <c r="U291" s="261">
        <v>3</v>
      </c>
      <c r="V291" s="261">
        <v>4</v>
      </c>
      <c r="W291" s="261">
        <v>5</v>
      </c>
      <c r="X291" s="261">
        <v>6</v>
      </c>
      <c r="Y291" s="261">
        <v>7</v>
      </c>
      <c r="Z291" s="261">
        <v>8</v>
      </c>
      <c r="AA291" s="261">
        <v>9</v>
      </c>
      <c r="AB291" s="261">
        <v>10</v>
      </c>
      <c r="AC291" s="261">
        <v>11</v>
      </c>
      <c r="AD291" s="261">
        <v>12</v>
      </c>
      <c r="AE291" s="261">
        <v>13</v>
      </c>
      <c r="AF291" s="261">
        <v>14</v>
      </c>
      <c r="AG291" s="261">
        <v>15</v>
      </c>
      <c r="AH291" s="261">
        <v>16</v>
      </c>
      <c r="AI291" s="261">
        <v>17</v>
      </c>
      <c r="AJ291" s="261">
        <v>18</v>
      </c>
      <c r="AK291" s="261">
        <v>19</v>
      </c>
      <c r="AL291" s="200">
        <v>20</v>
      </c>
      <c r="AM291" s="200">
        <v>21</v>
      </c>
      <c r="AN291" s="200">
        <v>22</v>
      </c>
      <c r="AO291" s="200">
        <v>23</v>
      </c>
      <c r="AP291" s="200">
        <v>24</v>
      </c>
      <c r="AQ291" s="200">
        <v>25</v>
      </c>
      <c r="AR291" s="200">
        <v>26</v>
      </c>
      <c r="AS291" s="200">
        <v>27</v>
      </c>
      <c r="AT291" s="261">
        <v>28</v>
      </c>
      <c r="AU291" s="261">
        <v>29</v>
      </c>
      <c r="AV291" s="261">
        <v>30</v>
      </c>
      <c r="AW291" s="261">
        <v>30</v>
      </c>
      <c r="AX291" s="1045"/>
    </row>
    <row r="292" spans="1:50">
      <c r="A292" s="249">
        <v>1</v>
      </c>
      <c r="B292" s="1087">
        <v>2</v>
      </c>
      <c r="C292" s="1087"/>
      <c r="D292" s="1087">
        <v>3</v>
      </c>
      <c r="E292" s="1087"/>
      <c r="F292" s="1087"/>
      <c r="G292" s="1087"/>
      <c r="H292" s="1087"/>
      <c r="I292" s="1087"/>
      <c r="J292" s="1087"/>
      <c r="K292" s="1087"/>
      <c r="L292" s="1087"/>
      <c r="M292" s="1087"/>
      <c r="N292" s="1087"/>
      <c r="O292" s="1087"/>
      <c r="P292" s="1087"/>
      <c r="Q292" s="1087"/>
      <c r="R292" s="1087"/>
      <c r="S292" s="1094">
        <v>4</v>
      </c>
      <c r="T292" s="1095"/>
      <c r="U292" s="1095"/>
      <c r="V292" s="1095"/>
      <c r="W292" s="1095"/>
      <c r="X292" s="1095"/>
      <c r="Y292" s="1095"/>
      <c r="Z292" s="1095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244">
        <v>5</v>
      </c>
    </row>
    <row r="293" spans="1:50">
      <c r="A293" s="201">
        <v>1</v>
      </c>
      <c r="B293" s="1077" t="s">
        <v>1350</v>
      </c>
      <c r="C293" s="1077"/>
      <c r="D293" s="1077" t="s">
        <v>216</v>
      </c>
      <c r="E293" s="1077"/>
      <c r="F293" s="1077"/>
      <c r="G293" s="1077"/>
      <c r="H293" s="1077"/>
      <c r="I293" s="1077"/>
      <c r="J293" s="1077"/>
      <c r="K293" s="1077"/>
      <c r="L293" s="1077"/>
      <c r="M293" s="1077"/>
      <c r="N293" s="1077"/>
      <c r="O293" s="1077"/>
      <c r="P293" s="1077"/>
      <c r="Q293" s="1077"/>
      <c r="R293" s="1077"/>
      <c r="S293" s="22">
        <v>1</v>
      </c>
      <c r="T293" s="22">
        <v>1</v>
      </c>
      <c r="U293" s="22">
        <v>1</v>
      </c>
      <c r="V293" s="22">
        <v>1</v>
      </c>
      <c r="W293" s="22">
        <v>1</v>
      </c>
      <c r="X293" s="22">
        <v>1</v>
      </c>
      <c r="Y293" s="22">
        <v>1</v>
      </c>
      <c r="Z293" s="22">
        <v>1</v>
      </c>
      <c r="AA293" s="22">
        <v>1</v>
      </c>
      <c r="AB293" s="22">
        <v>1</v>
      </c>
      <c r="AC293" s="22">
        <v>1</v>
      </c>
      <c r="AD293" s="22">
        <v>1</v>
      </c>
      <c r="AE293" s="22">
        <v>1</v>
      </c>
      <c r="AF293" s="22">
        <v>1</v>
      </c>
      <c r="AG293" s="22">
        <v>1</v>
      </c>
      <c r="AH293" s="22">
        <v>1</v>
      </c>
      <c r="AI293" s="22">
        <v>1</v>
      </c>
      <c r="AJ293" s="22">
        <v>1</v>
      </c>
      <c r="AK293" s="22">
        <v>1</v>
      </c>
      <c r="AL293" s="22">
        <v>1</v>
      </c>
      <c r="AM293" s="22">
        <v>1</v>
      </c>
      <c r="AN293" s="22">
        <v>1</v>
      </c>
      <c r="AO293" s="22">
        <v>1</v>
      </c>
      <c r="AP293" s="22">
        <v>1</v>
      </c>
      <c r="AQ293" s="22">
        <v>1</v>
      </c>
      <c r="AR293" s="22">
        <v>1</v>
      </c>
      <c r="AS293" s="22">
        <v>1</v>
      </c>
      <c r="AT293" s="249">
        <v>0</v>
      </c>
      <c r="AU293" s="249">
        <v>0</v>
      </c>
      <c r="AV293" s="249"/>
      <c r="AW293" s="249"/>
      <c r="AX293" s="214"/>
    </row>
    <row r="294" spans="1:50">
      <c r="A294" s="201">
        <v>2</v>
      </c>
      <c r="B294" s="1077" t="s">
        <v>1350</v>
      </c>
      <c r="C294" s="1077"/>
      <c r="D294" s="1078" t="s">
        <v>212</v>
      </c>
      <c r="E294" s="1079"/>
      <c r="F294" s="1079"/>
      <c r="G294" s="1079"/>
      <c r="H294" s="1079"/>
      <c r="I294" s="1079"/>
      <c r="J294" s="1079"/>
      <c r="K294" s="1079"/>
      <c r="L294" s="1079"/>
      <c r="M294" s="1079"/>
      <c r="N294" s="1079"/>
      <c r="O294" s="1079"/>
      <c r="P294" s="1079"/>
      <c r="Q294" s="1079"/>
      <c r="R294" s="1080"/>
      <c r="S294" s="22">
        <v>1</v>
      </c>
      <c r="T294" s="22">
        <v>1</v>
      </c>
      <c r="U294" s="22">
        <v>1</v>
      </c>
      <c r="V294" s="22">
        <v>1</v>
      </c>
      <c r="W294" s="22">
        <v>1</v>
      </c>
      <c r="X294" s="22">
        <v>1</v>
      </c>
      <c r="Y294" s="22">
        <v>1</v>
      </c>
      <c r="Z294" s="22">
        <v>1</v>
      </c>
      <c r="AA294" s="22">
        <v>1</v>
      </c>
      <c r="AB294" s="22">
        <v>1</v>
      </c>
      <c r="AC294" s="22">
        <v>1</v>
      </c>
      <c r="AD294" s="22">
        <v>1</v>
      </c>
      <c r="AE294" s="22">
        <v>1</v>
      </c>
      <c r="AF294" s="22">
        <v>1</v>
      </c>
      <c r="AG294" s="22">
        <v>1</v>
      </c>
      <c r="AH294" s="22">
        <v>1</v>
      </c>
      <c r="AI294" s="22">
        <v>1</v>
      </c>
      <c r="AJ294" s="22">
        <v>1</v>
      </c>
      <c r="AK294" s="22">
        <v>1</v>
      </c>
      <c r="AL294" s="22">
        <v>1</v>
      </c>
      <c r="AM294" s="22">
        <v>1</v>
      </c>
      <c r="AN294" s="22">
        <v>1</v>
      </c>
      <c r="AO294" s="22">
        <v>1</v>
      </c>
      <c r="AP294" s="22">
        <v>1</v>
      </c>
      <c r="AQ294" s="22">
        <v>1</v>
      </c>
      <c r="AR294" s="22">
        <v>1</v>
      </c>
      <c r="AS294" s="22">
        <v>1</v>
      </c>
      <c r="AT294" s="282">
        <v>0</v>
      </c>
      <c r="AU294" s="283">
        <v>0</v>
      </c>
      <c r="AV294" s="199"/>
      <c r="AW294" s="199"/>
      <c r="AX294" s="243"/>
    </row>
    <row r="295" spans="1:50">
      <c r="A295" s="201">
        <v>3</v>
      </c>
      <c r="B295" s="1077" t="s">
        <v>1350</v>
      </c>
      <c r="C295" s="1077"/>
      <c r="D295" s="1097" t="s">
        <v>213</v>
      </c>
      <c r="E295" s="1098"/>
      <c r="F295" s="1098"/>
      <c r="G295" s="1098"/>
      <c r="H295" s="1098"/>
      <c r="I295" s="1098"/>
      <c r="J295" s="1098"/>
      <c r="K295" s="1098"/>
      <c r="L295" s="1098"/>
      <c r="M295" s="1098"/>
      <c r="N295" s="1098"/>
      <c r="O295" s="1098"/>
      <c r="P295" s="1098"/>
      <c r="Q295" s="1098"/>
      <c r="R295" s="1099"/>
      <c r="S295" s="22">
        <v>1</v>
      </c>
      <c r="T295" s="22">
        <v>1</v>
      </c>
      <c r="U295" s="22">
        <v>1</v>
      </c>
      <c r="V295" s="22">
        <v>1</v>
      </c>
      <c r="W295" s="22">
        <v>1</v>
      </c>
      <c r="X295" s="22">
        <v>1</v>
      </c>
      <c r="Y295" s="22">
        <v>1</v>
      </c>
      <c r="Z295" s="22">
        <v>1</v>
      </c>
      <c r="AA295" s="22">
        <v>1</v>
      </c>
      <c r="AB295" s="22">
        <v>1</v>
      </c>
      <c r="AC295" s="22">
        <v>1</v>
      </c>
      <c r="AD295" s="22">
        <v>1</v>
      </c>
      <c r="AE295" s="22">
        <v>1</v>
      </c>
      <c r="AF295" s="22">
        <v>1</v>
      </c>
      <c r="AG295" s="22">
        <v>1</v>
      </c>
      <c r="AH295" s="22">
        <v>1</v>
      </c>
      <c r="AI295" s="22">
        <v>1</v>
      </c>
      <c r="AJ295" s="22">
        <v>1</v>
      </c>
      <c r="AK295" s="22">
        <v>1</v>
      </c>
      <c r="AL295" s="22">
        <v>1</v>
      </c>
      <c r="AM295" s="22">
        <v>1</v>
      </c>
      <c r="AN295" s="22">
        <v>1</v>
      </c>
      <c r="AO295" s="22">
        <v>1</v>
      </c>
      <c r="AP295" s="22">
        <v>1</v>
      </c>
      <c r="AQ295" s="22">
        <v>1</v>
      </c>
      <c r="AR295" s="22">
        <v>1</v>
      </c>
      <c r="AS295" s="22">
        <v>1</v>
      </c>
      <c r="AT295" s="282">
        <v>0</v>
      </c>
      <c r="AU295" s="283">
        <v>0</v>
      </c>
      <c r="AV295" s="205"/>
      <c r="AW295" s="205"/>
      <c r="AX295" s="215"/>
    </row>
    <row r="296" spans="1:50">
      <c r="A296" s="201">
        <v>4</v>
      </c>
      <c r="B296" s="1077" t="s">
        <v>1350</v>
      </c>
      <c r="C296" s="1077"/>
      <c r="D296" s="1078" t="s">
        <v>214</v>
      </c>
      <c r="E296" s="1079"/>
      <c r="F296" s="1079"/>
      <c r="G296" s="1079"/>
      <c r="H296" s="1079"/>
      <c r="I296" s="1079"/>
      <c r="J296" s="1079"/>
      <c r="K296" s="1079"/>
      <c r="L296" s="1079"/>
      <c r="M296" s="1079"/>
      <c r="N296" s="1079"/>
      <c r="O296" s="1079"/>
      <c r="P296" s="1079"/>
      <c r="Q296" s="1079"/>
      <c r="R296" s="1080"/>
      <c r="S296" s="22">
        <v>1</v>
      </c>
      <c r="T296" s="22">
        <v>1</v>
      </c>
      <c r="U296" s="22">
        <v>1</v>
      </c>
      <c r="V296" s="22">
        <v>1</v>
      </c>
      <c r="W296" s="22">
        <v>1</v>
      </c>
      <c r="X296" s="22">
        <v>1</v>
      </c>
      <c r="Y296" s="22">
        <v>1</v>
      </c>
      <c r="Z296" s="22">
        <v>1</v>
      </c>
      <c r="AA296" s="22">
        <v>1</v>
      </c>
      <c r="AB296" s="22">
        <v>1</v>
      </c>
      <c r="AC296" s="22">
        <v>1</v>
      </c>
      <c r="AD296" s="22">
        <v>1</v>
      </c>
      <c r="AE296" s="22">
        <v>1</v>
      </c>
      <c r="AF296" s="22">
        <v>1</v>
      </c>
      <c r="AG296" s="22">
        <v>1</v>
      </c>
      <c r="AH296" s="22">
        <v>1</v>
      </c>
      <c r="AI296" s="22">
        <v>1</v>
      </c>
      <c r="AJ296" s="22">
        <v>1</v>
      </c>
      <c r="AK296" s="22">
        <v>1</v>
      </c>
      <c r="AL296" s="22">
        <v>1</v>
      </c>
      <c r="AM296" s="22">
        <v>1</v>
      </c>
      <c r="AN296" s="22">
        <v>1</v>
      </c>
      <c r="AO296" s="22">
        <v>1</v>
      </c>
      <c r="AP296" s="22">
        <v>1</v>
      </c>
      <c r="AQ296" s="22">
        <v>1</v>
      </c>
      <c r="AR296" s="22">
        <v>1</v>
      </c>
      <c r="AS296" s="22">
        <v>1</v>
      </c>
      <c r="AT296" s="282">
        <v>0</v>
      </c>
      <c r="AU296" s="283">
        <v>0</v>
      </c>
      <c r="AV296" s="205"/>
      <c r="AW296" s="205"/>
      <c r="AX296" s="215"/>
    </row>
    <row r="297" spans="1:50">
      <c r="A297" s="201">
        <v>5</v>
      </c>
      <c r="B297" s="1077" t="s">
        <v>1350</v>
      </c>
      <c r="C297" s="1077"/>
      <c r="D297" s="1078" t="s">
        <v>212</v>
      </c>
      <c r="E297" s="1079"/>
      <c r="F297" s="1079"/>
      <c r="G297" s="1079"/>
      <c r="H297" s="1079"/>
      <c r="I297" s="1079"/>
      <c r="J297" s="1079"/>
      <c r="K297" s="1079"/>
      <c r="L297" s="1079"/>
      <c r="M297" s="1079"/>
      <c r="N297" s="1079"/>
      <c r="O297" s="1079"/>
      <c r="P297" s="1079"/>
      <c r="Q297" s="1079"/>
      <c r="R297" s="1080"/>
      <c r="S297" s="22">
        <v>1</v>
      </c>
      <c r="T297" s="22">
        <v>1</v>
      </c>
      <c r="U297" s="22">
        <v>1</v>
      </c>
      <c r="V297" s="22">
        <v>1</v>
      </c>
      <c r="W297" s="22">
        <v>1</v>
      </c>
      <c r="X297" s="205">
        <v>1</v>
      </c>
      <c r="Y297" s="205">
        <v>1</v>
      </c>
      <c r="Z297" s="205">
        <v>1</v>
      </c>
      <c r="AA297" s="205">
        <v>1</v>
      </c>
      <c r="AB297" s="205">
        <v>1</v>
      </c>
      <c r="AC297" s="205">
        <v>1</v>
      </c>
      <c r="AD297" s="205">
        <v>1</v>
      </c>
      <c r="AE297" s="205">
        <v>1</v>
      </c>
      <c r="AF297" s="205">
        <v>1</v>
      </c>
      <c r="AG297" s="205">
        <v>1</v>
      </c>
      <c r="AH297" s="205">
        <v>1</v>
      </c>
      <c r="AI297" s="205">
        <v>1</v>
      </c>
      <c r="AJ297" s="205">
        <v>1</v>
      </c>
      <c r="AK297" s="205">
        <v>1</v>
      </c>
      <c r="AL297" s="205">
        <v>1</v>
      </c>
      <c r="AM297" s="205">
        <v>1</v>
      </c>
      <c r="AN297" s="205">
        <v>1</v>
      </c>
      <c r="AO297" s="205">
        <v>1</v>
      </c>
      <c r="AP297" s="205">
        <v>1</v>
      </c>
      <c r="AQ297" s="205">
        <v>1</v>
      </c>
      <c r="AR297" s="205">
        <v>1</v>
      </c>
      <c r="AS297" s="205">
        <v>1</v>
      </c>
      <c r="AT297" s="282">
        <v>0</v>
      </c>
      <c r="AU297" s="205"/>
      <c r="AV297" s="205"/>
      <c r="AW297" s="205"/>
      <c r="AX297" s="215"/>
    </row>
    <row r="298" spans="1:50">
      <c r="A298" s="201">
        <v>6</v>
      </c>
      <c r="B298" s="1077" t="s">
        <v>1351</v>
      </c>
      <c r="C298" s="1077"/>
      <c r="D298" s="246" t="s">
        <v>225</v>
      </c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8"/>
      <c r="S298" s="23">
        <v>8</v>
      </c>
      <c r="T298" s="23">
        <v>8</v>
      </c>
      <c r="U298" s="23">
        <v>8</v>
      </c>
      <c r="V298" s="23">
        <v>8</v>
      </c>
      <c r="W298" s="23">
        <v>8</v>
      </c>
      <c r="X298" s="23"/>
      <c r="Y298" s="204"/>
      <c r="Z298" s="204"/>
      <c r="AA298" s="204"/>
      <c r="AB298" s="204"/>
      <c r="AC298" s="204"/>
      <c r="AD298" s="203"/>
      <c r="AE298" s="203"/>
      <c r="AF298" s="203"/>
      <c r="AG298" s="203"/>
      <c r="AH298" s="203"/>
      <c r="AI298" s="203"/>
      <c r="AJ298" s="203"/>
      <c r="AK298" s="203"/>
      <c r="AL298" s="205"/>
      <c r="AM298" s="205"/>
      <c r="AN298" s="205"/>
      <c r="AO298" s="205"/>
      <c r="AP298" s="205"/>
      <c r="AQ298" s="205"/>
      <c r="AR298" s="205"/>
      <c r="AS298" s="205"/>
      <c r="AT298" s="205"/>
      <c r="AU298" s="205"/>
      <c r="AV298" s="205"/>
      <c r="AW298" s="205"/>
      <c r="AX298" s="215"/>
    </row>
    <row r="299" spans="1:50" ht="15.75" customHeight="1">
      <c r="A299" s="201">
        <v>7</v>
      </c>
      <c r="B299" s="1077"/>
      <c r="C299" s="1077"/>
      <c r="D299" s="246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8"/>
      <c r="S299" s="26"/>
      <c r="T299" s="26"/>
      <c r="U299" s="26"/>
      <c r="V299" s="205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5"/>
      <c r="AM299" s="205"/>
      <c r="AN299" s="205"/>
      <c r="AO299" s="205"/>
      <c r="AP299" s="205"/>
      <c r="AQ299" s="205"/>
      <c r="AR299" s="205"/>
      <c r="AS299" s="205"/>
      <c r="AT299" s="205"/>
      <c r="AU299" s="205"/>
      <c r="AV299" s="205"/>
      <c r="AW299" s="205"/>
      <c r="AX299" s="215"/>
    </row>
    <row r="300" spans="1:50" ht="15.75" customHeight="1">
      <c r="A300" s="201">
        <v>8</v>
      </c>
      <c r="B300" s="1077"/>
      <c r="C300" s="1077"/>
      <c r="D300" s="246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8"/>
      <c r="S300" s="207"/>
      <c r="T300" s="207"/>
      <c r="U300" s="207"/>
      <c r="V300" s="207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4"/>
      <c r="AH300" s="201"/>
      <c r="AI300" s="201"/>
      <c r="AJ300" s="201"/>
      <c r="AK300" s="201"/>
      <c r="AL300" s="205"/>
      <c r="AM300" s="205"/>
      <c r="AN300" s="205"/>
      <c r="AO300" s="205"/>
      <c r="AP300" s="205"/>
      <c r="AQ300" s="205"/>
      <c r="AR300" s="205"/>
      <c r="AS300" s="205"/>
      <c r="AT300" s="205"/>
      <c r="AU300" s="205"/>
      <c r="AV300" s="205"/>
      <c r="AW300" s="205"/>
      <c r="AX300" s="215"/>
    </row>
    <row r="301" spans="1:50" ht="15.75" customHeight="1">
      <c r="A301" s="201">
        <v>9</v>
      </c>
      <c r="B301" s="1077"/>
      <c r="C301" s="1077"/>
      <c r="D301" s="246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8"/>
      <c r="S301" s="207"/>
      <c r="T301" s="207"/>
      <c r="U301" s="207"/>
      <c r="V301" s="207"/>
      <c r="W301" s="207"/>
      <c r="X301" s="207"/>
      <c r="Y301" s="207"/>
      <c r="Z301" s="207"/>
      <c r="AA301" s="207"/>
      <c r="AB301" s="207"/>
      <c r="AC301" s="207"/>
      <c r="AD301" s="207"/>
      <c r="AE301" s="207"/>
      <c r="AF301" s="207"/>
      <c r="AG301" s="204"/>
      <c r="AH301" s="201"/>
      <c r="AI301" s="201"/>
      <c r="AJ301" s="201"/>
      <c r="AK301" s="201"/>
      <c r="AL301" s="205"/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15"/>
    </row>
    <row r="302" spans="1:50">
      <c r="A302" s="201">
        <v>10</v>
      </c>
      <c r="B302" s="1077"/>
      <c r="C302" s="1077"/>
      <c r="D302" s="1078"/>
      <c r="E302" s="1079"/>
      <c r="F302" s="1079"/>
      <c r="G302" s="1079"/>
      <c r="H302" s="1079"/>
      <c r="I302" s="1079"/>
      <c r="J302" s="1079"/>
      <c r="K302" s="1079"/>
      <c r="L302" s="1079"/>
      <c r="M302" s="1079"/>
      <c r="N302" s="1079"/>
      <c r="O302" s="1079"/>
      <c r="P302" s="1079"/>
      <c r="Q302" s="1079"/>
      <c r="R302" s="1080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7"/>
      <c r="AC302" s="207"/>
      <c r="AD302" s="207"/>
      <c r="AE302" s="207"/>
      <c r="AF302" s="207"/>
      <c r="AG302" s="204"/>
      <c r="AH302" s="201"/>
      <c r="AI302" s="201"/>
      <c r="AJ302" s="201"/>
      <c r="AK302" s="201"/>
      <c r="AL302" s="205"/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15"/>
    </row>
    <row r="303" spans="1:50">
      <c r="A303" s="1074" t="s">
        <v>50</v>
      </c>
      <c r="B303" s="1075"/>
      <c r="C303" s="1075"/>
      <c r="D303" s="1075"/>
      <c r="E303" s="1075"/>
      <c r="F303" s="1075"/>
      <c r="G303" s="1075"/>
      <c r="H303" s="1075"/>
      <c r="I303" s="1075"/>
      <c r="J303" s="1075"/>
      <c r="K303" s="1075"/>
      <c r="L303" s="1075"/>
      <c r="M303" s="1075"/>
      <c r="N303" s="1075"/>
      <c r="O303" s="1075"/>
      <c r="P303" s="1075"/>
      <c r="Q303" s="1075"/>
      <c r="R303" s="1076"/>
      <c r="S303" s="207">
        <f>SUM(S293:S302)</f>
        <v>13</v>
      </c>
      <c r="T303" s="207">
        <f t="shared" ref="T303:AW303" si="6">SUM(T293:T302)</f>
        <v>13</v>
      </c>
      <c r="U303" s="207">
        <f t="shared" si="6"/>
        <v>13</v>
      </c>
      <c r="V303" s="207">
        <f t="shared" si="6"/>
        <v>13</v>
      </c>
      <c r="W303" s="207">
        <f t="shared" si="6"/>
        <v>13</v>
      </c>
      <c r="X303" s="207">
        <f t="shared" si="6"/>
        <v>5</v>
      </c>
      <c r="Y303" s="207">
        <f t="shared" si="6"/>
        <v>5</v>
      </c>
      <c r="Z303" s="207">
        <f t="shared" si="6"/>
        <v>5</v>
      </c>
      <c r="AA303" s="207">
        <f t="shared" si="6"/>
        <v>5</v>
      </c>
      <c r="AB303" s="207">
        <f t="shared" si="6"/>
        <v>5</v>
      </c>
      <c r="AC303" s="207">
        <f t="shared" si="6"/>
        <v>5</v>
      </c>
      <c r="AD303" s="207">
        <f t="shared" si="6"/>
        <v>5</v>
      </c>
      <c r="AE303" s="207">
        <f t="shared" si="6"/>
        <v>5</v>
      </c>
      <c r="AF303" s="207">
        <f t="shared" si="6"/>
        <v>5</v>
      </c>
      <c r="AG303" s="207">
        <f t="shared" si="6"/>
        <v>5</v>
      </c>
      <c r="AH303" s="207">
        <f t="shared" si="6"/>
        <v>5</v>
      </c>
      <c r="AI303" s="207">
        <f t="shared" si="6"/>
        <v>5</v>
      </c>
      <c r="AJ303" s="207">
        <f t="shared" si="6"/>
        <v>5</v>
      </c>
      <c r="AK303" s="207">
        <f t="shared" si="6"/>
        <v>5</v>
      </c>
      <c r="AL303" s="207">
        <f t="shared" si="6"/>
        <v>5</v>
      </c>
      <c r="AM303" s="207">
        <f t="shared" si="6"/>
        <v>5</v>
      </c>
      <c r="AN303" s="207">
        <f t="shared" si="6"/>
        <v>5</v>
      </c>
      <c r="AO303" s="207">
        <f t="shared" si="6"/>
        <v>5</v>
      </c>
      <c r="AP303" s="207">
        <f t="shared" si="6"/>
        <v>5</v>
      </c>
      <c r="AQ303" s="207">
        <f t="shared" si="6"/>
        <v>5</v>
      </c>
      <c r="AR303" s="207">
        <f t="shared" si="6"/>
        <v>5</v>
      </c>
      <c r="AS303" s="207">
        <f t="shared" si="6"/>
        <v>5</v>
      </c>
      <c r="AT303" s="207">
        <f t="shared" si="6"/>
        <v>0</v>
      </c>
      <c r="AU303" s="207">
        <f t="shared" si="6"/>
        <v>0</v>
      </c>
      <c r="AV303" s="207">
        <f t="shared" si="6"/>
        <v>0</v>
      </c>
      <c r="AW303" s="207">
        <f t="shared" si="6"/>
        <v>0</v>
      </c>
      <c r="AX303" s="215"/>
    </row>
    <row r="304" spans="1:50">
      <c r="A304" s="1084" t="s">
        <v>62</v>
      </c>
      <c r="B304" s="1085"/>
      <c r="C304" s="1085"/>
      <c r="D304" s="1085"/>
      <c r="E304" s="1085"/>
      <c r="F304" s="1085"/>
      <c r="G304" s="1085"/>
      <c r="H304" s="1085"/>
      <c r="I304" s="1085"/>
      <c r="J304" s="1085"/>
      <c r="K304" s="1085"/>
      <c r="L304" s="1085"/>
      <c r="M304" s="1085"/>
      <c r="N304" s="1085"/>
      <c r="O304" s="1085"/>
      <c r="P304" s="1085"/>
      <c r="Q304" s="1085"/>
      <c r="R304" s="1085"/>
      <c r="S304" s="1085"/>
      <c r="T304" s="1085"/>
      <c r="U304" s="1085"/>
      <c r="V304" s="1085"/>
      <c r="W304" s="1085"/>
      <c r="X304" s="1085"/>
      <c r="Y304" s="1085"/>
      <c r="Z304" s="1085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6"/>
    </row>
    <row r="305" spans="1:50">
      <c r="A305" s="1087" t="s">
        <v>0</v>
      </c>
      <c r="B305" s="1087" t="s">
        <v>61</v>
      </c>
      <c r="C305" s="1087"/>
      <c r="D305" s="1088" t="s">
        <v>40</v>
      </c>
      <c r="E305" s="1089"/>
      <c r="F305" s="1089"/>
      <c r="G305" s="1089"/>
      <c r="H305" s="1089"/>
      <c r="I305" s="1089"/>
      <c r="J305" s="1089"/>
      <c r="K305" s="1089"/>
      <c r="L305" s="1089"/>
      <c r="M305" s="1089"/>
      <c r="N305" s="1089"/>
      <c r="O305" s="1090"/>
      <c r="P305" s="1088" t="s">
        <v>6</v>
      </c>
      <c r="Q305" s="1089"/>
      <c r="R305" s="1090"/>
      <c r="S305" s="1094" t="s">
        <v>300</v>
      </c>
      <c r="T305" s="1095"/>
      <c r="U305" s="1095"/>
      <c r="V305" s="1095"/>
      <c r="W305" s="1095"/>
      <c r="X305" s="1095"/>
      <c r="Y305" s="1095"/>
      <c r="Z305" s="1095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1095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215"/>
    </row>
    <row r="306" spans="1:50">
      <c r="A306" s="1087"/>
      <c r="B306" s="1087"/>
      <c r="C306" s="1087"/>
      <c r="D306" s="1091"/>
      <c r="E306" s="1092"/>
      <c r="F306" s="1092"/>
      <c r="G306" s="1092"/>
      <c r="H306" s="1092"/>
      <c r="I306" s="1092"/>
      <c r="J306" s="1092"/>
      <c r="K306" s="1092"/>
      <c r="L306" s="1092"/>
      <c r="M306" s="1092"/>
      <c r="N306" s="1092"/>
      <c r="O306" s="1093"/>
      <c r="P306" s="1091"/>
      <c r="Q306" s="1092"/>
      <c r="R306" s="1093"/>
      <c r="S306" s="261">
        <v>1</v>
      </c>
      <c r="T306" s="261">
        <v>2</v>
      </c>
      <c r="U306" s="261">
        <v>3</v>
      </c>
      <c r="V306" s="261">
        <v>4</v>
      </c>
      <c r="W306" s="261">
        <v>5</v>
      </c>
      <c r="X306" s="261">
        <v>6</v>
      </c>
      <c r="Y306" s="261">
        <v>7</v>
      </c>
      <c r="Z306" s="261">
        <v>8</v>
      </c>
      <c r="AA306" s="261">
        <v>9</v>
      </c>
      <c r="AB306" s="261">
        <v>10</v>
      </c>
      <c r="AC306" s="261">
        <v>11</v>
      </c>
      <c r="AD306" s="261">
        <v>12</v>
      </c>
      <c r="AE306" s="261">
        <v>13</v>
      </c>
      <c r="AF306" s="261">
        <v>14</v>
      </c>
      <c r="AG306" s="261">
        <v>15</v>
      </c>
      <c r="AH306" s="261">
        <v>16</v>
      </c>
      <c r="AI306" s="261">
        <v>17</v>
      </c>
      <c r="AJ306" s="261">
        <v>18</v>
      </c>
      <c r="AK306" s="261">
        <v>19</v>
      </c>
      <c r="AL306" s="200">
        <v>20</v>
      </c>
      <c r="AM306" s="200">
        <v>21</v>
      </c>
      <c r="AN306" s="200">
        <v>22</v>
      </c>
      <c r="AO306" s="200">
        <v>23</v>
      </c>
      <c r="AP306" s="200">
        <v>24</v>
      </c>
      <c r="AQ306" s="200">
        <v>25</v>
      </c>
      <c r="AR306" s="200">
        <v>26</v>
      </c>
      <c r="AS306" s="200">
        <v>27</v>
      </c>
      <c r="AT306" s="261">
        <v>28</v>
      </c>
      <c r="AU306" s="261">
        <v>29</v>
      </c>
      <c r="AV306" s="261">
        <v>30</v>
      </c>
      <c r="AW306" s="261">
        <v>30</v>
      </c>
      <c r="AX306" s="243"/>
    </row>
    <row r="307" spans="1:50" ht="15.75" customHeight="1">
      <c r="A307" s="249">
        <v>1</v>
      </c>
      <c r="B307" s="1087">
        <v>2</v>
      </c>
      <c r="C307" s="1087"/>
      <c r="D307" s="1095">
        <v>3</v>
      </c>
      <c r="E307" s="1095"/>
      <c r="F307" s="1095"/>
      <c r="G307" s="1095"/>
      <c r="H307" s="1095"/>
      <c r="I307" s="1095"/>
      <c r="J307" s="1095"/>
      <c r="K307" s="1095"/>
      <c r="L307" s="1095"/>
      <c r="M307" s="1095"/>
      <c r="N307" s="1095"/>
      <c r="O307" s="1096"/>
      <c r="P307" s="1094">
        <v>4</v>
      </c>
      <c r="Q307" s="1095"/>
      <c r="R307" s="1096"/>
      <c r="S307" s="1094">
        <v>4</v>
      </c>
      <c r="T307" s="1095"/>
      <c r="U307" s="1095"/>
      <c r="V307" s="1095"/>
      <c r="W307" s="1095"/>
      <c r="X307" s="1095"/>
      <c r="Y307" s="1095"/>
      <c r="Z307" s="1095"/>
      <c r="AA307" s="1095"/>
      <c r="AB307" s="1095"/>
      <c r="AC307" s="1095"/>
      <c r="AD307" s="1095"/>
      <c r="AE307" s="1095"/>
      <c r="AF307" s="1095"/>
      <c r="AG307" s="1095"/>
      <c r="AH307" s="1095"/>
      <c r="AI307" s="1095"/>
      <c r="AJ307" s="1095"/>
      <c r="AK307" s="1095"/>
      <c r="AL307" s="1095"/>
      <c r="AM307" s="1095"/>
      <c r="AN307" s="1095"/>
      <c r="AO307" s="1095"/>
      <c r="AP307" s="1095"/>
      <c r="AQ307" s="1095"/>
      <c r="AR307" s="1095"/>
      <c r="AS307" s="1095"/>
      <c r="AT307" s="1095"/>
      <c r="AU307" s="1095"/>
      <c r="AV307" s="1095"/>
      <c r="AW307" s="1095"/>
      <c r="AX307" s="1043" t="s">
        <v>21</v>
      </c>
    </row>
    <row r="308" spans="1:50" ht="15.75" customHeight="1">
      <c r="A308" s="201">
        <v>1</v>
      </c>
      <c r="B308" s="1077" t="s">
        <v>1350</v>
      </c>
      <c r="C308" s="1077"/>
      <c r="D308" s="1078" t="s">
        <v>217</v>
      </c>
      <c r="E308" s="1079"/>
      <c r="F308" s="1079"/>
      <c r="G308" s="1079"/>
      <c r="H308" s="1079"/>
      <c r="I308" s="1079"/>
      <c r="J308" s="1079"/>
      <c r="K308" s="1079"/>
      <c r="L308" s="1079"/>
      <c r="M308" s="1079"/>
      <c r="N308" s="1079"/>
      <c r="O308" s="1080"/>
      <c r="P308" s="1081" t="s">
        <v>215</v>
      </c>
      <c r="Q308" s="1082"/>
      <c r="R308" s="1083"/>
      <c r="S308" s="22">
        <v>2</v>
      </c>
      <c r="T308" s="22">
        <v>2</v>
      </c>
      <c r="U308" s="22">
        <v>2</v>
      </c>
      <c r="V308" s="22">
        <v>2</v>
      </c>
      <c r="W308" s="22">
        <v>2</v>
      </c>
      <c r="X308" s="22">
        <v>2</v>
      </c>
      <c r="Y308" s="249">
        <v>2</v>
      </c>
      <c r="Z308" s="249">
        <v>2</v>
      </c>
      <c r="AA308" s="249">
        <v>2</v>
      </c>
      <c r="AB308" s="249">
        <v>2</v>
      </c>
      <c r="AC308" s="249">
        <v>2</v>
      </c>
      <c r="AD308" s="249">
        <v>2</v>
      </c>
      <c r="AE308" s="249">
        <v>2</v>
      </c>
      <c r="AF308" s="249">
        <v>2</v>
      </c>
      <c r="AG308" s="249">
        <v>2</v>
      </c>
      <c r="AH308" s="249">
        <v>2</v>
      </c>
      <c r="AI308" s="271">
        <v>2</v>
      </c>
      <c r="AJ308" s="272">
        <v>2</v>
      </c>
      <c r="AK308" s="273">
        <v>2</v>
      </c>
      <c r="AL308" s="274">
        <v>2</v>
      </c>
      <c r="AM308" s="275">
        <v>2</v>
      </c>
      <c r="AN308" s="276">
        <v>2</v>
      </c>
      <c r="AO308" s="277">
        <v>2</v>
      </c>
      <c r="AP308" s="278">
        <v>2</v>
      </c>
      <c r="AQ308" s="279">
        <v>2</v>
      </c>
      <c r="AR308" s="280">
        <v>2</v>
      </c>
      <c r="AS308" s="281">
        <v>2</v>
      </c>
      <c r="AT308" s="249">
        <v>0</v>
      </c>
      <c r="AU308" s="249">
        <v>0</v>
      </c>
      <c r="AV308" s="249"/>
      <c r="AW308" s="249"/>
      <c r="AX308" s="1045"/>
    </row>
    <row r="309" spans="1:50">
      <c r="A309" s="201">
        <v>2</v>
      </c>
      <c r="B309" s="1077" t="s">
        <v>1351</v>
      </c>
      <c r="C309" s="1077"/>
      <c r="D309" s="1078" t="s">
        <v>226</v>
      </c>
      <c r="E309" s="1079"/>
      <c r="F309" s="1079"/>
      <c r="G309" s="1079"/>
      <c r="H309" s="1079"/>
      <c r="I309" s="1079"/>
      <c r="J309" s="1079"/>
      <c r="K309" s="1079"/>
      <c r="L309" s="1079"/>
      <c r="M309" s="1079"/>
      <c r="N309" s="1079"/>
      <c r="O309" s="1080"/>
      <c r="P309" s="1081" t="s">
        <v>227</v>
      </c>
      <c r="Q309" s="1082"/>
      <c r="R309" s="1083"/>
      <c r="S309" s="23">
        <v>8</v>
      </c>
      <c r="T309" s="23">
        <v>8</v>
      </c>
      <c r="U309" s="23">
        <v>8</v>
      </c>
      <c r="V309" s="23">
        <v>8</v>
      </c>
      <c r="W309" s="23">
        <v>8</v>
      </c>
      <c r="X309" s="23">
        <v>8</v>
      </c>
      <c r="Y309" s="249">
        <v>8</v>
      </c>
      <c r="Z309" s="249">
        <v>8</v>
      </c>
      <c r="AA309" s="249">
        <v>8</v>
      </c>
      <c r="AB309" s="249">
        <v>8</v>
      </c>
      <c r="AC309" s="249">
        <v>8</v>
      </c>
      <c r="AD309" s="249">
        <v>8</v>
      </c>
      <c r="AE309" s="249">
        <v>8</v>
      </c>
      <c r="AF309" s="249">
        <v>8</v>
      </c>
      <c r="AG309" s="249">
        <v>8</v>
      </c>
      <c r="AH309" s="249">
        <v>8</v>
      </c>
      <c r="AI309" s="271">
        <v>8</v>
      </c>
      <c r="AJ309" s="272">
        <v>8</v>
      </c>
      <c r="AK309" s="273">
        <v>8</v>
      </c>
      <c r="AL309" s="274">
        <v>8</v>
      </c>
      <c r="AM309" s="275">
        <v>8</v>
      </c>
      <c r="AN309" s="276">
        <v>8</v>
      </c>
      <c r="AO309" s="277">
        <v>8</v>
      </c>
      <c r="AP309" s="278">
        <v>8</v>
      </c>
      <c r="AQ309" s="279">
        <v>8</v>
      </c>
      <c r="AR309" s="280">
        <v>8</v>
      </c>
      <c r="AS309" s="281">
        <v>8</v>
      </c>
      <c r="AT309" s="199">
        <v>0</v>
      </c>
      <c r="AU309" s="199"/>
      <c r="AV309" s="199"/>
      <c r="AW309" s="199"/>
      <c r="AX309" s="243">
        <v>6</v>
      </c>
    </row>
    <row r="310" spans="1:50">
      <c r="A310" s="201">
        <v>3</v>
      </c>
      <c r="B310" s="1077"/>
      <c r="C310" s="1077"/>
      <c r="D310" s="1078"/>
      <c r="E310" s="1079"/>
      <c r="F310" s="1079"/>
      <c r="G310" s="1079"/>
      <c r="H310" s="1079"/>
      <c r="I310" s="1079"/>
      <c r="J310" s="1079"/>
      <c r="K310" s="1079"/>
      <c r="L310" s="1079"/>
      <c r="M310" s="1079"/>
      <c r="N310" s="1079"/>
      <c r="O310" s="1080"/>
      <c r="P310" s="1081"/>
      <c r="Q310" s="1082"/>
      <c r="R310" s="1083"/>
      <c r="S310" s="26"/>
      <c r="T310" s="26"/>
      <c r="U310" s="26"/>
      <c r="V310" s="205"/>
      <c r="W310" s="205"/>
      <c r="X310" s="205"/>
      <c r="Y310" s="205"/>
      <c r="Z310" s="207"/>
      <c r="AA310" s="207"/>
      <c r="AB310" s="207"/>
      <c r="AC310" s="203"/>
      <c r="AD310" s="203"/>
      <c r="AE310" s="203"/>
      <c r="AF310" s="203"/>
      <c r="AG310" s="203"/>
      <c r="AH310" s="201"/>
      <c r="AI310" s="201"/>
      <c r="AJ310" s="201"/>
      <c r="AK310" s="201"/>
      <c r="AL310" s="205"/>
      <c r="AM310" s="205"/>
      <c r="AN310" s="205"/>
      <c r="AO310" s="205"/>
      <c r="AP310" s="205"/>
      <c r="AQ310" s="205"/>
      <c r="AR310" s="205"/>
      <c r="AS310" s="205"/>
      <c r="AT310" s="205"/>
      <c r="AU310" s="205"/>
      <c r="AV310" s="205"/>
      <c r="AW310" s="205"/>
      <c r="AX310" s="201"/>
    </row>
    <row r="311" spans="1:50">
      <c r="A311" s="201">
        <v>4</v>
      </c>
      <c r="B311" s="1077"/>
      <c r="C311" s="1077"/>
      <c r="D311" s="1078"/>
      <c r="E311" s="1079"/>
      <c r="F311" s="1079"/>
      <c r="G311" s="1079"/>
      <c r="H311" s="1079"/>
      <c r="I311" s="1079"/>
      <c r="J311" s="1079"/>
      <c r="K311" s="1079"/>
      <c r="L311" s="1079"/>
      <c r="M311" s="1079"/>
      <c r="N311" s="1079"/>
      <c r="O311" s="1080"/>
      <c r="P311" s="1081"/>
      <c r="Q311" s="1082"/>
      <c r="R311" s="1083"/>
      <c r="S311" s="205"/>
      <c r="T311" s="205"/>
      <c r="U311" s="205"/>
      <c r="V311" s="205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1"/>
      <c r="AI311" s="201"/>
      <c r="AJ311" s="201"/>
      <c r="AK311" s="201"/>
      <c r="AL311" s="205"/>
      <c r="AM311" s="205"/>
      <c r="AN311" s="205"/>
      <c r="AO311" s="205"/>
      <c r="AP311" s="205"/>
      <c r="AQ311" s="205"/>
      <c r="AR311" s="205"/>
      <c r="AS311" s="205"/>
      <c r="AT311" s="205"/>
      <c r="AU311" s="205"/>
      <c r="AV311" s="205"/>
      <c r="AW311" s="205"/>
      <c r="AX311" s="201"/>
    </row>
    <row r="312" spans="1:50">
      <c r="A312" s="1074" t="s">
        <v>50</v>
      </c>
      <c r="B312" s="1075"/>
      <c r="C312" s="1075"/>
      <c r="D312" s="1075"/>
      <c r="E312" s="1075"/>
      <c r="F312" s="1075"/>
      <c r="G312" s="1075"/>
      <c r="H312" s="1075"/>
      <c r="I312" s="1075"/>
      <c r="J312" s="1075"/>
      <c r="K312" s="1075"/>
      <c r="L312" s="1075"/>
      <c r="M312" s="1075"/>
      <c r="N312" s="1075"/>
      <c r="O312" s="1075"/>
      <c r="P312" s="1075"/>
      <c r="Q312" s="1075"/>
      <c r="R312" s="1076"/>
      <c r="S312" s="207">
        <f t="shared" ref="S312:AV312" si="7">SUM(S308:S311)</f>
        <v>10</v>
      </c>
      <c r="T312" s="207">
        <f t="shared" si="7"/>
        <v>10</v>
      </c>
      <c r="U312" s="207">
        <f t="shared" si="7"/>
        <v>10</v>
      </c>
      <c r="V312" s="207">
        <f t="shared" si="7"/>
        <v>10</v>
      </c>
      <c r="W312" s="207">
        <f t="shared" si="7"/>
        <v>10</v>
      </c>
      <c r="X312" s="207">
        <f t="shared" si="7"/>
        <v>10</v>
      </c>
      <c r="Y312" s="207">
        <f t="shared" si="7"/>
        <v>10</v>
      </c>
      <c r="Z312" s="207">
        <f t="shared" si="7"/>
        <v>10</v>
      </c>
      <c r="AA312" s="207">
        <f t="shared" si="7"/>
        <v>10</v>
      </c>
      <c r="AB312" s="207">
        <f t="shared" si="7"/>
        <v>10</v>
      </c>
      <c r="AC312" s="207">
        <f t="shared" si="7"/>
        <v>10</v>
      </c>
      <c r="AD312" s="207">
        <f t="shared" si="7"/>
        <v>10</v>
      </c>
      <c r="AE312" s="207">
        <f t="shared" si="7"/>
        <v>10</v>
      </c>
      <c r="AF312" s="207">
        <f t="shared" si="7"/>
        <v>10</v>
      </c>
      <c r="AG312" s="207">
        <f t="shared" si="7"/>
        <v>10</v>
      </c>
      <c r="AH312" s="207">
        <f t="shared" si="7"/>
        <v>10</v>
      </c>
      <c r="AI312" s="207">
        <f t="shared" si="7"/>
        <v>10</v>
      </c>
      <c r="AJ312" s="207">
        <f t="shared" si="7"/>
        <v>10</v>
      </c>
      <c r="AK312" s="207">
        <f t="shared" si="7"/>
        <v>10</v>
      </c>
      <c r="AL312" s="207">
        <f t="shared" si="7"/>
        <v>10</v>
      </c>
      <c r="AM312" s="207">
        <f t="shared" si="7"/>
        <v>10</v>
      </c>
      <c r="AN312" s="207">
        <f t="shared" si="7"/>
        <v>10</v>
      </c>
      <c r="AO312" s="207">
        <f t="shared" si="7"/>
        <v>10</v>
      </c>
      <c r="AP312" s="207">
        <f t="shared" si="7"/>
        <v>10</v>
      </c>
      <c r="AQ312" s="207">
        <f t="shared" si="7"/>
        <v>10</v>
      </c>
      <c r="AR312" s="207">
        <f t="shared" si="7"/>
        <v>10</v>
      </c>
      <c r="AS312" s="207">
        <f t="shared" si="7"/>
        <v>10</v>
      </c>
      <c r="AT312" s="207">
        <f t="shared" si="7"/>
        <v>0</v>
      </c>
      <c r="AU312" s="207">
        <f t="shared" si="7"/>
        <v>0</v>
      </c>
      <c r="AV312" s="207">
        <f t="shared" si="7"/>
        <v>0</v>
      </c>
      <c r="AW312" s="207">
        <f>SUM(AW308:AW311)</f>
        <v>0</v>
      </c>
      <c r="AX312" s="215"/>
    </row>
    <row r="313" spans="1:50">
      <c r="A313" s="30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31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32"/>
      <c r="AH313" s="12"/>
      <c r="AI313" s="12"/>
      <c r="AJ313" s="12"/>
      <c r="AK313" s="12"/>
      <c r="AL313" s="33"/>
      <c r="AM313" s="33"/>
      <c r="AN313" s="33"/>
      <c r="AO313" s="33"/>
      <c r="AP313" s="33"/>
      <c r="AQ313" s="33"/>
      <c r="AR313" s="33"/>
      <c r="AS313" s="33"/>
      <c r="AT313" s="12"/>
      <c r="AU313" s="12"/>
      <c r="AV313" s="12"/>
      <c r="AW313" s="12"/>
      <c r="AX313" s="8"/>
    </row>
    <row r="314" spans="1:50" ht="15.75">
      <c r="A314" s="34"/>
      <c r="B314" s="35" t="s">
        <v>63</v>
      </c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6"/>
      <c r="R314" s="36"/>
      <c r="S314" s="37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8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9"/>
      <c r="AS314" s="39"/>
      <c r="AT314" s="33"/>
      <c r="AU314" s="33"/>
      <c r="AV314" s="33"/>
      <c r="AW314" s="33"/>
      <c r="AX314" s="40"/>
    </row>
    <row r="315" spans="1:50" ht="15.7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6"/>
      <c r="R315" s="14"/>
      <c r="S315" s="37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8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9"/>
      <c r="AS315" s="39"/>
      <c r="AT315" s="33"/>
      <c r="AU315" s="33"/>
      <c r="AV315" s="33"/>
      <c r="AW315" s="33"/>
      <c r="AX315" s="40"/>
    </row>
    <row r="316" spans="1:50" ht="15.7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6"/>
      <c r="R316" s="36"/>
      <c r="S316" s="37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8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9"/>
      <c r="AS316" s="39"/>
      <c r="AT316" s="33"/>
      <c r="AU316" s="33"/>
      <c r="AV316" s="33"/>
      <c r="AW316" s="33"/>
      <c r="AX316" s="40"/>
    </row>
    <row r="317" spans="1:50" ht="15.7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6"/>
      <c r="R317" s="36"/>
      <c r="S317" s="37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8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9"/>
      <c r="AS317" s="39"/>
      <c r="AT317" s="33"/>
      <c r="AU317" s="33"/>
      <c r="AV317" s="33"/>
      <c r="AW317" s="33"/>
      <c r="AX317" s="40"/>
    </row>
    <row r="318" spans="1:50" ht="15.75">
      <c r="A318" s="34"/>
      <c r="B318" s="41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985"/>
      <c r="O318" s="985"/>
      <c r="P318" s="985"/>
      <c r="Q318" s="985"/>
      <c r="R318" s="36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8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9"/>
      <c r="AS318" s="39"/>
      <c r="AT318" s="33"/>
      <c r="AU318" s="33"/>
      <c r="AV318" s="33"/>
      <c r="AW318" s="40"/>
      <c r="AX318" s="1"/>
    </row>
    <row r="319" spans="1:50">
      <c r="R319" s="36"/>
    </row>
    <row r="320" spans="1:50">
      <c r="R320" s="37"/>
    </row>
  </sheetData>
  <mergeCells count="1709">
    <mergeCell ref="AU7:AW7"/>
    <mergeCell ref="A9:A11"/>
    <mergeCell ref="B9:B11"/>
    <mergeCell ref="C9:C11"/>
    <mergeCell ref="D9:D11"/>
    <mergeCell ref="E9:J9"/>
    <mergeCell ref="K9:L10"/>
    <mergeCell ref="AX9:AX11"/>
    <mergeCell ref="E10:G10"/>
    <mergeCell ref="H10:J10"/>
    <mergeCell ref="O9:P10"/>
    <mergeCell ref="Q9:Q11"/>
    <mergeCell ref="R9:R11"/>
    <mergeCell ref="E12:G12"/>
    <mergeCell ref="H12:J12"/>
    <mergeCell ref="K12:L12"/>
    <mergeCell ref="O12:P12"/>
    <mergeCell ref="S12:AW12"/>
    <mergeCell ref="M9:M11"/>
    <mergeCell ref="N9:N11"/>
    <mergeCell ref="S9:AW10"/>
    <mergeCell ref="AV1:AX1"/>
    <mergeCell ref="AN2:AX2"/>
    <mergeCell ref="A3:AT3"/>
    <mergeCell ref="AU3:AW3"/>
    <mergeCell ref="A5:D5"/>
    <mergeCell ref="G5:J5"/>
    <mergeCell ref="AU5:AW5"/>
    <mergeCell ref="B13:AX13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AU14:AU15"/>
    <mergeCell ref="AV14:AV15"/>
    <mergeCell ref="AW14:AW15"/>
    <mergeCell ref="AX14:AX15"/>
    <mergeCell ref="A6:D6"/>
    <mergeCell ref="AU6:AW6"/>
    <mergeCell ref="A7:D7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P16:P17"/>
    <mergeCell ref="Q16:Q17"/>
    <mergeCell ref="F21:F22"/>
    <mergeCell ref="G21:G22"/>
    <mergeCell ref="H21:H22"/>
    <mergeCell ref="I21:I22"/>
    <mergeCell ref="J21:J22"/>
    <mergeCell ref="K21:K22"/>
    <mergeCell ref="L21:L22"/>
    <mergeCell ref="M21:M22"/>
    <mergeCell ref="N21:N22"/>
    <mergeCell ref="O21:O22"/>
    <mergeCell ref="P21:P22"/>
    <mergeCell ref="Q21:Q22"/>
    <mergeCell ref="AX16:AX17"/>
    <mergeCell ref="B18:AX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O19:O20"/>
    <mergeCell ref="P19:P20"/>
    <mergeCell ref="Q19:Q20"/>
    <mergeCell ref="AX19:AX20"/>
    <mergeCell ref="J25:J26"/>
    <mergeCell ref="K25:K26"/>
    <mergeCell ref="L25:L26"/>
    <mergeCell ref="M25:M26"/>
    <mergeCell ref="N25:N26"/>
    <mergeCell ref="O25:O26"/>
    <mergeCell ref="P25:P26"/>
    <mergeCell ref="Q25:Q26"/>
    <mergeCell ref="AX21:AX22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N23:N24"/>
    <mergeCell ref="O23:O24"/>
    <mergeCell ref="P23:P24"/>
    <mergeCell ref="Q23:Q24"/>
    <mergeCell ref="AX23:AX24"/>
    <mergeCell ref="A21:A22"/>
    <mergeCell ref="B21:B22"/>
    <mergeCell ref="C21:C22"/>
    <mergeCell ref="D21:D22"/>
    <mergeCell ref="E21:E22"/>
    <mergeCell ref="N29:N30"/>
    <mergeCell ref="O29:O30"/>
    <mergeCell ref="P29:P30"/>
    <mergeCell ref="Q29:Q30"/>
    <mergeCell ref="AX25:AX26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K27:K28"/>
    <mergeCell ref="L27:L28"/>
    <mergeCell ref="M27:M28"/>
    <mergeCell ref="N27:N28"/>
    <mergeCell ref="O27:O28"/>
    <mergeCell ref="P27:P28"/>
    <mergeCell ref="Q27:Q28"/>
    <mergeCell ref="AX27:AX28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AX29:AX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N31:N32"/>
    <mergeCell ref="O31:O32"/>
    <mergeCell ref="P31:P32"/>
    <mergeCell ref="Q31:Q32"/>
    <mergeCell ref="AX31:AX32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J37:J38"/>
    <mergeCell ref="K37:K38"/>
    <mergeCell ref="L37:L38"/>
    <mergeCell ref="M37:M38"/>
    <mergeCell ref="N37:N38"/>
    <mergeCell ref="O37:O38"/>
    <mergeCell ref="P37:P38"/>
    <mergeCell ref="Q37:Q38"/>
    <mergeCell ref="B33:AX33"/>
    <mergeCell ref="B34:AX34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AX35:AX36"/>
    <mergeCell ref="N41:N42"/>
    <mergeCell ref="O41:O42"/>
    <mergeCell ref="P41:P42"/>
    <mergeCell ref="Q41:Q42"/>
    <mergeCell ref="AX37:AX38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Q39:Q40"/>
    <mergeCell ref="AX39:AX40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AX41:AX42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J43:J44"/>
    <mergeCell ref="K43:K44"/>
    <mergeCell ref="L43:L44"/>
    <mergeCell ref="M43:M44"/>
    <mergeCell ref="N43:N44"/>
    <mergeCell ref="O43:O44"/>
    <mergeCell ref="P43:P44"/>
    <mergeCell ref="Q43:Q44"/>
    <mergeCell ref="AX43:AX4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K41:K42"/>
    <mergeCell ref="L41:L42"/>
    <mergeCell ref="M41:M42"/>
    <mergeCell ref="N48:N49"/>
    <mergeCell ref="O48:O49"/>
    <mergeCell ref="P48:P49"/>
    <mergeCell ref="Q48:Q49"/>
    <mergeCell ref="B45:AX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AX46:AX47"/>
    <mergeCell ref="AX48:AX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50:AX51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AX54:AX55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Q52:Q53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AX52:AX53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H60:H61"/>
    <mergeCell ref="I60:I61"/>
    <mergeCell ref="J60:J61"/>
    <mergeCell ref="K60:K61"/>
    <mergeCell ref="L60:L61"/>
    <mergeCell ref="M60:M61"/>
    <mergeCell ref="N60:N61"/>
    <mergeCell ref="O60:O61"/>
    <mergeCell ref="P60:P61"/>
    <mergeCell ref="Q60:Q61"/>
    <mergeCell ref="AX56:AX57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Q58:Q59"/>
    <mergeCell ref="AX58:AX59"/>
    <mergeCell ref="A56:A57"/>
    <mergeCell ref="B56:B57"/>
    <mergeCell ref="C56:C57"/>
    <mergeCell ref="L64:L65"/>
    <mergeCell ref="M64:M65"/>
    <mergeCell ref="N64:N65"/>
    <mergeCell ref="O64:O65"/>
    <mergeCell ref="P64:P65"/>
    <mergeCell ref="Q64:Q65"/>
    <mergeCell ref="AX60:AX61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AX62:AX63"/>
    <mergeCell ref="A60:A61"/>
    <mergeCell ref="B60:B61"/>
    <mergeCell ref="C60:C61"/>
    <mergeCell ref="D60:D61"/>
    <mergeCell ref="E60:E61"/>
    <mergeCell ref="F60:F61"/>
    <mergeCell ref="G60:G61"/>
    <mergeCell ref="AX64:AX65"/>
    <mergeCell ref="B66:AX66"/>
    <mergeCell ref="B67:AX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Q70:Q71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N74:N75"/>
    <mergeCell ref="O74:O75"/>
    <mergeCell ref="P74:P75"/>
    <mergeCell ref="Q74:Q75"/>
    <mergeCell ref="AX70:AX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AX72:AX73"/>
    <mergeCell ref="Q79:Q80"/>
    <mergeCell ref="AX79:AX80"/>
    <mergeCell ref="AX81:AX82"/>
    <mergeCell ref="A81:A82"/>
    <mergeCell ref="B81:B82"/>
    <mergeCell ref="C81:C82"/>
    <mergeCell ref="D81:D82"/>
    <mergeCell ref="E81:E82"/>
    <mergeCell ref="F81:F82"/>
    <mergeCell ref="AX74:AX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Q76:Q77"/>
    <mergeCell ref="AX76:AX77"/>
    <mergeCell ref="A74:A75"/>
    <mergeCell ref="B74:B75"/>
    <mergeCell ref="C74:C75"/>
    <mergeCell ref="D74:D75"/>
    <mergeCell ref="L85:L86"/>
    <mergeCell ref="M85:M86"/>
    <mergeCell ref="I81:I82"/>
    <mergeCell ref="J81:J82"/>
    <mergeCell ref="K81:K82"/>
    <mergeCell ref="L81:L82"/>
    <mergeCell ref="M81:M82"/>
    <mergeCell ref="N81:N82"/>
    <mergeCell ref="O81:O82"/>
    <mergeCell ref="P81:P82"/>
    <mergeCell ref="G81:G82"/>
    <mergeCell ref="H81:H82"/>
    <mergeCell ref="N85:N86"/>
    <mergeCell ref="O85:O86"/>
    <mergeCell ref="Q81:Q82"/>
    <mergeCell ref="B78:AX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K79:K80"/>
    <mergeCell ref="L79:L80"/>
    <mergeCell ref="M79:M80"/>
    <mergeCell ref="N79:N80"/>
    <mergeCell ref="O79:O80"/>
    <mergeCell ref="P79:P80"/>
    <mergeCell ref="AX83:AX84"/>
    <mergeCell ref="A85:A86"/>
    <mergeCell ref="B85:B86"/>
    <mergeCell ref="C85:C86"/>
    <mergeCell ref="D85:D86"/>
    <mergeCell ref="E85:E86"/>
    <mergeCell ref="H85:H86"/>
    <mergeCell ref="I85:I86"/>
    <mergeCell ref="P85:P86"/>
    <mergeCell ref="Q85:Q86"/>
    <mergeCell ref="AX85:AX86"/>
    <mergeCell ref="A83:A84"/>
    <mergeCell ref="B83:B84"/>
    <mergeCell ref="C83:C84"/>
    <mergeCell ref="D83:D84"/>
    <mergeCell ref="E83:E84"/>
    <mergeCell ref="P83:P84"/>
    <mergeCell ref="Q83:Q84"/>
    <mergeCell ref="F83:F84"/>
    <mergeCell ref="G83:G84"/>
    <mergeCell ref="H83:H84"/>
    <mergeCell ref="I83:I84"/>
    <mergeCell ref="J83:J84"/>
    <mergeCell ref="K83:K84"/>
    <mergeCell ref="F85:F86"/>
    <mergeCell ref="G85:G86"/>
    <mergeCell ref="L83:L84"/>
    <mergeCell ref="M83:M84"/>
    <mergeCell ref="N83:N84"/>
    <mergeCell ref="O83:O84"/>
    <mergeCell ref="J85:J86"/>
    <mergeCell ref="K85:K86"/>
    <mergeCell ref="A87:A88"/>
    <mergeCell ref="B87:B88"/>
    <mergeCell ref="C87:C88"/>
    <mergeCell ref="D87:D88"/>
    <mergeCell ref="E87:E88"/>
    <mergeCell ref="N87:N88"/>
    <mergeCell ref="O87:O88"/>
    <mergeCell ref="P87:P88"/>
    <mergeCell ref="Q87:Q88"/>
    <mergeCell ref="AX87:AX88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90:K91"/>
    <mergeCell ref="L90:L91"/>
    <mergeCell ref="M90:M91"/>
    <mergeCell ref="N90:N91"/>
    <mergeCell ref="O90:O91"/>
    <mergeCell ref="P90:P91"/>
    <mergeCell ref="Q90:Q91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Q92:Q93"/>
    <mergeCell ref="B89:AX89"/>
    <mergeCell ref="H87:H88"/>
    <mergeCell ref="I87:I88"/>
    <mergeCell ref="J87:J88"/>
    <mergeCell ref="K87:K88"/>
    <mergeCell ref="F87:F88"/>
    <mergeCell ref="G87:G88"/>
    <mergeCell ref="AX90:AX91"/>
    <mergeCell ref="L87:L88"/>
    <mergeCell ref="M87:M88"/>
    <mergeCell ref="I96:I97"/>
    <mergeCell ref="J96:J97"/>
    <mergeCell ref="K96:K97"/>
    <mergeCell ref="L96:L97"/>
    <mergeCell ref="M96:M97"/>
    <mergeCell ref="N96:N97"/>
    <mergeCell ref="O96:O97"/>
    <mergeCell ref="P96:P97"/>
    <mergeCell ref="Q96:Q97"/>
    <mergeCell ref="AX92:AX93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X94:AX95"/>
    <mergeCell ref="A92:A93"/>
    <mergeCell ref="B92:B93"/>
    <mergeCell ref="C92:C93"/>
    <mergeCell ref="D92:D93"/>
    <mergeCell ref="M100:M101"/>
    <mergeCell ref="N100:N101"/>
    <mergeCell ref="O100:O101"/>
    <mergeCell ref="P100:P101"/>
    <mergeCell ref="Q100:Q101"/>
    <mergeCell ref="AX96:AX97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N98:N99"/>
    <mergeCell ref="O98:O99"/>
    <mergeCell ref="P98:P99"/>
    <mergeCell ref="Q98:Q99"/>
    <mergeCell ref="AX98:AX99"/>
    <mergeCell ref="A96:A97"/>
    <mergeCell ref="B96:B97"/>
    <mergeCell ref="C96:C97"/>
    <mergeCell ref="D96:D97"/>
    <mergeCell ref="E96:E97"/>
    <mergeCell ref="F96:F97"/>
    <mergeCell ref="G96:G97"/>
    <mergeCell ref="H96:H97"/>
    <mergeCell ref="AX100:AX101"/>
    <mergeCell ref="B102:AX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K103:K104"/>
    <mergeCell ref="L103:L104"/>
    <mergeCell ref="M103:M104"/>
    <mergeCell ref="N103:N104"/>
    <mergeCell ref="O103:O104"/>
    <mergeCell ref="P103:P104"/>
    <mergeCell ref="Q103:Q104"/>
    <mergeCell ref="AX103:AX104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E109:E110"/>
    <mergeCell ref="F109:F110"/>
    <mergeCell ref="G109:G110"/>
    <mergeCell ref="H109:H110"/>
    <mergeCell ref="I109:I110"/>
    <mergeCell ref="J109:J110"/>
    <mergeCell ref="K109:K110"/>
    <mergeCell ref="L109:L110"/>
    <mergeCell ref="M109:M110"/>
    <mergeCell ref="N109:N110"/>
    <mergeCell ref="O109:O110"/>
    <mergeCell ref="P109:P110"/>
    <mergeCell ref="Q109:Q110"/>
    <mergeCell ref="AX105:AX106"/>
    <mergeCell ref="A107:A108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J107:J108"/>
    <mergeCell ref="K107:K108"/>
    <mergeCell ref="L107:L108"/>
    <mergeCell ref="M107:M108"/>
    <mergeCell ref="N107:N108"/>
    <mergeCell ref="O107:O108"/>
    <mergeCell ref="P107:P108"/>
    <mergeCell ref="Q107:Q108"/>
    <mergeCell ref="AX107:AX108"/>
    <mergeCell ref="I113:I114"/>
    <mergeCell ref="J113:J114"/>
    <mergeCell ref="K113:K114"/>
    <mergeCell ref="L113:L114"/>
    <mergeCell ref="M113:M114"/>
    <mergeCell ref="N113:N114"/>
    <mergeCell ref="O113:O114"/>
    <mergeCell ref="P113:P114"/>
    <mergeCell ref="Q113:Q114"/>
    <mergeCell ref="AX109:AX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AX111:AX112"/>
    <mergeCell ref="A109:A110"/>
    <mergeCell ref="B109:B110"/>
    <mergeCell ref="C109:C110"/>
    <mergeCell ref="D109:D110"/>
    <mergeCell ref="N118:N119"/>
    <mergeCell ref="O118:O119"/>
    <mergeCell ref="P118:P119"/>
    <mergeCell ref="Q118:Q119"/>
    <mergeCell ref="AX113:AX114"/>
    <mergeCell ref="B115:AX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N116:N117"/>
    <mergeCell ref="O116:O117"/>
    <mergeCell ref="P116:P117"/>
    <mergeCell ref="Q116:Q117"/>
    <mergeCell ref="AX116:AX117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X118:AX119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Q122:Q123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AX122:AX123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AX124:AX125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AX126:AX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A126:A127"/>
    <mergeCell ref="B126:B127"/>
    <mergeCell ref="C126:C127"/>
    <mergeCell ref="D126:D127"/>
    <mergeCell ref="N135:N136"/>
    <mergeCell ref="O135:O136"/>
    <mergeCell ref="P135:P136"/>
    <mergeCell ref="Q135:Q136"/>
    <mergeCell ref="AX131:AX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Q133:Q134"/>
    <mergeCell ref="AX133:AX134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AX135:AX136"/>
    <mergeCell ref="A137:A138"/>
    <mergeCell ref="B137:B138"/>
    <mergeCell ref="C137:C138"/>
    <mergeCell ref="D137:D138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7:AX138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A139:A140"/>
    <mergeCell ref="B139:B140"/>
    <mergeCell ref="C139:C140"/>
    <mergeCell ref="D139:D140"/>
    <mergeCell ref="E139:E140"/>
    <mergeCell ref="F139:F140"/>
    <mergeCell ref="Q139:Q140"/>
    <mergeCell ref="AX139:AX140"/>
    <mergeCell ref="G139:G140"/>
    <mergeCell ref="H139:H140"/>
    <mergeCell ref="I139:I140"/>
    <mergeCell ref="J139:J140"/>
    <mergeCell ref="K139:K140"/>
    <mergeCell ref="L139:L140"/>
    <mergeCell ref="M139:M140"/>
    <mergeCell ref="N139:N140"/>
    <mergeCell ref="O139:O140"/>
    <mergeCell ref="P139:P140"/>
    <mergeCell ref="J142:J143"/>
    <mergeCell ref="K142:K143"/>
    <mergeCell ref="L142:L143"/>
    <mergeCell ref="M142:M143"/>
    <mergeCell ref="B141:AX141"/>
    <mergeCell ref="G142:G143"/>
    <mergeCell ref="H142:H143"/>
    <mergeCell ref="I142:I143"/>
    <mergeCell ref="A142:A143"/>
    <mergeCell ref="B142:B143"/>
    <mergeCell ref="C142:C143"/>
    <mergeCell ref="D142:D143"/>
    <mergeCell ref="E142:E143"/>
    <mergeCell ref="F142:F143"/>
    <mergeCell ref="A144:A145"/>
    <mergeCell ref="B144:B145"/>
    <mergeCell ref="C144:C145"/>
    <mergeCell ref="D144:D145"/>
    <mergeCell ref="E144:E145"/>
    <mergeCell ref="L144:L145"/>
    <mergeCell ref="K144:K145"/>
    <mergeCell ref="P142:P143"/>
    <mergeCell ref="Q142:Q143"/>
    <mergeCell ref="AX142:AX143"/>
    <mergeCell ref="M144:M145"/>
    <mergeCell ref="N142:N143"/>
    <mergeCell ref="O142:O143"/>
    <mergeCell ref="N144:N145"/>
    <mergeCell ref="O144:O145"/>
    <mergeCell ref="P144:P145"/>
    <mergeCell ref="Q144:Q145"/>
    <mergeCell ref="AX144:AX145"/>
    <mergeCell ref="B146:AX146"/>
    <mergeCell ref="H144:H145"/>
    <mergeCell ref="I144:I145"/>
    <mergeCell ref="J144:J145"/>
    <mergeCell ref="L147:L148"/>
    <mergeCell ref="M147:M148"/>
    <mergeCell ref="F144:F145"/>
    <mergeCell ref="G144:G145"/>
    <mergeCell ref="A147:A148"/>
    <mergeCell ref="B147:B148"/>
    <mergeCell ref="C147:C148"/>
    <mergeCell ref="D147:D148"/>
    <mergeCell ref="E147:E148"/>
    <mergeCell ref="F147:F148"/>
    <mergeCell ref="N147:N148"/>
    <mergeCell ref="O147:O148"/>
    <mergeCell ref="P147:P148"/>
    <mergeCell ref="Q147:Q148"/>
    <mergeCell ref="AX147:AX148"/>
    <mergeCell ref="H147:H148"/>
    <mergeCell ref="I147:I148"/>
    <mergeCell ref="J147:J148"/>
    <mergeCell ref="K147:K148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G147:G148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A152:A153"/>
    <mergeCell ref="N152:N153"/>
    <mergeCell ref="O152:O153"/>
    <mergeCell ref="P152:P153"/>
    <mergeCell ref="Q152:Q153"/>
    <mergeCell ref="B149:AX149"/>
    <mergeCell ref="N150:N151"/>
    <mergeCell ref="O150:O151"/>
    <mergeCell ref="P150:P151"/>
    <mergeCell ref="Q150:Q151"/>
    <mergeCell ref="AX150:AX151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2:AX153"/>
    <mergeCell ref="AX154:AX155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J160:J161"/>
    <mergeCell ref="K160:K161"/>
    <mergeCell ref="L160:L161"/>
    <mergeCell ref="M160:M161"/>
    <mergeCell ref="N160:N161"/>
    <mergeCell ref="O160:O161"/>
    <mergeCell ref="P160:P161"/>
    <mergeCell ref="Q160:Q161"/>
    <mergeCell ref="AX156:AX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X158:AX159"/>
    <mergeCell ref="A156:A157"/>
    <mergeCell ref="B156:B157"/>
    <mergeCell ref="C156:C157"/>
    <mergeCell ref="D156:D157"/>
    <mergeCell ref="E156:E157"/>
    <mergeCell ref="N164:N165"/>
    <mergeCell ref="O164:O165"/>
    <mergeCell ref="P164:P165"/>
    <mergeCell ref="Q164:Q165"/>
    <mergeCell ref="AX160:AX161"/>
    <mergeCell ref="A162:A163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AX162:AX163"/>
    <mergeCell ref="A160:A161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Q166:Q167"/>
    <mergeCell ref="AX166:AX167"/>
    <mergeCell ref="A164:A165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K164:K165"/>
    <mergeCell ref="L164:L165"/>
    <mergeCell ref="M164:M165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J169:J170"/>
    <mergeCell ref="K169:K170"/>
    <mergeCell ref="L169:L170"/>
    <mergeCell ref="M169:M170"/>
    <mergeCell ref="N169:N170"/>
    <mergeCell ref="O169:O170"/>
    <mergeCell ref="P169:P170"/>
    <mergeCell ref="Q169:Q170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Q171:Q172"/>
    <mergeCell ref="B168:AX168"/>
    <mergeCell ref="AX169:AX170"/>
    <mergeCell ref="F175:F176"/>
    <mergeCell ref="G175:G176"/>
    <mergeCell ref="H175:H176"/>
    <mergeCell ref="I175:I176"/>
    <mergeCell ref="J175:J176"/>
    <mergeCell ref="K175:K176"/>
    <mergeCell ref="L175:L176"/>
    <mergeCell ref="M175:M176"/>
    <mergeCell ref="N175:N176"/>
    <mergeCell ref="O175:O176"/>
    <mergeCell ref="P175:P176"/>
    <mergeCell ref="Q175:Q176"/>
    <mergeCell ref="AX171:AX172"/>
    <mergeCell ref="A173:A174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J173:J174"/>
    <mergeCell ref="K173:K174"/>
    <mergeCell ref="L173:L174"/>
    <mergeCell ref="M173:M174"/>
    <mergeCell ref="N173:N174"/>
    <mergeCell ref="O173:O174"/>
    <mergeCell ref="P173:P174"/>
    <mergeCell ref="Q173:Q174"/>
    <mergeCell ref="AX173:AX174"/>
    <mergeCell ref="A171:A172"/>
    <mergeCell ref="J179:J180"/>
    <mergeCell ref="K179:K180"/>
    <mergeCell ref="L179:L180"/>
    <mergeCell ref="M179:M180"/>
    <mergeCell ref="N179:N180"/>
    <mergeCell ref="O179:O180"/>
    <mergeCell ref="P179:P180"/>
    <mergeCell ref="Q179:Q180"/>
    <mergeCell ref="AX175:AX176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N177:N178"/>
    <mergeCell ref="O177:O178"/>
    <mergeCell ref="P177:P178"/>
    <mergeCell ref="Q177:Q178"/>
    <mergeCell ref="AX177:AX178"/>
    <mergeCell ref="A175:A176"/>
    <mergeCell ref="B175:B176"/>
    <mergeCell ref="C175:C176"/>
    <mergeCell ref="D175:D176"/>
    <mergeCell ref="E175:E176"/>
    <mergeCell ref="N183:N184"/>
    <mergeCell ref="O183:O184"/>
    <mergeCell ref="P183:P184"/>
    <mergeCell ref="Q183:Q184"/>
    <mergeCell ref="AX179:AX180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J181:J182"/>
    <mergeCell ref="K181:K182"/>
    <mergeCell ref="L181:L182"/>
    <mergeCell ref="M181:M182"/>
    <mergeCell ref="N181:N182"/>
    <mergeCell ref="O181:O182"/>
    <mergeCell ref="P181:P182"/>
    <mergeCell ref="Q181:Q182"/>
    <mergeCell ref="AX181:AX182"/>
    <mergeCell ref="A179:A180"/>
    <mergeCell ref="B179:B180"/>
    <mergeCell ref="C179:C180"/>
    <mergeCell ref="D179:D180"/>
    <mergeCell ref="E179:E180"/>
    <mergeCell ref="F179:F180"/>
    <mergeCell ref="G179:G180"/>
    <mergeCell ref="H179:H180"/>
    <mergeCell ref="I179:I180"/>
    <mergeCell ref="AX183:AX184"/>
    <mergeCell ref="A185:A186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J185:J186"/>
    <mergeCell ref="K185:K186"/>
    <mergeCell ref="L185:L186"/>
    <mergeCell ref="M185:M186"/>
    <mergeCell ref="N185:N186"/>
    <mergeCell ref="O185:O186"/>
    <mergeCell ref="P185:P186"/>
    <mergeCell ref="Q185:Q186"/>
    <mergeCell ref="AX185:AX186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K183:K184"/>
    <mergeCell ref="L183:L184"/>
    <mergeCell ref="M183:M184"/>
    <mergeCell ref="AX189:AX190"/>
    <mergeCell ref="A187:A188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87:M188"/>
    <mergeCell ref="N187:N188"/>
    <mergeCell ref="O187:O188"/>
    <mergeCell ref="P187:P188"/>
    <mergeCell ref="Q187:Q188"/>
    <mergeCell ref="H191:H192"/>
    <mergeCell ref="I191:I192"/>
    <mergeCell ref="J191:J192"/>
    <mergeCell ref="K191:K192"/>
    <mergeCell ref="F193:F194"/>
    <mergeCell ref="G193:G194"/>
    <mergeCell ref="L191:L192"/>
    <mergeCell ref="M191:M192"/>
    <mergeCell ref="N191:N192"/>
    <mergeCell ref="O191:O192"/>
    <mergeCell ref="J193:J194"/>
    <mergeCell ref="K193:K194"/>
    <mergeCell ref="L193:L194"/>
    <mergeCell ref="M193:M194"/>
    <mergeCell ref="AX187:AX188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N189:N190"/>
    <mergeCell ref="O189:O190"/>
    <mergeCell ref="P189:P190"/>
    <mergeCell ref="Q189:Q190"/>
    <mergeCell ref="N193:N194"/>
    <mergeCell ref="O193:O194"/>
    <mergeCell ref="AX191:AX192"/>
    <mergeCell ref="A193:A194"/>
    <mergeCell ref="B193:B194"/>
    <mergeCell ref="C193:C194"/>
    <mergeCell ref="D193:D194"/>
    <mergeCell ref="E193:E194"/>
    <mergeCell ref="H193:H194"/>
    <mergeCell ref="I193:I194"/>
    <mergeCell ref="P193:P194"/>
    <mergeCell ref="Q193:Q194"/>
    <mergeCell ref="AX193:AX194"/>
    <mergeCell ref="A195:A196"/>
    <mergeCell ref="B195:B196"/>
    <mergeCell ref="C195:C196"/>
    <mergeCell ref="D195:D196"/>
    <mergeCell ref="E195:E196"/>
    <mergeCell ref="N195:N196"/>
    <mergeCell ref="O195:O196"/>
    <mergeCell ref="P195:P196"/>
    <mergeCell ref="Q195:Q196"/>
    <mergeCell ref="AX195:AX196"/>
    <mergeCell ref="A191:A192"/>
    <mergeCell ref="B191:B192"/>
    <mergeCell ref="C191:C192"/>
    <mergeCell ref="D191:D192"/>
    <mergeCell ref="E191:E192"/>
    <mergeCell ref="P191:P192"/>
    <mergeCell ref="Q191:Q192"/>
    <mergeCell ref="F191:F192"/>
    <mergeCell ref="G191:G192"/>
    <mergeCell ref="Q200:Q201"/>
    <mergeCell ref="B197:AX197"/>
    <mergeCell ref="H195:H196"/>
    <mergeCell ref="I195:I196"/>
    <mergeCell ref="J195:J196"/>
    <mergeCell ref="K195:K196"/>
    <mergeCell ref="F195:F196"/>
    <mergeCell ref="G195:G196"/>
    <mergeCell ref="A198:A199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K198:K199"/>
    <mergeCell ref="L198:L199"/>
    <mergeCell ref="M198:M199"/>
    <mergeCell ref="N198:N199"/>
    <mergeCell ref="O198:O199"/>
    <mergeCell ref="P198:P199"/>
    <mergeCell ref="Q198:Q199"/>
    <mergeCell ref="AX198:AX199"/>
    <mergeCell ref="L195:L196"/>
    <mergeCell ref="M195:M196"/>
    <mergeCell ref="AX200:AX201"/>
    <mergeCell ref="B202:AX202"/>
    <mergeCell ref="A204:A205"/>
    <mergeCell ref="B204:B205"/>
    <mergeCell ref="C204:C205"/>
    <mergeCell ref="D204:F205"/>
    <mergeCell ref="G204:J204"/>
    <mergeCell ref="K204:K205"/>
    <mergeCell ref="L204:R204"/>
    <mergeCell ref="S204:AW204"/>
    <mergeCell ref="AX204:AX205"/>
    <mergeCell ref="H205:J205"/>
    <mergeCell ref="M205:R205"/>
    <mergeCell ref="D206:F206"/>
    <mergeCell ref="H206:J206"/>
    <mergeCell ref="M206:R206"/>
    <mergeCell ref="S206:AW206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D207:F207"/>
    <mergeCell ref="H207:J207"/>
    <mergeCell ref="M207:R207"/>
    <mergeCell ref="D212:F212"/>
    <mergeCell ref="H212:J212"/>
    <mergeCell ref="O219:P219"/>
    <mergeCell ref="M221:O221"/>
    <mergeCell ref="O223:P223"/>
    <mergeCell ref="A254:R254"/>
    <mergeCell ref="A255:AX255"/>
    <mergeCell ref="A256:A257"/>
    <mergeCell ref="B256:R257"/>
    <mergeCell ref="S256:AW256"/>
    <mergeCell ref="AX256:AX257"/>
    <mergeCell ref="C258:I258"/>
    <mergeCell ref="C259:I259"/>
    <mergeCell ref="C260:I260"/>
    <mergeCell ref="C261:I261"/>
    <mergeCell ref="C262:I262"/>
    <mergeCell ref="C263:I263"/>
    <mergeCell ref="C264:I264"/>
    <mergeCell ref="C265:I265"/>
    <mergeCell ref="C266:I266"/>
    <mergeCell ref="C267:I267"/>
    <mergeCell ref="C268:I268"/>
    <mergeCell ref="C269:I269"/>
    <mergeCell ref="C270:I270"/>
    <mergeCell ref="C271:I271"/>
    <mergeCell ref="C272:I272"/>
    <mergeCell ref="C273:I273"/>
    <mergeCell ref="C274:I274"/>
    <mergeCell ref="C275:I275"/>
    <mergeCell ref="C276:I276"/>
    <mergeCell ref="C277:I277"/>
    <mergeCell ref="C278:I278"/>
    <mergeCell ref="C279:I279"/>
    <mergeCell ref="C280:I280"/>
    <mergeCell ref="C281:I281"/>
    <mergeCell ref="C282:I282"/>
    <mergeCell ref="C283:I283"/>
    <mergeCell ref="C284:I284"/>
    <mergeCell ref="C287:I287"/>
    <mergeCell ref="A288:R288"/>
    <mergeCell ref="A289:AX289"/>
    <mergeCell ref="A290:A291"/>
    <mergeCell ref="B290:C291"/>
    <mergeCell ref="D290:R291"/>
    <mergeCell ref="S290:AW290"/>
    <mergeCell ref="AX290:AX291"/>
    <mergeCell ref="B292:C292"/>
    <mergeCell ref="D292:R292"/>
    <mergeCell ref="S292:AW292"/>
    <mergeCell ref="B293:C293"/>
    <mergeCell ref="D293:R293"/>
    <mergeCell ref="B294:C294"/>
    <mergeCell ref="D294:R294"/>
    <mergeCell ref="B295:C295"/>
    <mergeCell ref="D295:R295"/>
    <mergeCell ref="B296:C296"/>
    <mergeCell ref="D296:R296"/>
    <mergeCell ref="B297:C297"/>
    <mergeCell ref="D297:R297"/>
    <mergeCell ref="B298:C298"/>
    <mergeCell ref="B299:C299"/>
    <mergeCell ref="B300:C300"/>
    <mergeCell ref="B301:C301"/>
    <mergeCell ref="B302:C302"/>
    <mergeCell ref="D302:R302"/>
    <mergeCell ref="A303:R303"/>
    <mergeCell ref="A312:R312"/>
    <mergeCell ref="N318:Q318"/>
    <mergeCell ref="B310:C310"/>
    <mergeCell ref="D310:O310"/>
    <mergeCell ref="P310:R310"/>
    <mergeCell ref="B311:C311"/>
    <mergeCell ref="D311:O311"/>
    <mergeCell ref="P311:R311"/>
    <mergeCell ref="A304:AX304"/>
    <mergeCell ref="A305:A306"/>
    <mergeCell ref="B305:C306"/>
    <mergeCell ref="D305:O306"/>
    <mergeCell ref="P305:R306"/>
    <mergeCell ref="S305:AW305"/>
    <mergeCell ref="B307:C307"/>
    <mergeCell ref="D307:O307"/>
    <mergeCell ref="P307:R307"/>
    <mergeCell ref="S307:AW307"/>
    <mergeCell ref="AX307:AX308"/>
    <mergeCell ref="B308:C308"/>
    <mergeCell ref="D308:O308"/>
    <mergeCell ref="P308:R308"/>
    <mergeCell ref="B309:C309"/>
    <mergeCell ref="D309:O309"/>
    <mergeCell ref="P309:R309"/>
  </mergeCells>
  <conditionalFormatting sqref="E198:J201 E169:J196 E142:J145 E147:J148 E103:J114 E116:E127 G116:J127 F116 F118 F120 F122 F124 F126 E129:J140 E150:J167 E79:J88 E35:J44 E14:J17 E68:J77 E19:J32 E90:J101 E46:J65">
    <cfRule type="timePeriod" dxfId="596" priority="4" stopIfTrue="1" timePeriod="tomorrow">
      <formula>FLOOR(E14,1)=TODAY()+1</formula>
    </cfRule>
    <cfRule type="timePeriod" dxfId="595" priority="5" stopIfTrue="1" timePeriod="today">
      <formula>FLOOR(E14,1)=TODAY()</formula>
    </cfRule>
    <cfRule type="timePeriod" dxfId="594" priority="6" stopIfTrue="1" timePeriod="yesterday">
      <formula>FLOOR(E14,1)=TODAY()-1</formula>
    </cfRule>
  </conditionalFormatting>
  <conditionalFormatting sqref="F310:G313 F315:G317 E318:F318 E314:J314 I310:J313 I315:J317 H318:I318 F197:G197 I197:J197 F202:G202 I202:J202 I168:J186 F168:G186 F141:G141 I141:J141 F146:G146 I146:J146 I128:J130 F128:G130 I149:J153 F149:G153 F102:F116 D116:E127 G116:J127 G102:G115 F118 F120 F122 F124 F126 I131:I140 E58:E59 I3:J7 F3:G7 I9:J115 F9:G101">
    <cfRule type="timePeriod" dxfId="593" priority="1" stopIfTrue="1" timePeriod="tomorrow">
      <formula>FLOOR(D3,1)=TODAY()+1</formula>
    </cfRule>
    <cfRule type="timePeriod" dxfId="592" priority="2" stopIfTrue="1" timePeriod="today">
      <formula>FLOOR(D3,1)=TODAY()</formula>
    </cfRule>
    <cfRule type="timePeriod" dxfId="591" priority="3" stopIfTrue="1" timePeriod="yesterday">
      <formula>FLOOR(D3,1)=TODAY()-1</formula>
    </cfRule>
  </conditionalFormatting>
  <pageMargins left="0.35433070866141736" right="0.35433070866141736" top="0.35433070866141736" bottom="0.35433070866141736" header="0.31496062992125984" footer="0.35433070866141736"/>
  <pageSetup paperSize="8" scale="1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4">
    <pageSetUpPr fitToPage="1"/>
  </sheetPr>
  <dimension ref="A1:AZ323"/>
  <sheetViews>
    <sheetView topLeftCell="A299" zoomScale="60" zoomScaleNormal="60" zoomScaleSheetLayoutView="70" workbookViewId="0">
      <selection activeCell="N321" sqref="N321:Q321"/>
    </sheetView>
  </sheetViews>
  <sheetFormatPr defaultRowHeight="15"/>
  <cols>
    <col min="1" max="1" width="7.1406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6" width="10.85546875" customWidth="1"/>
    <col min="7" max="7" width="10.140625" customWidth="1"/>
    <col min="8" max="8" width="10.28515625" customWidth="1"/>
    <col min="9" max="9" width="10.140625" customWidth="1"/>
    <col min="10" max="10" width="9.7109375" customWidth="1"/>
    <col min="11" max="11" width="12.85546875" customWidth="1"/>
    <col min="12" max="12" width="12" customWidth="1"/>
    <col min="13" max="13" width="11.5703125" customWidth="1"/>
    <col min="14" max="14" width="11" customWidth="1"/>
    <col min="15" max="15" width="10.42578125" customWidth="1"/>
    <col min="16" max="16" width="12.28515625" customWidth="1"/>
    <col min="17" max="17" width="15.42578125" customWidth="1"/>
    <col min="18" max="18" width="12.7109375" customWidth="1"/>
    <col min="19" max="48" width="8.7109375" customWidth="1"/>
    <col min="49" max="49" width="9.140625" customWidth="1"/>
    <col min="50" max="50" width="22.85546875" customWidth="1"/>
    <col min="51" max="51" width="9.140625" hidden="1" customWidth="1"/>
    <col min="52" max="52" width="9.7109375" hidden="1" customWidth="1"/>
  </cols>
  <sheetData>
    <row r="1" spans="1:50" s="1" customFormat="1" ht="15" customHeigh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286"/>
      <c r="Y1" s="286"/>
      <c r="Z1" s="286"/>
      <c r="AA1" s="286"/>
      <c r="AB1" s="286"/>
      <c r="AC1" s="286"/>
      <c r="AD1" s="286"/>
      <c r="AE1" s="286" t="s">
        <v>31</v>
      </c>
      <c r="AF1" s="286"/>
      <c r="AG1" s="286"/>
      <c r="AH1" s="286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286"/>
      <c r="AU1" s="286"/>
      <c r="AV1" s="1048"/>
      <c r="AW1" s="1048"/>
      <c r="AX1" s="1048"/>
    </row>
    <row r="2" spans="1:50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5"/>
      <c r="AJ2" s="5"/>
      <c r="AK2" s="5"/>
      <c r="AL2" s="6"/>
      <c r="AM2" s="7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</row>
    <row r="3" spans="1:50" s="9" customFormat="1" ht="20.25">
      <c r="A3" s="1050"/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8"/>
    </row>
    <row r="4" spans="1:50" s="9" customFormat="1" ht="20.25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7"/>
      <c r="S4" s="57"/>
      <c r="T4" s="57"/>
      <c r="U4" s="57"/>
      <c r="V4" s="57"/>
      <c r="W4" s="57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8"/>
      <c r="AM4" s="58"/>
      <c r="AN4" s="58"/>
      <c r="AO4" s="58"/>
      <c r="AP4" s="58"/>
      <c r="AQ4" s="59"/>
      <c r="AR4" s="59"/>
      <c r="AS4" s="59"/>
      <c r="AT4" s="60"/>
      <c r="AU4" s="55"/>
      <c r="AV4" s="56"/>
      <c r="AW4" s="56"/>
      <c r="AX4" s="8"/>
    </row>
    <row r="5" spans="1:50" s="1" customFormat="1" ht="23.25">
      <c r="A5" s="1051"/>
      <c r="B5" s="1051"/>
      <c r="C5" s="1051"/>
      <c r="D5" s="1051"/>
      <c r="E5" s="61"/>
      <c r="F5" s="61"/>
      <c r="G5" s="1052"/>
      <c r="H5" s="1052"/>
      <c r="I5" s="1052"/>
      <c r="J5" s="1052"/>
      <c r="K5" s="62"/>
      <c r="L5" s="62"/>
      <c r="M5" s="62"/>
      <c r="N5" s="61"/>
      <c r="O5" s="63"/>
      <c r="P5" s="63"/>
      <c r="Q5" s="64"/>
      <c r="R5" s="64"/>
      <c r="S5" s="64"/>
      <c r="T5" s="64"/>
      <c r="U5" s="64"/>
      <c r="V5" s="64"/>
      <c r="W5" s="64"/>
      <c r="X5" s="62"/>
      <c r="Y5" s="62"/>
      <c r="Z5" s="62"/>
      <c r="AA5" s="62"/>
      <c r="AB5" s="62"/>
      <c r="AC5" s="61"/>
      <c r="AD5" s="61"/>
      <c r="AE5" s="286"/>
      <c r="AF5" s="286"/>
      <c r="AG5" s="286"/>
      <c r="AH5" s="286"/>
      <c r="AI5" s="286"/>
      <c r="AJ5" s="286"/>
      <c r="AK5" s="286"/>
      <c r="AL5" s="6"/>
      <c r="AM5" s="6"/>
      <c r="AN5" s="6"/>
      <c r="AO5" s="6"/>
      <c r="AP5" s="6"/>
      <c r="AQ5" s="65"/>
      <c r="AR5" s="66"/>
      <c r="AS5" s="66"/>
      <c r="AT5" s="67"/>
      <c r="AU5" s="1051"/>
      <c r="AV5" s="1051"/>
      <c r="AW5" s="1051"/>
      <c r="AX5" s="8"/>
    </row>
    <row r="6" spans="1:50" s="1" customFormat="1" ht="23.25">
      <c r="A6" s="1051"/>
      <c r="B6" s="1051"/>
      <c r="C6" s="1051"/>
      <c r="D6" s="1051"/>
      <c r="E6" s="68"/>
      <c r="F6" s="68"/>
      <c r="G6" s="64"/>
      <c r="H6" s="64"/>
      <c r="I6" s="64"/>
      <c r="J6" s="64"/>
      <c r="K6" s="69"/>
      <c r="L6" s="69"/>
      <c r="M6" s="63"/>
      <c r="N6" s="69"/>
      <c r="O6" s="219"/>
      <c r="P6" s="63"/>
      <c r="Q6" s="64"/>
      <c r="R6" s="64"/>
      <c r="S6" s="187"/>
      <c r="T6" s="64"/>
      <c r="U6" s="64"/>
      <c r="V6" s="64"/>
      <c r="W6" s="64"/>
      <c r="X6" s="61"/>
      <c r="Y6" s="61"/>
      <c r="Z6" s="61"/>
      <c r="AA6" s="61"/>
      <c r="AB6" s="61"/>
      <c r="AC6" s="70"/>
      <c r="AD6" s="68"/>
      <c r="AE6" s="286"/>
      <c r="AF6" s="286"/>
      <c r="AG6" s="286"/>
      <c r="AH6" s="286"/>
      <c r="AI6" s="286"/>
      <c r="AJ6" s="286"/>
      <c r="AK6" s="286"/>
      <c r="AL6" s="6"/>
      <c r="AM6" s="6"/>
      <c r="AN6" s="6"/>
      <c r="AO6" s="6"/>
      <c r="AP6" s="6"/>
      <c r="AQ6" s="65"/>
      <c r="AR6" s="66"/>
      <c r="AS6" s="66"/>
      <c r="AT6" s="67"/>
      <c r="AU6" s="1051"/>
      <c r="AV6" s="1051"/>
      <c r="AW6" s="1051"/>
      <c r="AX6" s="8"/>
    </row>
    <row r="7" spans="1:50" s="1" customFormat="1" ht="18">
      <c r="A7" s="1051"/>
      <c r="B7" s="1051"/>
      <c r="C7" s="1051"/>
      <c r="D7" s="1051"/>
      <c r="E7" s="68"/>
      <c r="F7" s="68"/>
      <c r="G7" s="68"/>
      <c r="H7" s="68"/>
      <c r="I7" s="68"/>
      <c r="J7" s="68"/>
      <c r="K7" s="68"/>
      <c r="L7" s="241"/>
      <c r="M7" s="68"/>
      <c r="N7" s="68"/>
      <c r="O7" s="68"/>
      <c r="P7" s="68"/>
      <c r="Q7" s="68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68"/>
      <c r="AE7" s="286"/>
      <c r="AF7" s="286"/>
      <c r="AG7" s="286"/>
      <c r="AH7" s="286"/>
      <c r="AI7" s="286"/>
      <c r="AJ7" s="286"/>
      <c r="AK7" s="286"/>
      <c r="AL7" s="6"/>
      <c r="AM7" s="6"/>
      <c r="AN7" s="6"/>
      <c r="AO7" s="6"/>
      <c r="AP7" s="6"/>
      <c r="AQ7" s="65"/>
      <c r="AR7" s="66"/>
      <c r="AS7" s="66"/>
      <c r="AT7" s="67"/>
      <c r="AU7" s="1051"/>
      <c r="AV7" s="1051"/>
      <c r="AW7" s="1051"/>
      <c r="AX7" s="8"/>
    </row>
    <row r="8" spans="1:50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5"/>
      <c r="AR8" s="13"/>
      <c r="AS8" s="13"/>
      <c r="AT8" s="11"/>
      <c r="AU8" s="11"/>
      <c r="AV8" s="11"/>
      <c r="AW8" s="11"/>
      <c r="AX8" s="8"/>
    </row>
    <row r="9" spans="1:50" s="1" customFormat="1" ht="15.75" customHeight="1">
      <c r="A9" s="1115" t="s">
        <v>9</v>
      </c>
      <c r="B9" s="1043" t="s">
        <v>10</v>
      </c>
      <c r="C9" s="1043" t="s">
        <v>11</v>
      </c>
      <c r="D9" s="1043" t="s">
        <v>12</v>
      </c>
      <c r="E9" s="1041" t="s">
        <v>13</v>
      </c>
      <c r="F9" s="1041"/>
      <c r="G9" s="1041"/>
      <c r="H9" s="1041"/>
      <c r="I9" s="1041"/>
      <c r="J9" s="1041"/>
      <c r="K9" s="1041" t="s">
        <v>14</v>
      </c>
      <c r="L9" s="1041"/>
      <c r="M9" s="1043" t="s">
        <v>15</v>
      </c>
      <c r="N9" s="1041" t="s">
        <v>16</v>
      </c>
      <c r="O9" s="1041" t="s">
        <v>17</v>
      </c>
      <c r="P9" s="1041"/>
      <c r="Q9" s="1041" t="s">
        <v>18</v>
      </c>
      <c r="R9" s="1041" t="s">
        <v>19</v>
      </c>
      <c r="S9" s="1119" t="s">
        <v>395</v>
      </c>
      <c r="T9" s="1120"/>
      <c r="U9" s="1120"/>
      <c r="V9" s="1120"/>
      <c r="W9" s="1120"/>
      <c r="X9" s="1120"/>
      <c r="Y9" s="1120"/>
      <c r="Z9" s="1120"/>
      <c r="AA9" s="1120"/>
      <c r="AB9" s="1120"/>
      <c r="AC9" s="1120"/>
      <c r="AD9" s="1120"/>
      <c r="AE9" s="1120"/>
      <c r="AF9" s="1120"/>
      <c r="AG9" s="1120"/>
      <c r="AH9" s="1120"/>
      <c r="AI9" s="1120"/>
      <c r="AJ9" s="1120"/>
      <c r="AK9" s="1120"/>
      <c r="AL9" s="1120"/>
      <c r="AM9" s="1120"/>
      <c r="AN9" s="1120"/>
      <c r="AO9" s="1120"/>
      <c r="AP9" s="1120"/>
      <c r="AQ9" s="1120"/>
      <c r="AR9" s="1120"/>
      <c r="AS9" s="1120"/>
      <c r="AT9" s="1120"/>
      <c r="AU9" s="1120"/>
      <c r="AV9" s="1120"/>
      <c r="AW9" s="1121"/>
      <c r="AX9" s="1041" t="s">
        <v>21</v>
      </c>
    </row>
    <row r="10" spans="1:50" s="1" customFormat="1" ht="15.75" customHeight="1">
      <c r="A10" s="1115"/>
      <c r="B10" s="1044"/>
      <c r="C10" s="1044"/>
      <c r="D10" s="1044"/>
      <c r="E10" s="1041" t="s">
        <v>22</v>
      </c>
      <c r="F10" s="1041"/>
      <c r="G10" s="1034"/>
      <c r="H10" s="1041" t="s">
        <v>23</v>
      </c>
      <c r="I10" s="1041"/>
      <c r="J10" s="1041"/>
      <c r="K10" s="1041"/>
      <c r="L10" s="1041"/>
      <c r="M10" s="1044"/>
      <c r="N10" s="1041"/>
      <c r="O10" s="1041"/>
      <c r="P10" s="1041"/>
      <c r="Q10" s="1041"/>
      <c r="R10" s="1041"/>
      <c r="S10" s="1122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4"/>
      <c r="AX10" s="1041"/>
    </row>
    <row r="11" spans="1:50" s="1" customFormat="1" ht="33" customHeight="1">
      <c r="A11" s="1115"/>
      <c r="B11" s="1045"/>
      <c r="C11" s="1045"/>
      <c r="D11" s="1045"/>
      <c r="E11" s="285" t="s">
        <v>24</v>
      </c>
      <c r="F11" s="285" t="s">
        <v>25</v>
      </c>
      <c r="G11" s="285" t="s">
        <v>26</v>
      </c>
      <c r="H11" s="285" t="s">
        <v>24</v>
      </c>
      <c r="I11" s="285" t="s">
        <v>25</v>
      </c>
      <c r="J11" s="285" t="s">
        <v>26</v>
      </c>
      <c r="K11" s="285" t="s">
        <v>24</v>
      </c>
      <c r="L11" s="285" t="s">
        <v>26</v>
      </c>
      <c r="M11" s="1045"/>
      <c r="N11" s="1041"/>
      <c r="O11" s="285" t="s">
        <v>24</v>
      </c>
      <c r="P11" s="285" t="s">
        <v>26</v>
      </c>
      <c r="Q11" s="1041"/>
      <c r="R11" s="1041"/>
      <c r="S11" s="51">
        <v>1</v>
      </c>
      <c r="T11" s="51">
        <v>2</v>
      </c>
      <c r="U11" s="51">
        <v>3</v>
      </c>
      <c r="V11" s="51">
        <v>4</v>
      </c>
      <c r="W11" s="51">
        <v>5</v>
      </c>
      <c r="X11" s="51">
        <v>6</v>
      </c>
      <c r="Y11" s="51">
        <v>7</v>
      </c>
      <c r="Z11" s="51">
        <v>8</v>
      </c>
      <c r="AA11" s="51">
        <v>9</v>
      </c>
      <c r="AB11" s="51">
        <v>10</v>
      </c>
      <c r="AC11" s="51">
        <v>11</v>
      </c>
      <c r="AD11" s="51">
        <v>12</v>
      </c>
      <c r="AE11" s="51">
        <v>13</v>
      </c>
      <c r="AF11" s="51">
        <v>14</v>
      </c>
      <c r="AG11" s="51">
        <v>15</v>
      </c>
      <c r="AH11" s="51">
        <v>16</v>
      </c>
      <c r="AI11" s="51">
        <v>17</v>
      </c>
      <c r="AJ11" s="51">
        <v>18</v>
      </c>
      <c r="AK11" s="51">
        <v>19</v>
      </c>
      <c r="AL11" s="220">
        <v>20</v>
      </c>
      <c r="AM11" s="220">
        <v>21</v>
      </c>
      <c r="AN11" s="220">
        <v>22</v>
      </c>
      <c r="AO11" s="220">
        <v>23</v>
      </c>
      <c r="AP11" s="220">
        <v>24</v>
      </c>
      <c r="AQ11" s="220">
        <v>25</v>
      </c>
      <c r="AR11" s="220">
        <v>26</v>
      </c>
      <c r="AS11" s="220">
        <v>27</v>
      </c>
      <c r="AT11" s="220">
        <v>28</v>
      </c>
      <c r="AU11" s="220">
        <v>29</v>
      </c>
      <c r="AV11" s="220">
        <v>30</v>
      </c>
      <c r="AW11" s="221">
        <v>31</v>
      </c>
      <c r="AX11" s="1041"/>
    </row>
    <row r="12" spans="1:50" s="2" customFormat="1" ht="15" customHeight="1">
      <c r="A12" s="222">
        <v>1</v>
      </c>
      <c r="B12" s="285">
        <v>2</v>
      </c>
      <c r="C12" s="285">
        <v>3</v>
      </c>
      <c r="D12" s="285">
        <v>4</v>
      </c>
      <c r="E12" s="1041">
        <v>5</v>
      </c>
      <c r="F12" s="1041"/>
      <c r="G12" s="1041"/>
      <c r="H12" s="1041">
        <v>6</v>
      </c>
      <c r="I12" s="1041"/>
      <c r="J12" s="1041"/>
      <c r="K12" s="1115" t="s">
        <v>27</v>
      </c>
      <c r="L12" s="1115"/>
      <c r="M12" s="287" t="s">
        <v>28</v>
      </c>
      <c r="N12" s="287" t="s">
        <v>29</v>
      </c>
      <c r="O12" s="1041">
        <v>10</v>
      </c>
      <c r="P12" s="1041"/>
      <c r="Q12" s="285">
        <v>11</v>
      </c>
      <c r="R12" s="51">
        <v>12</v>
      </c>
      <c r="S12" s="1116">
        <v>13</v>
      </c>
      <c r="T12" s="1117"/>
      <c r="U12" s="1117"/>
      <c r="V12" s="1117"/>
      <c r="W12" s="1117"/>
      <c r="X12" s="1117"/>
      <c r="Y12" s="1117"/>
      <c r="Z12" s="1117"/>
      <c r="AA12" s="1117"/>
      <c r="AB12" s="1117"/>
      <c r="AC12" s="1117"/>
      <c r="AD12" s="1117"/>
      <c r="AE12" s="1117"/>
      <c r="AF12" s="1117"/>
      <c r="AG12" s="1117"/>
      <c r="AH12" s="1117"/>
      <c r="AI12" s="1117"/>
      <c r="AJ12" s="1117"/>
      <c r="AK12" s="1117"/>
      <c r="AL12" s="1117"/>
      <c r="AM12" s="1117"/>
      <c r="AN12" s="1117"/>
      <c r="AO12" s="1117"/>
      <c r="AP12" s="1117"/>
      <c r="AQ12" s="1117"/>
      <c r="AR12" s="1117"/>
      <c r="AS12" s="1117"/>
      <c r="AT12" s="1117"/>
      <c r="AU12" s="1117"/>
      <c r="AV12" s="1117"/>
      <c r="AW12" s="1118"/>
      <c r="AX12" s="285">
        <v>14</v>
      </c>
    </row>
    <row r="13" spans="1:50" ht="18" hidden="1" customHeight="1">
      <c r="A13" s="48">
        <v>1</v>
      </c>
      <c r="B13" s="979" t="s">
        <v>74</v>
      </c>
      <c r="C13" s="979"/>
      <c r="D13" s="979"/>
      <c r="E13" s="979">
        <v>42045</v>
      </c>
      <c r="F13" s="979"/>
      <c r="G13" s="979"/>
      <c r="H13" s="979">
        <v>42310</v>
      </c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</row>
    <row r="14" spans="1:50" ht="15" hidden="1" customHeight="1">
      <c r="A14" s="980" t="s">
        <v>30</v>
      </c>
      <c r="B14" s="981" t="s">
        <v>169</v>
      </c>
      <c r="C14" s="960" t="s">
        <v>39</v>
      </c>
      <c r="D14" s="964">
        <v>100</v>
      </c>
      <c r="E14" s="969">
        <v>42045</v>
      </c>
      <c r="F14" s="969"/>
      <c r="G14" s="969">
        <v>42045</v>
      </c>
      <c r="H14" s="969">
        <v>42063</v>
      </c>
      <c r="I14" s="969"/>
      <c r="J14" s="969">
        <v>42054</v>
      </c>
      <c r="K14" s="965">
        <f>O14+март!L14</f>
        <v>99.996207777462388</v>
      </c>
      <c r="L14" s="965">
        <f>P14+март!L14</f>
        <v>99.996207777462388</v>
      </c>
      <c r="M14" s="966">
        <f>D14-L14</f>
        <v>3.7922225376121332E-3</v>
      </c>
      <c r="N14" s="966">
        <f>L14/D14*100</f>
        <v>99.996207777462388</v>
      </c>
      <c r="O14" s="964">
        <f>SUM(S14:AW14)</f>
        <v>0</v>
      </c>
      <c r="P14" s="966">
        <f>SUM(S15:AW15)</f>
        <v>0</v>
      </c>
      <c r="Q14" s="966" t="e">
        <f>P14/O14*100</f>
        <v>#DIV/0!</v>
      </c>
      <c r="R14" s="49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1022"/>
      <c r="AV14" s="980"/>
      <c r="AW14" s="981"/>
      <c r="AX14" s="960"/>
    </row>
    <row r="15" spans="1:50" ht="15" hidden="1" customHeight="1">
      <c r="A15" s="980"/>
      <c r="B15" s="981"/>
      <c r="C15" s="961"/>
      <c r="D15" s="964"/>
      <c r="E15" s="969"/>
      <c r="F15" s="969"/>
      <c r="G15" s="969"/>
      <c r="H15" s="969"/>
      <c r="I15" s="969"/>
      <c r="J15" s="969"/>
      <c r="K15" s="965"/>
      <c r="L15" s="965"/>
      <c r="M15" s="967"/>
      <c r="N15" s="967"/>
      <c r="O15" s="964"/>
      <c r="P15" s="967"/>
      <c r="Q15" s="967"/>
      <c r="R15" s="51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3"/>
      <c r="AM15" s="53"/>
      <c r="AN15" s="53"/>
      <c r="AO15" s="53"/>
      <c r="AP15" s="53"/>
      <c r="AQ15" s="53"/>
      <c r="AR15" s="53"/>
      <c r="AS15" s="53"/>
      <c r="AT15" s="53"/>
      <c r="AU15" s="1023"/>
      <c r="AV15" s="980"/>
      <c r="AW15" s="981"/>
      <c r="AX15" s="961"/>
    </row>
    <row r="16" spans="1:50" ht="15" hidden="1" customHeight="1">
      <c r="A16" s="980" t="s">
        <v>37</v>
      </c>
      <c r="B16" s="981" t="s">
        <v>75</v>
      </c>
      <c r="C16" s="960" t="s">
        <v>39</v>
      </c>
      <c r="D16" s="964">
        <v>100</v>
      </c>
      <c r="E16" s="969">
        <v>42045</v>
      </c>
      <c r="F16" s="969"/>
      <c r="G16" s="969">
        <v>42043</v>
      </c>
      <c r="H16" s="969">
        <v>42063</v>
      </c>
      <c r="I16" s="969"/>
      <c r="J16" s="969"/>
      <c r="K16" s="965">
        <f>O16+март!L16</f>
        <v>100</v>
      </c>
      <c r="L16" s="965">
        <f>P16+март!L16</f>
        <v>100</v>
      </c>
      <c r="M16" s="966">
        <f>D16-L16</f>
        <v>0</v>
      </c>
      <c r="N16" s="966">
        <f>L16/D16*100</f>
        <v>100</v>
      </c>
      <c r="O16" s="964">
        <f>SUM(S16:AW16)</f>
        <v>0</v>
      </c>
      <c r="P16" s="966">
        <f>SUM(S17:AW17)</f>
        <v>0</v>
      </c>
      <c r="Q16" s="966" t="e">
        <f>P16/O16*100</f>
        <v>#DIV/0!</v>
      </c>
      <c r="R16" s="49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960" t="s">
        <v>31</v>
      </c>
    </row>
    <row r="17" spans="1:52" ht="15" hidden="1" customHeight="1">
      <c r="A17" s="980"/>
      <c r="B17" s="981"/>
      <c r="C17" s="961"/>
      <c r="D17" s="964"/>
      <c r="E17" s="969"/>
      <c r="F17" s="969"/>
      <c r="G17" s="969"/>
      <c r="H17" s="969"/>
      <c r="I17" s="969"/>
      <c r="J17" s="969"/>
      <c r="K17" s="965"/>
      <c r="L17" s="965"/>
      <c r="M17" s="967"/>
      <c r="N17" s="967"/>
      <c r="O17" s="964"/>
      <c r="P17" s="967"/>
      <c r="Q17" s="967"/>
      <c r="R17" s="51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3"/>
      <c r="AG17" s="52"/>
      <c r="AH17" s="52"/>
      <c r="AI17" s="52"/>
      <c r="AJ17" s="52"/>
      <c r="AK17" s="52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961"/>
    </row>
    <row r="18" spans="1:52" ht="18">
      <c r="A18" s="48">
        <v>2</v>
      </c>
      <c r="B18" s="979" t="s">
        <v>65</v>
      </c>
      <c r="C18" s="979"/>
      <c r="D18" s="979"/>
      <c r="E18" s="979">
        <v>42045</v>
      </c>
      <c r="F18" s="979"/>
      <c r="G18" s="979"/>
      <c r="H18" s="979">
        <v>42227</v>
      </c>
      <c r="I18" s="979"/>
      <c r="J18" s="979"/>
      <c r="K18" s="979"/>
      <c r="L18" s="979"/>
      <c r="M18" s="979"/>
      <c r="N18" s="979"/>
      <c r="O18" s="979"/>
      <c r="P18" s="979"/>
      <c r="Q18" s="979"/>
      <c r="R18" s="979"/>
      <c r="S18" s="979"/>
      <c r="T18" s="979"/>
      <c r="U18" s="979"/>
      <c r="V18" s="979"/>
      <c r="W18" s="979"/>
      <c r="X18" s="979"/>
      <c r="Y18" s="979"/>
      <c r="Z18" s="979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</row>
    <row r="19" spans="1:52">
      <c r="A19" s="962" t="s">
        <v>66</v>
      </c>
      <c r="B19" s="963" t="s">
        <v>76</v>
      </c>
      <c r="C19" s="960" t="s">
        <v>36</v>
      </c>
      <c r="D19" s="964">
        <f>78.94+10.35+3.27</f>
        <v>92.559999999999988</v>
      </c>
      <c r="E19" s="969">
        <v>42047</v>
      </c>
      <c r="F19" s="969"/>
      <c r="G19" s="969">
        <v>42060</v>
      </c>
      <c r="H19" s="969">
        <v>42123</v>
      </c>
      <c r="I19" s="1125">
        <v>42165</v>
      </c>
      <c r="J19" s="1125"/>
      <c r="K19" s="965">
        <f>O19+апрель!L19</f>
        <v>64.74669999999999</v>
      </c>
      <c r="L19" s="965">
        <f>P19+апрель!L19</f>
        <v>60.606699999999996</v>
      </c>
      <c r="M19" s="966">
        <f>D19-L19</f>
        <v>31.953299999999992</v>
      </c>
      <c r="N19" s="966">
        <f>L19/D19*100</f>
        <v>65.478284356093354</v>
      </c>
      <c r="O19" s="964">
        <f>SUM(S19:AW19)</f>
        <v>4.3400000000000016</v>
      </c>
      <c r="P19" s="966">
        <f>SUM(S20:AW20)</f>
        <v>0.2</v>
      </c>
      <c r="Q19" s="966">
        <f>P19/O19*100</f>
        <v>4.6082949308755747</v>
      </c>
      <c r="R19" s="49" t="s">
        <v>34</v>
      </c>
      <c r="S19" s="50">
        <v>0.14000000000000001</v>
      </c>
      <c r="T19" s="50">
        <v>0.14000000000000001</v>
      </c>
      <c r="U19" s="50">
        <v>0.14000000000000001</v>
      </c>
      <c r="V19" s="50">
        <v>0.14000000000000001</v>
      </c>
      <c r="W19" s="50">
        <v>0.14000000000000001</v>
      </c>
      <c r="X19" s="50">
        <v>0.14000000000000001</v>
      </c>
      <c r="Y19" s="50">
        <v>0.14000000000000001</v>
      </c>
      <c r="Z19" s="50">
        <v>0.14000000000000001</v>
      </c>
      <c r="AA19" s="50">
        <v>0.14000000000000001</v>
      </c>
      <c r="AB19" s="50">
        <v>0.14000000000000001</v>
      </c>
      <c r="AC19" s="50">
        <v>0.14000000000000001</v>
      </c>
      <c r="AD19" s="50">
        <v>0.14000000000000001</v>
      </c>
      <c r="AE19" s="50">
        <v>0.14000000000000001</v>
      </c>
      <c r="AF19" s="50">
        <v>0.14000000000000001</v>
      </c>
      <c r="AG19" s="50">
        <v>0.14000000000000001</v>
      </c>
      <c r="AH19" s="50">
        <v>0.14000000000000001</v>
      </c>
      <c r="AI19" s="50">
        <v>0.14000000000000001</v>
      </c>
      <c r="AJ19" s="50">
        <v>0.14000000000000001</v>
      </c>
      <c r="AK19" s="50">
        <v>0.14000000000000001</v>
      </c>
      <c r="AL19" s="50">
        <v>0.14000000000000001</v>
      </c>
      <c r="AM19" s="50">
        <v>0.14000000000000001</v>
      </c>
      <c r="AN19" s="50">
        <v>0.14000000000000001</v>
      </c>
      <c r="AO19" s="50">
        <v>0.14000000000000001</v>
      </c>
      <c r="AP19" s="50">
        <v>0.14000000000000001</v>
      </c>
      <c r="AQ19" s="50">
        <v>0.14000000000000001</v>
      </c>
      <c r="AR19" s="50">
        <v>0.14000000000000001</v>
      </c>
      <c r="AS19" s="50">
        <v>0.14000000000000001</v>
      </c>
      <c r="AT19" s="50">
        <v>0.14000000000000001</v>
      </c>
      <c r="AU19" s="50">
        <v>0.14000000000000001</v>
      </c>
      <c r="AV19" s="50">
        <v>0.14000000000000001</v>
      </c>
      <c r="AW19" s="50">
        <v>0.14000000000000001</v>
      </c>
      <c r="AX19" s="960"/>
    </row>
    <row r="20" spans="1:52">
      <c r="A20" s="962"/>
      <c r="B20" s="963"/>
      <c r="C20" s="961"/>
      <c r="D20" s="964"/>
      <c r="E20" s="969"/>
      <c r="F20" s="969"/>
      <c r="G20" s="969"/>
      <c r="H20" s="969"/>
      <c r="I20" s="1125"/>
      <c r="J20" s="1125"/>
      <c r="K20" s="965"/>
      <c r="L20" s="965"/>
      <c r="M20" s="967"/>
      <c r="N20" s="967"/>
      <c r="O20" s="964"/>
      <c r="P20" s="967"/>
      <c r="Q20" s="967"/>
      <c r="R20" s="51" t="s">
        <v>35</v>
      </c>
      <c r="S20" s="52"/>
      <c r="T20" s="52"/>
      <c r="U20" s="52"/>
      <c r="V20" s="52"/>
      <c r="W20" s="52"/>
      <c r="X20" s="52"/>
      <c r="Y20" s="52"/>
      <c r="Z20" s="52"/>
      <c r="AA20" s="266"/>
      <c r="AB20" s="52"/>
      <c r="AC20" s="52"/>
      <c r="AD20" s="52"/>
      <c r="AE20" s="314">
        <v>0</v>
      </c>
      <c r="AF20" s="314">
        <v>0</v>
      </c>
      <c r="AG20" s="314">
        <v>0</v>
      </c>
      <c r="AH20" s="314">
        <v>0</v>
      </c>
      <c r="AI20" s="314">
        <v>0</v>
      </c>
      <c r="AJ20" s="314">
        <v>0</v>
      </c>
      <c r="AK20" s="314">
        <v>0.1</v>
      </c>
      <c r="AL20" s="314">
        <v>0.1</v>
      </c>
      <c r="AM20" s="315">
        <v>0</v>
      </c>
      <c r="AN20" s="315">
        <v>0</v>
      </c>
      <c r="AO20" s="315">
        <v>0</v>
      </c>
      <c r="AP20" s="315">
        <v>0</v>
      </c>
      <c r="AQ20" s="315">
        <v>0</v>
      </c>
      <c r="AR20" s="315">
        <v>0</v>
      </c>
      <c r="AS20" s="315">
        <v>0</v>
      </c>
      <c r="AT20" s="315">
        <v>0</v>
      </c>
      <c r="AU20" s="316">
        <v>0</v>
      </c>
      <c r="AV20" s="317" t="s">
        <v>407</v>
      </c>
      <c r="AW20" s="317" t="s">
        <v>407</v>
      </c>
      <c r="AX20" s="961"/>
    </row>
    <row r="21" spans="1:52">
      <c r="A21" s="962" t="s">
        <v>67</v>
      </c>
      <c r="B21" s="963" t="s">
        <v>77</v>
      </c>
      <c r="C21" s="960" t="s">
        <v>38</v>
      </c>
      <c r="D21" s="964">
        <v>9555</v>
      </c>
      <c r="E21" s="969">
        <v>42057</v>
      </c>
      <c r="F21" s="969"/>
      <c r="G21" s="969">
        <v>42077</v>
      </c>
      <c r="H21" s="969">
        <v>42148</v>
      </c>
      <c r="I21" s="1125">
        <v>42175</v>
      </c>
      <c r="J21" s="1125"/>
      <c r="K21" s="965">
        <f>O21+апрель!L21</f>
        <v>9752</v>
      </c>
      <c r="L21" s="965">
        <f>P21+апрель!L21</f>
        <v>8917</v>
      </c>
      <c r="M21" s="966">
        <f>D21-L21</f>
        <v>638</v>
      </c>
      <c r="N21" s="966">
        <f>L21/D21*100</f>
        <v>93.322867608581888</v>
      </c>
      <c r="O21" s="964">
        <f>SUM(S21:AW21)</f>
        <v>1000</v>
      </c>
      <c r="P21" s="966">
        <f>SUM(S22:AW22)</f>
        <v>165</v>
      </c>
      <c r="Q21" s="966">
        <f>P21/O21*100</f>
        <v>16.5</v>
      </c>
      <c r="R21" s="49" t="s">
        <v>34</v>
      </c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>
        <v>200</v>
      </c>
      <c r="AE21" s="54"/>
      <c r="AF21" s="54"/>
      <c r="AG21" s="54"/>
      <c r="AH21" s="54"/>
      <c r="AI21" s="54"/>
      <c r="AJ21" s="54"/>
      <c r="AK21" s="54">
        <v>200</v>
      </c>
      <c r="AL21" s="54"/>
      <c r="AM21" s="54"/>
      <c r="AN21" s="54"/>
      <c r="AO21" s="54"/>
      <c r="AP21" s="54">
        <v>400</v>
      </c>
      <c r="AQ21" s="54"/>
      <c r="AR21" s="54"/>
      <c r="AS21" s="54"/>
      <c r="AT21" s="54"/>
      <c r="AU21" s="54">
        <v>200</v>
      </c>
      <c r="AV21" s="54"/>
      <c r="AW21" s="54"/>
      <c r="AX21" s="960"/>
    </row>
    <row r="22" spans="1:52">
      <c r="A22" s="962"/>
      <c r="B22" s="963"/>
      <c r="C22" s="961"/>
      <c r="D22" s="964"/>
      <c r="E22" s="969"/>
      <c r="F22" s="969"/>
      <c r="G22" s="969"/>
      <c r="H22" s="969"/>
      <c r="I22" s="1125"/>
      <c r="J22" s="1125"/>
      <c r="K22" s="965"/>
      <c r="L22" s="965"/>
      <c r="M22" s="967"/>
      <c r="N22" s="967"/>
      <c r="O22" s="964"/>
      <c r="P22" s="967"/>
      <c r="Q22" s="967"/>
      <c r="R22" s="51" t="s">
        <v>35</v>
      </c>
      <c r="S22" s="52">
        <v>90</v>
      </c>
      <c r="T22" s="52"/>
      <c r="U22" s="52"/>
      <c r="V22" s="52"/>
      <c r="W22" s="52"/>
      <c r="X22" s="52"/>
      <c r="Y22" s="52">
        <v>10</v>
      </c>
      <c r="Z22" s="52"/>
      <c r="AA22" s="52"/>
      <c r="AB22" s="52"/>
      <c r="AC22" s="52"/>
      <c r="AD22" s="52">
        <v>0</v>
      </c>
      <c r="AE22" s="314"/>
      <c r="AF22" s="314">
        <v>15</v>
      </c>
      <c r="AG22" s="314">
        <v>10</v>
      </c>
      <c r="AH22" s="314"/>
      <c r="AI22" s="314"/>
      <c r="AJ22" s="314"/>
      <c r="AK22" s="314">
        <v>10</v>
      </c>
      <c r="AL22" s="315">
        <v>10</v>
      </c>
      <c r="AM22" s="315">
        <v>0</v>
      </c>
      <c r="AN22" s="315">
        <v>0</v>
      </c>
      <c r="AO22" s="315">
        <v>0</v>
      </c>
      <c r="AP22" s="315">
        <v>0</v>
      </c>
      <c r="AQ22" s="315">
        <v>10</v>
      </c>
      <c r="AR22" s="315">
        <v>0</v>
      </c>
      <c r="AS22" s="315">
        <v>10</v>
      </c>
      <c r="AT22" s="315">
        <v>0</v>
      </c>
      <c r="AU22" s="316">
        <v>0</v>
      </c>
      <c r="AV22" s="317" t="s">
        <v>407</v>
      </c>
      <c r="AW22" s="317" t="s">
        <v>407</v>
      </c>
      <c r="AX22" s="961"/>
    </row>
    <row r="23" spans="1:52" hidden="1">
      <c r="A23" s="962" t="s">
        <v>68</v>
      </c>
      <c r="B23" s="963" t="s">
        <v>211</v>
      </c>
      <c r="C23" s="960" t="s">
        <v>33</v>
      </c>
      <c r="D23" s="964">
        <v>35.229999999999997</v>
      </c>
      <c r="E23" s="969">
        <v>42064</v>
      </c>
      <c r="F23" s="969" t="s">
        <v>31</v>
      </c>
      <c r="G23" s="969">
        <v>42064</v>
      </c>
      <c r="H23" s="969">
        <v>42123</v>
      </c>
      <c r="I23" s="969">
        <v>42175</v>
      </c>
      <c r="J23" s="969"/>
      <c r="K23" s="965">
        <f>O23+апрель!L23</f>
        <v>14.409999999999995</v>
      </c>
      <c r="L23" s="965">
        <f>P23+апрель!L23</f>
        <v>14.409999999999995</v>
      </c>
      <c r="M23" s="966">
        <f>D23-L23</f>
        <v>20.82</v>
      </c>
      <c r="N23" s="966">
        <f>L23/D23*100</f>
        <v>40.902639795628716</v>
      </c>
      <c r="O23" s="964">
        <f>SUM(S23:AW23)</f>
        <v>0</v>
      </c>
      <c r="P23" s="966">
        <f>SUM(S24:AW24)</f>
        <v>0</v>
      </c>
      <c r="Q23" s="966" t="e">
        <f t="shared" ref="Q23:Q31" si="0">P23/O23*100</f>
        <v>#DIV/0!</v>
      </c>
      <c r="R23" s="49" t="s">
        <v>34</v>
      </c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960"/>
    </row>
    <row r="24" spans="1:52" hidden="1">
      <c r="A24" s="962"/>
      <c r="B24" s="963"/>
      <c r="C24" s="961"/>
      <c r="D24" s="964"/>
      <c r="E24" s="969"/>
      <c r="F24" s="969"/>
      <c r="G24" s="969"/>
      <c r="H24" s="969"/>
      <c r="I24" s="969"/>
      <c r="J24" s="969"/>
      <c r="K24" s="965"/>
      <c r="L24" s="965"/>
      <c r="M24" s="967"/>
      <c r="N24" s="967"/>
      <c r="O24" s="964"/>
      <c r="P24" s="967"/>
      <c r="Q24" s="967"/>
      <c r="R24" s="51" t="s">
        <v>35</v>
      </c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3"/>
      <c r="AM24" s="53"/>
      <c r="AN24" s="53"/>
      <c r="AO24" s="53"/>
      <c r="AP24" s="53"/>
      <c r="AQ24" s="53"/>
      <c r="AR24" s="53"/>
      <c r="AS24" s="53"/>
      <c r="AT24" s="53"/>
      <c r="AU24" s="140"/>
      <c r="AV24" s="192"/>
      <c r="AW24" s="193"/>
      <c r="AX24" s="961"/>
    </row>
    <row r="25" spans="1:52" ht="15" hidden="1" customHeight="1">
      <c r="A25" s="962" t="s">
        <v>69</v>
      </c>
      <c r="B25" s="963" t="s">
        <v>276</v>
      </c>
      <c r="C25" s="960" t="s">
        <v>33</v>
      </c>
      <c r="D25" s="964">
        <v>35.229999999999997</v>
      </c>
      <c r="E25" s="969">
        <v>42057</v>
      </c>
      <c r="F25" s="969"/>
      <c r="G25" s="969">
        <v>41694</v>
      </c>
      <c r="H25" s="969">
        <v>42072</v>
      </c>
      <c r="I25" s="969"/>
      <c r="J25" s="969">
        <v>42093</v>
      </c>
      <c r="K25" s="965">
        <f>O25+март!L25</f>
        <v>35.22999999999999</v>
      </c>
      <c r="L25" s="965">
        <f>P25+апрель!L25</f>
        <v>35.22999999999999</v>
      </c>
      <c r="M25" s="966">
        <f>D25-L25</f>
        <v>0</v>
      </c>
      <c r="N25" s="966">
        <f>L25/D25*100</f>
        <v>99.999999999999972</v>
      </c>
      <c r="O25" s="964">
        <f>SUM(S25:AW25)</f>
        <v>0</v>
      </c>
      <c r="P25" s="966">
        <f>SUM(S26:AW26)</f>
        <v>0</v>
      </c>
      <c r="Q25" s="966" t="e">
        <f t="shared" si="0"/>
        <v>#DIV/0!</v>
      </c>
      <c r="R25" s="49" t="s">
        <v>34</v>
      </c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960"/>
      <c r="AY25" s="188"/>
      <c r="AZ25" s="190"/>
    </row>
    <row r="26" spans="1:52" ht="15" hidden="1" customHeight="1">
      <c r="A26" s="962"/>
      <c r="B26" s="963"/>
      <c r="C26" s="961"/>
      <c r="D26" s="964"/>
      <c r="E26" s="969"/>
      <c r="F26" s="969"/>
      <c r="G26" s="969"/>
      <c r="H26" s="969"/>
      <c r="I26" s="969"/>
      <c r="J26" s="969"/>
      <c r="K26" s="965"/>
      <c r="L26" s="965"/>
      <c r="M26" s="967"/>
      <c r="N26" s="967"/>
      <c r="O26" s="964"/>
      <c r="P26" s="967"/>
      <c r="Q26" s="967"/>
      <c r="R26" s="51" t="s">
        <v>35</v>
      </c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961"/>
      <c r="AY26" s="189"/>
      <c r="AZ26" s="190"/>
    </row>
    <row r="27" spans="1:52" ht="15" hidden="1" customHeight="1">
      <c r="A27" s="962" t="s">
        <v>70</v>
      </c>
      <c r="B27" s="963" t="s">
        <v>78</v>
      </c>
      <c r="C27" s="960" t="s">
        <v>125</v>
      </c>
      <c r="D27" s="964">
        <v>17</v>
      </c>
      <c r="E27" s="969">
        <v>42095</v>
      </c>
      <c r="F27" s="969"/>
      <c r="G27" s="969">
        <v>42063</v>
      </c>
      <c r="H27" s="969">
        <v>42137</v>
      </c>
      <c r="I27" s="969"/>
      <c r="J27" s="969"/>
      <c r="K27" s="965">
        <f>O27+апрель!L27</f>
        <v>16</v>
      </c>
      <c r="L27" s="965">
        <f>P27+апрель!L27</f>
        <v>16</v>
      </c>
      <c r="M27" s="966">
        <f>D27-L27</f>
        <v>1</v>
      </c>
      <c r="N27" s="966">
        <f>L27/D27*100</f>
        <v>94.117647058823522</v>
      </c>
      <c r="O27" s="964">
        <f>SUM(S27:AW27)</f>
        <v>0</v>
      </c>
      <c r="P27" s="966">
        <f>SUM(S28:AW28)</f>
        <v>0</v>
      </c>
      <c r="Q27" s="966" t="e">
        <f t="shared" si="0"/>
        <v>#DIV/0!</v>
      </c>
      <c r="R27" s="49" t="s">
        <v>34</v>
      </c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960"/>
    </row>
    <row r="28" spans="1:52" ht="13.5" hidden="1" customHeight="1">
      <c r="A28" s="962"/>
      <c r="B28" s="963"/>
      <c r="C28" s="961"/>
      <c r="D28" s="964"/>
      <c r="E28" s="969"/>
      <c r="F28" s="969"/>
      <c r="G28" s="969"/>
      <c r="H28" s="969"/>
      <c r="I28" s="969"/>
      <c r="J28" s="969"/>
      <c r="K28" s="965"/>
      <c r="L28" s="965"/>
      <c r="M28" s="967"/>
      <c r="N28" s="967"/>
      <c r="O28" s="964"/>
      <c r="P28" s="967"/>
      <c r="Q28" s="967"/>
      <c r="R28" s="51" t="s">
        <v>35</v>
      </c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3"/>
      <c r="AM28" s="53"/>
      <c r="AN28" s="53"/>
      <c r="AO28" s="53"/>
      <c r="AP28" s="53"/>
      <c r="AQ28" s="53"/>
      <c r="AR28" s="53"/>
      <c r="AS28" s="53"/>
      <c r="AT28" s="53"/>
      <c r="AU28" s="140"/>
      <c r="AV28" s="192"/>
      <c r="AW28" s="193"/>
      <c r="AX28" s="961"/>
    </row>
    <row r="29" spans="1:52" ht="15" hidden="1" customHeight="1">
      <c r="A29" s="962" t="s">
        <v>71</v>
      </c>
      <c r="B29" s="963" t="s">
        <v>79</v>
      </c>
      <c r="C29" s="960" t="s">
        <v>125</v>
      </c>
      <c r="D29" s="964">
        <v>13</v>
      </c>
      <c r="E29" s="969">
        <v>42138</v>
      </c>
      <c r="F29" s="969"/>
      <c r="G29" s="969">
        <v>42057</v>
      </c>
      <c r="H29" s="969">
        <v>42227</v>
      </c>
      <c r="I29" s="969"/>
      <c r="J29" s="969"/>
      <c r="K29" s="965">
        <f>O29+март!L29</f>
        <v>0</v>
      </c>
      <c r="L29" s="965">
        <f>P29+март!L29</f>
        <v>0</v>
      </c>
      <c r="M29" s="966">
        <f>D29-L29</f>
        <v>13</v>
      </c>
      <c r="N29" s="966">
        <f>L29/D29*100</f>
        <v>0</v>
      </c>
      <c r="O29" s="964">
        <f>SUM(S29:AW29)</f>
        <v>0</v>
      </c>
      <c r="P29" s="966">
        <f>SUM(S30:AW30)</f>
        <v>0</v>
      </c>
      <c r="Q29" s="966" t="e">
        <f t="shared" si="0"/>
        <v>#DIV/0!</v>
      </c>
      <c r="R29" s="49" t="s">
        <v>34</v>
      </c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960"/>
    </row>
    <row r="30" spans="1:52" ht="15" hidden="1" customHeight="1">
      <c r="A30" s="962"/>
      <c r="B30" s="963"/>
      <c r="C30" s="961"/>
      <c r="D30" s="964"/>
      <c r="E30" s="969"/>
      <c r="F30" s="969"/>
      <c r="G30" s="969"/>
      <c r="H30" s="969"/>
      <c r="I30" s="969"/>
      <c r="J30" s="969"/>
      <c r="K30" s="965"/>
      <c r="L30" s="965"/>
      <c r="M30" s="967"/>
      <c r="N30" s="967"/>
      <c r="O30" s="964"/>
      <c r="P30" s="967"/>
      <c r="Q30" s="967"/>
      <c r="R30" s="51" t="s">
        <v>35</v>
      </c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3"/>
      <c r="AM30" s="53"/>
      <c r="AN30" s="53"/>
      <c r="AO30" s="53"/>
      <c r="AP30" s="53"/>
      <c r="AQ30" s="53"/>
      <c r="AR30" s="53"/>
      <c r="AS30" s="53"/>
      <c r="AT30" s="53"/>
      <c r="AU30" s="140"/>
      <c r="AV30" s="192"/>
      <c r="AW30" s="193"/>
      <c r="AX30" s="961"/>
    </row>
    <row r="31" spans="1:52" ht="15" hidden="1" customHeight="1">
      <c r="A31" s="962" t="s">
        <v>275</v>
      </c>
      <c r="B31" s="963" t="s">
        <v>80</v>
      </c>
      <c r="C31" s="960" t="s">
        <v>73</v>
      </c>
      <c r="D31" s="964">
        <v>2</v>
      </c>
      <c r="E31" s="969">
        <v>42045</v>
      </c>
      <c r="F31" s="969"/>
      <c r="G31" s="969">
        <v>42043</v>
      </c>
      <c r="H31" s="969">
        <v>42064</v>
      </c>
      <c r="I31" s="969"/>
      <c r="J31" s="969">
        <v>42057</v>
      </c>
      <c r="K31" s="965">
        <f>O31+март!L31</f>
        <v>2</v>
      </c>
      <c r="L31" s="965">
        <f>P31+март!L31</f>
        <v>2</v>
      </c>
      <c r="M31" s="966">
        <f>D31-L31</f>
        <v>0</v>
      </c>
      <c r="N31" s="966">
        <f>L31/D31*100</f>
        <v>100</v>
      </c>
      <c r="O31" s="964">
        <f>SUM(S31:AW31)</f>
        <v>0</v>
      </c>
      <c r="P31" s="966">
        <f>SUM(S32:AW32)</f>
        <v>0</v>
      </c>
      <c r="Q31" s="966" t="e">
        <f t="shared" si="0"/>
        <v>#DIV/0!</v>
      </c>
      <c r="R31" s="49" t="s">
        <v>34</v>
      </c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960"/>
    </row>
    <row r="32" spans="1:52" ht="15" hidden="1" customHeight="1">
      <c r="A32" s="962"/>
      <c r="B32" s="963"/>
      <c r="C32" s="961"/>
      <c r="D32" s="964"/>
      <c r="E32" s="969"/>
      <c r="F32" s="969"/>
      <c r="G32" s="969"/>
      <c r="H32" s="969"/>
      <c r="I32" s="969"/>
      <c r="J32" s="969"/>
      <c r="K32" s="965"/>
      <c r="L32" s="965"/>
      <c r="M32" s="967"/>
      <c r="N32" s="967"/>
      <c r="O32" s="964"/>
      <c r="P32" s="967"/>
      <c r="Q32" s="967"/>
      <c r="R32" s="51" t="s">
        <v>35</v>
      </c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961"/>
    </row>
    <row r="33" spans="1:50" ht="18" customHeight="1">
      <c r="A33" s="194">
        <v>3</v>
      </c>
      <c r="B33" s="970" t="s">
        <v>81</v>
      </c>
      <c r="C33" s="970"/>
      <c r="D33" s="970"/>
      <c r="E33" s="970">
        <v>42045</v>
      </c>
      <c r="F33" s="970"/>
      <c r="G33" s="970"/>
      <c r="H33" s="970">
        <v>42338</v>
      </c>
      <c r="I33" s="970"/>
      <c r="J33" s="970"/>
      <c r="K33" s="970"/>
      <c r="L33" s="970"/>
      <c r="M33" s="970"/>
      <c r="N33" s="970"/>
      <c r="O33" s="970"/>
      <c r="P33" s="970"/>
      <c r="Q33" s="970"/>
      <c r="R33" s="970"/>
      <c r="S33" s="970"/>
      <c r="T33" s="970"/>
      <c r="U33" s="970"/>
      <c r="V33" s="970"/>
      <c r="W33" s="970"/>
      <c r="X33" s="970"/>
      <c r="Y33" s="970"/>
      <c r="Z33" s="970"/>
      <c r="AA33" s="970"/>
      <c r="AB33" s="970"/>
      <c r="AC33" s="970"/>
      <c r="AD33" s="970"/>
      <c r="AE33" s="970"/>
      <c r="AF33" s="970"/>
      <c r="AG33" s="970"/>
      <c r="AH33" s="970"/>
      <c r="AI33" s="970"/>
      <c r="AJ33" s="970"/>
      <c r="AK33" s="970"/>
      <c r="AL33" s="970"/>
      <c r="AM33" s="970"/>
      <c r="AN33" s="970"/>
      <c r="AO33" s="970"/>
      <c r="AP33" s="970"/>
      <c r="AQ33" s="970"/>
      <c r="AR33" s="970"/>
      <c r="AS33" s="970"/>
      <c r="AT33" s="970"/>
      <c r="AU33" s="970"/>
      <c r="AV33" s="970"/>
      <c r="AW33" s="970"/>
      <c r="AX33" s="970"/>
    </row>
    <row r="34" spans="1:50" hidden="1">
      <c r="A34" s="195" t="s">
        <v>193</v>
      </c>
      <c r="B34" s="1110" t="s">
        <v>82</v>
      </c>
      <c r="C34" s="1110"/>
      <c r="D34" s="1110"/>
      <c r="E34" s="1110">
        <v>42046</v>
      </c>
      <c r="F34" s="1110"/>
      <c r="G34" s="1110"/>
      <c r="H34" s="1110">
        <v>42111</v>
      </c>
      <c r="I34" s="1110"/>
      <c r="J34" s="1110"/>
      <c r="K34" s="1110"/>
      <c r="L34" s="1110"/>
      <c r="M34" s="1110"/>
      <c r="N34" s="1110"/>
      <c r="O34" s="1110"/>
      <c r="P34" s="1110"/>
      <c r="Q34" s="1110"/>
      <c r="R34" s="1110"/>
      <c r="S34" s="1110"/>
      <c r="T34" s="1110"/>
      <c r="U34" s="1110"/>
      <c r="V34" s="1110"/>
      <c r="W34" s="1110"/>
      <c r="X34" s="1110"/>
      <c r="Y34" s="1110"/>
      <c r="Z34" s="1110"/>
      <c r="AA34" s="1110"/>
      <c r="AB34" s="1110"/>
      <c r="AC34" s="1110"/>
      <c r="AD34" s="1110"/>
      <c r="AE34" s="1110"/>
      <c r="AF34" s="1110"/>
      <c r="AG34" s="1110"/>
      <c r="AH34" s="1110"/>
      <c r="AI34" s="1110"/>
      <c r="AJ34" s="1110"/>
      <c r="AK34" s="1110"/>
      <c r="AL34" s="1110"/>
      <c r="AM34" s="1110"/>
      <c r="AN34" s="1110"/>
      <c r="AO34" s="1110"/>
      <c r="AP34" s="1110"/>
      <c r="AQ34" s="1110"/>
      <c r="AR34" s="1110"/>
      <c r="AS34" s="1110"/>
      <c r="AT34" s="1110"/>
      <c r="AU34" s="1110"/>
      <c r="AV34" s="1110"/>
      <c r="AW34" s="1110"/>
      <c r="AX34" s="1110"/>
    </row>
    <row r="35" spans="1:50" ht="15" hidden="1" customHeight="1">
      <c r="A35" s="962" t="s">
        <v>126</v>
      </c>
      <c r="B35" s="963" t="s">
        <v>256</v>
      </c>
      <c r="C35" s="960" t="s">
        <v>33</v>
      </c>
      <c r="D35" s="964">
        <f>35.23/2</f>
        <v>17.614999999999998</v>
      </c>
      <c r="E35" s="969">
        <v>42046</v>
      </c>
      <c r="F35" s="969"/>
      <c r="G35" s="969">
        <v>42044</v>
      </c>
      <c r="H35" s="969">
        <v>42086</v>
      </c>
      <c r="I35" s="969"/>
      <c r="J35" s="969"/>
      <c r="K35" s="965">
        <f>O35+март!L35</f>
        <v>7.58</v>
      </c>
      <c r="L35" s="965">
        <f>P35+март!L35</f>
        <v>7.58</v>
      </c>
      <c r="M35" s="966">
        <f>D35-L35</f>
        <v>10.034999999999998</v>
      </c>
      <c r="N35" s="966">
        <f>L35/D35*100</f>
        <v>43.03150723814931</v>
      </c>
      <c r="O35" s="964">
        <f>SUM(S35:AW35)</f>
        <v>0</v>
      </c>
      <c r="P35" s="966">
        <f>SUM(S36:AW36)</f>
        <v>0</v>
      </c>
      <c r="Q35" s="966" t="e">
        <f>P35/O35*100</f>
        <v>#DIV/0!</v>
      </c>
      <c r="R35" s="49" t="s">
        <v>34</v>
      </c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960" t="s">
        <v>31</v>
      </c>
    </row>
    <row r="36" spans="1:50" ht="15" hidden="1" customHeight="1">
      <c r="A36" s="962"/>
      <c r="B36" s="963"/>
      <c r="C36" s="961"/>
      <c r="D36" s="964"/>
      <c r="E36" s="969"/>
      <c r="F36" s="969"/>
      <c r="G36" s="969"/>
      <c r="H36" s="969"/>
      <c r="I36" s="969"/>
      <c r="J36" s="969"/>
      <c r="K36" s="965"/>
      <c r="L36" s="965"/>
      <c r="M36" s="967"/>
      <c r="N36" s="967"/>
      <c r="O36" s="964"/>
      <c r="P36" s="967"/>
      <c r="Q36" s="967"/>
      <c r="R36" s="51" t="s">
        <v>35</v>
      </c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3"/>
      <c r="AM36" s="53"/>
      <c r="AN36" s="53"/>
      <c r="AO36" s="53"/>
      <c r="AP36" s="53"/>
      <c r="AQ36" s="53"/>
      <c r="AR36" s="53"/>
      <c r="AS36" s="53"/>
      <c r="AT36" s="53"/>
      <c r="AU36" s="140"/>
      <c r="AV36" s="192"/>
      <c r="AW36" s="193"/>
      <c r="AX36" s="961"/>
    </row>
    <row r="37" spans="1:50" hidden="1">
      <c r="A37" s="962" t="s">
        <v>127</v>
      </c>
      <c r="B37" s="963" t="s">
        <v>257</v>
      </c>
      <c r="C37" s="960" t="s">
        <v>33</v>
      </c>
      <c r="D37" s="964">
        <f>35.23/2</f>
        <v>17.614999999999998</v>
      </c>
      <c r="E37" s="969">
        <v>42060</v>
      </c>
      <c r="F37" s="969"/>
      <c r="G37" s="969">
        <v>42060</v>
      </c>
      <c r="H37" s="969">
        <v>42086</v>
      </c>
      <c r="I37" s="969"/>
      <c r="J37" s="969"/>
      <c r="K37" s="965">
        <f>O37+март!L37</f>
        <v>9.3019999999999996</v>
      </c>
      <c r="L37" s="965">
        <f>P37+март!L37</f>
        <v>9.3019999999999996</v>
      </c>
      <c r="M37" s="966">
        <f>D37-L37</f>
        <v>8.3129999999999988</v>
      </c>
      <c r="N37" s="966">
        <f>L37/D37*100</f>
        <v>52.807266534203798</v>
      </c>
      <c r="O37" s="964">
        <f>SUM(S37:AW37)</f>
        <v>0</v>
      </c>
      <c r="P37" s="966">
        <f>SUM(S38:AW38)</f>
        <v>0</v>
      </c>
      <c r="Q37" s="966" t="e">
        <f>P37/O37*100</f>
        <v>#DIV/0!</v>
      </c>
      <c r="R37" s="49" t="s">
        <v>34</v>
      </c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960" t="s">
        <v>31</v>
      </c>
    </row>
    <row r="38" spans="1:50" hidden="1">
      <c r="A38" s="962"/>
      <c r="B38" s="963"/>
      <c r="C38" s="961"/>
      <c r="D38" s="964"/>
      <c r="E38" s="969"/>
      <c r="F38" s="969"/>
      <c r="G38" s="969"/>
      <c r="H38" s="969"/>
      <c r="I38" s="969"/>
      <c r="J38" s="969"/>
      <c r="K38" s="965"/>
      <c r="L38" s="965"/>
      <c r="M38" s="967"/>
      <c r="N38" s="967"/>
      <c r="O38" s="964"/>
      <c r="P38" s="967"/>
      <c r="Q38" s="967"/>
      <c r="R38" s="51" t="s">
        <v>35</v>
      </c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3"/>
      <c r="AM38" s="53"/>
      <c r="AN38" s="53"/>
      <c r="AO38" s="53"/>
      <c r="AP38" s="53"/>
      <c r="AQ38" s="53"/>
      <c r="AR38" s="53"/>
      <c r="AS38" s="53"/>
      <c r="AT38" s="53"/>
      <c r="AU38" s="140"/>
      <c r="AV38" s="192"/>
      <c r="AW38" s="193"/>
      <c r="AX38" s="961"/>
    </row>
    <row r="39" spans="1:50" hidden="1">
      <c r="A39" s="962" t="s">
        <v>128</v>
      </c>
      <c r="B39" s="963" t="s">
        <v>258</v>
      </c>
      <c r="C39" s="960" t="s">
        <v>33</v>
      </c>
      <c r="D39" s="964">
        <f>D35</f>
        <v>17.614999999999998</v>
      </c>
      <c r="E39" s="969">
        <v>42065</v>
      </c>
      <c r="F39" s="969"/>
      <c r="G39" s="969">
        <v>42045</v>
      </c>
      <c r="H39" s="969">
        <v>42111</v>
      </c>
      <c r="I39" s="969"/>
      <c r="J39" s="969"/>
      <c r="K39" s="965">
        <f>O39+март!L39</f>
        <v>12.469600000000003</v>
      </c>
      <c r="L39" s="965">
        <f>P39+март!L39</f>
        <v>5.6696000000000009</v>
      </c>
      <c r="M39" s="966">
        <f>D39-L39</f>
        <v>11.945399999999998</v>
      </c>
      <c r="N39" s="966">
        <f>L39/D39*100</f>
        <v>32.186204938972473</v>
      </c>
      <c r="O39" s="964">
        <f>SUM(S39:AW39)</f>
        <v>6.8000000000000016</v>
      </c>
      <c r="P39" s="966">
        <f>SUM(S40:AW40)</f>
        <v>0</v>
      </c>
      <c r="Q39" s="966">
        <f>P39/O39*100</f>
        <v>0</v>
      </c>
      <c r="R39" s="49" t="s">
        <v>34</v>
      </c>
      <c r="S39" s="50">
        <v>0.4</v>
      </c>
      <c r="T39" s="50">
        <v>0.4</v>
      </c>
      <c r="U39" s="50">
        <v>0.4</v>
      </c>
      <c r="V39" s="50">
        <v>0.4</v>
      </c>
      <c r="W39" s="50">
        <v>0.4</v>
      </c>
      <c r="X39" s="50">
        <v>0.4</v>
      </c>
      <c r="Y39" s="50">
        <v>0.4</v>
      </c>
      <c r="Z39" s="50">
        <v>0.4</v>
      </c>
      <c r="AA39" s="50">
        <v>0.4</v>
      </c>
      <c r="AB39" s="50">
        <v>0.4</v>
      </c>
      <c r="AC39" s="50">
        <v>0.4</v>
      </c>
      <c r="AD39" s="50">
        <v>0.4</v>
      </c>
      <c r="AE39" s="50">
        <v>0.4</v>
      </c>
      <c r="AF39" s="50">
        <v>0.4</v>
      </c>
      <c r="AG39" s="50">
        <v>0.4</v>
      </c>
      <c r="AH39" s="50">
        <v>0.4</v>
      </c>
      <c r="AI39" s="50">
        <v>0.4</v>
      </c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960" t="s">
        <v>390</v>
      </c>
    </row>
    <row r="40" spans="1:50" hidden="1">
      <c r="A40" s="962"/>
      <c r="B40" s="963"/>
      <c r="C40" s="961"/>
      <c r="D40" s="964"/>
      <c r="E40" s="969"/>
      <c r="F40" s="969"/>
      <c r="G40" s="969"/>
      <c r="H40" s="969"/>
      <c r="I40" s="969"/>
      <c r="J40" s="969"/>
      <c r="K40" s="965"/>
      <c r="L40" s="965"/>
      <c r="M40" s="967"/>
      <c r="N40" s="967"/>
      <c r="O40" s="964"/>
      <c r="P40" s="967"/>
      <c r="Q40" s="967"/>
      <c r="R40" s="51" t="s">
        <v>35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X40" s="52">
        <v>0</v>
      </c>
      <c r="Y40" s="52">
        <v>0</v>
      </c>
      <c r="Z40" s="52">
        <v>0</v>
      </c>
      <c r="AA40" s="52">
        <v>0</v>
      </c>
      <c r="AB40" s="52">
        <v>0</v>
      </c>
      <c r="AC40" s="52">
        <v>0</v>
      </c>
      <c r="AD40" s="52">
        <v>0</v>
      </c>
      <c r="AE40" s="52">
        <v>0</v>
      </c>
      <c r="AF40" s="52">
        <v>0</v>
      </c>
      <c r="AG40" s="52"/>
      <c r="AH40" s="52"/>
      <c r="AI40" s="52"/>
      <c r="AJ40" s="52"/>
      <c r="AK40" s="52"/>
      <c r="AL40" s="53"/>
      <c r="AM40" s="53"/>
      <c r="AN40" s="53"/>
      <c r="AO40" s="53"/>
      <c r="AP40" s="53"/>
      <c r="AQ40" s="53"/>
      <c r="AR40" s="53"/>
      <c r="AS40" s="53"/>
      <c r="AT40" s="53"/>
      <c r="AU40" s="140"/>
      <c r="AV40" s="192"/>
      <c r="AW40" s="193"/>
      <c r="AX40" s="961"/>
    </row>
    <row r="41" spans="1:50" hidden="1">
      <c r="A41" s="962" t="s">
        <v>259</v>
      </c>
      <c r="B41" s="963" t="s">
        <v>260</v>
      </c>
      <c r="C41" s="960" t="s">
        <v>33</v>
      </c>
      <c r="D41" s="964">
        <f>D37</f>
        <v>17.614999999999998</v>
      </c>
      <c r="E41" s="969">
        <v>42063</v>
      </c>
      <c r="F41" s="969"/>
      <c r="G41" s="969">
        <v>42063</v>
      </c>
      <c r="H41" s="969">
        <v>42111</v>
      </c>
      <c r="I41" s="969"/>
      <c r="J41" s="969"/>
      <c r="K41" s="965">
        <f>O41+март!L41</f>
        <v>17.327199999999998</v>
      </c>
      <c r="L41" s="965">
        <f>P41+март!L41</f>
        <v>10.747199999999998</v>
      </c>
      <c r="M41" s="966">
        <f>D41-L41</f>
        <v>6.8678000000000008</v>
      </c>
      <c r="N41" s="966">
        <f>L41/D41*100</f>
        <v>61.011637808685769</v>
      </c>
      <c r="O41" s="964">
        <f>SUM(S41:AW41)</f>
        <v>6.8000000000000016</v>
      </c>
      <c r="P41" s="966">
        <f>SUM(S42:AW42)</f>
        <v>0.22</v>
      </c>
      <c r="Q41" s="966">
        <f>P41/O41*100</f>
        <v>3.2352941176470575</v>
      </c>
      <c r="R41" s="49" t="s">
        <v>34</v>
      </c>
      <c r="S41" s="50">
        <v>0.4</v>
      </c>
      <c r="T41" s="50">
        <v>0.4</v>
      </c>
      <c r="U41" s="50">
        <v>0.4</v>
      </c>
      <c r="V41" s="50">
        <v>0.4</v>
      </c>
      <c r="W41" s="50">
        <v>0.4</v>
      </c>
      <c r="X41" s="50">
        <v>0.4</v>
      </c>
      <c r="Y41" s="50">
        <v>0.4</v>
      </c>
      <c r="Z41" s="50">
        <v>0.4</v>
      </c>
      <c r="AA41" s="50">
        <v>0.4</v>
      </c>
      <c r="AB41" s="50">
        <v>0.4</v>
      </c>
      <c r="AC41" s="50">
        <v>0.4</v>
      </c>
      <c r="AD41" s="50">
        <v>0.4</v>
      </c>
      <c r="AE41" s="50">
        <v>0.4</v>
      </c>
      <c r="AF41" s="50">
        <v>0.4</v>
      </c>
      <c r="AG41" s="50">
        <v>0.4</v>
      </c>
      <c r="AH41" s="50">
        <v>0.4</v>
      </c>
      <c r="AI41" s="50">
        <v>0.4</v>
      </c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960" t="s">
        <v>390</v>
      </c>
    </row>
    <row r="42" spans="1:50" hidden="1">
      <c r="A42" s="962"/>
      <c r="B42" s="963"/>
      <c r="C42" s="961"/>
      <c r="D42" s="964"/>
      <c r="E42" s="969"/>
      <c r="F42" s="969"/>
      <c r="G42" s="969"/>
      <c r="H42" s="969"/>
      <c r="I42" s="969"/>
      <c r="J42" s="969"/>
      <c r="K42" s="965"/>
      <c r="L42" s="965"/>
      <c r="M42" s="967"/>
      <c r="N42" s="967"/>
      <c r="O42" s="964"/>
      <c r="P42" s="967"/>
      <c r="Q42" s="967"/>
      <c r="R42" s="51" t="s">
        <v>35</v>
      </c>
      <c r="S42" s="52">
        <v>0.22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  <c r="AA42" s="52">
        <v>0</v>
      </c>
      <c r="AB42" s="52">
        <v>0</v>
      </c>
      <c r="AC42" s="52">
        <v>0</v>
      </c>
      <c r="AD42" s="52">
        <v>0</v>
      </c>
      <c r="AE42" s="52">
        <v>0</v>
      </c>
      <c r="AF42" s="52">
        <v>0</v>
      </c>
      <c r="AG42" s="52"/>
      <c r="AH42" s="52"/>
      <c r="AI42" s="52"/>
      <c r="AJ42" s="52"/>
      <c r="AK42" s="52"/>
      <c r="AL42" s="53"/>
      <c r="AM42" s="53"/>
      <c r="AN42" s="53"/>
      <c r="AO42" s="53"/>
      <c r="AP42" s="53"/>
      <c r="AQ42" s="53"/>
      <c r="AR42" s="53"/>
      <c r="AS42" s="53"/>
      <c r="AT42" s="53"/>
      <c r="AU42" s="140"/>
      <c r="AV42" s="192"/>
      <c r="AW42" s="193"/>
      <c r="AX42" s="961"/>
    </row>
    <row r="43" spans="1:50" hidden="1">
      <c r="A43" s="962" t="s">
        <v>261</v>
      </c>
      <c r="B43" s="963" t="s">
        <v>325</v>
      </c>
      <c r="C43" s="960" t="s">
        <v>7</v>
      </c>
      <c r="D43" s="964">
        <v>1823</v>
      </c>
      <c r="E43" s="969">
        <v>42049</v>
      </c>
      <c r="F43" s="969"/>
      <c r="G43" s="969">
        <v>42057</v>
      </c>
      <c r="H43" s="969">
        <v>42094</v>
      </c>
      <c r="I43" s="969">
        <v>42185</v>
      </c>
      <c r="J43" s="969"/>
      <c r="K43" s="965">
        <f>O43+апрель!L43</f>
        <v>495</v>
      </c>
      <c r="L43" s="965">
        <f>P43+апрель!L43</f>
        <v>495</v>
      </c>
      <c r="M43" s="966">
        <f>D43-L43</f>
        <v>1328</v>
      </c>
      <c r="N43" s="966">
        <f>L43/D43*100</f>
        <v>27.153044432254525</v>
      </c>
      <c r="O43" s="964">
        <f>SUM(S43:AW43)</f>
        <v>0</v>
      </c>
      <c r="P43" s="966">
        <f>SUM(S44:AW44)</f>
        <v>0</v>
      </c>
      <c r="Q43" s="966" t="e">
        <f>P43/O43*100</f>
        <v>#DIV/0!</v>
      </c>
      <c r="R43" s="49" t="s">
        <v>34</v>
      </c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960"/>
    </row>
    <row r="44" spans="1:50" hidden="1">
      <c r="A44" s="962"/>
      <c r="B44" s="963"/>
      <c r="C44" s="961"/>
      <c r="D44" s="964"/>
      <c r="E44" s="969"/>
      <c r="F44" s="969"/>
      <c r="G44" s="969"/>
      <c r="H44" s="969"/>
      <c r="I44" s="969"/>
      <c r="J44" s="969"/>
      <c r="K44" s="965"/>
      <c r="L44" s="965"/>
      <c r="M44" s="967"/>
      <c r="N44" s="967"/>
      <c r="O44" s="964"/>
      <c r="P44" s="967"/>
      <c r="Q44" s="967"/>
      <c r="R44" s="51" t="s">
        <v>35</v>
      </c>
      <c r="S44" s="216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3"/>
      <c r="AM44" s="53"/>
      <c r="AN44" s="53"/>
      <c r="AO44" s="53"/>
      <c r="AP44" s="53"/>
      <c r="AQ44" s="53"/>
      <c r="AR44" s="53"/>
      <c r="AS44" s="53"/>
      <c r="AT44" s="53"/>
      <c r="AU44" s="140"/>
      <c r="AV44" s="192"/>
      <c r="AW44" s="193"/>
      <c r="AX44" s="961"/>
    </row>
    <row r="45" spans="1:50">
      <c r="A45" s="195" t="s">
        <v>193</v>
      </c>
      <c r="B45" s="1110" t="s">
        <v>83</v>
      </c>
      <c r="C45" s="1110"/>
      <c r="D45" s="1110"/>
      <c r="E45" s="1110">
        <v>42068</v>
      </c>
      <c r="F45" s="1110"/>
      <c r="G45" s="1110"/>
      <c r="H45" s="1110">
        <v>42154</v>
      </c>
      <c r="I45" s="1110"/>
      <c r="J45" s="1110"/>
      <c r="K45" s="1110"/>
      <c r="L45" s="1110"/>
      <c r="M45" s="1110"/>
      <c r="N45" s="1110"/>
      <c r="O45" s="1110"/>
      <c r="P45" s="1110"/>
      <c r="Q45" s="1110"/>
      <c r="R45" s="1110"/>
      <c r="S45" s="1110"/>
      <c r="T45" s="1110"/>
      <c r="U45" s="1110"/>
      <c r="V45" s="1110"/>
      <c r="W45" s="1110"/>
      <c r="X45" s="1110"/>
      <c r="Y45" s="1110"/>
      <c r="Z45" s="1110"/>
      <c r="AA45" s="1110"/>
      <c r="AB45" s="1110"/>
      <c r="AC45" s="1110"/>
      <c r="AD45" s="1110"/>
      <c r="AE45" s="1110"/>
      <c r="AF45" s="1110"/>
      <c r="AG45" s="1110"/>
      <c r="AH45" s="1110"/>
      <c r="AI45" s="1110"/>
      <c r="AJ45" s="1110"/>
      <c r="AK45" s="1110"/>
      <c r="AL45" s="1110"/>
      <c r="AM45" s="1110"/>
      <c r="AN45" s="1110"/>
      <c r="AO45" s="1110"/>
      <c r="AP45" s="1110"/>
      <c r="AQ45" s="1110"/>
      <c r="AR45" s="1110"/>
      <c r="AS45" s="1110"/>
      <c r="AT45" s="1110"/>
      <c r="AU45" s="1110"/>
      <c r="AV45" s="1110"/>
      <c r="AW45" s="1110"/>
      <c r="AX45" s="1110"/>
    </row>
    <row r="46" spans="1:50" ht="15" customHeight="1">
      <c r="A46" s="962" t="s">
        <v>126</v>
      </c>
      <c r="B46" s="963" t="s">
        <v>84</v>
      </c>
      <c r="C46" s="960" t="s">
        <v>33</v>
      </c>
      <c r="D46" s="964">
        <v>35.229999999999997</v>
      </c>
      <c r="E46" s="969">
        <v>42068</v>
      </c>
      <c r="F46" s="969"/>
      <c r="G46" s="969">
        <v>42061</v>
      </c>
      <c r="H46" s="969">
        <v>42122</v>
      </c>
      <c r="I46" s="1125">
        <v>42185</v>
      </c>
      <c r="J46" s="1125"/>
      <c r="K46" s="965">
        <f>O46+апрель!L46</f>
        <v>22.049000000000003</v>
      </c>
      <c r="L46" s="965">
        <f>P46+апрель!L46</f>
        <v>24.111000000000004</v>
      </c>
      <c r="M46" s="966">
        <f>D46-L46</f>
        <v>11.118999999999993</v>
      </c>
      <c r="N46" s="966">
        <f>L46/D46*100</f>
        <v>68.438830542151592</v>
      </c>
      <c r="O46" s="964">
        <f t="shared" ref="O46:O64" si="1">SUM(S46:AW46)</f>
        <v>2.4980000000000011</v>
      </c>
      <c r="P46" s="966">
        <f>SUM(S47:AW47)</f>
        <v>4.5600000000000005</v>
      </c>
      <c r="Q46" s="966">
        <f t="shared" ref="Q46:Q64" si="2">P46/O46*100</f>
        <v>182.5460368294635</v>
      </c>
      <c r="R46" s="49" t="s">
        <v>34</v>
      </c>
      <c r="S46" s="50"/>
      <c r="T46" s="50"/>
      <c r="U46" s="50"/>
      <c r="V46" s="50"/>
      <c r="W46" s="50"/>
      <c r="X46" s="50">
        <v>8.7999999999999995E-2</v>
      </c>
      <c r="Y46" s="50">
        <v>8.7999999999999995E-2</v>
      </c>
      <c r="Z46" s="50">
        <v>8.7999999999999995E-2</v>
      </c>
      <c r="AA46" s="50">
        <v>8.7999999999999995E-2</v>
      </c>
      <c r="AB46" s="50">
        <v>8.7999999999999995E-2</v>
      </c>
      <c r="AC46" s="50">
        <v>8.7999999999999995E-2</v>
      </c>
      <c r="AD46" s="50">
        <v>8.7999999999999995E-2</v>
      </c>
      <c r="AE46" s="50">
        <v>8.7999999999999995E-2</v>
      </c>
      <c r="AF46" s="50">
        <v>8.7999999999999995E-2</v>
      </c>
      <c r="AG46" s="50">
        <v>8.7999999999999995E-2</v>
      </c>
      <c r="AH46" s="50">
        <v>8.7999999999999995E-2</v>
      </c>
      <c r="AI46" s="50">
        <v>8.7999999999999995E-2</v>
      </c>
      <c r="AJ46" s="50">
        <v>8.7999999999999995E-2</v>
      </c>
      <c r="AK46" s="50">
        <v>8.7999999999999995E-2</v>
      </c>
      <c r="AL46" s="50">
        <v>8.7999999999999995E-2</v>
      </c>
      <c r="AM46" s="50">
        <v>8.7999999999999995E-2</v>
      </c>
      <c r="AN46" s="50">
        <v>8.7999999999999995E-2</v>
      </c>
      <c r="AO46" s="50">
        <v>8.7999999999999995E-2</v>
      </c>
      <c r="AP46" s="50">
        <v>8.7999999999999995E-2</v>
      </c>
      <c r="AQ46" s="50">
        <v>8.7999999999999995E-2</v>
      </c>
      <c r="AR46" s="50">
        <v>0.123</v>
      </c>
      <c r="AS46" s="50">
        <v>0.123</v>
      </c>
      <c r="AT46" s="50">
        <v>0.123</v>
      </c>
      <c r="AU46" s="50">
        <v>0.123</v>
      </c>
      <c r="AV46" s="50">
        <v>0.123</v>
      </c>
      <c r="AW46" s="50">
        <v>0.123</v>
      </c>
      <c r="AX46" s="960"/>
    </row>
    <row r="47" spans="1:50">
      <c r="A47" s="962"/>
      <c r="B47" s="963"/>
      <c r="C47" s="961"/>
      <c r="D47" s="964"/>
      <c r="E47" s="969"/>
      <c r="F47" s="969"/>
      <c r="G47" s="969"/>
      <c r="H47" s="969"/>
      <c r="I47" s="1125"/>
      <c r="J47" s="1125"/>
      <c r="K47" s="965"/>
      <c r="L47" s="965"/>
      <c r="M47" s="967"/>
      <c r="N47" s="967"/>
      <c r="O47" s="964"/>
      <c r="P47" s="967"/>
      <c r="Q47" s="967"/>
      <c r="R47" s="51" t="s">
        <v>35</v>
      </c>
      <c r="S47" s="52"/>
      <c r="T47" s="52"/>
      <c r="U47" s="52">
        <v>0.2</v>
      </c>
      <c r="V47" s="52"/>
      <c r="W47" s="52"/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0.24</v>
      </c>
      <c r="AD47" s="52">
        <v>0.48</v>
      </c>
      <c r="AE47" s="314">
        <v>0.22</v>
      </c>
      <c r="AF47" s="314">
        <v>0.22</v>
      </c>
      <c r="AG47" s="314">
        <v>0.22</v>
      </c>
      <c r="AH47" s="314">
        <v>0.22</v>
      </c>
      <c r="AI47" s="314">
        <v>0.22</v>
      </c>
      <c r="AJ47" s="314">
        <v>0.22</v>
      </c>
      <c r="AK47" s="314">
        <v>0.36</v>
      </c>
      <c r="AL47" s="315">
        <v>0.26</v>
      </c>
      <c r="AM47" s="315">
        <v>0.25</v>
      </c>
      <c r="AN47" s="315">
        <v>0.26</v>
      </c>
      <c r="AO47" s="315">
        <v>0.36</v>
      </c>
      <c r="AP47" s="315">
        <v>0.11</v>
      </c>
      <c r="AQ47" s="315">
        <v>0.08</v>
      </c>
      <c r="AR47" s="315">
        <v>0.16</v>
      </c>
      <c r="AS47" s="315">
        <v>0.2</v>
      </c>
      <c r="AT47" s="315">
        <v>0.08</v>
      </c>
      <c r="AU47" s="316">
        <v>0.08</v>
      </c>
      <c r="AV47" s="317" t="s">
        <v>408</v>
      </c>
      <c r="AW47" s="318">
        <v>0.12</v>
      </c>
      <c r="AX47" s="961"/>
    </row>
    <row r="48" spans="1:50">
      <c r="A48" s="962" t="s">
        <v>127</v>
      </c>
      <c r="B48" s="963" t="s">
        <v>291</v>
      </c>
      <c r="C48" s="960" t="s">
        <v>33</v>
      </c>
      <c r="D48" s="964">
        <v>35.229999999999997</v>
      </c>
      <c r="E48" s="969">
        <v>42070</v>
      </c>
      <c r="F48" s="969"/>
      <c r="G48" s="969">
        <v>42068</v>
      </c>
      <c r="H48" s="969">
        <v>42149</v>
      </c>
      <c r="I48" s="1125"/>
      <c r="J48" s="1125"/>
      <c r="K48" s="965">
        <f>O48+апрель!L48</f>
        <v>18.596000000000004</v>
      </c>
      <c r="L48" s="965">
        <f>P48+апрель!L48</f>
        <v>16.864000000000004</v>
      </c>
      <c r="M48" s="966">
        <f>D48-L48</f>
        <v>18.365999999999993</v>
      </c>
      <c r="N48" s="966">
        <f>L48/D48*100</f>
        <v>47.868294067556079</v>
      </c>
      <c r="O48" s="964">
        <f t="shared" si="1"/>
        <v>2.7319999999999989</v>
      </c>
      <c r="P48" s="966">
        <f>SUM(S49:AW49)</f>
        <v>0.99999999999999989</v>
      </c>
      <c r="Q48" s="966">
        <f t="shared" si="2"/>
        <v>36.60322108345536</v>
      </c>
      <c r="R48" s="49" t="s">
        <v>34</v>
      </c>
      <c r="S48" s="50">
        <v>7.6999999999999999E-2</v>
      </c>
      <c r="T48" s="50">
        <v>7.6999999999999999E-2</v>
      </c>
      <c r="U48" s="50">
        <v>7.6999999999999999E-2</v>
      </c>
      <c r="V48" s="50">
        <v>7.6999999999999999E-2</v>
      </c>
      <c r="W48" s="50">
        <v>7.6999999999999999E-2</v>
      </c>
      <c r="X48" s="50">
        <v>7.6999999999999999E-2</v>
      </c>
      <c r="Y48" s="50">
        <v>7.6999999999999999E-2</v>
      </c>
      <c r="Z48" s="50">
        <v>7.6999999999999999E-2</v>
      </c>
      <c r="AA48" s="50">
        <v>7.6999999999999999E-2</v>
      </c>
      <c r="AB48" s="50">
        <v>7.6999999999999999E-2</v>
      </c>
      <c r="AC48" s="50">
        <v>7.6999999999999999E-2</v>
      </c>
      <c r="AD48" s="50">
        <v>7.6999999999999999E-2</v>
      </c>
      <c r="AE48" s="50">
        <v>7.6999999999999999E-2</v>
      </c>
      <c r="AF48" s="50">
        <v>7.6999999999999999E-2</v>
      </c>
      <c r="AG48" s="50">
        <v>7.6999999999999999E-2</v>
      </c>
      <c r="AH48" s="50">
        <v>7.6999999999999999E-2</v>
      </c>
      <c r="AI48" s="50">
        <v>7.6999999999999999E-2</v>
      </c>
      <c r="AJ48" s="50">
        <v>7.6999999999999999E-2</v>
      </c>
      <c r="AK48" s="50">
        <v>7.6999999999999999E-2</v>
      </c>
      <c r="AL48" s="50">
        <v>7.6999999999999999E-2</v>
      </c>
      <c r="AM48" s="50">
        <v>7.6999999999999999E-2</v>
      </c>
      <c r="AN48" s="50">
        <v>7.6999999999999999E-2</v>
      </c>
      <c r="AO48" s="50">
        <v>7.6999999999999999E-2</v>
      </c>
      <c r="AP48" s="50">
        <v>7.6999999999999999E-2</v>
      </c>
      <c r="AQ48" s="50">
        <v>7.6999999999999999E-2</v>
      </c>
      <c r="AR48" s="50">
        <v>7.6999999999999999E-2</v>
      </c>
      <c r="AS48" s="50">
        <v>0.14599999999999999</v>
      </c>
      <c r="AT48" s="50">
        <v>0.14599999999999999</v>
      </c>
      <c r="AU48" s="50">
        <v>0.14599999999999999</v>
      </c>
      <c r="AV48" s="50">
        <v>0.14599999999999999</v>
      </c>
      <c r="AW48" s="50">
        <v>0.14599999999999999</v>
      </c>
      <c r="AX48" s="960"/>
    </row>
    <row r="49" spans="1:50">
      <c r="A49" s="962"/>
      <c r="B49" s="963"/>
      <c r="C49" s="961"/>
      <c r="D49" s="964"/>
      <c r="E49" s="969"/>
      <c r="F49" s="969"/>
      <c r="G49" s="969"/>
      <c r="H49" s="969"/>
      <c r="I49" s="1125"/>
      <c r="J49" s="1125"/>
      <c r="K49" s="965"/>
      <c r="L49" s="965"/>
      <c r="M49" s="967"/>
      <c r="N49" s="967"/>
      <c r="O49" s="964"/>
      <c r="P49" s="967"/>
      <c r="Q49" s="967"/>
      <c r="R49" s="51" t="s">
        <v>35</v>
      </c>
      <c r="S49" s="52">
        <v>0.04</v>
      </c>
      <c r="T49" s="52">
        <v>0.1</v>
      </c>
      <c r="U49" s="52">
        <v>0</v>
      </c>
      <c r="V49" s="52">
        <v>0</v>
      </c>
      <c r="W49" s="52">
        <v>0</v>
      </c>
      <c r="X49" s="52">
        <v>0.04</v>
      </c>
      <c r="Y49" s="52">
        <v>0.04</v>
      </c>
      <c r="Z49" s="52">
        <v>0.04</v>
      </c>
      <c r="AA49" s="52">
        <v>0.04</v>
      </c>
      <c r="AB49" s="52">
        <v>0</v>
      </c>
      <c r="AC49" s="52">
        <v>0</v>
      </c>
      <c r="AD49" s="52">
        <v>0.04</v>
      </c>
      <c r="AE49" s="314">
        <v>0.04</v>
      </c>
      <c r="AF49" s="314">
        <v>0.04</v>
      </c>
      <c r="AG49" s="314">
        <v>0.04</v>
      </c>
      <c r="AH49" s="314">
        <v>0.04</v>
      </c>
      <c r="AI49" s="314">
        <v>0.04</v>
      </c>
      <c r="AJ49" s="314">
        <v>0.1</v>
      </c>
      <c r="AK49" s="314">
        <v>0.08</v>
      </c>
      <c r="AL49" s="315">
        <v>0.08</v>
      </c>
      <c r="AM49" s="315">
        <v>0</v>
      </c>
      <c r="AN49" s="315">
        <v>0</v>
      </c>
      <c r="AO49" s="315">
        <v>0.02</v>
      </c>
      <c r="AP49" s="315">
        <v>0</v>
      </c>
      <c r="AQ49" s="315">
        <v>0.03</v>
      </c>
      <c r="AR49" s="315">
        <v>0.08</v>
      </c>
      <c r="AS49" s="315">
        <v>0.03</v>
      </c>
      <c r="AT49" s="315">
        <v>0.02</v>
      </c>
      <c r="AU49" s="316">
        <v>0.02</v>
      </c>
      <c r="AV49" s="317" t="s">
        <v>409</v>
      </c>
      <c r="AW49" s="317" t="s">
        <v>411</v>
      </c>
      <c r="AX49" s="961"/>
    </row>
    <row r="50" spans="1:50">
      <c r="A50" s="962" t="s">
        <v>128</v>
      </c>
      <c r="B50" s="963" t="s">
        <v>86</v>
      </c>
      <c r="C50" s="960" t="s">
        <v>7</v>
      </c>
      <c r="D50" s="964">
        <v>1824</v>
      </c>
      <c r="E50" s="969">
        <v>42071</v>
      </c>
      <c r="F50" s="969"/>
      <c r="G50" s="969">
        <v>42071</v>
      </c>
      <c r="H50" s="969">
        <v>42152</v>
      </c>
      <c r="I50" s="1125"/>
      <c r="J50" s="1125"/>
      <c r="K50" s="965">
        <f>O50+апрель!L50</f>
        <v>1346</v>
      </c>
      <c r="L50" s="965">
        <f>P50+апрель!L50</f>
        <v>1052</v>
      </c>
      <c r="M50" s="966">
        <f>D50-L50</f>
        <v>772</v>
      </c>
      <c r="N50" s="966">
        <f>L50/D50*100</f>
        <v>57.675438596491226</v>
      </c>
      <c r="O50" s="964">
        <f t="shared" si="1"/>
        <v>310</v>
      </c>
      <c r="P50" s="966">
        <f>SUM(S51:AW51)</f>
        <v>16</v>
      </c>
      <c r="Q50" s="966">
        <f t="shared" si="2"/>
        <v>5.161290322580645</v>
      </c>
      <c r="R50" s="49" t="s">
        <v>34</v>
      </c>
      <c r="S50" s="50">
        <v>10</v>
      </c>
      <c r="T50" s="50">
        <v>10</v>
      </c>
      <c r="U50" s="50">
        <v>10</v>
      </c>
      <c r="V50" s="50">
        <v>10</v>
      </c>
      <c r="W50" s="50">
        <v>10</v>
      </c>
      <c r="X50" s="50">
        <v>10</v>
      </c>
      <c r="Y50" s="50">
        <v>10</v>
      </c>
      <c r="Z50" s="50">
        <v>10</v>
      </c>
      <c r="AA50" s="50">
        <v>10</v>
      </c>
      <c r="AB50" s="50">
        <v>10</v>
      </c>
      <c r="AC50" s="50">
        <v>10</v>
      </c>
      <c r="AD50" s="50">
        <v>10</v>
      </c>
      <c r="AE50" s="50">
        <v>10</v>
      </c>
      <c r="AF50" s="50">
        <v>10</v>
      </c>
      <c r="AG50" s="50">
        <v>10</v>
      </c>
      <c r="AH50" s="50">
        <v>10</v>
      </c>
      <c r="AI50" s="50">
        <v>10</v>
      </c>
      <c r="AJ50" s="50">
        <v>10</v>
      </c>
      <c r="AK50" s="50">
        <v>10</v>
      </c>
      <c r="AL50" s="50">
        <v>10</v>
      </c>
      <c r="AM50" s="50">
        <v>10</v>
      </c>
      <c r="AN50" s="50">
        <v>10</v>
      </c>
      <c r="AO50" s="50">
        <v>10</v>
      </c>
      <c r="AP50" s="50">
        <v>10</v>
      </c>
      <c r="AQ50" s="50">
        <v>10</v>
      </c>
      <c r="AR50" s="50">
        <v>10</v>
      </c>
      <c r="AS50" s="50">
        <v>10</v>
      </c>
      <c r="AT50" s="50">
        <v>10</v>
      </c>
      <c r="AU50" s="50">
        <v>10</v>
      </c>
      <c r="AV50" s="50">
        <v>10</v>
      </c>
      <c r="AW50" s="50">
        <v>10</v>
      </c>
      <c r="AX50" s="960"/>
    </row>
    <row r="51" spans="1:50">
      <c r="A51" s="962"/>
      <c r="B51" s="963"/>
      <c r="C51" s="961"/>
      <c r="D51" s="964"/>
      <c r="E51" s="969"/>
      <c r="F51" s="969"/>
      <c r="G51" s="969"/>
      <c r="H51" s="969"/>
      <c r="I51" s="1125"/>
      <c r="J51" s="1125"/>
      <c r="K51" s="965"/>
      <c r="L51" s="965"/>
      <c r="M51" s="967"/>
      <c r="N51" s="967"/>
      <c r="O51" s="964"/>
      <c r="P51" s="967"/>
      <c r="Q51" s="967"/>
      <c r="R51" s="51" t="s">
        <v>35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314">
        <v>0</v>
      </c>
      <c r="AF51" s="314">
        <v>0</v>
      </c>
      <c r="AG51" s="314">
        <v>0</v>
      </c>
      <c r="AH51" s="314">
        <v>0</v>
      </c>
      <c r="AI51" s="314">
        <v>0</v>
      </c>
      <c r="AJ51" s="314">
        <v>0</v>
      </c>
      <c r="AK51" s="314">
        <v>0</v>
      </c>
      <c r="AL51" s="315">
        <v>16</v>
      </c>
      <c r="AM51" s="315">
        <v>0</v>
      </c>
      <c r="AN51" s="315">
        <v>0</v>
      </c>
      <c r="AO51" s="315">
        <v>0</v>
      </c>
      <c r="AP51" s="315">
        <v>0</v>
      </c>
      <c r="AQ51" s="315">
        <v>0</v>
      </c>
      <c r="AR51" s="315">
        <v>0</v>
      </c>
      <c r="AS51" s="315">
        <v>0</v>
      </c>
      <c r="AT51" s="315">
        <v>0</v>
      </c>
      <c r="AU51" s="316">
        <v>0</v>
      </c>
      <c r="AV51" s="317" t="s">
        <v>407</v>
      </c>
      <c r="AW51" s="317" t="s">
        <v>407</v>
      </c>
      <c r="AX51" s="961"/>
    </row>
    <row r="52" spans="1:50">
      <c r="A52" s="962" t="s">
        <v>259</v>
      </c>
      <c r="B52" s="963" t="s">
        <v>87</v>
      </c>
      <c r="C52" s="960" t="s">
        <v>7</v>
      </c>
      <c r="D52" s="964">
        <v>3649</v>
      </c>
      <c r="E52" s="969">
        <v>42074</v>
      </c>
      <c r="F52" s="969"/>
      <c r="G52" s="969">
        <v>42077</v>
      </c>
      <c r="H52" s="969">
        <v>42154</v>
      </c>
      <c r="I52" s="1125"/>
      <c r="J52" s="1125"/>
      <c r="K52" s="965">
        <f>O52+апрель!L52</f>
        <v>1197</v>
      </c>
      <c r="L52" s="965">
        <f>P52+апрель!L52</f>
        <v>1085</v>
      </c>
      <c r="M52" s="966">
        <f>D52-L52</f>
        <v>2564</v>
      </c>
      <c r="N52" s="966">
        <f>L52/D52*100</f>
        <v>29.734173746231846</v>
      </c>
      <c r="O52" s="964">
        <f t="shared" si="1"/>
        <v>310</v>
      </c>
      <c r="P52" s="966">
        <f>SUM(S53:AW53)</f>
        <v>198</v>
      </c>
      <c r="Q52" s="966">
        <f t="shared" si="2"/>
        <v>63.87096774193548</v>
      </c>
      <c r="R52" s="49" t="s">
        <v>34</v>
      </c>
      <c r="S52" s="50">
        <v>10</v>
      </c>
      <c r="T52" s="50">
        <v>10</v>
      </c>
      <c r="U52" s="50">
        <v>10</v>
      </c>
      <c r="V52" s="50">
        <v>10</v>
      </c>
      <c r="W52" s="50">
        <v>10</v>
      </c>
      <c r="X52" s="50">
        <v>10</v>
      </c>
      <c r="Y52" s="50">
        <v>10</v>
      </c>
      <c r="Z52" s="50">
        <v>10</v>
      </c>
      <c r="AA52" s="50">
        <v>10</v>
      </c>
      <c r="AB52" s="50">
        <v>10</v>
      </c>
      <c r="AC52" s="50">
        <v>10</v>
      </c>
      <c r="AD52" s="50">
        <v>10</v>
      </c>
      <c r="AE52" s="50">
        <v>10</v>
      </c>
      <c r="AF52" s="50">
        <v>10</v>
      </c>
      <c r="AG52" s="50">
        <v>10</v>
      </c>
      <c r="AH52" s="50">
        <v>10</v>
      </c>
      <c r="AI52" s="50">
        <v>10</v>
      </c>
      <c r="AJ52" s="50">
        <v>10</v>
      </c>
      <c r="AK52" s="50">
        <v>10</v>
      </c>
      <c r="AL52" s="50">
        <v>10</v>
      </c>
      <c r="AM52" s="50">
        <v>10</v>
      </c>
      <c r="AN52" s="50">
        <v>10</v>
      </c>
      <c r="AO52" s="50">
        <v>10</v>
      </c>
      <c r="AP52" s="50">
        <v>10</v>
      </c>
      <c r="AQ52" s="50">
        <v>10</v>
      </c>
      <c r="AR52" s="50">
        <v>10</v>
      </c>
      <c r="AS52" s="50">
        <v>10</v>
      </c>
      <c r="AT52" s="50">
        <v>10</v>
      </c>
      <c r="AU52" s="50">
        <v>10</v>
      </c>
      <c r="AV52" s="50">
        <v>10</v>
      </c>
      <c r="AW52" s="50">
        <v>10</v>
      </c>
      <c r="AX52" s="960"/>
    </row>
    <row r="53" spans="1:50">
      <c r="A53" s="962"/>
      <c r="B53" s="963"/>
      <c r="C53" s="961"/>
      <c r="D53" s="964"/>
      <c r="E53" s="969"/>
      <c r="F53" s="969"/>
      <c r="G53" s="969"/>
      <c r="H53" s="969"/>
      <c r="I53" s="1125"/>
      <c r="J53" s="1125"/>
      <c r="K53" s="965"/>
      <c r="L53" s="965"/>
      <c r="M53" s="967"/>
      <c r="N53" s="967"/>
      <c r="O53" s="964"/>
      <c r="P53" s="967"/>
      <c r="Q53" s="967"/>
      <c r="R53" s="51" t="s">
        <v>35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10</v>
      </c>
      <c r="AE53" s="314">
        <v>14</v>
      </c>
      <c r="AF53" s="314">
        <v>0</v>
      </c>
      <c r="AG53" s="314">
        <v>0</v>
      </c>
      <c r="AH53" s="314">
        <v>0</v>
      </c>
      <c r="AI53" s="314">
        <v>0</v>
      </c>
      <c r="AJ53" s="314">
        <v>0</v>
      </c>
      <c r="AK53" s="314">
        <v>21</v>
      </c>
      <c r="AL53" s="315">
        <v>20</v>
      </c>
      <c r="AM53" s="315">
        <v>5</v>
      </c>
      <c r="AN53" s="315">
        <v>29</v>
      </c>
      <c r="AO53" s="315">
        <v>15</v>
      </c>
      <c r="AP53" s="315">
        <v>42</v>
      </c>
      <c r="AQ53" s="315">
        <v>10</v>
      </c>
      <c r="AR53" s="315">
        <v>0</v>
      </c>
      <c r="AS53" s="315">
        <v>7</v>
      </c>
      <c r="AT53" s="315">
        <v>20</v>
      </c>
      <c r="AU53" s="316">
        <v>5</v>
      </c>
      <c r="AV53" s="317" t="s">
        <v>410</v>
      </c>
      <c r="AW53" s="317" t="s">
        <v>410</v>
      </c>
      <c r="AX53" s="961"/>
    </row>
    <row r="54" spans="1:50">
      <c r="A54" s="962" t="s">
        <v>261</v>
      </c>
      <c r="B54" s="963" t="s">
        <v>88</v>
      </c>
      <c r="C54" s="960" t="s">
        <v>33</v>
      </c>
      <c r="D54" s="964">
        <v>35.229999999999997</v>
      </c>
      <c r="E54" s="969">
        <v>42077</v>
      </c>
      <c r="F54" s="969"/>
      <c r="G54" s="969">
        <v>42081</v>
      </c>
      <c r="H54" s="969">
        <v>42137</v>
      </c>
      <c r="I54" s="1125">
        <v>42155</v>
      </c>
      <c r="J54" s="1125"/>
      <c r="K54" s="965">
        <f>O54+апрель!L54</f>
        <v>9.3800000000000008</v>
      </c>
      <c r="L54" s="965">
        <f>P54+апрель!L54</f>
        <v>6.9799999999999995</v>
      </c>
      <c r="M54" s="966">
        <f>D54-L54</f>
        <v>28.249999999999996</v>
      </c>
      <c r="N54" s="966">
        <f>L54/D54*100</f>
        <v>19.812659665058188</v>
      </c>
      <c r="O54" s="964">
        <f t="shared" si="1"/>
        <v>3.4000000000000008</v>
      </c>
      <c r="P54" s="966">
        <f>SUM(S55:AW55)</f>
        <v>1</v>
      </c>
      <c r="Q54" s="966">
        <f t="shared" si="2"/>
        <v>29.411764705882348</v>
      </c>
      <c r="R54" s="49" t="s">
        <v>34</v>
      </c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>
        <v>0.2</v>
      </c>
      <c r="AH54" s="50">
        <v>0.2</v>
      </c>
      <c r="AI54" s="50">
        <v>0.2</v>
      </c>
      <c r="AJ54" s="50">
        <v>0.2</v>
      </c>
      <c r="AK54" s="50">
        <v>0.2</v>
      </c>
      <c r="AL54" s="50">
        <v>0.2</v>
      </c>
      <c r="AM54" s="50">
        <v>0.2</v>
      </c>
      <c r="AN54" s="50">
        <v>0.2</v>
      </c>
      <c r="AO54" s="50">
        <v>0.2</v>
      </c>
      <c r="AP54" s="50">
        <v>0.2</v>
      </c>
      <c r="AQ54" s="50">
        <v>0.2</v>
      </c>
      <c r="AR54" s="50">
        <v>0.2</v>
      </c>
      <c r="AS54" s="50">
        <v>0.2</v>
      </c>
      <c r="AT54" s="50">
        <v>0.2</v>
      </c>
      <c r="AU54" s="50">
        <v>0.2</v>
      </c>
      <c r="AV54" s="50">
        <v>0.2</v>
      </c>
      <c r="AW54" s="50">
        <v>0.2</v>
      </c>
      <c r="AX54" s="960"/>
    </row>
    <row r="55" spans="1:50">
      <c r="A55" s="962"/>
      <c r="B55" s="963"/>
      <c r="C55" s="961"/>
      <c r="D55" s="964"/>
      <c r="E55" s="969"/>
      <c r="F55" s="969"/>
      <c r="G55" s="969"/>
      <c r="H55" s="969"/>
      <c r="I55" s="1125"/>
      <c r="J55" s="1125"/>
      <c r="K55" s="965"/>
      <c r="L55" s="965"/>
      <c r="M55" s="967"/>
      <c r="N55" s="967"/>
      <c r="O55" s="964"/>
      <c r="P55" s="967"/>
      <c r="Q55" s="967"/>
      <c r="R55" s="51" t="s">
        <v>35</v>
      </c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314"/>
      <c r="AF55" s="314"/>
      <c r="AG55" s="314">
        <v>0</v>
      </c>
      <c r="AH55" s="314">
        <v>0</v>
      </c>
      <c r="AI55" s="314">
        <v>0</v>
      </c>
      <c r="AJ55" s="314">
        <v>0</v>
      </c>
      <c r="AK55" s="314">
        <v>0</v>
      </c>
      <c r="AL55" s="315">
        <v>0</v>
      </c>
      <c r="AM55" s="315">
        <v>0.15</v>
      </c>
      <c r="AN55" s="315">
        <v>0.25</v>
      </c>
      <c r="AO55" s="315">
        <v>0.15</v>
      </c>
      <c r="AP55" s="315">
        <v>0</v>
      </c>
      <c r="AQ55" s="315">
        <v>0</v>
      </c>
      <c r="AR55" s="315">
        <v>0</v>
      </c>
      <c r="AS55" s="315">
        <v>0</v>
      </c>
      <c r="AT55" s="315">
        <v>0.45</v>
      </c>
      <c r="AU55" s="316">
        <v>0</v>
      </c>
      <c r="AV55" s="317" t="s">
        <v>407</v>
      </c>
      <c r="AW55" s="317" t="s">
        <v>407</v>
      </c>
      <c r="AX55" s="961"/>
    </row>
    <row r="56" spans="1:50">
      <c r="A56" s="962" t="s">
        <v>396</v>
      </c>
      <c r="B56" s="963" t="s">
        <v>89</v>
      </c>
      <c r="C56" s="960" t="s">
        <v>33</v>
      </c>
      <c r="D56" s="964">
        <f>35.23</f>
        <v>35.229999999999997</v>
      </c>
      <c r="E56" s="969">
        <v>42092</v>
      </c>
      <c r="F56" s="969"/>
      <c r="G56" s="969">
        <v>42087</v>
      </c>
      <c r="H56" s="969">
        <v>42143</v>
      </c>
      <c r="I56" s="1125">
        <v>42155</v>
      </c>
      <c r="J56" s="1125"/>
      <c r="K56" s="965">
        <f>O56+апрель!L56</f>
        <v>7.9399999999999995</v>
      </c>
      <c r="L56" s="965">
        <f>P56+апрель!L56</f>
        <v>5.09</v>
      </c>
      <c r="M56" s="966">
        <f>D56-L56</f>
        <v>30.139999999999997</v>
      </c>
      <c r="N56" s="966">
        <f>L56/D56*100</f>
        <v>14.447913709906333</v>
      </c>
      <c r="O56" s="964">
        <f t="shared" si="1"/>
        <v>3</v>
      </c>
      <c r="P56" s="966">
        <f>SUM(S57:AW57)</f>
        <v>0.15</v>
      </c>
      <c r="Q56" s="966">
        <f t="shared" si="2"/>
        <v>5</v>
      </c>
      <c r="R56" s="49" t="s">
        <v>34</v>
      </c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>
        <v>0.6</v>
      </c>
      <c r="AK56" s="50"/>
      <c r="AL56" s="50"/>
      <c r="AM56" s="50">
        <v>0.6</v>
      </c>
      <c r="AN56" s="50"/>
      <c r="AO56" s="50"/>
      <c r="AP56" s="50">
        <v>0.6</v>
      </c>
      <c r="AQ56" s="50"/>
      <c r="AR56" s="50"/>
      <c r="AS56" s="50">
        <v>0.6</v>
      </c>
      <c r="AT56" s="50"/>
      <c r="AU56" s="50"/>
      <c r="AV56" s="50">
        <v>0.6</v>
      </c>
      <c r="AW56" s="50"/>
      <c r="AX56" s="960"/>
    </row>
    <row r="57" spans="1:50" ht="12.75" customHeight="1">
      <c r="A57" s="962"/>
      <c r="B57" s="963"/>
      <c r="C57" s="961"/>
      <c r="D57" s="964"/>
      <c r="E57" s="969"/>
      <c r="F57" s="969"/>
      <c r="G57" s="969"/>
      <c r="H57" s="969"/>
      <c r="I57" s="1125"/>
      <c r="J57" s="1125"/>
      <c r="K57" s="965"/>
      <c r="L57" s="965"/>
      <c r="M57" s="967"/>
      <c r="N57" s="967"/>
      <c r="O57" s="964"/>
      <c r="P57" s="967"/>
      <c r="Q57" s="967"/>
      <c r="R57" s="51" t="s">
        <v>35</v>
      </c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314"/>
      <c r="AF57" s="314"/>
      <c r="AG57" s="314"/>
      <c r="AH57" s="314"/>
      <c r="AI57" s="314"/>
      <c r="AJ57" s="314">
        <v>0</v>
      </c>
      <c r="AK57" s="314"/>
      <c r="AL57" s="315">
        <v>0</v>
      </c>
      <c r="AM57" s="315">
        <v>0.15</v>
      </c>
      <c r="AN57" s="315">
        <v>0</v>
      </c>
      <c r="AO57" s="315">
        <v>0</v>
      </c>
      <c r="AP57" s="315">
        <v>0</v>
      </c>
      <c r="AQ57" s="315">
        <v>0</v>
      </c>
      <c r="AR57" s="315"/>
      <c r="AS57" s="315">
        <v>0</v>
      </c>
      <c r="AT57" s="315"/>
      <c r="AU57" s="316"/>
      <c r="AV57" s="317" t="s">
        <v>407</v>
      </c>
      <c r="AW57" s="317"/>
      <c r="AX57" s="961"/>
    </row>
    <row r="58" spans="1:50" ht="15" hidden="1" customHeight="1">
      <c r="A58" s="962" t="s">
        <v>397</v>
      </c>
      <c r="B58" s="963" t="s">
        <v>267</v>
      </c>
      <c r="C58" s="960" t="s">
        <v>33</v>
      </c>
      <c r="D58" s="964">
        <f>D46</f>
        <v>35.229999999999997</v>
      </c>
      <c r="E58" s="969">
        <v>42099</v>
      </c>
      <c r="F58" s="969"/>
      <c r="G58" s="969">
        <v>42100</v>
      </c>
      <c r="H58" s="969">
        <v>42149</v>
      </c>
      <c r="I58" s="1125"/>
      <c r="J58" s="1125"/>
      <c r="K58" s="965">
        <f>O58+апрель!L58</f>
        <v>2.37</v>
      </c>
      <c r="L58" s="965">
        <f>P58+апрель!L58</f>
        <v>2.37</v>
      </c>
      <c r="M58" s="966">
        <f>D58-L58</f>
        <v>32.86</v>
      </c>
      <c r="N58" s="966">
        <f>L58/D58*100</f>
        <v>6.7272211183650299</v>
      </c>
      <c r="O58" s="964">
        <f t="shared" si="1"/>
        <v>0</v>
      </c>
      <c r="P58" s="966">
        <f>SUM(S59:AW59)</f>
        <v>0</v>
      </c>
      <c r="Q58" s="966" t="e">
        <f t="shared" si="2"/>
        <v>#DIV/0!</v>
      </c>
      <c r="R58" s="49" t="s">
        <v>34</v>
      </c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960"/>
    </row>
    <row r="59" spans="1:50" ht="15" hidden="1" customHeight="1">
      <c r="A59" s="962"/>
      <c r="B59" s="963"/>
      <c r="C59" s="961"/>
      <c r="D59" s="964"/>
      <c r="E59" s="969"/>
      <c r="F59" s="969"/>
      <c r="G59" s="969"/>
      <c r="H59" s="969"/>
      <c r="I59" s="1125"/>
      <c r="J59" s="1125"/>
      <c r="K59" s="965"/>
      <c r="L59" s="965"/>
      <c r="M59" s="967"/>
      <c r="N59" s="967"/>
      <c r="O59" s="964"/>
      <c r="P59" s="967"/>
      <c r="Q59" s="967"/>
      <c r="R59" s="51" t="s">
        <v>35</v>
      </c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3"/>
      <c r="AM59" s="53"/>
      <c r="AN59" s="53"/>
      <c r="AO59" s="53"/>
      <c r="AP59" s="53"/>
      <c r="AQ59" s="53"/>
      <c r="AR59" s="53"/>
      <c r="AS59" s="53"/>
      <c r="AT59" s="53"/>
      <c r="AU59" s="140"/>
      <c r="AV59" s="192"/>
      <c r="AW59" s="192"/>
      <c r="AX59" s="961"/>
    </row>
    <row r="60" spans="1:50">
      <c r="A60" s="962" t="s">
        <v>397</v>
      </c>
      <c r="B60" s="963" t="s">
        <v>391</v>
      </c>
      <c r="C60" s="960" t="s">
        <v>33</v>
      </c>
      <c r="D60" s="964">
        <f>D58</f>
        <v>35.229999999999997</v>
      </c>
      <c r="E60" s="969">
        <v>42099</v>
      </c>
      <c r="F60" s="969"/>
      <c r="G60" s="969">
        <v>42100</v>
      </c>
      <c r="H60" s="969">
        <v>42149</v>
      </c>
      <c r="I60" s="1125"/>
      <c r="J60" s="1125"/>
      <c r="K60" s="965">
        <f>O60+апрель!L60</f>
        <v>7.6400000000000006</v>
      </c>
      <c r="L60" s="965">
        <f>P60+апрель!L60</f>
        <v>4.8400000000000007</v>
      </c>
      <c r="M60" s="966">
        <f>D60-L60</f>
        <v>30.389999999999997</v>
      </c>
      <c r="N60" s="966">
        <f>L60/D60*100</f>
        <v>13.738291229066141</v>
      </c>
      <c r="O60" s="964">
        <f t="shared" si="1"/>
        <v>2.8000000000000003</v>
      </c>
      <c r="P60" s="966">
        <f>SUM(S61:AW61)</f>
        <v>0</v>
      </c>
      <c r="Q60" s="966">
        <f t="shared" si="2"/>
        <v>0</v>
      </c>
      <c r="R60" s="49" t="s">
        <v>34</v>
      </c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>
        <v>0.2</v>
      </c>
      <c r="AK60" s="50">
        <v>0.2</v>
      </c>
      <c r="AL60" s="50">
        <v>0.2</v>
      </c>
      <c r="AM60" s="50">
        <v>0.2</v>
      </c>
      <c r="AN60" s="50">
        <v>0.2</v>
      </c>
      <c r="AO60" s="50">
        <v>0.2</v>
      </c>
      <c r="AP60" s="50">
        <v>0.2</v>
      </c>
      <c r="AQ60" s="50">
        <v>0.2</v>
      </c>
      <c r="AR60" s="50">
        <v>0.2</v>
      </c>
      <c r="AS60" s="50">
        <v>0.2</v>
      </c>
      <c r="AT60" s="50">
        <v>0.2</v>
      </c>
      <c r="AU60" s="50">
        <v>0.2</v>
      </c>
      <c r="AV60" s="50">
        <v>0.2</v>
      </c>
      <c r="AW60" s="50">
        <v>0.2</v>
      </c>
      <c r="AX60" s="960"/>
    </row>
    <row r="61" spans="1:50">
      <c r="A61" s="962"/>
      <c r="B61" s="963"/>
      <c r="C61" s="961"/>
      <c r="D61" s="964"/>
      <c r="E61" s="969"/>
      <c r="F61" s="969"/>
      <c r="G61" s="969"/>
      <c r="H61" s="969"/>
      <c r="I61" s="1125"/>
      <c r="J61" s="1125"/>
      <c r="K61" s="965"/>
      <c r="L61" s="965"/>
      <c r="M61" s="967"/>
      <c r="N61" s="967"/>
      <c r="O61" s="964"/>
      <c r="P61" s="967"/>
      <c r="Q61" s="967"/>
      <c r="R61" s="51" t="s">
        <v>35</v>
      </c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314"/>
      <c r="AF61" s="314"/>
      <c r="AG61" s="314"/>
      <c r="AH61" s="314"/>
      <c r="AI61" s="314"/>
      <c r="AJ61" s="314">
        <v>0</v>
      </c>
      <c r="AK61" s="314">
        <v>0</v>
      </c>
      <c r="AL61" s="315">
        <v>0</v>
      </c>
      <c r="AM61" s="315">
        <v>0</v>
      </c>
      <c r="AN61" s="315">
        <v>0</v>
      </c>
      <c r="AO61" s="315">
        <v>0</v>
      </c>
      <c r="AP61" s="315">
        <v>0</v>
      </c>
      <c r="AQ61" s="315">
        <v>0</v>
      </c>
      <c r="AR61" s="315">
        <v>0</v>
      </c>
      <c r="AS61" s="315">
        <v>0</v>
      </c>
      <c r="AT61" s="315">
        <v>0</v>
      </c>
      <c r="AU61" s="316">
        <v>0</v>
      </c>
      <c r="AV61" s="317" t="s">
        <v>407</v>
      </c>
      <c r="AW61" s="317" t="s">
        <v>407</v>
      </c>
      <c r="AX61" s="961"/>
    </row>
    <row r="62" spans="1:50">
      <c r="A62" s="962" t="s">
        <v>398</v>
      </c>
      <c r="B62" s="963" t="s">
        <v>288</v>
      </c>
      <c r="C62" s="960" t="s">
        <v>289</v>
      </c>
      <c r="D62" s="964">
        <v>749</v>
      </c>
      <c r="E62" s="969">
        <v>42075</v>
      </c>
      <c r="F62" s="969" t="s">
        <v>31</v>
      </c>
      <c r="G62" s="969">
        <v>42075</v>
      </c>
      <c r="H62" s="969">
        <v>42146</v>
      </c>
      <c r="I62" s="1125">
        <v>42155</v>
      </c>
      <c r="J62" s="1125"/>
      <c r="K62" s="965">
        <f>O62+апрель!L62</f>
        <v>631</v>
      </c>
      <c r="L62" s="965">
        <f>P62+апрель!L62</f>
        <v>527</v>
      </c>
      <c r="M62" s="966">
        <f>D62-L62</f>
        <v>222</v>
      </c>
      <c r="N62" s="966">
        <f>L62/D62*100</f>
        <v>70.360480640854476</v>
      </c>
      <c r="O62" s="964">
        <f t="shared" si="1"/>
        <v>104</v>
      </c>
      <c r="P62" s="966">
        <f>SUM(S63:AW63)</f>
        <v>0</v>
      </c>
      <c r="Q62" s="966">
        <f>P62/O62*100</f>
        <v>0</v>
      </c>
      <c r="R62" s="49" t="s">
        <v>34</v>
      </c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>
        <v>45</v>
      </c>
      <c r="AP62" s="54"/>
      <c r="AQ62" s="54">
        <v>5</v>
      </c>
      <c r="AR62" s="54"/>
      <c r="AS62" s="54">
        <v>2</v>
      </c>
      <c r="AT62" s="54"/>
      <c r="AU62" s="54">
        <v>52</v>
      </c>
      <c r="AV62" s="54"/>
      <c r="AW62" s="50"/>
      <c r="AX62" s="960"/>
    </row>
    <row r="63" spans="1:50">
      <c r="A63" s="962"/>
      <c r="B63" s="963"/>
      <c r="C63" s="961"/>
      <c r="D63" s="964"/>
      <c r="E63" s="969"/>
      <c r="F63" s="969"/>
      <c r="G63" s="969"/>
      <c r="H63" s="969"/>
      <c r="I63" s="1125"/>
      <c r="J63" s="1125"/>
      <c r="K63" s="965"/>
      <c r="L63" s="965"/>
      <c r="M63" s="967"/>
      <c r="N63" s="967"/>
      <c r="O63" s="964"/>
      <c r="P63" s="967"/>
      <c r="Q63" s="967"/>
      <c r="R63" s="51" t="s">
        <v>35</v>
      </c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314"/>
      <c r="AF63" s="314"/>
      <c r="AG63" s="314"/>
      <c r="AH63" s="314"/>
      <c r="AI63" s="314"/>
      <c r="AJ63" s="314"/>
      <c r="AK63" s="314"/>
      <c r="AL63" s="315"/>
      <c r="AM63" s="315"/>
      <c r="AN63" s="315"/>
      <c r="AO63" s="315">
        <v>0</v>
      </c>
      <c r="AP63" s="315">
        <v>0</v>
      </c>
      <c r="AQ63" s="315">
        <v>0</v>
      </c>
      <c r="AR63" s="315"/>
      <c r="AS63" s="315">
        <v>0</v>
      </c>
      <c r="AT63" s="315"/>
      <c r="AU63" s="316">
        <v>0</v>
      </c>
      <c r="AV63" s="317"/>
      <c r="AW63" s="317"/>
      <c r="AX63" s="961"/>
    </row>
    <row r="64" spans="1:50">
      <c r="A64" s="962" t="s">
        <v>399</v>
      </c>
      <c r="B64" s="963" t="str">
        <f>март!B64</f>
        <v>Монтаж утяжилителей УБО - 530М</v>
      </c>
      <c r="C64" s="960" t="s">
        <v>289</v>
      </c>
      <c r="D64" s="964">
        <v>749</v>
      </c>
      <c r="E64" s="969">
        <v>42075</v>
      </c>
      <c r="F64" s="969" t="s">
        <v>31</v>
      </c>
      <c r="G64" s="969">
        <v>42087</v>
      </c>
      <c r="H64" s="969">
        <v>42146</v>
      </c>
      <c r="I64" s="1125">
        <v>42155</v>
      </c>
      <c r="J64" s="1125"/>
      <c r="K64" s="965">
        <f>O64+апрель!L64</f>
        <v>214</v>
      </c>
      <c r="L64" s="965">
        <f>P64+апрель!L64</f>
        <v>110</v>
      </c>
      <c r="M64" s="966">
        <f>D64-L64</f>
        <v>639</v>
      </c>
      <c r="N64" s="966">
        <f>L64/D64*100</f>
        <v>14.686248331108146</v>
      </c>
      <c r="O64" s="964">
        <f t="shared" si="1"/>
        <v>104</v>
      </c>
      <c r="P64" s="966">
        <f>SUM(S65:AW65)</f>
        <v>0</v>
      </c>
      <c r="Q64" s="966">
        <f t="shared" si="2"/>
        <v>0</v>
      </c>
      <c r="R64" s="49" t="s">
        <v>34</v>
      </c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45</v>
      </c>
      <c r="AP64" s="54"/>
      <c r="AQ64" s="54">
        <v>5</v>
      </c>
      <c r="AR64" s="54"/>
      <c r="AS64" s="54">
        <v>2</v>
      </c>
      <c r="AT64" s="54"/>
      <c r="AU64" s="54">
        <v>52</v>
      </c>
      <c r="AV64" s="54"/>
      <c r="AW64" s="54"/>
      <c r="AX64" s="960"/>
    </row>
    <row r="65" spans="1:51">
      <c r="A65" s="962"/>
      <c r="B65" s="963"/>
      <c r="C65" s="961"/>
      <c r="D65" s="964"/>
      <c r="E65" s="969"/>
      <c r="F65" s="969"/>
      <c r="G65" s="969"/>
      <c r="H65" s="969"/>
      <c r="I65" s="1125"/>
      <c r="J65" s="1125"/>
      <c r="K65" s="965"/>
      <c r="L65" s="965"/>
      <c r="M65" s="967"/>
      <c r="N65" s="967"/>
      <c r="O65" s="964"/>
      <c r="P65" s="967"/>
      <c r="Q65" s="967"/>
      <c r="R65" s="51" t="s">
        <v>35</v>
      </c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314"/>
      <c r="AF65" s="314"/>
      <c r="AG65" s="314"/>
      <c r="AH65" s="314"/>
      <c r="AI65" s="314"/>
      <c r="AJ65" s="314"/>
      <c r="AK65" s="314"/>
      <c r="AL65" s="315"/>
      <c r="AM65" s="315"/>
      <c r="AN65" s="315"/>
      <c r="AO65" s="315">
        <v>0</v>
      </c>
      <c r="AP65" s="315">
        <v>0</v>
      </c>
      <c r="AQ65" s="315">
        <v>0</v>
      </c>
      <c r="AR65" s="315"/>
      <c r="AS65" s="315">
        <v>0</v>
      </c>
      <c r="AT65" s="315"/>
      <c r="AU65" s="316">
        <v>0</v>
      </c>
      <c r="AV65" s="317"/>
      <c r="AW65" s="317"/>
      <c r="AX65" s="961"/>
    </row>
    <row r="66" spans="1:51" hidden="1">
      <c r="A66" s="194">
        <v>4</v>
      </c>
      <c r="B66" s="970" t="s">
        <v>91</v>
      </c>
      <c r="C66" s="970"/>
      <c r="D66" s="970"/>
      <c r="E66" s="970">
        <v>42045</v>
      </c>
      <c r="F66" s="970"/>
      <c r="G66" s="970"/>
      <c r="H66" s="970">
        <v>42174</v>
      </c>
      <c r="I66" s="970"/>
      <c r="J66" s="970"/>
      <c r="K66" s="970"/>
      <c r="L66" s="970"/>
      <c r="M66" s="970"/>
      <c r="N66" s="970"/>
      <c r="O66" s="970"/>
      <c r="P66" s="970"/>
      <c r="Q66" s="970"/>
      <c r="R66" s="970"/>
      <c r="S66" s="970"/>
      <c r="T66" s="970"/>
      <c r="U66" s="970"/>
      <c r="V66" s="970"/>
      <c r="W66" s="970"/>
      <c r="X66" s="970"/>
      <c r="Y66" s="970"/>
      <c r="Z66" s="970"/>
      <c r="AA66" s="970"/>
      <c r="AB66" s="970"/>
      <c r="AC66" s="970"/>
      <c r="AD66" s="970"/>
      <c r="AE66" s="970"/>
      <c r="AF66" s="970"/>
      <c r="AG66" s="970"/>
      <c r="AH66" s="970"/>
      <c r="AI66" s="970"/>
      <c r="AJ66" s="970"/>
      <c r="AK66" s="970"/>
      <c r="AL66" s="970"/>
      <c r="AM66" s="970"/>
      <c r="AN66" s="970"/>
      <c r="AO66" s="970"/>
      <c r="AP66" s="970"/>
      <c r="AQ66" s="970"/>
      <c r="AR66" s="970"/>
      <c r="AS66" s="970"/>
      <c r="AT66" s="970"/>
      <c r="AU66" s="970"/>
      <c r="AV66" s="970"/>
      <c r="AW66" s="970"/>
      <c r="AX66" s="970"/>
    </row>
    <row r="67" spans="1:51" hidden="1">
      <c r="A67" s="195" t="s">
        <v>268</v>
      </c>
      <c r="B67" s="1110" t="s">
        <v>92</v>
      </c>
      <c r="C67" s="1110"/>
      <c r="D67" s="1110"/>
      <c r="E67" s="1110">
        <v>42045</v>
      </c>
      <c r="F67" s="1110"/>
      <c r="G67" s="1110"/>
      <c r="H67" s="1110">
        <v>42084</v>
      </c>
      <c r="I67" s="1110"/>
      <c r="J67" s="1110"/>
      <c r="K67" s="1110"/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  <c r="AT67" s="1110"/>
      <c r="AU67" s="1110"/>
      <c r="AV67" s="1110"/>
      <c r="AW67" s="1110"/>
      <c r="AX67" s="1110"/>
    </row>
    <row r="68" spans="1:51" ht="15" hidden="1" customHeight="1">
      <c r="A68" s="962" t="s">
        <v>129</v>
      </c>
      <c r="B68" s="1126" t="s">
        <v>93</v>
      </c>
      <c r="C68" s="1127" t="s">
        <v>38</v>
      </c>
      <c r="D68" s="1129">
        <v>1596</v>
      </c>
      <c r="E68" s="1130">
        <v>42045</v>
      </c>
      <c r="F68" s="1130">
        <v>42175</v>
      </c>
      <c r="G68" s="1130"/>
      <c r="H68" s="1130">
        <v>42054</v>
      </c>
      <c r="I68" s="1130">
        <v>42175</v>
      </c>
      <c r="J68" s="1130"/>
      <c r="K68" s="1129">
        <f>O68+апрель!L68</f>
        <v>0</v>
      </c>
      <c r="L68" s="1129">
        <f>P68+апрель!L68</f>
        <v>0</v>
      </c>
      <c r="M68" s="1133">
        <f>D68-L68</f>
        <v>1596</v>
      </c>
      <c r="N68" s="1133">
        <f>L68/D68*100</f>
        <v>0</v>
      </c>
      <c r="O68" s="1129">
        <f>SUM(S68:AW68)</f>
        <v>0</v>
      </c>
      <c r="P68" s="1133">
        <f>SUM(S69:AW69)</f>
        <v>0</v>
      </c>
      <c r="Q68" s="1133" t="e">
        <f>P68/O68*100</f>
        <v>#DIV/0!</v>
      </c>
      <c r="R68" s="304" t="s">
        <v>34</v>
      </c>
      <c r="S68" s="305"/>
      <c r="T68" s="305"/>
      <c r="U68" s="305"/>
      <c r="V68" s="305"/>
      <c r="W68" s="305"/>
      <c r="X68" s="305"/>
      <c r="Y68" s="305"/>
      <c r="Z68" s="305"/>
      <c r="AA68" s="305"/>
      <c r="AB68" s="305"/>
      <c r="AC68" s="305"/>
      <c r="AD68" s="305"/>
      <c r="AE68" s="305"/>
      <c r="AF68" s="305"/>
      <c r="AG68" s="305"/>
      <c r="AH68" s="305"/>
      <c r="AI68" s="305"/>
      <c r="AJ68" s="305"/>
      <c r="AK68" s="305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5"/>
      <c r="AW68" s="305"/>
      <c r="AX68" s="1127" t="s">
        <v>393</v>
      </c>
      <c r="AY68">
        <f>F68-I68</f>
        <v>0</v>
      </c>
    </row>
    <row r="69" spans="1:51" hidden="1">
      <c r="A69" s="962"/>
      <c r="B69" s="1126"/>
      <c r="C69" s="1128"/>
      <c r="D69" s="1129"/>
      <c r="E69" s="1130"/>
      <c r="F69" s="1130"/>
      <c r="G69" s="1130"/>
      <c r="H69" s="1130"/>
      <c r="I69" s="1130"/>
      <c r="J69" s="1130"/>
      <c r="K69" s="1129"/>
      <c r="L69" s="1129"/>
      <c r="M69" s="1134"/>
      <c r="N69" s="1134"/>
      <c r="O69" s="1129"/>
      <c r="P69" s="1134"/>
      <c r="Q69" s="1134"/>
      <c r="R69" s="304" t="s">
        <v>35</v>
      </c>
      <c r="S69" s="305"/>
      <c r="T69" s="305"/>
      <c r="U69" s="305"/>
      <c r="V69" s="305"/>
      <c r="W69" s="305"/>
      <c r="X69" s="305"/>
      <c r="Y69" s="305"/>
      <c r="Z69" s="305"/>
      <c r="AA69" s="305"/>
      <c r="AB69" s="305"/>
      <c r="AC69" s="305"/>
      <c r="AD69" s="305"/>
      <c r="AE69" s="305"/>
      <c r="AF69" s="305"/>
      <c r="AG69" s="305"/>
      <c r="AH69" s="305"/>
      <c r="AI69" s="305"/>
      <c r="AJ69" s="305"/>
      <c r="AK69" s="305"/>
      <c r="AL69" s="305"/>
      <c r="AM69" s="305"/>
      <c r="AN69" s="305"/>
      <c r="AO69" s="305"/>
      <c r="AP69" s="305"/>
      <c r="AQ69" s="305"/>
      <c r="AR69" s="305"/>
      <c r="AS69" s="305"/>
      <c r="AT69" s="305"/>
      <c r="AU69" s="306"/>
      <c r="AV69" s="307"/>
      <c r="AW69" s="308"/>
      <c r="AX69" s="1128"/>
    </row>
    <row r="70" spans="1:51" ht="15" hidden="1" customHeight="1">
      <c r="A70" s="962" t="s">
        <v>130</v>
      </c>
      <c r="B70" s="1126" t="s">
        <v>94</v>
      </c>
      <c r="C70" s="1127" t="s">
        <v>39</v>
      </c>
      <c r="D70" s="1129">
        <v>100</v>
      </c>
      <c r="E70" s="1130">
        <v>42055</v>
      </c>
      <c r="F70" s="1130">
        <v>42175</v>
      </c>
      <c r="G70" s="1130"/>
      <c r="H70" s="1130">
        <v>42069</v>
      </c>
      <c r="I70" s="1130">
        <f>F70+14</f>
        <v>42189</v>
      </c>
      <c r="J70" s="1130"/>
      <c r="K70" s="1129">
        <f>O70+март!L70</f>
        <v>0</v>
      </c>
      <c r="L70" s="1129">
        <f>P70+март!L70</f>
        <v>0</v>
      </c>
      <c r="M70" s="1133">
        <f>D70-L70</f>
        <v>100</v>
      </c>
      <c r="N70" s="1133">
        <f>L70/D70*100</f>
        <v>0</v>
      </c>
      <c r="O70" s="1129">
        <f>SUM(S70:AW70)</f>
        <v>0</v>
      </c>
      <c r="P70" s="1133">
        <f>SUM(S71:AW71)</f>
        <v>0</v>
      </c>
      <c r="Q70" s="1133" t="e">
        <f>P70/O70*100</f>
        <v>#DIV/0!</v>
      </c>
      <c r="R70" s="304" t="s">
        <v>34</v>
      </c>
      <c r="S70" s="305"/>
      <c r="T70" s="305"/>
      <c r="U70" s="305"/>
      <c r="V70" s="305"/>
      <c r="W70" s="305"/>
      <c r="X70" s="305"/>
      <c r="Y70" s="305"/>
      <c r="Z70" s="305"/>
      <c r="AA70" s="305"/>
      <c r="AB70" s="305"/>
      <c r="AC70" s="305"/>
      <c r="AD70" s="305"/>
      <c r="AE70" s="305"/>
      <c r="AF70" s="305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/>
      <c r="AX70" s="1131" t="s">
        <v>326</v>
      </c>
    </row>
    <row r="71" spans="1:51" hidden="1">
      <c r="A71" s="962"/>
      <c r="B71" s="1126"/>
      <c r="C71" s="1128"/>
      <c r="D71" s="1129"/>
      <c r="E71" s="1130"/>
      <c r="F71" s="1130"/>
      <c r="G71" s="1130"/>
      <c r="H71" s="1130"/>
      <c r="I71" s="1130"/>
      <c r="J71" s="1130"/>
      <c r="K71" s="1129"/>
      <c r="L71" s="1129"/>
      <c r="M71" s="1134"/>
      <c r="N71" s="1134"/>
      <c r="O71" s="1129"/>
      <c r="P71" s="1134"/>
      <c r="Q71" s="1134"/>
      <c r="R71" s="304" t="s">
        <v>35</v>
      </c>
      <c r="S71" s="305"/>
      <c r="T71" s="305"/>
      <c r="U71" s="305"/>
      <c r="V71" s="305"/>
      <c r="W71" s="305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6"/>
      <c r="AV71" s="307"/>
      <c r="AW71" s="308"/>
      <c r="AX71" s="1132"/>
    </row>
    <row r="72" spans="1:51" ht="15" hidden="1" customHeight="1">
      <c r="A72" s="962" t="s">
        <v>131</v>
      </c>
      <c r="B72" s="1126" t="s">
        <v>95</v>
      </c>
      <c r="C72" s="1127" t="s">
        <v>39</v>
      </c>
      <c r="D72" s="1129">
        <v>100</v>
      </c>
      <c r="E72" s="1130">
        <v>42070</v>
      </c>
      <c r="F72" s="1130">
        <v>42111</v>
      </c>
      <c r="G72" s="1130"/>
      <c r="H72" s="1130">
        <v>42075</v>
      </c>
      <c r="I72" s="1130">
        <v>42110</v>
      </c>
      <c r="J72" s="1130"/>
      <c r="K72" s="1129">
        <f>O72+март!L72</f>
        <v>0</v>
      </c>
      <c r="L72" s="1129">
        <f>P72+март!L72</f>
        <v>0</v>
      </c>
      <c r="M72" s="1133">
        <f>D72-L72</f>
        <v>100</v>
      </c>
      <c r="N72" s="1133">
        <f>L72/D72*100</f>
        <v>0</v>
      </c>
      <c r="O72" s="1129">
        <f>SUM(S72:AW72)</f>
        <v>0</v>
      </c>
      <c r="P72" s="1133">
        <f>SUM(S73:AW73)</f>
        <v>0</v>
      </c>
      <c r="Q72" s="1133" t="e">
        <f>P72/O72*100</f>
        <v>#DIV/0!</v>
      </c>
      <c r="R72" s="304" t="s">
        <v>34</v>
      </c>
      <c r="S72" s="305"/>
      <c r="T72" s="305"/>
      <c r="U72" s="305"/>
      <c r="V72" s="305"/>
      <c r="W72" s="305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/>
      <c r="AX72" s="1131" t="s">
        <v>326</v>
      </c>
    </row>
    <row r="73" spans="1:51" hidden="1">
      <c r="A73" s="962"/>
      <c r="B73" s="1126"/>
      <c r="C73" s="1128"/>
      <c r="D73" s="1129"/>
      <c r="E73" s="1130"/>
      <c r="F73" s="1130"/>
      <c r="G73" s="1130"/>
      <c r="H73" s="1130"/>
      <c r="I73" s="1130"/>
      <c r="J73" s="1130"/>
      <c r="K73" s="1129"/>
      <c r="L73" s="1129"/>
      <c r="M73" s="1134"/>
      <c r="N73" s="1134"/>
      <c r="O73" s="1129"/>
      <c r="P73" s="1134"/>
      <c r="Q73" s="1134"/>
      <c r="R73" s="304" t="s">
        <v>35</v>
      </c>
      <c r="S73" s="305"/>
      <c r="T73" s="305"/>
      <c r="U73" s="305"/>
      <c r="V73" s="305"/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6"/>
      <c r="AV73" s="307"/>
      <c r="AW73" s="308"/>
      <c r="AX73" s="1132"/>
    </row>
    <row r="74" spans="1:51" ht="15" hidden="1" customHeight="1">
      <c r="A74" s="962" t="s">
        <v>132</v>
      </c>
      <c r="B74" s="1126" t="s">
        <v>96</v>
      </c>
      <c r="C74" s="1127" t="s">
        <v>39</v>
      </c>
      <c r="D74" s="1129">
        <v>100</v>
      </c>
      <c r="E74" s="1130">
        <v>42070</v>
      </c>
      <c r="F74" s="1130">
        <v>42110</v>
      </c>
      <c r="G74" s="1130"/>
      <c r="H74" s="1130">
        <v>42084</v>
      </c>
      <c r="I74" s="1130">
        <f>F74+14</f>
        <v>42124</v>
      </c>
      <c r="J74" s="1130"/>
      <c r="K74" s="1129">
        <f>O74+март!L74</f>
        <v>0</v>
      </c>
      <c r="L74" s="1129">
        <f>P74+март!L74</f>
        <v>0</v>
      </c>
      <c r="M74" s="1133">
        <f>D74-L74</f>
        <v>100</v>
      </c>
      <c r="N74" s="1133">
        <f>L74/D74*100</f>
        <v>0</v>
      </c>
      <c r="O74" s="1129">
        <f>SUM(S74:AW74)</f>
        <v>0</v>
      </c>
      <c r="P74" s="1133">
        <f>SUM(S75:AW75)</f>
        <v>0</v>
      </c>
      <c r="Q74" s="1133" t="e">
        <f>P74/O74*100</f>
        <v>#DIV/0!</v>
      </c>
      <c r="R74" s="304" t="s">
        <v>34</v>
      </c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/>
      <c r="AX74" s="1131" t="s">
        <v>326</v>
      </c>
    </row>
    <row r="75" spans="1:51" hidden="1">
      <c r="A75" s="962"/>
      <c r="B75" s="1126"/>
      <c r="C75" s="1128"/>
      <c r="D75" s="1129"/>
      <c r="E75" s="1130"/>
      <c r="F75" s="1130"/>
      <c r="G75" s="1130"/>
      <c r="H75" s="1130"/>
      <c r="I75" s="1130"/>
      <c r="J75" s="1130"/>
      <c r="K75" s="1129"/>
      <c r="L75" s="1129"/>
      <c r="M75" s="1134"/>
      <c r="N75" s="1134"/>
      <c r="O75" s="1129"/>
      <c r="P75" s="1134"/>
      <c r="Q75" s="1134"/>
      <c r="R75" s="304" t="s">
        <v>35</v>
      </c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6"/>
      <c r="AV75" s="307"/>
      <c r="AW75" s="308"/>
      <c r="AX75" s="1132"/>
    </row>
    <row r="76" spans="1:51" ht="15" hidden="1" customHeight="1">
      <c r="A76" s="962" t="s">
        <v>133</v>
      </c>
      <c r="B76" s="1126" t="s">
        <v>97</v>
      </c>
      <c r="C76" s="1127" t="s">
        <v>39</v>
      </c>
      <c r="D76" s="1129">
        <v>100</v>
      </c>
      <c r="E76" s="1130">
        <v>42070</v>
      </c>
      <c r="F76" s="1130">
        <v>42111</v>
      </c>
      <c r="G76" s="1130"/>
      <c r="H76" s="1130">
        <v>42078</v>
      </c>
      <c r="I76" s="1130">
        <v>42180</v>
      </c>
      <c r="J76" s="1130"/>
      <c r="K76" s="1129">
        <f>O76+март!L76</f>
        <v>0</v>
      </c>
      <c r="L76" s="1129">
        <f>P76+март!L76</f>
        <v>0</v>
      </c>
      <c r="M76" s="1133">
        <f>D76-L76</f>
        <v>100</v>
      </c>
      <c r="N76" s="1133">
        <f>L76/D76*100</f>
        <v>0</v>
      </c>
      <c r="O76" s="1129">
        <f>SUM(S76:AW76)</f>
        <v>0</v>
      </c>
      <c r="P76" s="1133">
        <f>SUM(S77:AW77)</f>
        <v>0</v>
      </c>
      <c r="Q76" s="1133" t="e">
        <f>P76/O76*100</f>
        <v>#DIV/0!</v>
      </c>
      <c r="R76" s="304" t="s">
        <v>34</v>
      </c>
      <c r="S76" s="305"/>
      <c r="T76" s="305"/>
      <c r="U76" s="305"/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/>
      <c r="AX76" s="1131" t="s">
        <v>326</v>
      </c>
    </row>
    <row r="77" spans="1:51" hidden="1">
      <c r="A77" s="962"/>
      <c r="B77" s="1126"/>
      <c r="C77" s="1128"/>
      <c r="D77" s="1129"/>
      <c r="E77" s="1130"/>
      <c r="F77" s="1130"/>
      <c r="G77" s="1130"/>
      <c r="H77" s="1130"/>
      <c r="I77" s="1130"/>
      <c r="J77" s="1130"/>
      <c r="K77" s="1129"/>
      <c r="L77" s="1129"/>
      <c r="M77" s="1134"/>
      <c r="N77" s="1134"/>
      <c r="O77" s="1129"/>
      <c r="P77" s="1134"/>
      <c r="Q77" s="1134"/>
      <c r="R77" s="304" t="s">
        <v>35</v>
      </c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6"/>
      <c r="AV77" s="307"/>
      <c r="AW77" s="308"/>
      <c r="AX77" s="1132"/>
    </row>
    <row r="78" spans="1:51" hidden="1">
      <c r="A78" s="195" t="s">
        <v>269</v>
      </c>
      <c r="B78" s="1135" t="s">
        <v>98</v>
      </c>
      <c r="C78" s="1135"/>
      <c r="D78" s="1135"/>
      <c r="E78" s="1135">
        <v>42055</v>
      </c>
      <c r="F78" s="1135"/>
      <c r="G78" s="1135"/>
      <c r="H78" s="1135">
        <v>42114</v>
      </c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35"/>
      <c r="AC78" s="1135"/>
      <c r="AD78" s="1135"/>
      <c r="AE78" s="1135"/>
      <c r="AF78" s="1135"/>
      <c r="AG78" s="1135"/>
      <c r="AH78" s="1135"/>
      <c r="AI78" s="1135"/>
      <c r="AJ78" s="1135"/>
      <c r="AK78" s="1135"/>
      <c r="AL78" s="1135"/>
      <c r="AM78" s="1135"/>
      <c r="AN78" s="1135"/>
      <c r="AO78" s="1135"/>
      <c r="AP78" s="1135"/>
      <c r="AQ78" s="1135"/>
      <c r="AR78" s="1135"/>
      <c r="AS78" s="1135"/>
      <c r="AT78" s="1135"/>
      <c r="AU78" s="1135"/>
      <c r="AV78" s="1135"/>
      <c r="AW78" s="1135"/>
      <c r="AX78" s="1135"/>
    </row>
    <row r="79" spans="1:51" ht="15" hidden="1" customHeight="1">
      <c r="A79" s="962" t="s">
        <v>134</v>
      </c>
      <c r="B79" s="1126" t="s">
        <v>93</v>
      </c>
      <c r="C79" s="1127" t="s">
        <v>38</v>
      </c>
      <c r="D79" s="1129">
        <v>1886</v>
      </c>
      <c r="E79" s="1130">
        <v>42055</v>
      </c>
      <c r="F79" s="1130">
        <v>42175</v>
      </c>
      <c r="G79" s="1130"/>
      <c r="H79" s="1130">
        <v>42064</v>
      </c>
      <c r="I79" s="1130">
        <v>42175</v>
      </c>
      <c r="J79" s="1130"/>
      <c r="K79" s="1129">
        <f>O79+апрель!L79</f>
        <v>0</v>
      </c>
      <c r="L79" s="1129">
        <f>P79+апрель!L79</f>
        <v>0</v>
      </c>
      <c r="M79" s="1133">
        <f>D79-L79</f>
        <v>1886</v>
      </c>
      <c r="N79" s="1133">
        <f>L79/D79*100</f>
        <v>0</v>
      </c>
      <c r="O79" s="1129">
        <f>SUM(S79:AW79)</f>
        <v>0</v>
      </c>
      <c r="P79" s="1133">
        <f>SUM(S80:AW80)</f>
        <v>0</v>
      </c>
      <c r="Q79" s="1133" t="e">
        <f>P79/O79*100</f>
        <v>#DIV/0!</v>
      </c>
      <c r="R79" s="304" t="s">
        <v>34</v>
      </c>
      <c r="S79" s="305"/>
      <c r="T79" s="305"/>
      <c r="U79" s="305"/>
      <c r="V79" s="305"/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309"/>
      <c r="AO79" s="309"/>
      <c r="AP79" s="309"/>
      <c r="AQ79" s="309"/>
      <c r="AR79" s="309"/>
      <c r="AS79" s="309"/>
      <c r="AT79" s="309"/>
      <c r="AU79" s="309"/>
      <c r="AV79" s="309"/>
      <c r="AW79" s="305"/>
      <c r="AX79" s="1127" t="s">
        <v>393</v>
      </c>
      <c r="AY79">
        <f>I79-F79</f>
        <v>0</v>
      </c>
    </row>
    <row r="80" spans="1:51" hidden="1">
      <c r="A80" s="962"/>
      <c r="B80" s="1126"/>
      <c r="C80" s="1128"/>
      <c r="D80" s="1129"/>
      <c r="E80" s="1130"/>
      <c r="F80" s="1130"/>
      <c r="G80" s="1130"/>
      <c r="H80" s="1130"/>
      <c r="I80" s="1130"/>
      <c r="J80" s="1130"/>
      <c r="K80" s="1129"/>
      <c r="L80" s="1129"/>
      <c r="M80" s="1134"/>
      <c r="N80" s="1134"/>
      <c r="O80" s="1129"/>
      <c r="P80" s="1134"/>
      <c r="Q80" s="1134"/>
      <c r="R80" s="304" t="s">
        <v>35</v>
      </c>
      <c r="S80" s="305"/>
      <c r="T80" s="305"/>
      <c r="U80" s="305"/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6"/>
      <c r="AV80" s="307"/>
      <c r="AW80" s="308"/>
      <c r="AX80" s="1128"/>
    </row>
    <row r="81" spans="1:52" ht="15" hidden="1" customHeight="1">
      <c r="A81" s="962" t="s">
        <v>135</v>
      </c>
      <c r="B81" s="1126" t="s">
        <v>94</v>
      </c>
      <c r="C81" s="1127" t="s">
        <v>39</v>
      </c>
      <c r="D81" s="1129">
        <v>100</v>
      </c>
      <c r="E81" s="1130">
        <v>42085</v>
      </c>
      <c r="F81" s="1130">
        <v>42175</v>
      </c>
      <c r="G81" s="1130"/>
      <c r="H81" s="1130">
        <v>42099</v>
      </c>
      <c r="I81" s="1130">
        <v>42189</v>
      </c>
      <c r="J81" s="1130"/>
      <c r="K81" s="1129">
        <f>O81+март!L81</f>
        <v>0</v>
      </c>
      <c r="L81" s="1129">
        <f>P81+март!L81</f>
        <v>0</v>
      </c>
      <c r="M81" s="1133">
        <f>D81-L81</f>
        <v>100</v>
      </c>
      <c r="N81" s="1133">
        <f>L81/D81*100</f>
        <v>0</v>
      </c>
      <c r="O81" s="1129">
        <f>SUM(S81:AW81)</f>
        <v>0</v>
      </c>
      <c r="P81" s="1133">
        <f>SUM(S82:AW82)</f>
        <v>0</v>
      </c>
      <c r="Q81" s="1133" t="e">
        <f>P81/O81*100</f>
        <v>#DIV/0!</v>
      </c>
      <c r="R81" s="304" t="s">
        <v>34</v>
      </c>
      <c r="S81" s="305"/>
      <c r="T81" s="305"/>
      <c r="U81" s="305"/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/>
      <c r="AX81" s="1131" t="s">
        <v>326</v>
      </c>
    </row>
    <row r="82" spans="1:52" hidden="1">
      <c r="A82" s="962"/>
      <c r="B82" s="1126"/>
      <c r="C82" s="1128"/>
      <c r="D82" s="1129"/>
      <c r="E82" s="1130"/>
      <c r="F82" s="1130"/>
      <c r="G82" s="1130"/>
      <c r="H82" s="1130"/>
      <c r="I82" s="1130"/>
      <c r="J82" s="1130"/>
      <c r="K82" s="1129"/>
      <c r="L82" s="1129"/>
      <c r="M82" s="1134"/>
      <c r="N82" s="1134"/>
      <c r="O82" s="1129"/>
      <c r="P82" s="1134"/>
      <c r="Q82" s="1134"/>
      <c r="R82" s="304" t="s">
        <v>35</v>
      </c>
      <c r="S82" s="305"/>
      <c r="T82" s="305"/>
      <c r="U82" s="305"/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6"/>
      <c r="AV82" s="307"/>
      <c r="AW82" s="308"/>
      <c r="AX82" s="1132"/>
      <c r="AY82">
        <f>H81-E81</f>
        <v>14</v>
      </c>
      <c r="AZ82" s="191"/>
    </row>
    <row r="83" spans="1:52" hidden="1">
      <c r="A83" s="971" t="s">
        <v>136</v>
      </c>
      <c r="B83" s="1126" t="s">
        <v>95</v>
      </c>
      <c r="C83" s="1127" t="s">
        <v>39</v>
      </c>
      <c r="D83" s="1129">
        <v>100</v>
      </c>
      <c r="E83" s="1130">
        <v>42100</v>
      </c>
      <c r="F83" s="1130">
        <v>42181</v>
      </c>
      <c r="G83" s="1130"/>
      <c r="H83" s="1130">
        <v>42110</v>
      </c>
      <c r="I83" s="1130">
        <f>F83+5</f>
        <v>42186</v>
      </c>
      <c r="J83" s="1130"/>
      <c r="K83" s="1129">
        <f>O83+март!L83</f>
        <v>0</v>
      </c>
      <c r="L83" s="1129">
        <f>P83+март!L83</f>
        <v>0</v>
      </c>
      <c r="M83" s="1133">
        <f>D83-L83</f>
        <v>100</v>
      </c>
      <c r="N83" s="1133">
        <f>L83/D83*100</f>
        <v>0</v>
      </c>
      <c r="O83" s="1129">
        <f>SUM(S83:AW83)</f>
        <v>0</v>
      </c>
      <c r="P83" s="1133">
        <f>SUM(S84:AW84)</f>
        <v>0</v>
      </c>
      <c r="Q83" s="1133" t="e">
        <f>P83/O83*100</f>
        <v>#DIV/0!</v>
      </c>
      <c r="R83" s="304" t="s">
        <v>34</v>
      </c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/>
      <c r="AX83" s="1131" t="s">
        <v>326</v>
      </c>
    </row>
    <row r="84" spans="1:52" hidden="1">
      <c r="A84" s="971"/>
      <c r="B84" s="1126"/>
      <c r="C84" s="1128"/>
      <c r="D84" s="1129"/>
      <c r="E84" s="1130"/>
      <c r="F84" s="1130"/>
      <c r="G84" s="1130"/>
      <c r="H84" s="1130"/>
      <c r="I84" s="1130"/>
      <c r="J84" s="1130"/>
      <c r="K84" s="1129"/>
      <c r="L84" s="1129"/>
      <c r="M84" s="1134"/>
      <c r="N84" s="1134"/>
      <c r="O84" s="1129"/>
      <c r="P84" s="1134"/>
      <c r="Q84" s="1134"/>
      <c r="R84" s="304" t="s">
        <v>35</v>
      </c>
      <c r="S84" s="305"/>
      <c r="T84" s="305"/>
      <c r="U84" s="305"/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6"/>
      <c r="AV84" s="307"/>
      <c r="AW84" s="308"/>
      <c r="AX84" s="1132"/>
    </row>
    <row r="85" spans="1:52" hidden="1">
      <c r="A85" s="971" t="s">
        <v>137</v>
      </c>
      <c r="B85" s="1126" t="s">
        <v>96</v>
      </c>
      <c r="C85" s="1127" t="s">
        <v>39</v>
      </c>
      <c r="D85" s="1129">
        <v>100</v>
      </c>
      <c r="E85" s="1130">
        <v>42100</v>
      </c>
      <c r="F85" s="1130">
        <v>42181</v>
      </c>
      <c r="G85" s="1130"/>
      <c r="H85" s="1130">
        <v>42114</v>
      </c>
      <c r="I85" s="1130">
        <f>F85+14</f>
        <v>42195</v>
      </c>
      <c r="J85" s="1130"/>
      <c r="K85" s="1129">
        <f>O85+март!L85</f>
        <v>0</v>
      </c>
      <c r="L85" s="1129">
        <f>P85+март!L85</f>
        <v>0</v>
      </c>
      <c r="M85" s="1133">
        <f>D85-L85</f>
        <v>100</v>
      </c>
      <c r="N85" s="1133">
        <f>L85/D85*100</f>
        <v>0</v>
      </c>
      <c r="O85" s="1129">
        <f>SUM(S85:AW85)</f>
        <v>0</v>
      </c>
      <c r="P85" s="1133">
        <f>SUM(S86:AW86)</f>
        <v>0</v>
      </c>
      <c r="Q85" s="1133" t="e">
        <f>P85/O85*100</f>
        <v>#DIV/0!</v>
      </c>
      <c r="R85" s="304" t="s">
        <v>34</v>
      </c>
      <c r="S85" s="305"/>
      <c r="T85" s="305"/>
      <c r="U85" s="305"/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/>
      <c r="AX85" s="1131" t="s">
        <v>326</v>
      </c>
    </row>
    <row r="86" spans="1:52" hidden="1">
      <c r="A86" s="971"/>
      <c r="B86" s="1126"/>
      <c r="C86" s="1128"/>
      <c r="D86" s="1129"/>
      <c r="E86" s="1130"/>
      <c r="F86" s="1130"/>
      <c r="G86" s="1130"/>
      <c r="H86" s="1130"/>
      <c r="I86" s="1130"/>
      <c r="J86" s="1130"/>
      <c r="K86" s="1129"/>
      <c r="L86" s="1129"/>
      <c r="M86" s="1134"/>
      <c r="N86" s="1134"/>
      <c r="O86" s="1129"/>
      <c r="P86" s="1134"/>
      <c r="Q86" s="1134"/>
      <c r="R86" s="304" t="s">
        <v>35</v>
      </c>
      <c r="S86" s="305"/>
      <c r="T86" s="305"/>
      <c r="U86" s="305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6"/>
      <c r="AV86" s="307"/>
      <c r="AW86" s="308"/>
      <c r="AX86" s="1132"/>
    </row>
    <row r="87" spans="1:52" hidden="1">
      <c r="A87" s="971" t="s">
        <v>138</v>
      </c>
      <c r="B87" s="1126" t="s">
        <v>97</v>
      </c>
      <c r="C87" s="1127" t="s">
        <v>39</v>
      </c>
      <c r="D87" s="1129">
        <v>100</v>
      </c>
      <c r="E87" s="1130">
        <v>42100</v>
      </c>
      <c r="F87" s="1130">
        <v>42181</v>
      </c>
      <c r="G87" s="1130"/>
      <c r="H87" s="1130">
        <v>42110</v>
      </c>
      <c r="I87" s="1130">
        <f>F87+14</f>
        <v>42195</v>
      </c>
      <c r="J87" s="1130"/>
      <c r="K87" s="1129">
        <f>O87+март!L87</f>
        <v>0</v>
      </c>
      <c r="L87" s="1129">
        <f>P87+март!L87</f>
        <v>0</v>
      </c>
      <c r="M87" s="1133">
        <f>D87-L87</f>
        <v>100</v>
      </c>
      <c r="N87" s="1133">
        <f>L87/D87*100</f>
        <v>0</v>
      </c>
      <c r="O87" s="1129">
        <f>SUM(S87:AW87)</f>
        <v>0</v>
      </c>
      <c r="P87" s="1133">
        <f>SUM(S88:AW88)</f>
        <v>0</v>
      </c>
      <c r="Q87" s="1133" t="e">
        <f>P87/O87*100</f>
        <v>#DIV/0!</v>
      </c>
      <c r="R87" s="304" t="s">
        <v>34</v>
      </c>
      <c r="S87" s="305"/>
      <c r="T87" s="305"/>
      <c r="U87" s="305"/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/>
      <c r="AX87" s="1131" t="s">
        <v>326</v>
      </c>
    </row>
    <row r="88" spans="1:52" hidden="1">
      <c r="A88" s="971"/>
      <c r="B88" s="1126"/>
      <c r="C88" s="1128"/>
      <c r="D88" s="1129"/>
      <c r="E88" s="1130"/>
      <c r="F88" s="1130"/>
      <c r="G88" s="1130"/>
      <c r="H88" s="1130"/>
      <c r="I88" s="1130"/>
      <c r="J88" s="1130"/>
      <c r="K88" s="1129"/>
      <c r="L88" s="1129"/>
      <c r="M88" s="1134"/>
      <c r="N88" s="1134"/>
      <c r="O88" s="1129"/>
      <c r="P88" s="1134"/>
      <c r="Q88" s="1134"/>
      <c r="R88" s="304" t="s">
        <v>35</v>
      </c>
      <c r="S88" s="305"/>
      <c r="T88" s="305"/>
      <c r="U88" s="305"/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6"/>
      <c r="AV88" s="307"/>
      <c r="AW88" s="308"/>
      <c r="AX88" s="1132"/>
    </row>
    <row r="89" spans="1:52" hidden="1">
      <c r="A89" s="195" t="s">
        <v>270</v>
      </c>
      <c r="B89" s="1135" t="s">
        <v>99</v>
      </c>
      <c r="C89" s="1135"/>
      <c r="D89" s="1135"/>
      <c r="E89" s="1135">
        <v>42065</v>
      </c>
      <c r="F89" s="1135"/>
      <c r="G89" s="1135"/>
      <c r="H89" s="1135">
        <v>42099</v>
      </c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</row>
    <row r="90" spans="1:52" ht="15" hidden="1" customHeight="1">
      <c r="A90" s="962" t="s">
        <v>139</v>
      </c>
      <c r="B90" s="1126" t="s">
        <v>93</v>
      </c>
      <c r="C90" s="1127" t="s">
        <v>38</v>
      </c>
      <c r="D90" s="1129">
        <v>2323</v>
      </c>
      <c r="E90" s="1130">
        <v>42065</v>
      </c>
      <c r="F90" s="1130">
        <v>42175</v>
      </c>
      <c r="G90" s="1130"/>
      <c r="H90" s="1130">
        <v>42074</v>
      </c>
      <c r="I90" s="1130">
        <v>42215</v>
      </c>
      <c r="J90" s="1130"/>
      <c r="K90" s="1129">
        <f>O90+апрель!L90</f>
        <v>0</v>
      </c>
      <c r="L90" s="1129">
        <f>P90+апрель!L90</f>
        <v>0</v>
      </c>
      <c r="M90" s="1133">
        <f>D90-L90</f>
        <v>2323</v>
      </c>
      <c r="N90" s="1133">
        <f>L90/D90*100</f>
        <v>0</v>
      </c>
      <c r="O90" s="1129">
        <f>SUM(S90:AW90)</f>
        <v>0</v>
      </c>
      <c r="P90" s="1133">
        <f>SUM(S91:AW91)</f>
        <v>0</v>
      </c>
      <c r="Q90" s="1133" t="e">
        <f>P90/O90*100</f>
        <v>#DIV/0!</v>
      </c>
      <c r="R90" s="304" t="s">
        <v>34</v>
      </c>
      <c r="S90" s="305"/>
      <c r="T90" s="305"/>
      <c r="U90" s="305"/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/>
      <c r="AX90" s="1127" t="s">
        <v>393</v>
      </c>
      <c r="AY90">
        <f>F90-I90</f>
        <v>-40</v>
      </c>
    </row>
    <row r="91" spans="1:52" hidden="1">
      <c r="A91" s="962"/>
      <c r="B91" s="1126"/>
      <c r="C91" s="1128"/>
      <c r="D91" s="1129"/>
      <c r="E91" s="1130"/>
      <c r="F91" s="1130"/>
      <c r="G91" s="1130"/>
      <c r="H91" s="1130"/>
      <c r="I91" s="1130"/>
      <c r="J91" s="1130"/>
      <c r="K91" s="1129"/>
      <c r="L91" s="1129"/>
      <c r="M91" s="1134"/>
      <c r="N91" s="1134"/>
      <c r="O91" s="1129"/>
      <c r="P91" s="1134"/>
      <c r="Q91" s="1134"/>
      <c r="R91" s="304" t="s">
        <v>35</v>
      </c>
      <c r="S91" s="305"/>
      <c r="T91" s="305"/>
      <c r="U91" s="305"/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6"/>
      <c r="AV91" s="307"/>
      <c r="AW91" s="308"/>
      <c r="AX91" s="1128"/>
    </row>
    <row r="92" spans="1:52" ht="15" hidden="1" customHeight="1">
      <c r="A92" s="962" t="s">
        <v>140</v>
      </c>
      <c r="B92" s="1126" t="s">
        <v>94</v>
      </c>
      <c r="C92" s="1127" t="s">
        <v>39</v>
      </c>
      <c r="D92" s="1129">
        <v>100</v>
      </c>
      <c r="E92" s="1130">
        <v>42075</v>
      </c>
      <c r="F92" s="1130">
        <v>42180</v>
      </c>
      <c r="G92" s="1130"/>
      <c r="H92" s="1130">
        <v>42089</v>
      </c>
      <c r="I92" s="1130">
        <f>F92+AY92</f>
        <v>42194</v>
      </c>
      <c r="J92" s="1130"/>
      <c r="K92" s="1129">
        <f>O92+март!L92</f>
        <v>0</v>
      </c>
      <c r="L92" s="1129">
        <f>P92+март!L92</f>
        <v>0</v>
      </c>
      <c r="M92" s="1133">
        <f>D92-L92</f>
        <v>100</v>
      </c>
      <c r="N92" s="1133">
        <f>L92/D92*100</f>
        <v>0</v>
      </c>
      <c r="O92" s="1129">
        <f>SUM(S92:AW92)</f>
        <v>0</v>
      </c>
      <c r="P92" s="1133">
        <f>SUM(S93:AW93)</f>
        <v>0</v>
      </c>
      <c r="Q92" s="1133" t="e">
        <f>P92/O92*100</f>
        <v>#DIV/0!</v>
      </c>
      <c r="R92" s="304" t="s">
        <v>34</v>
      </c>
      <c r="S92" s="305"/>
      <c r="T92" s="305"/>
      <c r="U92" s="305"/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/>
      <c r="AX92" s="1131" t="s">
        <v>326</v>
      </c>
      <c r="AY92">
        <f>H92-E92</f>
        <v>14</v>
      </c>
    </row>
    <row r="93" spans="1:52" hidden="1">
      <c r="A93" s="962"/>
      <c r="B93" s="1126"/>
      <c r="C93" s="1128"/>
      <c r="D93" s="1129"/>
      <c r="E93" s="1130"/>
      <c r="F93" s="1130"/>
      <c r="G93" s="1130"/>
      <c r="H93" s="1130"/>
      <c r="I93" s="1130"/>
      <c r="J93" s="1130"/>
      <c r="K93" s="1129"/>
      <c r="L93" s="1129"/>
      <c r="M93" s="1134"/>
      <c r="N93" s="1134"/>
      <c r="O93" s="1129"/>
      <c r="P93" s="1134"/>
      <c r="Q93" s="1134"/>
      <c r="R93" s="304" t="s">
        <v>35</v>
      </c>
      <c r="S93" s="305"/>
      <c r="T93" s="305"/>
      <c r="U93" s="305"/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6"/>
      <c r="AV93" s="307"/>
      <c r="AW93" s="308"/>
      <c r="AX93" s="1132"/>
    </row>
    <row r="94" spans="1:52" ht="15" hidden="1" customHeight="1">
      <c r="A94" s="962" t="s">
        <v>141</v>
      </c>
      <c r="B94" s="1126" t="s">
        <v>95</v>
      </c>
      <c r="C94" s="1127" t="s">
        <v>39</v>
      </c>
      <c r="D94" s="1129">
        <v>100</v>
      </c>
      <c r="E94" s="1130">
        <v>42090</v>
      </c>
      <c r="F94" s="1130">
        <f>I92+1</f>
        <v>42195</v>
      </c>
      <c r="G94" s="1130"/>
      <c r="H94" s="1130">
        <v>42095</v>
      </c>
      <c r="I94" s="1130">
        <f>F94+AY94</f>
        <v>42200</v>
      </c>
      <c r="J94" s="1130"/>
      <c r="K94" s="1129">
        <f>O94+март!L94</f>
        <v>0</v>
      </c>
      <c r="L94" s="1129">
        <f>P94+март!L94</f>
        <v>0</v>
      </c>
      <c r="M94" s="1133">
        <f>D94-L94</f>
        <v>100</v>
      </c>
      <c r="N94" s="1133">
        <f>L94/D94*100</f>
        <v>0</v>
      </c>
      <c r="O94" s="1129">
        <f>SUM(S94:AW94)</f>
        <v>0</v>
      </c>
      <c r="P94" s="1133">
        <f>SUM(S95:AW95)</f>
        <v>0</v>
      </c>
      <c r="Q94" s="1133" t="e">
        <f>P94/O94*100</f>
        <v>#DIV/0!</v>
      </c>
      <c r="R94" s="304" t="s">
        <v>34</v>
      </c>
      <c r="S94" s="305"/>
      <c r="T94" s="305"/>
      <c r="U94" s="305"/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/>
      <c r="AX94" s="1131" t="s">
        <v>326</v>
      </c>
      <c r="AY94">
        <f>H94-E94</f>
        <v>5</v>
      </c>
    </row>
    <row r="95" spans="1:52" hidden="1">
      <c r="A95" s="962"/>
      <c r="B95" s="1126"/>
      <c r="C95" s="1128"/>
      <c r="D95" s="1129"/>
      <c r="E95" s="1130"/>
      <c r="F95" s="1130"/>
      <c r="G95" s="1130"/>
      <c r="H95" s="1130"/>
      <c r="I95" s="1130"/>
      <c r="J95" s="1130"/>
      <c r="K95" s="1129"/>
      <c r="L95" s="1129"/>
      <c r="M95" s="1134"/>
      <c r="N95" s="1134"/>
      <c r="O95" s="1129"/>
      <c r="P95" s="1134"/>
      <c r="Q95" s="1134"/>
      <c r="R95" s="304" t="s">
        <v>35</v>
      </c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305"/>
      <c r="AM95" s="305"/>
      <c r="AN95" s="305"/>
      <c r="AO95" s="305"/>
      <c r="AP95" s="305"/>
      <c r="AQ95" s="305"/>
      <c r="AR95" s="305"/>
      <c r="AS95" s="305"/>
      <c r="AT95" s="305"/>
      <c r="AU95" s="306"/>
      <c r="AV95" s="307"/>
      <c r="AW95" s="308"/>
      <c r="AX95" s="1132"/>
    </row>
    <row r="96" spans="1:52" ht="15" hidden="1" customHeight="1">
      <c r="A96" s="962" t="s">
        <v>142</v>
      </c>
      <c r="B96" s="1126" t="s">
        <v>96</v>
      </c>
      <c r="C96" s="1127" t="s">
        <v>39</v>
      </c>
      <c r="D96" s="1129">
        <v>100</v>
      </c>
      <c r="E96" s="1130">
        <v>42090</v>
      </c>
      <c r="F96" s="1130">
        <v>42195</v>
      </c>
      <c r="G96" s="1130"/>
      <c r="H96" s="1130">
        <v>42099</v>
      </c>
      <c r="I96" s="1130">
        <f>F96+AY96</f>
        <v>42204</v>
      </c>
      <c r="J96" s="1130"/>
      <c r="K96" s="1129">
        <f>O96+март!L96</f>
        <v>0</v>
      </c>
      <c r="L96" s="1129">
        <f>P96+март!L96</f>
        <v>0</v>
      </c>
      <c r="M96" s="1133">
        <f>D96-L96</f>
        <v>100</v>
      </c>
      <c r="N96" s="1133">
        <f>L96/D96*100</f>
        <v>0</v>
      </c>
      <c r="O96" s="1129">
        <f>SUM(S96:AW96)</f>
        <v>0</v>
      </c>
      <c r="P96" s="1133">
        <f>SUM(S97:AW97)</f>
        <v>0</v>
      </c>
      <c r="Q96" s="1133" t="e">
        <f>P96/O96*100</f>
        <v>#DIV/0!</v>
      </c>
      <c r="R96" s="304" t="s">
        <v>34</v>
      </c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305"/>
      <c r="AP96" s="305"/>
      <c r="AQ96" s="305"/>
      <c r="AR96" s="305"/>
      <c r="AS96" s="305"/>
      <c r="AT96" s="305"/>
      <c r="AU96" s="305"/>
      <c r="AV96" s="305"/>
      <c r="AW96" s="305"/>
      <c r="AX96" s="1131" t="s">
        <v>326</v>
      </c>
      <c r="AY96">
        <f>H96-E96</f>
        <v>9</v>
      </c>
    </row>
    <row r="97" spans="1:51" hidden="1">
      <c r="A97" s="962"/>
      <c r="B97" s="1126"/>
      <c r="C97" s="1128"/>
      <c r="D97" s="1129"/>
      <c r="E97" s="1130"/>
      <c r="F97" s="1130"/>
      <c r="G97" s="1130"/>
      <c r="H97" s="1130"/>
      <c r="I97" s="1130"/>
      <c r="J97" s="1130"/>
      <c r="K97" s="1129"/>
      <c r="L97" s="1129"/>
      <c r="M97" s="1134"/>
      <c r="N97" s="1134"/>
      <c r="O97" s="1129"/>
      <c r="P97" s="1134"/>
      <c r="Q97" s="1134"/>
      <c r="R97" s="304" t="s">
        <v>35</v>
      </c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305"/>
      <c r="AM97" s="305"/>
      <c r="AN97" s="305"/>
      <c r="AO97" s="305"/>
      <c r="AP97" s="305"/>
      <c r="AQ97" s="305"/>
      <c r="AR97" s="305"/>
      <c r="AS97" s="305"/>
      <c r="AT97" s="305"/>
      <c r="AU97" s="306"/>
      <c r="AV97" s="307"/>
      <c r="AW97" s="308"/>
      <c r="AX97" s="1132"/>
    </row>
    <row r="98" spans="1:51" ht="15" hidden="1" customHeight="1">
      <c r="A98" s="962" t="s">
        <v>143</v>
      </c>
      <c r="B98" s="1126" t="s">
        <v>97</v>
      </c>
      <c r="C98" s="1127" t="s">
        <v>39</v>
      </c>
      <c r="D98" s="1129">
        <v>100</v>
      </c>
      <c r="E98" s="1130">
        <v>42090</v>
      </c>
      <c r="F98" s="1130">
        <v>42195</v>
      </c>
      <c r="G98" s="1130"/>
      <c r="H98" s="1130">
        <v>42094</v>
      </c>
      <c r="I98" s="1130">
        <f>F98+AY98</f>
        <v>42199</v>
      </c>
      <c r="J98" s="1130"/>
      <c r="K98" s="1129">
        <f>O98+март!L98</f>
        <v>0</v>
      </c>
      <c r="L98" s="1129">
        <f>P98+март!L98</f>
        <v>0</v>
      </c>
      <c r="M98" s="1133">
        <f>D98-L98</f>
        <v>100</v>
      </c>
      <c r="N98" s="1133">
        <f>L98/D98*100</f>
        <v>0</v>
      </c>
      <c r="O98" s="1129">
        <f>SUM(S98:AW98)</f>
        <v>0</v>
      </c>
      <c r="P98" s="1133">
        <f>SUM(S99:AW99)</f>
        <v>0</v>
      </c>
      <c r="Q98" s="1133" t="e">
        <f>P98/O98*100</f>
        <v>#DIV/0!</v>
      </c>
      <c r="R98" s="304" t="s">
        <v>34</v>
      </c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305"/>
      <c r="AM98" s="305"/>
      <c r="AN98" s="305"/>
      <c r="AO98" s="305"/>
      <c r="AP98" s="305"/>
      <c r="AQ98" s="305"/>
      <c r="AR98" s="305"/>
      <c r="AS98" s="305"/>
      <c r="AT98" s="305"/>
      <c r="AU98" s="305"/>
      <c r="AV98" s="305"/>
      <c r="AW98" s="305"/>
      <c r="AX98" s="1131" t="s">
        <v>326</v>
      </c>
      <c r="AY98">
        <f>H98-E98</f>
        <v>4</v>
      </c>
    </row>
    <row r="99" spans="1:51" hidden="1">
      <c r="A99" s="962"/>
      <c r="B99" s="1126"/>
      <c r="C99" s="1128"/>
      <c r="D99" s="1129"/>
      <c r="E99" s="1130"/>
      <c r="F99" s="1130"/>
      <c r="G99" s="1130"/>
      <c r="H99" s="1130"/>
      <c r="I99" s="1130"/>
      <c r="J99" s="1130"/>
      <c r="K99" s="1129"/>
      <c r="L99" s="1129"/>
      <c r="M99" s="1134"/>
      <c r="N99" s="1134"/>
      <c r="O99" s="1129"/>
      <c r="P99" s="1134"/>
      <c r="Q99" s="1134"/>
      <c r="R99" s="304" t="s">
        <v>35</v>
      </c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305"/>
      <c r="AP99" s="305"/>
      <c r="AQ99" s="305"/>
      <c r="AR99" s="305"/>
      <c r="AS99" s="305"/>
      <c r="AT99" s="305"/>
      <c r="AU99" s="306"/>
      <c r="AV99" s="307"/>
      <c r="AW99" s="308"/>
      <c r="AX99" s="1132"/>
    </row>
    <row r="100" spans="1:51" ht="15" hidden="1" customHeight="1">
      <c r="A100" s="962" t="s">
        <v>271</v>
      </c>
      <c r="B100" s="1126" t="s">
        <v>100</v>
      </c>
      <c r="C100" s="1127" t="s">
        <v>39</v>
      </c>
      <c r="D100" s="1129">
        <v>100</v>
      </c>
      <c r="E100" s="1130">
        <v>42095</v>
      </c>
      <c r="F100" s="1130">
        <v>42217</v>
      </c>
      <c r="G100" s="1130"/>
      <c r="H100" s="1130">
        <v>42099</v>
      </c>
      <c r="I100" s="1130">
        <f>F100+AY100</f>
        <v>42221</v>
      </c>
      <c r="J100" s="1130"/>
      <c r="K100" s="1129">
        <f>O100+март!L100</f>
        <v>0</v>
      </c>
      <c r="L100" s="1129">
        <f>P100+март!L100</f>
        <v>0</v>
      </c>
      <c r="M100" s="1133">
        <f>D100-L100</f>
        <v>100</v>
      </c>
      <c r="N100" s="1133">
        <f>L100/D100*100</f>
        <v>0</v>
      </c>
      <c r="O100" s="1129">
        <f>SUM(S100:AW100)</f>
        <v>0</v>
      </c>
      <c r="P100" s="1133">
        <f>SUM(S101:AW101)</f>
        <v>0</v>
      </c>
      <c r="Q100" s="1133" t="e">
        <f>P100/O100*100</f>
        <v>#DIV/0!</v>
      </c>
      <c r="R100" s="304" t="s">
        <v>34</v>
      </c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305"/>
      <c r="AP100" s="305"/>
      <c r="AQ100" s="305"/>
      <c r="AR100" s="305"/>
      <c r="AS100" s="305"/>
      <c r="AT100" s="305"/>
      <c r="AU100" s="305"/>
      <c r="AV100" s="305"/>
      <c r="AW100" s="305"/>
      <c r="AX100" s="1131" t="s">
        <v>326</v>
      </c>
      <c r="AY100">
        <f>H100-E100</f>
        <v>4</v>
      </c>
    </row>
    <row r="101" spans="1:51" hidden="1">
      <c r="A101" s="962"/>
      <c r="B101" s="1126"/>
      <c r="C101" s="1128"/>
      <c r="D101" s="1129"/>
      <c r="E101" s="1130"/>
      <c r="F101" s="1130"/>
      <c r="G101" s="1130"/>
      <c r="H101" s="1130"/>
      <c r="I101" s="1130"/>
      <c r="J101" s="1130"/>
      <c r="K101" s="1129"/>
      <c r="L101" s="1129"/>
      <c r="M101" s="1134"/>
      <c r="N101" s="1134"/>
      <c r="O101" s="1129"/>
      <c r="P101" s="1134"/>
      <c r="Q101" s="1134"/>
      <c r="R101" s="304" t="s">
        <v>35</v>
      </c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305"/>
      <c r="AL101" s="305"/>
      <c r="AM101" s="305"/>
      <c r="AN101" s="305"/>
      <c r="AO101" s="305"/>
      <c r="AP101" s="305"/>
      <c r="AQ101" s="305"/>
      <c r="AR101" s="305"/>
      <c r="AS101" s="305"/>
      <c r="AT101" s="305"/>
      <c r="AU101" s="306"/>
      <c r="AV101" s="307"/>
      <c r="AW101" s="308"/>
      <c r="AX101" s="1132"/>
    </row>
    <row r="102" spans="1:51" hidden="1">
      <c r="A102" s="195">
        <v>4.4000000000000004</v>
      </c>
      <c r="B102" s="1135" t="s">
        <v>101</v>
      </c>
      <c r="C102" s="1135"/>
      <c r="D102" s="1135"/>
      <c r="E102" s="1135">
        <v>42075</v>
      </c>
      <c r="F102" s="1135"/>
      <c r="G102" s="1135"/>
      <c r="H102" s="1135">
        <v>42114</v>
      </c>
      <c r="I102" s="1135"/>
      <c r="J102" s="1135"/>
      <c r="K102" s="1135"/>
      <c r="L102" s="1135"/>
      <c r="M102" s="1135"/>
      <c r="N102" s="1135"/>
      <c r="O102" s="1135"/>
      <c r="P102" s="1135"/>
      <c r="Q102" s="1135"/>
      <c r="R102" s="1135"/>
      <c r="S102" s="1135"/>
      <c r="T102" s="1135"/>
      <c r="U102" s="1135"/>
      <c r="V102" s="1135"/>
      <c r="W102" s="1135"/>
      <c r="X102" s="1135"/>
      <c r="Y102" s="1135"/>
      <c r="Z102" s="1135"/>
      <c r="AA102" s="1135"/>
      <c r="AB102" s="1135"/>
      <c r="AC102" s="1135"/>
      <c r="AD102" s="1135"/>
      <c r="AE102" s="1135"/>
      <c r="AF102" s="1135"/>
      <c r="AG102" s="1135"/>
      <c r="AH102" s="1135"/>
      <c r="AI102" s="1135"/>
      <c r="AJ102" s="1135"/>
      <c r="AK102" s="1135"/>
      <c r="AL102" s="1135"/>
      <c r="AM102" s="1135"/>
      <c r="AN102" s="1135"/>
      <c r="AO102" s="1135"/>
      <c r="AP102" s="1135"/>
      <c r="AQ102" s="1135"/>
      <c r="AR102" s="1135"/>
      <c r="AS102" s="1135"/>
      <c r="AT102" s="1135"/>
      <c r="AU102" s="1135"/>
      <c r="AV102" s="1135"/>
      <c r="AW102" s="1135"/>
      <c r="AX102" s="1135"/>
    </row>
    <row r="103" spans="1:51" ht="15" hidden="1" customHeight="1">
      <c r="A103" s="962" t="s">
        <v>144</v>
      </c>
      <c r="B103" s="1126" t="s">
        <v>93</v>
      </c>
      <c r="C103" s="1127" t="s">
        <v>38</v>
      </c>
      <c r="D103" s="1129">
        <v>313</v>
      </c>
      <c r="E103" s="1130">
        <v>42075</v>
      </c>
      <c r="F103" s="1130">
        <v>42175</v>
      </c>
      <c r="G103" s="1130"/>
      <c r="H103" s="1130">
        <v>42084</v>
      </c>
      <c r="I103" s="1130">
        <v>42215</v>
      </c>
      <c r="J103" s="1130"/>
      <c r="K103" s="1129">
        <f>O103+апрель!L103</f>
        <v>0</v>
      </c>
      <c r="L103" s="1133">
        <f>P103+апрель!L103</f>
        <v>0</v>
      </c>
      <c r="M103" s="1133">
        <f>D103-L103</f>
        <v>313</v>
      </c>
      <c r="N103" s="1133">
        <f>L103/D103*100</f>
        <v>0</v>
      </c>
      <c r="O103" s="1129">
        <f>SUM(S103:AW103)</f>
        <v>0</v>
      </c>
      <c r="P103" s="1133">
        <f>SUM(S104:AW104)</f>
        <v>0</v>
      </c>
      <c r="Q103" s="1133" t="e">
        <f>P103/O103*100</f>
        <v>#DIV/0!</v>
      </c>
      <c r="R103" s="304" t="s">
        <v>34</v>
      </c>
      <c r="S103" s="305"/>
      <c r="T103" s="305"/>
      <c r="U103" s="305"/>
      <c r="V103" s="305"/>
      <c r="W103" s="305"/>
      <c r="X103" s="305"/>
      <c r="Y103" s="305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305"/>
      <c r="AP103" s="305"/>
      <c r="AQ103" s="305"/>
      <c r="AR103" s="305"/>
      <c r="AS103" s="305"/>
      <c r="AT103" s="305"/>
      <c r="AU103" s="305"/>
      <c r="AV103" s="305"/>
      <c r="AW103" s="305"/>
      <c r="AX103" s="1127" t="s">
        <v>393</v>
      </c>
      <c r="AY103">
        <f>H103-E103</f>
        <v>9</v>
      </c>
    </row>
    <row r="104" spans="1:51" hidden="1">
      <c r="A104" s="962"/>
      <c r="B104" s="1126"/>
      <c r="C104" s="1128"/>
      <c r="D104" s="1129"/>
      <c r="E104" s="1130"/>
      <c r="F104" s="1130"/>
      <c r="G104" s="1130"/>
      <c r="H104" s="1130"/>
      <c r="I104" s="1130"/>
      <c r="J104" s="1130"/>
      <c r="K104" s="1129"/>
      <c r="L104" s="1134"/>
      <c r="M104" s="1134"/>
      <c r="N104" s="1134"/>
      <c r="O104" s="1129"/>
      <c r="P104" s="1134"/>
      <c r="Q104" s="1134"/>
      <c r="R104" s="304" t="s">
        <v>35</v>
      </c>
      <c r="S104" s="305"/>
      <c r="T104" s="305"/>
      <c r="U104" s="305"/>
      <c r="V104" s="305"/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305"/>
      <c r="AI104" s="305"/>
      <c r="AJ104" s="305"/>
      <c r="AK104" s="305"/>
      <c r="AL104" s="305"/>
      <c r="AM104" s="305"/>
      <c r="AN104" s="305"/>
      <c r="AO104" s="305"/>
      <c r="AP104" s="305"/>
      <c r="AQ104" s="305"/>
      <c r="AR104" s="305"/>
      <c r="AS104" s="305"/>
      <c r="AT104" s="305"/>
      <c r="AU104" s="306"/>
      <c r="AV104" s="307"/>
      <c r="AW104" s="308"/>
      <c r="AX104" s="1128"/>
    </row>
    <row r="105" spans="1:51" ht="15" hidden="1" customHeight="1">
      <c r="A105" s="962" t="s">
        <v>145</v>
      </c>
      <c r="B105" s="1126" t="s">
        <v>94</v>
      </c>
      <c r="C105" s="1127" t="s">
        <v>39</v>
      </c>
      <c r="D105" s="1129">
        <v>100</v>
      </c>
      <c r="E105" s="1130">
        <v>42085</v>
      </c>
      <c r="F105" s="1130">
        <v>42175</v>
      </c>
      <c r="G105" s="1130"/>
      <c r="H105" s="1130">
        <v>42099</v>
      </c>
      <c r="I105" s="1130">
        <f>F105+AY105</f>
        <v>42189</v>
      </c>
      <c r="J105" s="1130"/>
      <c r="K105" s="1129">
        <f>O105+март!L105</f>
        <v>0</v>
      </c>
      <c r="L105" s="1133">
        <f>P105+март!L105</f>
        <v>0</v>
      </c>
      <c r="M105" s="1133">
        <f>D105-L105</f>
        <v>100</v>
      </c>
      <c r="N105" s="1133">
        <f>L105/D105*100</f>
        <v>0</v>
      </c>
      <c r="O105" s="1129">
        <f>SUM(S105:AW105)</f>
        <v>0</v>
      </c>
      <c r="P105" s="1133">
        <f>SUM(S106:AW106)</f>
        <v>0</v>
      </c>
      <c r="Q105" s="1133" t="e">
        <f>P105/O105*100</f>
        <v>#DIV/0!</v>
      </c>
      <c r="R105" s="304" t="s">
        <v>34</v>
      </c>
      <c r="S105" s="305"/>
      <c r="T105" s="305"/>
      <c r="U105" s="305"/>
      <c r="V105" s="305"/>
      <c r="W105" s="305"/>
      <c r="X105" s="305"/>
      <c r="Y105" s="305"/>
      <c r="Z105" s="305"/>
      <c r="AA105" s="305"/>
      <c r="AB105" s="305"/>
      <c r="AC105" s="305"/>
      <c r="AD105" s="305"/>
      <c r="AE105" s="305"/>
      <c r="AF105" s="305"/>
      <c r="AG105" s="305"/>
      <c r="AH105" s="305"/>
      <c r="AI105" s="305"/>
      <c r="AJ105" s="305"/>
      <c r="AK105" s="305"/>
      <c r="AL105" s="305"/>
      <c r="AM105" s="305"/>
      <c r="AN105" s="305"/>
      <c r="AO105" s="305"/>
      <c r="AP105" s="305"/>
      <c r="AQ105" s="305"/>
      <c r="AR105" s="305"/>
      <c r="AS105" s="305"/>
      <c r="AT105" s="305"/>
      <c r="AU105" s="305"/>
      <c r="AV105" s="305"/>
      <c r="AW105" s="305"/>
      <c r="AX105" s="1131" t="s">
        <v>326</v>
      </c>
      <c r="AY105">
        <f>H105-E105</f>
        <v>14</v>
      </c>
    </row>
    <row r="106" spans="1:51" hidden="1">
      <c r="A106" s="962"/>
      <c r="B106" s="1126"/>
      <c r="C106" s="1128"/>
      <c r="D106" s="1129"/>
      <c r="E106" s="1130"/>
      <c r="F106" s="1130"/>
      <c r="G106" s="1130"/>
      <c r="H106" s="1130"/>
      <c r="I106" s="1130"/>
      <c r="J106" s="1130"/>
      <c r="K106" s="1129"/>
      <c r="L106" s="1134"/>
      <c r="M106" s="1134"/>
      <c r="N106" s="1134"/>
      <c r="O106" s="1129"/>
      <c r="P106" s="1134"/>
      <c r="Q106" s="1134"/>
      <c r="R106" s="304" t="s">
        <v>35</v>
      </c>
      <c r="S106" s="305"/>
      <c r="T106" s="305"/>
      <c r="U106" s="305"/>
      <c r="V106" s="305"/>
      <c r="W106" s="305"/>
      <c r="X106" s="305"/>
      <c r="Y106" s="305"/>
      <c r="Z106" s="305"/>
      <c r="AA106" s="305"/>
      <c r="AB106" s="305"/>
      <c r="AC106" s="305"/>
      <c r="AD106" s="305"/>
      <c r="AE106" s="305"/>
      <c r="AF106" s="305"/>
      <c r="AG106" s="305"/>
      <c r="AH106" s="305"/>
      <c r="AI106" s="305"/>
      <c r="AJ106" s="305"/>
      <c r="AK106" s="305"/>
      <c r="AL106" s="305"/>
      <c r="AM106" s="305"/>
      <c r="AN106" s="305"/>
      <c r="AO106" s="305"/>
      <c r="AP106" s="305"/>
      <c r="AQ106" s="305"/>
      <c r="AR106" s="305"/>
      <c r="AS106" s="305"/>
      <c r="AT106" s="305"/>
      <c r="AU106" s="306"/>
      <c r="AV106" s="307"/>
      <c r="AW106" s="308"/>
      <c r="AX106" s="1132"/>
    </row>
    <row r="107" spans="1:51" hidden="1">
      <c r="A107" s="962" t="s">
        <v>146</v>
      </c>
      <c r="B107" s="1126" t="s">
        <v>95</v>
      </c>
      <c r="C107" s="1127" t="s">
        <v>39</v>
      </c>
      <c r="D107" s="1129">
        <v>100</v>
      </c>
      <c r="E107" s="1130">
        <v>42100</v>
      </c>
      <c r="F107" s="1130">
        <v>42191</v>
      </c>
      <c r="G107" s="1130"/>
      <c r="H107" s="1130">
        <v>42110</v>
      </c>
      <c r="I107" s="1130">
        <f>F107+AY107</f>
        <v>42201</v>
      </c>
      <c r="J107" s="1130"/>
      <c r="K107" s="1129">
        <f>O107+март!L107</f>
        <v>0</v>
      </c>
      <c r="L107" s="1133">
        <f>P107+март!L107</f>
        <v>0</v>
      </c>
      <c r="M107" s="1133">
        <f>D107-L107</f>
        <v>100</v>
      </c>
      <c r="N107" s="1133">
        <f>L107/D107*100</f>
        <v>0</v>
      </c>
      <c r="O107" s="1129">
        <f>SUM(S107:AW107)</f>
        <v>0</v>
      </c>
      <c r="P107" s="1133">
        <f>SUM(S108:AW108)</f>
        <v>0</v>
      </c>
      <c r="Q107" s="1133" t="e">
        <f>P107/O107*100</f>
        <v>#DIV/0!</v>
      </c>
      <c r="R107" s="304" t="s">
        <v>34</v>
      </c>
      <c r="S107" s="305"/>
      <c r="T107" s="305"/>
      <c r="U107" s="305"/>
      <c r="V107" s="305"/>
      <c r="W107" s="305"/>
      <c r="X107" s="305"/>
      <c r="Y107" s="305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305"/>
      <c r="AP107" s="305"/>
      <c r="AQ107" s="305"/>
      <c r="AR107" s="305"/>
      <c r="AS107" s="305"/>
      <c r="AT107" s="305"/>
      <c r="AU107" s="305"/>
      <c r="AV107" s="305"/>
      <c r="AW107" s="305"/>
      <c r="AX107" s="1131" t="s">
        <v>326</v>
      </c>
      <c r="AY107">
        <f>H107-E107</f>
        <v>10</v>
      </c>
    </row>
    <row r="108" spans="1:51" hidden="1">
      <c r="A108" s="962"/>
      <c r="B108" s="1126"/>
      <c r="C108" s="1128"/>
      <c r="D108" s="1129"/>
      <c r="E108" s="1130"/>
      <c r="F108" s="1130"/>
      <c r="G108" s="1130"/>
      <c r="H108" s="1130"/>
      <c r="I108" s="1130"/>
      <c r="J108" s="1130"/>
      <c r="K108" s="1129"/>
      <c r="L108" s="1134"/>
      <c r="M108" s="1134"/>
      <c r="N108" s="1134"/>
      <c r="O108" s="1129"/>
      <c r="P108" s="1134"/>
      <c r="Q108" s="1134"/>
      <c r="R108" s="304" t="s">
        <v>35</v>
      </c>
      <c r="S108" s="305"/>
      <c r="T108" s="305"/>
      <c r="U108" s="305"/>
      <c r="V108" s="305"/>
      <c r="W108" s="305"/>
      <c r="X108" s="305"/>
      <c r="Y108" s="305"/>
      <c r="Z108" s="305"/>
      <c r="AA108" s="305"/>
      <c r="AB108" s="305"/>
      <c r="AC108" s="305"/>
      <c r="AD108" s="305"/>
      <c r="AE108" s="305"/>
      <c r="AF108" s="305"/>
      <c r="AG108" s="305"/>
      <c r="AH108" s="305"/>
      <c r="AI108" s="305"/>
      <c r="AJ108" s="305"/>
      <c r="AK108" s="305"/>
      <c r="AL108" s="305"/>
      <c r="AM108" s="305"/>
      <c r="AN108" s="305"/>
      <c r="AO108" s="305"/>
      <c r="AP108" s="305"/>
      <c r="AQ108" s="305"/>
      <c r="AR108" s="305"/>
      <c r="AS108" s="305"/>
      <c r="AT108" s="305"/>
      <c r="AU108" s="306"/>
      <c r="AV108" s="307"/>
      <c r="AW108" s="308"/>
      <c r="AX108" s="1132"/>
    </row>
    <row r="109" spans="1:51" ht="15" hidden="1" customHeight="1">
      <c r="A109" s="962" t="s">
        <v>147</v>
      </c>
      <c r="B109" s="1126" t="s">
        <v>96</v>
      </c>
      <c r="C109" s="1127" t="s">
        <v>39</v>
      </c>
      <c r="D109" s="1129">
        <v>100</v>
      </c>
      <c r="E109" s="1130">
        <v>42100</v>
      </c>
      <c r="F109" s="1130">
        <v>42191</v>
      </c>
      <c r="G109" s="1130"/>
      <c r="H109" s="1130">
        <v>42114</v>
      </c>
      <c r="I109" s="1130">
        <f>F109+AY109</f>
        <v>42205</v>
      </c>
      <c r="J109" s="1130"/>
      <c r="K109" s="1129">
        <f>O109+март!L109</f>
        <v>0</v>
      </c>
      <c r="L109" s="1133">
        <f>P109+март!L109</f>
        <v>0</v>
      </c>
      <c r="M109" s="1133">
        <f>D109-L109</f>
        <v>100</v>
      </c>
      <c r="N109" s="1133">
        <f>L109/D109*100</f>
        <v>0</v>
      </c>
      <c r="O109" s="1129">
        <f>SUM(S109:AW109)</f>
        <v>0</v>
      </c>
      <c r="P109" s="1133">
        <f>SUM(S110:AW110)</f>
        <v>0</v>
      </c>
      <c r="Q109" s="1133" t="e">
        <f>P109/O109*100</f>
        <v>#DIV/0!</v>
      </c>
      <c r="R109" s="304" t="s">
        <v>34</v>
      </c>
      <c r="S109" s="305"/>
      <c r="T109" s="305"/>
      <c r="U109" s="305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  <c r="AL109" s="305"/>
      <c r="AM109" s="305"/>
      <c r="AN109" s="305"/>
      <c r="AO109" s="305"/>
      <c r="AP109" s="305"/>
      <c r="AQ109" s="305"/>
      <c r="AR109" s="305"/>
      <c r="AS109" s="305"/>
      <c r="AT109" s="305"/>
      <c r="AU109" s="305"/>
      <c r="AV109" s="305"/>
      <c r="AW109" s="305"/>
      <c r="AX109" s="1131" t="s">
        <v>326</v>
      </c>
      <c r="AY109">
        <f>H109-E109</f>
        <v>14</v>
      </c>
    </row>
    <row r="110" spans="1:51" hidden="1">
      <c r="A110" s="962"/>
      <c r="B110" s="1126"/>
      <c r="C110" s="1128"/>
      <c r="D110" s="1129"/>
      <c r="E110" s="1130"/>
      <c r="F110" s="1130"/>
      <c r="G110" s="1130"/>
      <c r="H110" s="1130"/>
      <c r="I110" s="1130"/>
      <c r="J110" s="1130"/>
      <c r="K110" s="1129"/>
      <c r="L110" s="1134"/>
      <c r="M110" s="1134"/>
      <c r="N110" s="1134"/>
      <c r="O110" s="1129"/>
      <c r="P110" s="1134"/>
      <c r="Q110" s="1134"/>
      <c r="R110" s="304" t="s">
        <v>35</v>
      </c>
      <c r="S110" s="305"/>
      <c r="T110" s="305"/>
      <c r="U110" s="305"/>
      <c r="V110" s="305"/>
      <c r="W110" s="305"/>
      <c r="X110" s="305"/>
      <c r="Y110" s="305"/>
      <c r="Z110" s="305"/>
      <c r="AA110" s="305"/>
      <c r="AB110" s="305"/>
      <c r="AC110" s="305"/>
      <c r="AD110" s="305"/>
      <c r="AE110" s="305"/>
      <c r="AF110" s="305"/>
      <c r="AG110" s="305"/>
      <c r="AH110" s="305"/>
      <c r="AI110" s="305"/>
      <c r="AJ110" s="305"/>
      <c r="AK110" s="305"/>
      <c r="AL110" s="305"/>
      <c r="AM110" s="305"/>
      <c r="AN110" s="305"/>
      <c r="AO110" s="305"/>
      <c r="AP110" s="305"/>
      <c r="AQ110" s="305"/>
      <c r="AR110" s="305"/>
      <c r="AS110" s="305"/>
      <c r="AT110" s="305"/>
      <c r="AU110" s="306"/>
      <c r="AV110" s="307"/>
      <c r="AW110" s="308"/>
      <c r="AX110" s="1132"/>
    </row>
    <row r="111" spans="1:51" hidden="1">
      <c r="A111" s="962" t="s">
        <v>148</v>
      </c>
      <c r="B111" s="1126" t="s">
        <v>102</v>
      </c>
      <c r="C111" s="1127" t="s">
        <v>39</v>
      </c>
      <c r="D111" s="1129">
        <v>100</v>
      </c>
      <c r="E111" s="1130">
        <v>42085</v>
      </c>
      <c r="F111" s="1130">
        <v>42205</v>
      </c>
      <c r="G111" s="1130"/>
      <c r="H111" s="1130">
        <v>42099</v>
      </c>
      <c r="I111" s="1130">
        <f>F111+AY111</f>
        <v>42219</v>
      </c>
      <c r="J111" s="1130"/>
      <c r="K111" s="1129">
        <f>O111+март!L111</f>
        <v>0</v>
      </c>
      <c r="L111" s="1133">
        <f>P111+март!L111</f>
        <v>0</v>
      </c>
      <c r="M111" s="1133">
        <f>D111-L111</f>
        <v>100</v>
      </c>
      <c r="N111" s="1133">
        <f>L111/D111*100</f>
        <v>0</v>
      </c>
      <c r="O111" s="1129">
        <f>SUM(S111:AW111)</f>
        <v>0</v>
      </c>
      <c r="P111" s="1133">
        <f>SUM(S112:AW112)</f>
        <v>0</v>
      </c>
      <c r="Q111" s="1133" t="e">
        <f>P111/O111*100</f>
        <v>#DIV/0!</v>
      </c>
      <c r="R111" s="304" t="s">
        <v>34</v>
      </c>
      <c r="S111" s="305"/>
      <c r="T111" s="305"/>
      <c r="U111" s="305"/>
      <c r="V111" s="305"/>
      <c r="W111" s="305"/>
      <c r="X111" s="305"/>
      <c r="Y111" s="305"/>
      <c r="Z111" s="305"/>
      <c r="AA111" s="305"/>
      <c r="AB111" s="305"/>
      <c r="AC111" s="305"/>
      <c r="AD111" s="305"/>
      <c r="AE111" s="305"/>
      <c r="AF111" s="305"/>
      <c r="AG111" s="305"/>
      <c r="AH111" s="305"/>
      <c r="AI111" s="305"/>
      <c r="AJ111" s="305"/>
      <c r="AK111" s="305"/>
      <c r="AL111" s="305"/>
      <c r="AM111" s="305"/>
      <c r="AN111" s="305"/>
      <c r="AO111" s="305"/>
      <c r="AP111" s="305"/>
      <c r="AQ111" s="305"/>
      <c r="AR111" s="305"/>
      <c r="AS111" s="305"/>
      <c r="AT111" s="305"/>
      <c r="AU111" s="305"/>
      <c r="AV111" s="305"/>
      <c r="AW111" s="305"/>
      <c r="AX111" s="1131" t="s">
        <v>326</v>
      </c>
      <c r="AY111">
        <f>H111-E111</f>
        <v>14</v>
      </c>
    </row>
    <row r="112" spans="1:51" hidden="1">
      <c r="A112" s="962"/>
      <c r="B112" s="1126"/>
      <c r="C112" s="1128"/>
      <c r="D112" s="1129"/>
      <c r="E112" s="1130"/>
      <c r="F112" s="1130"/>
      <c r="G112" s="1130"/>
      <c r="H112" s="1130"/>
      <c r="I112" s="1130"/>
      <c r="J112" s="1130"/>
      <c r="K112" s="1129"/>
      <c r="L112" s="1134"/>
      <c r="M112" s="1134"/>
      <c r="N112" s="1134"/>
      <c r="O112" s="1129"/>
      <c r="P112" s="1134"/>
      <c r="Q112" s="1134"/>
      <c r="R112" s="304" t="s">
        <v>35</v>
      </c>
      <c r="S112" s="305"/>
      <c r="T112" s="305"/>
      <c r="U112" s="305"/>
      <c r="V112" s="305"/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305"/>
      <c r="AJ112" s="305"/>
      <c r="AK112" s="305"/>
      <c r="AL112" s="305"/>
      <c r="AM112" s="305"/>
      <c r="AN112" s="305"/>
      <c r="AO112" s="305"/>
      <c r="AP112" s="305"/>
      <c r="AQ112" s="305"/>
      <c r="AR112" s="305"/>
      <c r="AS112" s="305"/>
      <c r="AT112" s="305"/>
      <c r="AU112" s="306"/>
      <c r="AV112" s="307"/>
      <c r="AW112" s="308"/>
      <c r="AX112" s="1132"/>
    </row>
    <row r="113" spans="1:51" hidden="1">
      <c r="A113" s="971" t="s">
        <v>149</v>
      </c>
      <c r="B113" s="1126" t="s">
        <v>97</v>
      </c>
      <c r="C113" s="1127" t="s">
        <v>39</v>
      </c>
      <c r="D113" s="1129">
        <v>100</v>
      </c>
      <c r="E113" s="1130">
        <v>42100</v>
      </c>
      <c r="F113" s="1130">
        <v>42219</v>
      </c>
      <c r="G113" s="1130"/>
      <c r="H113" s="1130">
        <v>42110</v>
      </c>
      <c r="I113" s="1130">
        <f>F113+AY113</f>
        <v>42229</v>
      </c>
      <c r="J113" s="1130"/>
      <c r="K113" s="1129">
        <f>O113+март!L113</f>
        <v>0</v>
      </c>
      <c r="L113" s="1133">
        <f>P113+март!L113</f>
        <v>0</v>
      </c>
      <c r="M113" s="1133">
        <f>D113-L113</f>
        <v>100</v>
      </c>
      <c r="N113" s="1133">
        <f>L113/D113*100</f>
        <v>0</v>
      </c>
      <c r="O113" s="1129">
        <f>SUM(S113:AW113)</f>
        <v>0</v>
      </c>
      <c r="P113" s="1133">
        <f>SUM(S114:AW114)</f>
        <v>0</v>
      </c>
      <c r="Q113" s="1133" t="e">
        <f>P113/O113*100</f>
        <v>#DIV/0!</v>
      </c>
      <c r="R113" s="304" t="s">
        <v>34</v>
      </c>
      <c r="S113" s="305"/>
      <c r="T113" s="305"/>
      <c r="U113" s="305"/>
      <c r="V113" s="305"/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305"/>
      <c r="AI113" s="305"/>
      <c r="AJ113" s="305"/>
      <c r="AK113" s="305"/>
      <c r="AL113" s="305"/>
      <c r="AM113" s="305"/>
      <c r="AN113" s="305"/>
      <c r="AO113" s="305"/>
      <c r="AP113" s="305"/>
      <c r="AQ113" s="305"/>
      <c r="AR113" s="305"/>
      <c r="AS113" s="305"/>
      <c r="AT113" s="305"/>
      <c r="AU113" s="305"/>
      <c r="AV113" s="305"/>
      <c r="AW113" s="305"/>
      <c r="AX113" s="1131" t="s">
        <v>326</v>
      </c>
      <c r="AY113">
        <f>H113-E113</f>
        <v>10</v>
      </c>
    </row>
    <row r="114" spans="1:51" hidden="1">
      <c r="A114" s="971"/>
      <c r="B114" s="1126"/>
      <c r="C114" s="1128"/>
      <c r="D114" s="1129"/>
      <c r="E114" s="1130"/>
      <c r="F114" s="1130"/>
      <c r="G114" s="1130"/>
      <c r="H114" s="1130"/>
      <c r="I114" s="1130"/>
      <c r="J114" s="1130"/>
      <c r="K114" s="1129"/>
      <c r="L114" s="1134"/>
      <c r="M114" s="1134"/>
      <c r="N114" s="1134"/>
      <c r="O114" s="1129"/>
      <c r="P114" s="1134"/>
      <c r="Q114" s="1134"/>
      <c r="R114" s="304" t="s">
        <v>35</v>
      </c>
      <c r="S114" s="305"/>
      <c r="T114" s="305"/>
      <c r="U114" s="305"/>
      <c r="V114" s="305"/>
      <c r="W114" s="305"/>
      <c r="X114" s="305"/>
      <c r="Y114" s="305"/>
      <c r="Z114" s="305"/>
      <c r="AA114" s="305"/>
      <c r="AB114" s="305"/>
      <c r="AC114" s="305"/>
      <c r="AD114" s="305"/>
      <c r="AE114" s="305"/>
      <c r="AF114" s="305"/>
      <c r="AG114" s="305"/>
      <c r="AH114" s="305"/>
      <c r="AI114" s="305"/>
      <c r="AJ114" s="305"/>
      <c r="AK114" s="305"/>
      <c r="AL114" s="305"/>
      <c r="AM114" s="305"/>
      <c r="AN114" s="305"/>
      <c r="AO114" s="305"/>
      <c r="AP114" s="305"/>
      <c r="AQ114" s="305"/>
      <c r="AR114" s="305"/>
      <c r="AS114" s="305"/>
      <c r="AT114" s="305"/>
      <c r="AU114" s="306"/>
      <c r="AV114" s="307"/>
      <c r="AW114" s="308"/>
      <c r="AX114" s="1132"/>
    </row>
    <row r="115" spans="1:51" hidden="1">
      <c r="A115" s="195">
        <v>4.5</v>
      </c>
      <c r="B115" s="1135" t="s">
        <v>103</v>
      </c>
      <c r="C115" s="1135"/>
      <c r="D115" s="1135"/>
      <c r="E115" s="1135">
        <v>42065</v>
      </c>
      <c r="F115" s="1135"/>
      <c r="G115" s="1135"/>
      <c r="H115" s="1135">
        <v>42144</v>
      </c>
      <c r="I115" s="1135"/>
      <c r="J115" s="1135"/>
      <c r="K115" s="1135"/>
      <c r="L115" s="1135"/>
      <c r="M115" s="1135"/>
      <c r="N115" s="1135"/>
      <c r="O115" s="1135"/>
      <c r="P115" s="1135"/>
      <c r="Q115" s="1135"/>
      <c r="R115" s="1135"/>
      <c r="S115" s="1135"/>
      <c r="T115" s="1135"/>
      <c r="U115" s="1135"/>
      <c r="V115" s="1135"/>
      <c r="W115" s="1135"/>
      <c r="X115" s="1135"/>
      <c r="Y115" s="1135"/>
      <c r="Z115" s="1135"/>
      <c r="AA115" s="1135"/>
      <c r="AB115" s="1135"/>
      <c r="AC115" s="1135"/>
      <c r="AD115" s="1135"/>
      <c r="AE115" s="1135"/>
      <c r="AF115" s="1135"/>
      <c r="AG115" s="1135"/>
      <c r="AH115" s="1135"/>
      <c r="AI115" s="1135"/>
      <c r="AJ115" s="1135"/>
      <c r="AK115" s="1135"/>
      <c r="AL115" s="1135"/>
      <c r="AM115" s="1135"/>
      <c r="AN115" s="1135"/>
      <c r="AO115" s="1135"/>
      <c r="AP115" s="1135"/>
      <c r="AQ115" s="1135"/>
      <c r="AR115" s="1135"/>
      <c r="AS115" s="1135"/>
      <c r="AT115" s="1135"/>
      <c r="AU115" s="1135"/>
      <c r="AV115" s="1135"/>
      <c r="AW115" s="1135"/>
      <c r="AX115" s="1135"/>
    </row>
    <row r="116" spans="1:51" ht="15" hidden="1" customHeight="1">
      <c r="A116" s="962" t="s">
        <v>150</v>
      </c>
      <c r="B116" s="1126" t="s">
        <v>93</v>
      </c>
      <c r="C116" s="1127" t="s">
        <v>38</v>
      </c>
      <c r="D116" s="1133">
        <v>701</v>
      </c>
      <c r="E116" s="1136">
        <v>42065</v>
      </c>
      <c r="F116" s="1136">
        <v>42175</v>
      </c>
      <c r="G116" s="1136"/>
      <c r="H116" s="1136">
        <v>42074</v>
      </c>
      <c r="I116" s="1136">
        <v>42215</v>
      </c>
      <c r="J116" s="1136"/>
      <c r="K116" s="1129">
        <f>O116+апрель!L116</f>
        <v>0</v>
      </c>
      <c r="L116" s="1129">
        <f>P116+апрель!L116</f>
        <v>0</v>
      </c>
      <c r="M116" s="1133">
        <f>D116-L116</f>
        <v>701</v>
      </c>
      <c r="N116" s="1133">
        <f>L116/D116*100</f>
        <v>0</v>
      </c>
      <c r="O116" s="1129">
        <f>SUM(S116:AW116)</f>
        <v>0</v>
      </c>
      <c r="P116" s="1133">
        <f>SUM(S117:AW117)</f>
        <v>0</v>
      </c>
      <c r="Q116" s="1133" t="e">
        <f>P116/O116*100</f>
        <v>#DIV/0!</v>
      </c>
      <c r="R116" s="304" t="s">
        <v>34</v>
      </c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305"/>
      <c r="AM116" s="305"/>
      <c r="AN116" s="305"/>
      <c r="AO116" s="305"/>
      <c r="AP116" s="305"/>
      <c r="AQ116" s="305"/>
      <c r="AR116" s="305"/>
      <c r="AS116" s="305"/>
      <c r="AT116" s="305"/>
      <c r="AU116" s="305"/>
      <c r="AV116" s="305"/>
      <c r="AW116" s="305"/>
      <c r="AX116" s="1127" t="s">
        <v>393</v>
      </c>
      <c r="AY116">
        <f>H116-E116</f>
        <v>9</v>
      </c>
    </row>
    <row r="117" spans="1:51" hidden="1">
      <c r="A117" s="962"/>
      <c r="B117" s="1126"/>
      <c r="C117" s="1128"/>
      <c r="D117" s="1134"/>
      <c r="E117" s="1137"/>
      <c r="F117" s="1137"/>
      <c r="G117" s="1137"/>
      <c r="H117" s="1137"/>
      <c r="I117" s="1137"/>
      <c r="J117" s="1137"/>
      <c r="K117" s="1129"/>
      <c r="L117" s="1129"/>
      <c r="M117" s="1134"/>
      <c r="N117" s="1134"/>
      <c r="O117" s="1129"/>
      <c r="P117" s="1134"/>
      <c r="Q117" s="1134"/>
      <c r="R117" s="304" t="s">
        <v>35</v>
      </c>
      <c r="S117" s="305"/>
      <c r="T117" s="305"/>
      <c r="U117" s="305"/>
      <c r="V117" s="305"/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305"/>
      <c r="AK117" s="305"/>
      <c r="AL117" s="305"/>
      <c r="AM117" s="305"/>
      <c r="AN117" s="305"/>
      <c r="AO117" s="305"/>
      <c r="AP117" s="305"/>
      <c r="AQ117" s="305"/>
      <c r="AR117" s="305"/>
      <c r="AS117" s="305"/>
      <c r="AT117" s="305"/>
      <c r="AU117" s="306"/>
      <c r="AV117" s="307"/>
      <c r="AW117" s="308"/>
      <c r="AX117" s="1128"/>
    </row>
    <row r="118" spans="1:51" hidden="1">
      <c r="A118" s="971" t="s">
        <v>151</v>
      </c>
      <c r="B118" s="1126" t="s">
        <v>94</v>
      </c>
      <c r="C118" s="1127" t="s">
        <v>39</v>
      </c>
      <c r="D118" s="1133">
        <v>100</v>
      </c>
      <c r="E118" s="1138">
        <v>42115</v>
      </c>
      <c r="F118" s="1138">
        <v>42176</v>
      </c>
      <c r="G118" s="1138"/>
      <c r="H118" s="1138">
        <v>42129</v>
      </c>
      <c r="I118" s="1136">
        <f>F118+AY118</f>
        <v>42190</v>
      </c>
      <c r="J118" s="1138"/>
      <c r="K118" s="1129">
        <f>O118+март!L118</f>
        <v>0</v>
      </c>
      <c r="L118" s="1129">
        <f>P118+март!L118</f>
        <v>0</v>
      </c>
      <c r="M118" s="1140">
        <f>D118-L118</f>
        <v>100</v>
      </c>
      <c r="N118" s="1140">
        <f>L118/D118*100</f>
        <v>0</v>
      </c>
      <c r="O118" s="1140">
        <f>SUM(S118:AW118)</f>
        <v>0</v>
      </c>
      <c r="P118" s="1140">
        <f>SUM(S119:AW119)</f>
        <v>0</v>
      </c>
      <c r="Q118" s="1140" t="e">
        <f>P118/O118*100</f>
        <v>#DIV/0!</v>
      </c>
      <c r="R118" s="304" t="s">
        <v>34</v>
      </c>
      <c r="S118" s="305"/>
      <c r="T118" s="305"/>
      <c r="U118" s="305"/>
      <c r="V118" s="305"/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305"/>
      <c r="AI118" s="305"/>
      <c r="AJ118" s="305"/>
      <c r="AK118" s="305"/>
      <c r="AL118" s="305"/>
      <c r="AM118" s="305"/>
      <c r="AN118" s="305"/>
      <c r="AO118" s="305"/>
      <c r="AP118" s="305"/>
      <c r="AQ118" s="305"/>
      <c r="AR118" s="305"/>
      <c r="AS118" s="305"/>
      <c r="AT118" s="305"/>
      <c r="AU118" s="305"/>
      <c r="AV118" s="305"/>
      <c r="AW118" s="305"/>
      <c r="AX118" s="1131" t="s">
        <v>392</v>
      </c>
      <c r="AY118">
        <f>H118-E118</f>
        <v>14</v>
      </c>
    </row>
    <row r="119" spans="1:51" hidden="1">
      <c r="A119" s="971"/>
      <c r="B119" s="1126"/>
      <c r="C119" s="1128"/>
      <c r="D119" s="1134"/>
      <c r="E119" s="1139"/>
      <c r="F119" s="1139"/>
      <c r="G119" s="1139"/>
      <c r="H119" s="1139"/>
      <c r="I119" s="1137"/>
      <c r="J119" s="1139"/>
      <c r="K119" s="1129"/>
      <c r="L119" s="1129"/>
      <c r="M119" s="1140"/>
      <c r="N119" s="1140"/>
      <c r="O119" s="1140"/>
      <c r="P119" s="1140"/>
      <c r="Q119" s="1140"/>
      <c r="R119" s="304" t="s">
        <v>35</v>
      </c>
      <c r="S119" s="305"/>
      <c r="T119" s="305"/>
      <c r="U119" s="305"/>
      <c r="V119" s="305"/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305"/>
      <c r="AL119" s="305"/>
      <c r="AM119" s="305"/>
      <c r="AN119" s="305"/>
      <c r="AO119" s="305"/>
      <c r="AP119" s="305"/>
      <c r="AQ119" s="305"/>
      <c r="AR119" s="305"/>
      <c r="AS119" s="305"/>
      <c r="AT119" s="305"/>
      <c r="AU119" s="306"/>
      <c r="AV119" s="307"/>
      <c r="AW119" s="308"/>
      <c r="AX119" s="1132"/>
    </row>
    <row r="120" spans="1:51" hidden="1">
      <c r="A120" s="971" t="s">
        <v>152</v>
      </c>
      <c r="B120" s="1126" t="s">
        <v>95</v>
      </c>
      <c r="C120" s="1127" t="s">
        <v>39</v>
      </c>
      <c r="D120" s="1133">
        <v>100</v>
      </c>
      <c r="E120" s="1138">
        <v>42130</v>
      </c>
      <c r="F120" s="1138">
        <v>42191</v>
      </c>
      <c r="G120" s="1138"/>
      <c r="H120" s="1138">
        <v>42135</v>
      </c>
      <c r="I120" s="1136">
        <f>F120+AY120</f>
        <v>42196</v>
      </c>
      <c r="J120" s="1138"/>
      <c r="K120" s="1129">
        <f>O120+март!L120</f>
        <v>0</v>
      </c>
      <c r="L120" s="1129">
        <f>P120+март!L120</f>
        <v>0</v>
      </c>
      <c r="M120" s="1140">
        <f>D120-L120</f>
        <v>100</v>
      </c>
      <c r="N120" s="1140">
        <f>L120/D120*100</f>
        <v>0</v>
      </c>
      <c r="O120" s="1140">
        <f>SUM(S120:AW120)</f>
        <v>0</v>
      </c>
      <c r="P120" s="1140">
        <f>SUM(S121:AW121)</f>
        <v>0</v>
      </c>
      <c r="Q120" s="1140" t="e">
        <f>P120/O120*100</f>
        <v>#DIV/0!</v>
      </c>
      <c r="R120" s="304" t="s">
        <v>34</v>
      </c>
      <c r="S120" s="305"/>
      <c r="T120" s="305"/>
      <c r="U120" s="305"/>
      <c r="V120" s="305"/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305"/>
      <c r="AK120" s="305"/>
      <c r="AL120" s="305"/>
      <c r="AM120" s="305"/>
      <c r="AN120" s="305"/>
      <c r="AO120" s="305"/>
      <c r="AP120" s="305"/>
      <c r="AQ120" s="305"/>
      <c r="AR120" s="305"/>
      <c r="AS120" s="305"/>
      <c r="AT120" s="305"/>
      <c r="AU120" s="305"/>
      <c r="AV120" s="305"/>
      <c r="AW120" s="305"/>
      <c r="AX120" s="1131" t="s">
        <v>326</v>
      </c>
      <c r="AY120">
        <f>H120-E120</f>
        <v>5</v>
      </c>
    </row>
    <row r="121" spans="1:51" hidden="1">
      <c r="A121" s="971"/>
      <c r="B121" s="1126"/>
      <c r="C121" s="1128"/>
      <c r="D121" s="1134"/>
      <c r="E121" s="1139"/>
      <c r="F121" s="1139"/>
      <c r="G121" s="1139"/>
      <c r="H121" s="1139"/>
      <c r="I121" s="1137"/>
      <c r="J121" s="1139"/>
      <c r="K121" s="1129"/>
      <c r="L121" s="1129"/>
      <c r="M121" s="1140"/>
      <c r="N121" s="1140"/>
      <c r="O121" s="1140"/>
      <c r="P121" s="1140"/>
      <c r="Q121" s="1140"/>
      <c r="R121" s="304" t="s">
        <v>35</v>
      </c>
      <c r="S121" s="305"/>
      <c r="T121" s="305"/>
      <c r="U121" s="305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  <c r="AL121" s="305"/>
      <c r="AM121" s="305"/>
      <c r="AN121" s="305"/>
      <c r="AO121" s="305"/>
      <c r="AP121" s="305"/>
      <c r="AQ121" s="305"/>
      <c r="AR121" s="305"/>
      <c r="AS121" s="305"/>
      <c r="AT121" s="305"/>
      <c r="AU121" s="306"/>
      <c r="AV121" s="307"/>
      <c r="AW121" s="308"/>
      <c r="AX121" s="1132"/>
    </row>
    <row r="122" spans="1:51" hidden="1">
      <c r="A122" s="971" t="s">
        <v>153</v>
      </c>
      <c r="B122" s="1126" t="s">
        <v>96</v>
      </c>
      <c r="C122" s="1127" t="s">
        <v>39</v>
      </c>
      <c r="D122" s="1133">
        <v>100</v>
      </c>
      <c r="E122" s="1138">
        <v>42130</v>
      </c>
      <c r="F122" s="1138">
        <v>42191</v>
      </c>
      <c r="G122" s="1138"/>
      <c r="H122" s="1138">
        <v>42144</v>
      </c>
      <c r="I122" s="1136">
        <f>F122+AY122</f>
        <v>42205</v>
      </c>
      <c r="J122" s="1138"/>
      <c r="K122" s="1129">
        <f>O122+март!L122</f>
        <v>0</v>
      </c>
      <c r="L122" s="1129">
        <f>P122+март!L122</f>
        <v>0</v>
      </c>
      <c r="M122" s="1140">
        <f>D122-L122</f>
        <v>100</v>
      </c>
      <c r="N122" s="1140">
        <f>L122/D122*100</f>
        <v>0</v>
      </c>
      <c r="O122" s="1140">
        <f>SUM(S122:AW122)</f>
        <v>0</v>
      </c>
      <c r="P122" s="1140">
        <f>SUM(S123:AW123)</f>
        <v>0</v>
      </c>
      <c r="Q122" s="1140" t="e">
        <f>P122/O122*100</f>
        <v>#DIV/0!</v>
      </c>
      <c r="R122" s="304" t="s">
        <v>34</v>
      </c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5"/>
      <c r="AJ122" s="305"/>
      <c r="AK122" s="305"/>
      <c r="AL122" s="305"/>
      <c r="AM122" s="305"/>
      <c r="AN122" s="305"/>
      <c r="AO122" s="305"/>
      <c r="AP122" s="305"/>
      <c r="AQ122" s="305"/>
      <c r="AR122" s="305"/>
      <c r="AS122" s="305"/>
      <c r="AT122" s="305"/>
      <c r="AU122" s="305"/>
      <c r="AV122" s="305"/>
      <c r="AW122" s="305"/>
      <c r="AX122" s="1131" t="s">
        <v>326</v>
      </c>
      <c r="AY122">
        <f>H122-E122</f>
        <v>14</v>
      </c>
    </row>
    <row r="123" spans="1:51" hidden="1">
      <c r="A123" s="971"/>
      <c r="B123" s="1126"/>
      <c r="C123" s="1128"/>
      <c r="D123" s="1134"/>
      <c r="E123" s="1139"/>
      <c r="F123" s="1139"/>
      <c r="G123" s="1139"/>
      <c r="H123" s="1139"/>
      <c r="I123" s="1137"/>
      <c r="J123" s="1139"/>
      <c r="K123" s="1129"/>
      <c r="L123" s="1129"/>
      <c r="M123" s="1140"/>
      <c r="N123" s="1140"/>
      <c r="O123" s="1140"/>
      <c r="P123" s="1140"/>
      <c r="Q123" s="1140"/>
      <c r="R123" s="304" t="s">
        <v>35</v>
      </c>
      <c r="S123" s="305"/>
      <c r="T123" s="305"/>
      <c r="U123" s="305"/>
      <c r="V123" s="305"/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305"/>
      <c r="AH123" s="305"/>
      <c r="AI123" s="305"/>
      <c r="AJ123" s="305"/>
      <c r="AK123" s="305"/>
      <c r="AL123" s="305"/>
      <c r="AM123" s="305"/>
      <c r="AN123" s="305"/>
      <c r="AO123" s="305"/>
      <c r="AP123" s="305"/>
      <c r="AQ123" s="305"/>
      <c r="AR123" s="305"/>
      <c r="AS123" s="305"/>
      <c r="AT123" s="305"/>
      <c r="AU123" s="306"/>
      <c r="AV123" s="307"/>
      <c r="AW123" s="308"/>
      <c r="AX123" s="1132"/>
    </row>
    <row r="124" spans="1:51" hidden="1">
      <c r="A124" s="971" t="s">
        <v>154</v>
      </c>
      <c r="B124" s="1126" t="s">
        <v>102</v>
      </c>
      <c r="C124" s="1127" t="s">
        <v>39</v>
      </c>
      <c r="D124" s="1133">
        <v>100</v>
      </c>
      <c r="E124" s="1138">
        <v>42100</v>
      </c>
      <c r="F124" s="1138">
        <v>42191</v>
      </c>
      <c r="G124" s="1138"/>
      <c r="H124" s="1138">
        <v>42113</v>
      </c>
      <c r="I124" s="1136">
        <f>F124+AY124</f>
        <v>42204</v>
      </c>
      <c r="J124" s="1138"/>
      <c r="K124" s="1129">
        <f>O124+март!L124</f>
        <v>0</v>
      </c>
      <c r="L124" s="1129">
        <f>P124+март!L124</f>
        <v>0</v>
      </c>
      <c r="M124" s="1140">
        <f>D124-L124</f>
        <v>100</v>
      </c>
      <c r="N124" s="1140">
        <f>L124/D124*100</f>
        <v>0</v>
      </c>
      <c r="O124" s="1140">
        <f>SUM(S124:AW124)</f>
        <v>0</v>
      </c>
      <c r="P124" s="1140">
        <f>SUM(S125:AW125)</f>
        <v>0</v>
      </c>
      <c r="Q124" s="1140" t="e">
        <f>P124/O124*100</f>
        <v>#DIV/0!</v>
      </c>
      <c r="R124" s="304" t="s">
        <v>34</v>
      </c>
      <c r="S124" s="305"/>
      <c r="T124" s="305"/>
      <c r="U124" s="305"/>
      <c r="V124" s="305"/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305"/>
      <c r="AH124" s="305"/>
      <c r="AI124" s="305"/>
      <c r="AJ124" s="305"/>
      <c r="AK124" s="305"/>
      <c r="AL124" s="305"/>
      <c r="AM124" s="305"/>
      <c r="AN124" s="305"/>
      <c r="AO124" s="305"/>
      <c r="AP124" s="305"/>
      <c r="AQ124" s="305"/>
      <c r="AR124" s="305"/>
      <c r="AS124" s="305"/>
      <c r="AT124" s="305"/>
      <c r="AU124" s="305"/>
      <c r="AV124" s="305"/>
      <c r="AW124" s="305"/>
      <c r="AX124" s="1131" t="s">
        <v>326</v>
      </c>
      <c r="AY124">
        <f>H124-E124</f>
        <v>13</v>
      </c>
    </row>
    <row r="125" spans="1:51" hidden="1">
      <c r="A125" s="971"/>
      <c r="B125" s="1126"/>
      <c r="C125" s="1128"/>
      <c r="D125" s="1134"/>
      <c r="E125" s="1139"/>
      <c r="F125" s="1139"/>
      <c r="G125" s="1139"/>
      <c r="H125" s="1139"/>
      <c r="I125" s="1137"/>
      <c r="J125" s="1139"/>
      <c r="K125" s="1129"/>
      <c r="L125" s="1129"/>
      <c r="M125" s="1140"/>
      <c r="N125" s="1140"/>
      <c r="O125" s="1140"/>
      <c r="P125" s="1140"/>
      <c r="Q125" s="1140"/>
      <c r="R125" s="304" t="s">
        <v>35</v>
      </c>
      <c r="S125" s="305"/>
      <c r="T125" s="305"/>
      <c r="U125" s="305"/>
      <c r="V125" s="305"/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305"/>
      <c r="AH125" s="305"/>
      <c r="AI125" s="305"/>
      <c r="AJ125" s="305"/>
      <c r="AK125" s="305"/>
      <c r="AL125" s="305"/>
      <c r="AM125" s="305"/>
      <c r="AN125" s="305"/>
      <c r="AO125" s="305"/>
      <c r="AP125" s="305"/>
      <c r="AQ125" s="305"/>
      <c r="AR125" s="305"/>
      <c r="AS125" s="305"/>
      <c r="AT125" s="305"/>
      <c r="AU125" s="306"/>
      <c r="AV125" s="307"/>
      <c r="AW125" s="308"/>
      <c r="AX125" s="1132"/>
    </row>
    <row r="126" spans="1:51" hidden="1">
      <c r="A126" s="971" t="s">
        <v>155</v>
      </c>
      <c r="B126" s="1126" t="s">
        <v>97</v>
      </c>
      <c r="C126" s="1127" t="s">
        <v>39</v>
      </c>
      <c r="D126" s="1133">
        <v>100</v>
      </c>
      <c r="E126" s="1138">
        <v>42130</v>
      </c>
      <c r="F126" s="1138">
        <v>42191</v>
      </c>
      <c r="G126" s="1138"/>
      <c r="H126" s="1138">
        <v>42134</v>
      </c>
      <c r="I126" s="1136">
        <f>F126+AY126</f>
        <v>42195</v>
      </c>
      <c r="J126" s="1138"/>
      <c r="K126" s="1129">
        <f>O126+март!L126</f>
        <v>0</v>
      </c>
      <c r="L126" s="1129">
        <f>P126+март!L126</f>
        <v>0</v>
      </c>
      <c r="M126" s="1140">
        <f>D126-L126</f>
        <v>100</v>
      </c>
      <c r="N126" s="1140">
        <f>L126/D126*100</f>
        <v>0</v>
      </c>
      <c r="O126" s="1140">
        <f>SUM(S126:AW126)</f>
        <v>0</v>
      </c>
      <c r="P126" s="1140">
        <f>SUM(S127:AW127)</f>
        <v>0</v>
      </c>
      <c r="Q126" s="1140" t="e">
        <f>P126/O126*100</f>
        <v>#DIV/0!</v>
      </c>
      <c r="R126" s="304" t="s">
        <v>34</v>
      </c>
      <c r="S126" s="305"/>
      <c r="T126" s="305"/>
      <c r="U126" s="305"/>
      <c r="V126" s="305"/>
      <c r="W126" s="305"/>
      <c r="X126" s="305"/>
      <c r="Y126" s="305"/>
      <c r="Z126" s="305"/>
      <c r="AA126" s="305"/>
      <c r="AB126" s="305"/>
      <c r="AC126" s="305"/>
      <c r="AD126" s="305"/>
      <c r="AE126" s="305"/>
      <c r="AF126" s="305"/>
      <c r="AG126" s="305"/>
      <c r="AH126" s="305"/>
      <c r="AI126" s="305"/>
      <c r="AJ126" s="305"/>
      <c r="AK126" s="305"/>
      <c r="AL126" s="305"/>
      <c r="AM126" s="305"/>
      <c r="AN126" s="305"/>
      <c r="AO126" s="305"/>
      <c r="AP126" s="305"/>
      <c r="AQ126" s="305"/>
      <c r="AR126" s="305"/>
      <c r="AS126" s="305"/>
      <c r="AT126" s="305"/>
      <c r="AU126" s="305"/>
      <c r="AV126" s="305"/>
      <c r="AW126" s="305"/>
      <c r="AX126" s="1131" t="s">
        <v>326</v>
      </c>
      <c r="AY126">
        <f>H126-E126</f>
        <v>4</v>
      </c>
    </row>
    <row r="127" spans="1:51" hidden="1">
      <c r="A127" s="971"/>
      <c r="B127" s="1126"/>
      <c r="C127" s="1128"/>
      <c r="D127" s="1134"/>
      <c r="E127" s="1139"/>
      <c r="F127" s="1139"/>
      <c r="G127" s="1139"/>
      <c r="H127" s="1139"/>
      <c r="I127" s="1137"/>
      <c r="J127" s="1139"/>
      <c r="K127" s="1129"/>
      <c r="L127" s="1129"/>
      <c r="M127" s="1140"/>
      <c r="N127" s="1140"/>
      <c r="O127" s="1140"/>
      <c r="P127" s="1140"/>
      <c r="Q127" s="1140"/>
      <c r="R127" s="304" t="s">
        <v>35</v>
      </c>
      <c r="S127" s="305"/>
      <c r="T127" s="305"/>
      <c r="U127" s="305"/>
      <c r="V127" s="305"/>
      <c r="W127" s="305"/>
      <c r="X127" s="305"/>
      <c r="Y127" s="305"/>
      <c r="Z127" s="305"/>
      <c r="AA127" s="305"/>
      <c r="AB127" s="305"/>
      <c r="AC127" s="305"/>
      <c r="AD127" s="305"/>
      <c r="AE127" s="305"/>
      <c r="AF127" s="305"/>
      <c r="AG127" s="305"/>
      <c r="AH127" s="305"/>
      <c r="AI127" s="305"/>
      <c r="AJ127" s="305"/>
      <c r="AK127" s="305"/>
      <c r="AL127" s="305"/>
      <c r="AM127" s="305"/>
      <c r="AN127" s="305"/>
      <c r="AO127" s="305"/>
      <c r="AP127" s="305"/>
      <c r="AQ127" s="305"/>
      <c r="AR127" s="305"/>
      <c r="AS127" s="305"/>
      <c r="AT127" s="305"/>
      <c r="AU127" s="306"/>
      <c r="AV127" s="307"/>
      <c r="AW127" s="308"/>
      <c r="AX127" s="1132"/>
    </row>
    <row r="128" spans="1:51" hidden="1">
      <c r="A128" s="195">
        <v>4.5999999999999996</v>
      </c>
      <c r="B128" s="1135" t="s">
        <v>272</v>
      </c>
      <c r="C128" s="1135"/>
      <c r="D128" s="1135"/>
      <c r="E128" s="1135">
        <v>42055</v>
      </c>
      <c r="F128" s="1135"/>
      <c r="G128" s="1135"/>
      <c r="H128" s="1135">
        <v>42174</v>
      </c>
      <c r="I128" s="1135"/>
      <c r="J128" s="1135"/>
      <c r="K128" s="1135"/>
      <c r="L128" s="1135"/>
      <c r="M128" s="1135"/>
      <c r="N128" s="1135"/>
      <c r="O128" s="1135"/>
      <c r="P128" s="1135"/>
      <c r="Q128" s="1135"/>
      <c r="R128" s="1135"/>
      <c r="S128" s="1135"/>
      <c r="T128" s="1135"/>
      <c r="U128" s="1135"/>
      <c r="V128" s="1135"/>
      <c r="W128" s="1135"/>
      <c r="X128" s="1135"/>
      <c r="Y128" s="1135"/>
      <c r="Z128" s="1135"/>
      <c r="AA128" s="1135"/>
      <c r="AB128" s="1135"/>
      <c r="AC128" s="1135"/>
      <c r="AD128" s="1135"/>
      <c r="AE128" s="1135"/>
      <c r="AF128" s="1135"/>
      <c r="AG128" s="1135"/>
      <c r="AH128" s="1135"/>
      <c r="AI128" s="1135"/>
      <c r="AJ128" s="1135"/>
      <c r="AK128" s="1135"/>
      <c r="AL128" s="1135"/>
      <c r="AM128" s="1135"/>
      <c r="AN128" s="1135"/>
      <c r="AO128" s="1135"/>
      <c r="AP128" s="1135"/>
      <c r="AQ128" s="1135"/>
      <c r="AR128" s="1135"/>
      <c r="AS128" s="1135"/>
      <c r="AT128" s="1135"/>
      <c r="AU128" s="1135"/>
      <c r="AV128" s="1135"/>
      <c r="AW128" s="1135"/>
      <c r="AX128" s="1135"/>
    </row>
    <row r="129" spans="1:51" ht="15" hidden="1" customHeight="1">
      <c r="A129" s="962" t="s">
        <v>156</v>
      </c>
      <c r="B129" s="1126" t="s">
        <v>93</v>
      </c>
      <c r="C129" s="1127" t="s">
        <v>38</v>
      </c>
      <c r="D129" s="1129">
        <v>701</v>
      </c>
      <c r="E129" s="1130">
        <v>42055</v>
      </c>
      <c r="F129" s="1130">
        <v>42175</v>
      </c>
      <c r="G129" s="1130"/>
      <c r="H129" s="1130">
        <v>42064</v>
      </c>
      <c r="I129" s="1130">
        <v>42215</v>
      </c>
      <c r="J129" s="1130"/>
      <c r="K129" s="1129">
        <f>O129+апрель!L129</f>
        <v>0</v>
      </c>
      <c r="L129" s="1129">
        <f>P129+апрель!L129</f>
        <v>0</v>
      </c>
      <c r="M129" s="1133">
        <f>D129-L129</f>
        <v>701</v>
      </c>
      <c r="N129" s="1133">
        <f>L129/D129*100</f>
        <v>0</v>
      </c>
      <c r="O129" s="1129">
        <f>SUM(S129:AW129)</f>
        <v>0</v>
      </c>
      <c r="P129" s="1133">
        <f>SUM(S130:AW130)</f>
        <v>0</v>
      </c>
      <c r="Q129" s="1133" t="e">
        <f>P129/O129*100</f>
        <v>#DIV/0!</v>
      </c>
      <c r="R129" s="304" t="s">
        <v>34</v>
      </c>
      <c r="S129" s="305"/>
      <c r="T129" s="305"/>
      <c r="U129" s="305"/>
      <c r="V129" s="305"/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305"/>
      <c r="AI129" s="305"/>
      <c r="AJ129" s="305"/>
      <c r="AK129" s="305"/>
      <c r="AL129" s="305"/>
      <c r="AM129" s="305"/>
      <c r="AN129" s="305"/>
      <c r="AO129" s="305"/>
      <c r="AP129" s="305"/>
      <c r="AQ129" s="305"/>
      <c r="AR129" s="305"/>
      <c r="AS129" s="305"/>
      <c r="AT129" s="305"/>
      <c r="AU129" s="305"/>
      <c r="AV129" s="305"/>
      <c r="AW129" s="305"/>
      <c r="AX129" s="1127" t="s">
        <v>393</v>
      </c>
      <c r="AY129">
        <f>H129-E129</f>
        <v>9</v>
      </c>
    </row>
    <row r="130" spans="1:51" hidden="1">
      <c r="A130" s="962"/>
      <c r="B130" s="1126"/>
      <c r="C130" s="1128"/>
      <c r="D130" s="1129"/>
      <c r="E130" s="1130"/>
      <c r="F130" s="1130"/>
      <c r="G130" s="1130"/>
      <c r="H130" s="1130"/>
      <c r="I130" s="1130"/>
      <c r="J130" s="1130"/>
      <c r="K130" s="1129"/>
      <c r="L130" s="1129"/>
      <c r="M130" s="1134"/>
      <c r="N130" s="1134"/>
      <c r="O130" s="1129"/>
      <c r="P130" s="1134"/>
      <c r="Q130" s="1134"/>
      <c r="R130" s="304" t="s">
        <v>35</v>
      </c>
      <c r="S130" s="305"/>
      <c r="T130" s="305"/>
      <c r="U130" s="305"/>
      <c r="V130" s="305"/>
      <c r="W130" s="305"/>
      <c r="X130" s="305"/>
      <c r="Y130" s="305"/>
      <c r="Z130" s="305"/>
      <c r="AA130" s="305"/>
      <c r="AB130" s="305"/>
      <c r="AC130" s="305"/>
      <c r="AD130" s="305"/>
      <c r="AE130" s="305"/>
      <c r="AF130" s="305"/>
      <c r="AG130" s="305"/>
      <c r="AH130" s="305"/>
      <c r="AI130" s="305"/>
      <c r="AJ130" s="305"/>
      <c r="AK130" s="305"/>
      <c r="AL130" s="305"/>
      <c r="AM130" s="305"/>
      <c r="AN130" s="305"/>
      <c r="AO130" s="305"/>
      <c r="AP130" s="305"/>
      <c r="AQ130" s="305"/>
      <c r="AR130" s="305"/>
      <c r="AS130" s="305"/>
      <c r="AT130" s="305"/>
      <c r="AU130" s="306"/>
      <c r="AV130" s="307"/>
      <c r="AW130" s="308"/>
      <c r="AX130" s="1128"/>
    </row>
    <row r="131" spans="1:51" hidden="1">
      <c r="A131" s="971" t="s">
        <v>157</v>
      </c>
      <c r="B131" s="963" t="s">
        <v>94</v>
      </c>
      <c r="C131" s="960" t="s">
        <v>39</v>
      </c>
      <c r="D131" s="964">
        <v>100</v>
      </c>
      <c r="E131" s="968">
        <v>42145</v>
      </c>
      <c r="F131" s="968">
        <v>42206</v>
      </c>
      <c r="G131" s="968"/>
      <c r="H131" s="968">
        <v>42159</v>
      </c>
      <c r="I131" s="1065">
        <f>F131+AY131</f>
        <v>42220</v>
      </c>
      <c r="J131" s="968"/>
      <c r="K131" s="965">
        <f>O131+март!L131</f>
        <v>0</v>
      </c>
      <c r="L131" s="965">
        <f>P131+март!L131</f>
        <v>0</v>
      </c>
      <c r="M131" s="972">
        <f>D131-L131</f>
        <v>100</v>
      </c>
      <c r="N131" s="972">
        <f>L131/D131*100</f>
        <v>0</v>
      </c>
      <c r="O131" s="974">
        <f>SUM(S131:AW131)</f>
        <v>0</v>
      </c>
      <c r="P131" s="972">
        <f>SUM(S132:AW132)</f>
        <v>0</v>
      </c>
      <c r="Q131" s="972" t="e">
        <f>P131/O131*100</f>
        <v>#DIV/0!</v>
      </c>
      <c r="R131" s="49" t="s">
        <v>34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1106" t="s">
        <v>326</v>
      </c>
      <c r="AY131">
        <f>H131-E131</f>
        <v>14</v>
      </c>
    </row>
    <row r="132" spans="1:51" hidden="1">
      <c r="A132" s="971"/>
      <c r="B132" s="963"/>
      <c r="C132" s="961"/>
      <c r="D132" s="964"/>
      <c r="E132" s="968"/>
      <c r="F132" s="968"/>
      <c r="G132" s="968"/>
      <c r="H132" s="968"/>
      <c r="I132" s="1066"/>
      <c r="J132" s="968"/>
      <c r="K132" s="965"/>
      <c r="L132" s="965"/>
      <c r="M132" s="973"/>
      <c r="N132" s="973"/>
      <c r="O132" s="974"/>
      <c r="P132" s="973"/>
      <c r="Q132" s="973"/>
      <c r="R132" s="51" t="s">
        <v>35</v>
      </c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3"/>
      <c r="AM132" s="53"/>
      <c r="AN132" s="53"/>
      <c r="AO132" s="53"/>
      <c r="AP132" s="53"/>
      <c r="AQ132" s="53"/>
      <c r="AR132" s="53"/>
      <c r="AS132" s="53"/>
      <c r="AT132" s="53"/>
      <c r="AU132" s="140"/>
      <c r="AV132" s="192"/>
      <c r="AW132" s="193"/>
      <c r="AX132" s="1107"/>
    </row>
    <row r="133" spans="1:51" hidden="1">
      <c r="A133" s="971" t="s">
        <v>158</v>
      </c>
      <c r="B133" s="963" t="s">
        <v>105</v>
      </c>
      <c r="C133" s="960" t="s">
        <v>39</v>
      </c>
      <c r="D133" s="964">
        <v>100</v>
      </c>
      <c r="E133" s="968">
        <v>42160</v>
      </c>
      <c r="F133" s="968">
        <v>42220</v>
      </c>
      <c r="G133" s="968"/>
      <c r="H133" s="968">
        <v>42165</v>
      </c>
      <c r="I133" s="1065">
        <f>F133+AY133</f>
        <v>42225</v>
      </c>
      <c r="J133" s="968"/>
      <c r="K133" s="965">
        <f>O133+март!L133</f>
        <v>0</v>
      </c>
      <c r="L133" s="965">
        <f>P133+март!L133</f>
        <v>0</v>
      </c>
      <c r="M133" s="972">
        <f>D133-L133</f>
        <v>100</v>
      </c>
      <c r="N133" s="972">
        <f>L133/D133*100</f>
        <v>0</v>
      </c>
      <c r="O133" s="974">
        <f>SUM(S133:AW133)</f>
        <v>0</v>
      </c>
      <c r="P133" s="972">
        <f>SUM(S134:AW134)</f>
        <v>0</v>
      </c>
      <c r="Q133" s="972" t="e">
        <f>P133/O133*100</f>
        <v>#DIV/0!</v>
      </c>
      <c r="R133" s="49" t="s">
        <v>34</v>
      </c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1106" t="s">
        <v>326</v>
      </c>
      <c r="AY133">
        <f>H133-E133</f>
        <v>5</v>
      </c>
    </row>
    <row r="134" spans="1:51" hidden="1">
      <c r="A134" s="971"/>
      <c r="B134" s="963"/>
      <c r="C134" s="961"/>
      <c r="D134" s="964"/>
      <c r="E134" s="968"/>
      <c r="F134" s="968"/>
      <c r="G134" s="968"/>
      <c r="H134" s="968"/>
      <c r="I134" s="1066"/>
      <c r="J134" s="968"/>
      <c r="K134" s="965"/>
      <c r="L134" s="965"/>
      <c r="M134" s="973"/>
      <c r="N134" s="973"/>
      <c r="O134" s="974"/>
      <c r="P134" s="973"/>
      <c r="Q134" s="973"/>
      <c r="R134" s="51" t="s">
        <v>35</v>
      </c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3"/>
      <c r="AM134" s="53"/>
      <c r="AN134" s="53"/>
      <c r="AO134" s="53"/>
      <c r="AP134" s="53"/>
      <c r="AQ134" s="53"/>
      <c r="AR134" s="53"/>
      <c r="AS134" s="53"/>
      <c r="AT134" s="53"/>
      <c r="AU134" s="140"/>
      <c r="AV134" s="192"/>
      <c r="AW134" s="193"/>
      <c r="AX134" s="1107"/>
    </row>
    <row r="135" spans="1:51" hidden="1">
      <c r="A135" s="971" t="s">
        <v>159</v>
      </c>
      <c r="B135" s="963" t="s">
        <v>106</v>
      </c>
      <c r="C135" s="960" t="s">
        <v>39</v>
      </c>
      <c r="D135" s="964">
        <v>100</v>
      </c>
      <c r="E135" s="968">
        <v>42160</v>
      </c>
      <c r="F135" s="968">
        <v>42220</v>
      </c>
      <c r="G135" s="968"/>
      <c r="H135" s="968">
        <v>42174</v>
      </c>
      <c r="I135" s="1065">
        <f>F135+AY135</f>
        <v>42234</v>
      </c>
      <c r="J135" s="968"/>
      <c r="K135" s="965">
        <f>O135+март!L135</f>
        <v>0</v>
      </c>
      <c r="L135" s="965">
        <f>P135+март!L135</f>
        <v>0</v>
      </c>
      <c r="M135" s="972">
        <f>D135-L135</f>
        <v>100</v>
      </c>
      <c r="N135" s="972">
        <f>L135/D135*100</f>
        <v>0</v>
      </c>
      <c r="O135" s="974">
        <f>SUM(S135:AW135)</f>
        <v>0</v>
      </c>
      <c r="P135" s="972">
        <f>SUM(S136:AW136)</f>
        <v>0</v>
      </c>
      <c r="Q135" s="972" t="e">
        <f>P135/O135*100</f>
        <v>#DIV/0!</v>
      </c>
      <c r="R135" s="49" t="s">
        <v>34</v>
      </c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1106" t="s">
        <v>326</v>
      </c>
      <c r="AY135">
        <f>H135-E135</f>
        <v>14</v>
      </c>
    </row>
    <row r="136" spans="1:51" hidden="1">
      <c r="A136" s="971"/>
      <c r="B136" s="963"/>
      <c r="C136" s="961"/>
      <c r="D136" s="964"/>
      <c r="E136" s="968"/>
      <c r="F136" s="968"/>
      <c r="G136" s="968"/>
      <c r="H136" s="968"/>
      <c r="I136" s="1066"/>
      <c r="J136" s="968"/>
      <c r="K136" s="965"/>
      <c r="L136" s="965"/>
      <c r="M136" s="973"/>
      <c r="N136" s="973"/>
      <c r="O136" s="974"/>
      <c r="P136" s="973"/>
      <c r="Q136" s="973"/>
      <c r="R136" s="51" t="s">
        <v>35</v>
      </c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3"/>
      <c r="AM136" s="53"/>
      <c r="AN136" s="53"/>
      <c r="AO136" s="53"/>
      <c r="AP136" s="53"/>
      <c r="AQ136" s="53"/>
      <c r="AR136" s="53"/>
      <c r="AS136" s="53"/>
      <c r="AT136" s="53"/>
      <c r="AU136" s="140"/>
      <c r="AV136" s="192"/>
      <c r="AW136" s="193"/>
      <c r="AX136" s="1107"/>
    </row>
    <row r="137" spans="1:51" hidden="1">
      <c r="A137" s="971" t="s">
        <v>160</v>
      </c>
      <c r="B137" s="963" t="s">
        <v>102</v>
      </c>
      <c r="C137" s="960" t="s">
        <v>39</v>
      </c>
      <c r="D137" s="964">
        <v>100</v>
      </c>
      <c r="E137" s="968">
        <v>42114</v>
      </c>
      <c r="F137" s="968">
        <v>42236</v>
      </c>
      <c r="G137" s="968"/>
      <c r="H137" s="968">
        <v>42127</v>
      </c>
      <c r="I137" s="1065">
        <f>F137+AY137</f>
        <v>42249</v>
      </c>
      <c r="J137" s="968"/>
      <c r="K137" s="965">
        <f>O137+март!L137</f>
        <v>0</v>
      </c>
      <c r="L137" s="965">
        <f>P137+март!L137</f>
        <v>0</v>
      </c>
      <c r="M137" s="972">
        <f>D137-L137</f>
        <v>100</v>
      </c>
      <c r="N137" s="972">
        <f>L137/D137*100</f>
        <v>0</v>
      </c>
      <c r="O137" s="974">
        <f>SUM(S137:AW137)</f>
        <v>0</v>
      </c>
      <c r="P137" s="972">
        <f>SUM(S138:AW138)</f>
        <v>0</v>
      </c>
      <c r="Q137" s="972" t="e">
        <f>P137/O137*100</f>
        <v>#DIV/0!</v>
      </c>
      <c r="R137" s="49" t="s">
        <v>34</v>
      </c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1106" t="s">
        <v>326</v>
      </c>
      <c r="AY137">
        <f>H137-E137</f>
        <v>13</v>
      </c>
    </row>
    <row r="138" spans="1:51" hidden="1">
      <c r="A138" s="971"/>
      <c r="B138" s="963"/>
      <c r="C138" s="961"/>
      <c r="D138" s="964"/>
      <c r="E138" s="968"/>
      <c r="F138" s="968"/>
      <c r="G138" s="968"/>
      <c r="H138" s="968"/>
      <c r="I138" s="1066"/>
      <c r="J138" s="968"/>
      <c r="K138" s="965"/>
      <c r="L138" s="965"/>
      <c r="M138" s="973"/>
      <c r="N138" s="973"/>
      <c r="O138" s="974"/>
      <c r="P138" s="973"/>
      <c r="Q138" s="973"/>
      <c r="R138" s="51" t="s">
        <v>35</v>
      </c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3"/>
      <c r="AM138" s="53"/>
      <c r="AN138" s="53"/>
      <c r="AO138" s="53"/>
      <c r="AP138" s="53"/>
      <c r="AQ138" s="53"/>
      <c r="AR138" s="53"/>
      <c r="AS138" s="53"/>
      <c r="AT138" s="53"/>
      <c r="AU138" s="140"/>
      <c r="AV138" s="192"/>
      <c r="AW138" s="193"/>
      <c r="AX138" s="1107"/>
    </row>
    <row r="139" spans="1:51" hidden="1">
      <c r="A139" s="971" t="s">
        <v>161</v>
      </c>
      <c r="B139" s="963" t="s">
        <v>97</v>
      </c>
      <c r="C139" s="960" t="s">
        <v>39</v>
      </c>
      <c r="D139" s="964">
        <v>100</v>
      </c>
      <c r="E139" s="968">
        <v>42160</v>
      </c>
      <c r="F139" s="968">
        <v>42241</v>
      </c>
      <c r="G139" s="968"/>
      <c r="H139" s="968">
        <v>42164</v>
      </c>
      <c r="I139" s="1065">
        <f>F139+AY139</f>
        <v>42245</v>
      </c>
      <c r="J139" s="968"/>
      <c r="K139" s="965">
        <f>O139+март!L139</f>
        <v>0</v>
      </c>
      <c r="L139" s="965">
        <f>P139+март!L139</f>
        <v>0</v>
      </c>
      <c r="M139" s="972">
        <f>D139-L139</f>
        <v>100</v>
      </c>
      <c r="N139" s="972">
        <f>L139/D139*100</f>
        <v>0</v>
      </c>
      <c r="O139" s="974">
        <f>SUM(S139:AW139)</f>
        <v>0</v>
      </c>
      <c r="P139" s="972">
        <f>SUM(S140:AW140)</f>
        <v>0</v>
      </c>
      <c r="Q139" s="972" t="e">
        <f>P139/O139*100</f>
        <v>#DIV/0!</v>
      </c>
      <c r="R139" s="49" t="s">
        <v>34</v>
      </c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1106" t="s">
        <v>326</v>
      </c>
      <c r="AY139">
        <f>H139-E139</f>
        <v>4</v>
      </c>
    </row>
    <row r="140" spans="1:51" hidden="1">
      <c r="A140" s="971"/>
      <c r="B140" s="963"/>
      <c r="C140" s="961"/>
      <c r="D140" s="964"/>
      <c r="E140" s="968"/>
      <c r="F140" s="968"/>
      <c r="G140" s="968"/>
      <c r="H140" s="968"/>
      <c r="I140" s="1066"/>
      <c r="J140" s="968"/>
      <c r="K140" s="965"/>
      <c r="L140" s="965"/>
      <c r="M140" s="973"/>
      <c r="N140" s="973"/>
      <c r="O140" s="974"/>
      <c r="P140" s="973"/>
      <c r="Q140" s="973"/>
      <c r="R140" s="51" t="s">
        <v>35</v>
      </c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3"/>
      <c r="AM140" s="53"/>
      <c r="AN140" s="53"/>
      <c r="AO140" s="53"/>
      <c r="AP140" s="53"/>
      <c r="AQ140" s="53"/>
      <c r="AR140" s="53"/>
      <c r="AS140" s="53"/>
      <c r="AT140" s="53"/>
      <c r="AU140" s="140"/>
      <c r="AV140" s="192"/>
      <c r="AW140" s="193"/>
      <c r="AX140" s="1107"/>
    </row>
    <row r="141" spans="1:51" hidden="1">
      <c r="A141" s="194">
        <v>5</v>
      </c>
      <c r="B141" s="970" t="s">
        <v>107</v>
      </c>
      <c r="C141" s="970"/>
      <c r="D141" s="970"/>
      <c r="E141" s="970">
        <v>42175</v>
      </c>
      <c r="F141" s="970"/>
      <c r="G141" s="970"/>
      <c r="H141" s="970">
        <v>42239</v>
      </c>
      <c r="I141" s="970"/>
      <c r="J141" s="970"/>
      <c r="K141" s="970"/>
      <c r="L141" s="970"/>
      <c r="M141" s="970"/>
      <c r="N141" s="970"/>
      <c r="O141" s="970"/>
      <c r="P141" s="970"/>
      <c r="Q141" s="970"/>
      <c r="R141" s="970"/>
      <c r="S141" s="970"/>
      <c r="T141" s="970"/>
      <c r="U141" s="970"/>
      <c r="V141" s="970"/>
      <c r="W141" s="970"/>
      <c r="X141" s="970"/>
      <c r="Y141" s="970"/>
      <c r="Z141" s="970"/>
      <c r="AA141" s="970"/>
      <c r="AB141" s="970"/>
      <c r="AC141" s="970"/>
      <c r="AD141" s="970"/>
      <c r="AE141" s="970"/>
      <c r="AF141" s="970"/>
      <c r="AG141" s="970"/>
      <c r="AH141" s="970"/>
      <c r="AI141" s="970"/>
      <c r="AJ141" s="970"/>
      <c r="AK141" s="970"/>
      <c r="AL141" s="970"/>
      <c r="AM141" s="970"/>
      <c r="AN141" s="970"/>
      <c r="AO141" s="970"/>
      <c r="AP141" s="970"/>
      <c r="AQ141" s="970"/>
      <c r="AR141" s="970"/>
      <c r="AS141" s="970"/>
      <c r="AT141" s="970"/>
      <c r="AU141" s="970"/>
      <c r="AV141" s="970"/>
      <c r="AW141" s="970"/>
      <c r="AX141" s="970"/>
    </row>
    <row r="142" spans="1:51" hidden="1">
      <c r="A142" s="971" t="s">
        <v>162</v>
      </c>
      <c r="B142" s="963" t="s">
        <v>94</v>
      </c>
      <c r="C142" s="960" t="s">
        <v>39</v>
      </c>
      <c r="D142" s="964">
        <v>100</v>
      </c>
      <c r="E142" s="968">
        <v>42175</v>
      </c>
      <c r="F142" s="968"/>
      <c r="G142" s="968"/>
      <c r="H142" s="968">
        <v>42214</v>
      </c>
      <c r="I142" s="968"/>
      <c r="J142" s="968"/>
      <c r="K142" s="974">
        <f>O142+март!L142</f>
        <v>0</v>
      </c>
      <c r="L142" s="974">
        <f>P142+март!L142</f>
        <v>0</v>
      </c>
      <c r="M142" s="974">
        <f>D142-L142</f>
        <v>100</v>
      </c>
      <c r="N142" s="974">
        <f>L142/D142*100</f>
        <v>0</v>
      </c>
      <c r="O142" s="974">
        <f>SUM(S142:AW142)</f>
        <v>0</v>
      </c>
      <c r="P142" s="974">
        <f>SUM(S143:AW143)</f>
        <v>0</v>
      </c>
      <c r="Q142" s="974" t="e">
        <f>P142/O142*100</f>
        <v>#DIV/0!</v>
      </c>
      <c r="R142" s="49" t="s">
        <v>34</v>
      </c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1106" t="s">
        <v>326</v>
      </c>
    </row>
    <row r="143" spans="1:51" hidden="1">
      <c r="A143" s="971"/>
      <c r="B143" s="963"/>
      <c r="C143" s="961"/>
      <c r="D143" s="964"/>
      <c r="E143" s="968"/>
      <c r="F143" s="968"/>
      <c r="G143" s="968"/>
      <c r="H143" s="968"/>
      <c r="I143" s="968"/>
      <c r="J143" s="968"/>
      <c r="K143" s="974"/>
      <c r="L143" s="974"/>
      <c r="M143" s="974"/>
      <c r="N143" s="974"/>
      <c r="O143" s="974"/>
      <c r="P143" s="974"/>
      <c r="Q143" s="974"/>
      <c r="R143" s="51" t="s">
        <v>35</v>
      </c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3"/>
      <c r="AM143" s="53"/>
      <c r="AN143" s="53"/>
      <c r="AO143" s="53"/>
      <c r="AP143" s="53"/>
      <c r="AQ143" s="53"/>
      <c r="AR143" s="53"/>
      <c r="AS143" s="53"/>
      <c r="AT143" s="53"/>
      <c r="AU143" s="140"/>
      <c r="AV143" s="192"/>
      <c r="AW143" s="193"/>
      <c r="AX143" s="1107"/>
    </row>
    <row r="144" spans="1:51" hidden="1">
      <c r="A144" s="971" t="s">
        <v>163</v>
      </c>
      <c r="B144" s="963" t="s">
        <v>8</v>
      </c>
      <c r="C144" s="960" t="s">
        <v>39</v>
      </c>
      <c r="D144" s="964">
        <v>100</v>
      </c>
      <c r="E144" s="968">
        <v>42175</v>
      </c>
      <c r="F144" s="968"/>
      <c r="G144" s="968"/>
      <c r="H144" s="968">
        <v>42214</v>
      </c>
      <c r="I144" s="968"/>
      <c r="J144" s="968"/>
      <c r="K144" s="974">
        <f>O144+март!L144</f>
        <v>0</v>
      </c>
      <c r="L144" s="974">
        <f>P144+март!L144</f>
        <v>0</v>
      </c>
      <c r="M144" s="974">
        <f>D144-L144</f>
        <v>100</v>
      </c>
      <c r="N144" s="974">
        <f>L144/D144*100</f>
        <v>0</v>
      </c>
      <c r="O144" s="974">
        <f>SUM(S144:AW144)</f>
        <v>0</v>
      </c>
      <c r="P144" s="974">
        <f>SUM(S145:AW145)</f>
        <v>0</v>
      </c>
      <c r="Q144" s="974" t="e">
        <f>P144/O144*100</f>
        <v>#DIV/0!</v>
      </c>
      <c r="R144" s="49" t="s">
        <v>34</v>
      </c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1106" t="s">
        <v>326</v>
      </c>
    </row>
    <row r="145" spans="1:52" hidden="1">
      <c r="A145" s="971"/>
      <c r="B145" s="963"/>
      <c r="C145" s="961"/>
      <c r="D145" s="964"/>
      <c r="E145" s="968"/>
      <c r="F145" s="968"/>
      <c r="G145" s="968"/>
      <c r="H145" s="968"/>
      <c r="I145" s="968"/>
      <c r="J145" s="968"/>
      <c r="K145" s="974"/>
      <c r="L145" s="974"/>
      <c r="M145" s="974"/>
      <c r="N145" s="974"/>
      <c r="O145" s="974"/>
      <c r="P145" s="974"/>
      <c r="Q145" s="974"/>
      <c r="R145" s="51" t="s">
        <v>35</v>
      </c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3"/>
      <c r="AM145" s="53"/>
      <c r="AN145" s="53"/>
      <c r="AO145" s="53"/>
      <c r="AP145" s="53"/>
      <c r="AQ145" s="53"/>
      <c r="AR145" s="53"/>
      <c r="AS145" s="53"/>
      <c r="AT145" s="53"/>
      <c r="AU145" s="140"/>
      <c r="AV145" s="192"/>
      <c r="AW145" s="193"/>
      <c r="AX145" s="1107"/>
    </row>
    <row r="146" spans="1:52">
      <c r="A146" s="194">
        <v>6</v>
      </c>
      <c r="B146" s="970" t="s">
        <v>108</v>
      </c>
      <c r="C146" s="970"/>
      <c r="D146" s="970"/>
      <c r="E146" s="970">
        <v>42175</v>
      </c>
      <c r="F146" s="970"/>
      <c r="G146" s="970"/>
      <c r="H146" s="970">
        <v>42239</v>
      </c>
      <c r="I146" s="970"/>
      <c r="J146" s="970"/>
      <c r="K146" s="970"/>
      <c r="L146" s="970"/>
      <c r="M146" s="970"/>
      <c r="N146" s="970"/>
      <c r="O146" s="970"/>
      <c r="P146" s="970"/>
      <c r="Q146" s="970"/>
      <c r="R146" s="970"/>
      <c r="S146" s="970"/>
      <c r="T146" s="970"/>
      <c r="U146" s="970"/>
      <c r="V146" s="970"/>
      <c r="W146" s="970"/>
      <c r="X146" s="970"/>
      <c r="Y146" s="970"/>
      <c r="Z146" s="970"/>
      <c r="AA146" s="970"/>
      <c r="AB146" s="970"/>
      <c r="AC146" s="970"/>
      <c r="AD146" s="970"/>
      <c r="AE146" s="970"/>
      <c r="AF146" s="970"/>
      <c r="AG146" s="970"/>
      <c r="AH146" s="970"/>
      <c r="AI146" s="970"/>
      <c r="AJ146" s="970"/>
      <c r="AK146" s="970"/>
      <c r="AL146" s="970"/>
      <c r="AM146" s="970"/>
      <c r="AN146" s="970"/>
      <c r="AO146" s="970"/>
      <c r="AP146" s="970"/>
      <c r="AQ146" s="970"/>
      <c r="AR146" s="970"/>
      <c r="AS146" s="970"/>
      <c r="AT146" s="970"/>
      <c r="AU146" s="970"/>
      <c r="AV146" s="970"/>
      <c r="AW146" s="970"/>
      <c r="AX146" s="970"/>
    </row>
    <row r="147" spans="1:52">
      <c r="A147" s="971" t="s">
        <v>164</v>
      </c>
      <c r="B147" s="1108" t="s">
        <v>109</v>
      </c>
      <c r="C147" s="960" t="s">
        <v>406</v>
      </c>
      <c r="D147" s="964">
        <v>93</v>
      </c>
      <c r="E147" s="968">
        <v>42175</v>
      </c>
      <c r="F147" s="968"/>
      <c r="G147" s="968">
        <v>42151</v>
      </c>
      <c r="H147" s="968">
        <v>42239</v>
      </c>
      <c r="I147" s="968"/>
      <c r="J147" s="968"/>
      <c r="K147" s="974">
        <f>O147+апрель!L147</f>
        <v>25</v>
      </c>
      <c r="L147" s="974">
        <f>P147+апрель!L147</f>
        <v>15</v>
      </c>
      <c r="M147" s="972">
        <f>D147-L147</f>
        <v>78</v>
      </c>
      <c r="N147" s="972">
        <f>L147/D147*100</f>
        <v>16.129032258064516</v>
      </c>
      <c r="O147" s="974">
        <f>SUM(S147:AW147)</f>
        <v>25</v>
      </c>
      <c r="P147" s="972">
        <f>SUM(S148:AW148)</f>
        <v>15</v>
      </c>
      <c r="Q147" s="972">
        <f>P147/O147*100</f>
        <v>60</v>
      </c>
      <c r="R147" s="49" t="s">
        <v>34</v>
      </c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>
        <v>5</v>
      </c>
      <c r="AT147" s="50">
        <v>5</v>
      </c>
      <c r="AU147" s="50">
        <v>5</v>
      </c>
      <c r="AV147" s="50">
        <v>5</v>
      </c>
      <c r="AW147" s="50">
        <v>5</v>
      </c>
      <c r="AX147" s="1106" t="s">
        <v>326</v>
      </c>
    </row>
    <row r="148" spans="1:52">
      <c r="A148" s="971"/>
      <c r="B148" s="1109"/>
      <c r="C148" s="961"/>
      <c r="D148" s="964"/>
      <c r="E148" s="968"/>
      <c r="F148" s="968"/>
      <c r="G148" s="968"/>
      <c r="H148" s="968"/>
      <c r="I148" s="968"/>
      <c r="J148" s="968"/>
      <c r="K148" s="974"/>
      <c r="L148" s="974"/>
      <c r="M148" s="973"/>
      <c r="N148" s="973"/>
      <c r="O148" s="974"/>
      <c r="P148" s="973"/>
      <c r="Q148" s="973"/>
      <c r="R148" s="51" t="s">
        <v>35</v>
      </c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3"/>
      <c r="AM148" s="53"/>
      <c r="AN148" s="53"/>
      <c r="AO148" s="53"/>
      <c r="AP148" s="53"/>
      <c r="AQ148" s="53"/>
      <c r="AR148" s="53"/>
      <c r="AS148" s="53">
        <v>5</v>
      </c>
      <c r="AT148" s="53">
        <v>5</v>
      </c>
      <c r="AU148" s="333">
        <v>5</v>
      </c>
      <c r="AV148" s="192" t="s">
        <v>407</v>
      </c>
      <c r="AW148" s="193">
        <v>0</v>
      </c>
      <c r="AX148" s="1107"/>
    </row>
    <row r="149" spans="1:52">
      <c r="A149" s="194">
        <v>7</v>
      </c>
      <c r="B149" s="970" t="s">
        <v>110</v>
      </c>
      <c r="C149" s="970"/>
      <c r="D149" s="970"/>
      <c r="E149" s="970">
        <v>42075</v>
      </c>
      <c r="F149" s="970"/>
      <c r="G149" s="970"/>
      <c r="H149" s="970">
        <v>42203</v>
      </c>
      <c r="I149" s="970"/>
      <c r="J149" s="970"/>
      <c r="K149" s="970"/>
      <c r="L149" s="970"/>
      <c r="M149" s="970"/>
      <c r="N149" s="970"/>
      <c r="O149" s="970"/>
      <c r="P149" s="970"/>
      <c r="Q149" s="970"/>
      <c r="R149" s="970"/>
      <c r="S149" s="970"/>
      <c r="T149" s="970"/>
      <c r="U149" s="970"/>
      <c r="V149" s="970"/>
      <c r="W149" s="970"/>
      <c r="X149" s="970"/>
      <c r="Y149" s="970"/>
      <c r="Z149" s="970"/>
      <c r="AA149" s="970"/>
      <c r="AB149" s="970"/>
      <c r="AC149" s="970"/>
      <c r="AD149" s="970"/>
      <c r="AE149" s="970"/>
      <c r="AF149" s="970"/>
      <c r="AG149" s="970"/>
      <c r="AH149" s="970"/>
      <c r="AI149" s="970"/>
      <c r="AJ149" s="970"/>
      <c r="AK149" s="970"/>
      <c r="AL149" s="970"/>
      <c r="AM149" s="970"/>
      <c r="AN149" s="970"/>
      <c r="AO149" s="970"/>
      <c r="AP149" s="970"/>
      <c r="AQ149" s="970"/>
      <c r="AR149" s="970"/>
      <c r="AS149" s="970"/>
      <c r="AT149" s="970"/>
      <c r="AU149" s="970"/>
      <c r="AV149" s="970"/>
      <c r="AW149" s="970"/>
      <c r="AX149" s="970"/>
    </row>
    <row r="150" spans="1:52" ht="15" hidden="1" customHeight="1">
      <c r="A150" s="962" t="s">
        <v>165</v>
      </c>
      <c r="B150" s="963" t="s">
        <v>93</v>
      </c>
      <c r="C150" s="960" t="s">
        <v>38</v>
      </c>
      <c r="D150" s="964">
        <v>7100</v>
      </c>
      <c r="E150" s="969">
        <v>42075</v>
      </c>
      <c r="F150" s="969">
        <v>42197</v>
      </c>
      <c r="G150" s="969"/>
      <c r="H150" s="969">
        <v>42119</v>
      </c>
      <c r="I150" s="969">
        <f>F150+AY150</f>
        <v>42241</v>
      </c>
      <c r="J150" s="969"/>
      <c r="K150" s="965">
        <f>O150+март!L150</f>
        <v>1E-3</v>
      </c>
      <c r="L150" s="965">
        <f>P150+март!L150</f>
        <v>0</v>
      </c>
      <c r="M150" s="966">
        <f>D150-L150</f>
        <v>7100</v>
      </c>
      <c r="N150" s="966">
        <f>L150/D150*100</f>
        <v>0</v>
      </c>
      <c r="O150" s="964">
        <f>SUM(S150:AW150)</f>
        <v>1E-3</v>
      </c>
      <c r="P150" s="966">
        <f>SUM(S151:AW151)</f>
        <v>0</v>
      </c>
      <c r="Q150" s="966">
        <f>P150/O150*100</f>
        <v>0</v>
      </c>
      <c r="R150" s="49" t="s">
        <v>34</v>
      </c>
      <c r="S150" s="50">
        <v>1E-3</v>
      </c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1106"/>
      <c r="AY150">
        <f t="shared" ref="AY150:AY167" si="3">H150-E150</f>
        <v>44</v>
      </c>
    </row>
    <row r="151" spans="1:52" hidden="1">
      <c r="A151" s="962"/>
      <c r="B151" s="963"/>
      <c r="C151" s="961"/>
      <c r="D151" s="964"/>
      <c r="E151" s="969"/>
      <c r="F151" s="969"/>
      <c r="G151" s="969"/>
      <c r="H151" s="969"/>
      <c r="I151" s="969"/>
      <c r="J151" s="969"/>
      <c r="K151" s="965"/>
      <c r="L151" s="965"/>
      <c r="M151" s="967"/>
      <c r="N151" s="967"/>
      <c r="O151" s="964"/>
      <c r="P151" s="967"/>
      <c r="Q151" s="967"/>
      <c r="R151" s="51" t="s">
        <v>35</v>
      </c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3"/>
      <c r="AM151" s="53"/>
      <c r="AN151" s="53"/>
      <c r="AO151" s="53"/>
      <c r="AP151" s="53"/>
      <c r="AQ151" s="53"/>
      <c r="AR151" s="53"/>
      <c r="AS151" s="53"/>
      <c r="AT151" s="53"/>
      <c r="AU151" s="140"/>
      <c r="AV151" s="192"/>
      <c r="AW151" s="193"/>
      <c r="AX151" s="1107"/>
      <c r="AY151">
        <f t="shared" si="3"/>
        <v>0</v>
      </c>
    </row>
    <row r="152" spans="1:52" ht="15" hidden="1" customHeight="1">
      <c r="A152" s="962" t="s">
        <v>273</v>
      </c>
      <c r="B152" s="963" t="s">
        <v>111</v>
      </c>
      <c r="C152" s="960" t="s">
        <v>39</v>
      </c>
      <c r="D152" s="964">
        <v>100</v>
      </c>
      <c r="E152" s="969">
        <v>42075</v>
      </c>
      <c r="F152" s="969">
        <v>42197</v>
      </c>
      <c r="G152" s="969"/>
      <c r="H152" s="969">
        <v>42095</v>
      </c>
      <c r="I152" s="969">
        <f>F152+20</f>
        <v>42217</v>
      </c>
      <c r="J152" s="969"/>
      <c r="K152" s="965">
        <f>O152+март!L152</f>
        <v>0</v>
      </c>
      <c r="L152" s="965">
        <f>P152+март!L152</f>
        <v>0</v>
      </c>
      <c r="M152" s="966">
        <f>D152-L152</f>
        <v>100</v>
      </c>
      <c r="N152" s="966">
        <f>L152/D152*100</f>
        <v>0</v>
      </c>
      <c r="O152" s="964">
        <f>SUM(S152:AW152)</f>
        <v>0</v>
      </c>
      <c r="P152" s="966">
        <f>SUM(S153:AW153)</f>
        <v>0</v>
      </c>
      <c r="Q152" s="966" t="e">
        <f>P152/O152*100</f>
        <v>#DIV/0!</v>
      </c>
      <c r="R152" s="49" t="s">
        <v>34</v>
      </c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1106" t="s">
        <v>326</v>
      </c>
      <c r="AY152">
        <f t="shared" si="3"/>
        <v>20</v>
      </c>
    </row>
    <row r="153" spans="1:52" hidden="1">
      <c r="A153" s="962"/>
      <c r="B153" s="963"/>
      <c r="C153" s="961"/>
      <c r="D153" s="964"/>
      <c r="E153" s="969"/>
      <c r="F153" s="969"/>
      <c r="G153" s="969"/>
      <c r="H153" s="969"/>
      <c r="I153" s="969"/>
      <c r="J153" s="969"/>
      <c r="K153" s="965"/>
      <c r="L153" s="965"/>
      <c r="M153" s="967"/>
      <c r="N153" s="967"/>
      <c r="O153" s="964"/>
      <c r="P153" s="967"/>
      <c r="Q153" s="967"/>
      <c r="R153" s="51" t="s">
        <v>35</v>
      </c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3"/>
      <c r="AM153" s="53"/>
      <c r="AN153" s="53"/>
      <c r="AO153" s="53"/>
      <c r="AP153" s="53"/>
      <c r="AQ153" s="53"/>
      <c r="AR153" s="53"/>
      <c r="AS153" s="53"/>
      <c r="AT153" s="53"/>
      <c r="AU153" s="140"/>
      <c r="AV153" s="192"/>
      <c r="AW153" s="193"/>
      <c r="AX153" s="1107"/>
      <c r="AY153">
        <f t="shared" si="3"/>
        <v>0</v>
      </c>
    </row>
    <row r="154" spans="1:52" hidden="1">
      <c r="A154" s="962" t="s">
        <v>304</v>
      </c>
      <c r="B154" s="963" t="s">
        <v>112</v>
      </c>
      <c r="C154" s="960" t="s">
        <v>39</v>
      </c>
      <c r="D154" s="964">
        <v>100</v>
      </c>
      <c r="E154" s="968">
        <v>42096</v>
      </c>
      <c r="F154" s="968">
        <v>42203</v>
      </c>
      <c r="G154" s="968"/>
      <c r="H154" s="968">
        <v>42115</v>
      </c>
      <c r="I154" s="968">
        <f>F154+AY154</f>
        <v>42222</v>
      </c>
      <c r="J154" s="968"/>
      <c r="K154" s="965">
        <f>O154+март!L154</f>
        <v>0</v>
      </c>
      <c r="L154" s="974">
        <f>P154+март!L154</f>
        <v>0</v>
      </c>
      <c r="M154" s="974">
        <f>D154-L154</f>
        <v>100</v>
      </c>
      <c r="N154" s="974">
        <f>L154/D154*100</f>
        <v>0</v>
      </c>
      <c r="O154" s="974">
        <f>SUM(S154:AW154)</f>
        <v>0</v>
      </c>
      <c r="P154" s="974">
        <f>SUM(S155:AW155)</f>
        <v>0</v>
      </c>
      <c r="Q154" s="974" t="e">
        <f>P154/O154*100</f>
        <v>#DIV/0!</v>
      </c>
      <c r="R154" s="49" t="s">
        <v>34</v>
      </c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1106" t="s">
        <v>326</v>
      </c>
      <c r="AY154">
        <f t="shared" si="3"/>
        <v>19</v>
      </c>
    </row>
    <row r="155" spans="1:52" hidden="1">
      <c r="A155" s="962"/>
      <c r="B155" s="963"/>
      <c r="C155" s="961"/>
      <c r="D155" s="964"/>
      <c r="E155" s="968"/>
      <c r="F155" s="968"/>
      <c r="G155" s="968"/>
      <c r="H155" s="968"/>
      <c r="I155" s="968"/>
      <c r="J155" s="968"/>
      <c r="K155" s="965"/>
      <c r="L155" s="974"/>
      <c r="M155" s="974"/>
      <c r="N155" s="974"/>
      <c r="O155" s="974"/>
      <c r="P155" s="974"/>
      <c r="Q155" s="974"/>
      <c r="R155" s="51" t="s">
        <v>35</v>
      </c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3"/>
      <c r="AM155" s="53"/>
      <c r="AN155" s="53"/>
      <c r="AO155" s="53"/>
      <c r="AP155" s="53"/>
      <c r="AQ155" s="53"/>
      <c r="AR155" s="53"/>
      <c r="AS155" s="53"/>
      <c r="AT155" s="53"/>
      <c r="AU155" s="140"/>
      <c r="AV155" s="192"/>
      <c r="AW155" s="193"/>
      <c r="AX155" s="1107"/>
      <c r="AY155">
        <f t="shared" si="3"/>
        <v>0</v>
      </c>
    </row>
    <row r="156" spans="1:52" hidden="1">
      <c r="A156" s="962" t="s">
        <v>305</v>
      </c>
      <c r="B156" s="963" t="s">
        <v>113</v>
      </c>
      <c r="C156" s="960" t="s">
        <v>39</v>
      </c>
      <c r="D156" s="964">
        <v>100</v>
      </c>
      <c r="E156" s="968">
        <v>42116</v>
      </c>
      <c r="F156" s="968">
        <v>42207</v>
      </c>
      <c r="G156" s="968"/>
      <c r="H156" s="968">
        <v>42145</v>
      </c>
      <c r="I156" s="968">
        <f>F156+AZ156</f>
        <v>42236</v>
      </c>
      <c r="J156" s="968"/>
      <c r="K156" s="965">
        <f>O156+март!L156</f>
        <v>0</v>
      </c>
      <c r="L156" s="974">
        <f>P156+март!L156</f>
        <v>0</v>
      </c>
      <c r="M156" s="974">
        <f>D156-L156</f>
        <v>100</v>
      </c>
      <c r="N156" s="974">
        <f>L156/D156*100</f>
        <v>0</v>
      </c>
      <c r="O156" s="974">
        <f>SUM(S156:AW156)</f>
        <v>0</v>
      </c>
      <c r="P156" s="974">
        <f>SUM(S157:AW157)</f>
        <v>0</v>
      </c>
      <c r="Q156" s="974" t="e">
        <f>P156/O156*100</f>
        <v>#DIV/0!</v>
      </c>
      <c r="R156" s="49" t="s">
        <v>34</v>
      </c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1106" t="s">
        <v>326</v>
      </c>
      <c r="AY156">
        <f t="shared" si="3"/>
        <v>29</v>
      </c>
      <c r="AZ156">
        <f>H156-E156</f>
        <v>29</v>
      </c>
    </row>
    <row r="157" spans="1:52" hidden="1">
      <c r="A157" s="962"/>
      <c r="B157" s="963"/>
      <c r="C157" s="961"/>
      <c r="D157" s="964"/>
      <c r="E157" s="968"/>
      <c r="F157" s="968"/>
      <c r="G157" s="968"/>
      <c r="H157" s="968"/>
      <c r="I157" s="968"/>
      <c r="J157" s="968"/>
      <c r="K157" s="965"/>
      <c r="L157" s="974"/>
      <c r="M157" s="974"/>
      <c r="N157" s="974"/>
      <c r="O157" s="974"/>
      <c r="P157" s="974"/>
      <c r="Q157" s="974"/>
      <c r="R157" s="51" t="s">
        <v>35</v>
      </c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3"/>
      <c r="AM157" s="53"/>
      <c r="AN157" s="53"/>
      <c r="AO157" s="53"/>
      <c r="AP157" s="53"/>
      <c r="AQ157" s="53"/>
      <c r="AR157" s="53"/>
      <c r="AS157" s="53"/>
      <c r="AT157" s="53"/>
      <c r="AU157" s="140"/>
      <c r="AV157" s="192"/>
      <c r="AW157" s="193"/>
      <c r="AX157" s="1107"/>
      <c r="AY157">
        <f t="shared" si="3"/>
        <v>0</v>
      </c>
    </row>
    <row r="158" spans="1:52" hidden="1">
      <c r="A158" s="962" t="s">
        <v>306</v>
      </c>
      <c r="B158" s="963" t="s">
        <v>114</v>
      </c>
      <c r="C158" s="960" t="s">
        <v>39</v>
      </c>
      <c r="D158" s="964">
        <v>100</v>
      </c>
      <c r="E158" s="968">
        <v>42146</v>
      </c>
      <c r="F158" s="968"/>
      <c r="G158" s="968"/>
      <c r="H158" s="968">
        <v>42165</v>
      </c>
      <c r="I158" s="968"/>
      <c r="J158" s="968"/>
      <c r="K158" s="965">
        <f>O158+март!L158</f>
        <v>0</v>
      </c>
      <c r="L158" s="974">
        <f>P158+март!L158</f>
        <v>0</v>
      </c>
      <c r="M158" s="974">
        <f>D158-L158</f>
        <v>100</v>
      </c>
      <c r="N158" s="974">
        <f>L158/D158*100</f>
        <v>0</v>
      </c>
      <c r="O158" s="974">
        <f>SUM(S158:AW158)</f>
        <v>0</v>
      </c>
      <c r="P158" s="974">
        <f>SUM(S159:AW159)</f>
        <v>0</v>
      </c>
      <c r="Q158" s="974" t="e">
        <f>P158/O158*100</f>
        <v>#DIV/0!</v>
      </c>
      <c r="R158" s="49" t="s">
        <v>34</v>
      </c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1106" t="s">
        <v>326</v>
      </c>
      <c r="AY158">
        <f t="shared" si="3"/>
        <v>19</v>
      </c>
    </row>
    <row r="159" spans="1:52" hidden="1">
      <c r="A159" s="962"/>
      <c r="B159" s="963"/>
      <c r="C159" s="961"/>
      <c r="D159" s="964"/>
      <c r="E159" s="968"/>
      <c r="F159" s="968"/>
      <c r="G159" s="968"/>
      <c r="H159" s="968"/>
      <c r="I159" s="968"/>
      <c r="J159" s="968"/>
      <c r="K159" s="965"/>
      <c r="L159" s="974"/>
      <c r="M159" s="974"/>
      <c r="N159" s="974"/>
      <c r="O159" s="974"/>
      <c r="P159" s="974"/>
      <c r="Q159" s="974"/>
      <c r="R159" s="51" t="s">
        <v>35</v>
      </c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3"/>
      <c r="AM159" s="53"/>
      <c r="AN159" s="53"/>
      <c r="AO159" s="53"/>
      <c r="AP159" s="53"/>
      <c r="AQ159" s="53"/>
      <c r="AR159" s="53"/>
      <c r="AS159" s="53"/>
      <c r="AT159" s="53"/>
      <c r="AU159" s="140"/>
      <c r="AV159" s="192"/>
      <c r="AW159" s="193"/>
      <c r="AX159" s="1107"/>
      <c r="AY159">
        <f t="shared" si="3"/>
        <v>0</v>
      </c>
    </row>
    <row r="160" spans="1:52" hidden="1">
      <c r="A160" s="962" t="s">
        <v>307</v>
      </c>
      <c r="B160" s="963" t="s">
        <v>115</v>
      </c>
      <c r="C160" s="960" t="s">
        <v>39</v>
      </c>
      <c r="D160" s="964">
        <v>100</v>
      </c>
      <c r="E160" s="968">
        <v>42166</v>
      </c>
      <c r="F160" s="968"/>
      <c r="G160" s="968"/>
      <c r="H160" s="968">
        <v>42185</v>
      </c>
      <c r="I160" s="968"/>
      <c r="J160" s="968"/>
      <c r="K160" s="965">
        <f>O160+март!L160</f>
        <v>0</v>
      </c>
      <c r="L160" s="974">
        <f>P160+март!L160</f>
        <v>0</v>
      </c>
      <c r="M160" s="974">
        <f>D160-L160</f>
        <v>100</v>
      </c>
      <c r="N160" s="974">
        <f>L160/D160*100</f>
        <v>0</v>
      </c>
      <c r="O160" s="974">
        <f>SUM(S160:AW160)</f>
        <v>0</v>
      </c>
      <c r="P160" s="974">
        <f>SUM(S161:AW161)</f>
        <v>0</v>
      </c>
      <c r="Q160" s="974" t="e">
        <f>P160/O160*100</f>
        <v>#DIV/0!</v>
      </c>
      <c r="R160" s="49" t="s">
        <v>34</v>
      </c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1106" t="s">
        <v>326</v>
      </c>
      <c r="AY160">
        <f t="shared" si="3"/>
        <v>19</v>
      </c>
    </row>
    <row r="161" spans="1:51" hidden="1">
      <c r="A161" s="962"/>
      <c r="B161" s="963"/>
      <c r="C161" s="961"/>
      <c r="D161" s="964"/>
      <c r="E161" s="968"/>
      <c r="F161" s="968"/>
      <c r="G161" s="968"/>
      <c r="H161" s="968"/>
      <c r="I161" s="968"/>
      <c r="J161" s="968"/>
      <c r="K161" s="965"/>
      <c r="L161" s="974"/>
      <c r="M161" s="974"/>
      <c r="N161" s="974"/>
      <c r="O161" s="974"/>
      <c r="P161" s="974"/>
      <c r="Q161" s="974"/>
      <c r="R161" s="51" t="s">
        <v>35</v>
      </c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3"/>
      <c r="AM161" s="53"/>
      <c r="AN161" s="53"/>
      <c r="AO161" s="53"/>
      <c r="AP161" s="53"/>
      <c r="AQ161" s="53"/>
      <c r="AR161" s="53"/>
      <c r="AS161" s="53"/>
      <c r="AT161" s="53"/>
      <c r="AU161" s="140"/>
      <c r="AV161" s="192"/>
      <c r="AW161" s="193"/>
      <c r="AX161" s="1107"/>
      <c r="AY161">
        <f t="shared" si="3"/>
        <v>0</v>
      </c>
    </row>
    <row r="162" spans="1:51" hidden="1">
      <c r="A162" s="962" t="s">
        <v>308</v>
      </c>
      <c r="B162" s="963" t="s">
        <v>72</v>
      </c>
      <c r="C162" s="960" t="s">
        <v>39</v>
      </c>
      <c r="D162" s="964">
        <v>100</v>
      </c>
      <c r="E162" s="968">
        <v>42186</v>
      </c>
      <c r="F162" s="968"/>
      <c r="G162" s="968"/>
      <c r="H162" s="968">
        <v>42195</v>
      </c>
      <c r="I162" s="968"/>
      <c r="J162" s="968"/>
      <c r="K162" s="965">
        <f>O162+март!L162</f>
        <v>0</v>
      </c>
      <c r="L162" s="974">
        <f>P162+март!L162</f>
        <v>0</v>
      </c>
      <c r="M162" s="974">
        <f>D162-L162</f>
        <v>100</v>
      </c>
      <c r="N162" s="974">
        <f>L162/D162*100</f>
        <v>0</v>
      </c>
      <c r="O162" s="974">
        <f>SUM(S162:AW162)</f>
        <v>0</v>
      </c>
      <c r="P162" s="974">
        <f>SUM(S163:AW163)</f>
        <v>0</v>
      </c>
      <c r="Q162" s="974" t="e">
        <f>P162/O162*100</f>
        <v>#DIV/0!</v>
      </c>
      <c r="R162" s="49" t="s">
        <v>34</v>
      </c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1106" t="s">
        <v>326</v>
      </c>
      <c r="AY162">
        <f t="shared" si="3"/>
        <v>9</v>
      </c>
    </row>
    <row r="163" spans="1:51" hidden="1">
      <c r="A163" s="962"/>
      <c r="B163" s="963"/>
      <c r="C163" s="961"/>
      <c r="D163" s="964"/>
      <c r="E163" s="968"/>
      <c r="F163" s="968"/>
      <c r="G163" s="968"/>
      <c r="H163" s="968"/>
      <c r="I163" s="968"/>
      <c r="J163" s="968"/>
      <c r="K163" s="965"/>
      <c r="L163" s="974"/>
      <c r="M163" s="974"/>
      <c r="N163" s="974"/>
      <c r="O163" s="974"/>
      <c r="P163" s="974"/>
      <c r="Q163" s="974"/>
      <c r="R163" s="51" t="s">
        <v>35</v>
      </c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3"/>
      <c r="AM163" s="53"/>
      <c r="AN163" s="53"/>
      <c r="AO163" s="53"/>
      <c r="AP163" s="53"/>
      <c r="AQ163" s="53"/>
      <c r="AR163" s="53"/>
      <c r="AS163" s="53"/>
      <c r="AT163" s="53"/>
      <c r="AU163" s="140"/>
      <c r="AV163" s="192"/>
      <c r="AW163" s="193"/>
      <c r="AX163" s="1107"/>
      <c r="AY163">
        <f t="shared" si="3"/>
        <v>0</v>
      </c>
    </row>
    <row r="164" spans="1:51" hidden="1">
      <c r="A164" s="962" t="s">
        <v>309</v>
      </c>
      <c r="B164" s="963" t="s">
        <v>97</v>
      </c>
      <c r="C164" s="960" t="s">
        <v>39</v>
      </c>
      <c r="D164" s="964">
        <v>100</v>
      </c>
      <c r="E164" s="968">
        <v>42186</v>
      </c>
      <c r="F164" s="968"/>
      <c r="G164" s="968"/>
      <c r="H164" s="968">
        <v>42200</v>
      </c>
      <c r="I164" s="968"/>
      <c r="J164" s="968"/>
      <c r="K164" s="965">
        <f>O164+март!L164</f>
        <v>0</v>
      </c>
      <c r="L164" s="974">
        <f>P164+март!L164</f>
        <v>0</v>
      </c>
      <c r="M164" s="974">
        <f>D164-L164</f>
        <v>100</v>
      </c>
      <c r="N164" s="974">
        <f>L164/D164*100</f>
        <v>0</v>
      </c>
      <c r="O164" s="974">
        <f>SUM(S164:AW164)</f>
        <v>0</v>
      </c>
      <c r="P164" s="974">
        <f>SUM(S165:AW165)</f>
        <v>0</v>
      </c>
      <c r="Q164" s="974" t="e">
        <f>P164/O164*100</f>
        <v>#DIV/0!</v>
      </c>
      <c r="R164" s="49" t="s">
        <v>34</v>
      </c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1106" t="s">
        <v>326</v>
      </c>
      <c r="AY164">
        <f t="shared" si="3"/>
        <v>14</v>
      </c>
    </row>
    <row r="165" spans="1:51" hidden="1">
      <c r="A165" s="962"/>
      <c r="B165" s="963"/>
      <c r="C165" s="961"/>
      <c r="D165" s="964"/>
      <c r="E165" s="968"/>
      <c r="F165" s="968"/>
      <c r="G165" s="968"/>
      <c r="H165" s="968"/>
      <c r="I165" s="968"/>
      <c r="J165" s="968"/>
      <c r="K165" s="965"/>
      <c r="L165" s="974"/>
      <c r="M165" s="974"/>
      <c r="N165" s="974"/>
      <c r="O165" s="974"/>
      <c r="P165" s="974"/>
      <c r="Q165" s="974"/>
      <c r="R165" s="51" t="s">
        <v>35</v>
      </c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3"/>
      <c r="AM165" s="53"/>
      <c r="AN165" s="53"/>
      <c r="AO165" s="53"/>
      <c r="AP165" s="53"/>
      <c r="AQ165" s="53"/>
      <c r="AR165" s="53"/>
      <c r="AS165" s="53"/>
      <c r="AT165" s="53"/>
      <c r="AU165" s="140"/>
      <c r="AV165" s="192"/>
      <c r="AW165" s="193"/>
      <c r="AX165" s="1107"/>
      <c r="AY165">
        <f t="shared" si="3"/>
        <v>0</v>
      </c>
    </row>
    <row r="166" spans="1:51" hidden="1">
      <c r="A166" s="962" t="s">
        <v>310</v>
      </c>
      <c r="B166" s="963" t="s">
        <v>96</v>
      </c>
      <c r="C166" s="960" t="s">
        <v>39</v>
      </c>
      <c r="D166" s="964">
        <v>100</v>
      </c>
      <c r="E166" s="968">
        <v>42186</v>
      </c>
      <c r="F166" s="968"/>
      <c r="G166" s="968"/>
      <c r="H166" s="968">
        <v>42203</v>
      </c>
      <c r="I166" s="968"/>
      <c r="J166" s="968"/>
      <c r="K166" s="965">
        <f>O166+март!L166</f>
        <v>0</v>
      </c>
      <c r="L166" s="974">
        <f>P166+март!L166</f>
        <v>0</v>
      </c>
      <c r="M166" s="974">
        <f>D166-L166</f>
        <v>100</v>
      </c>
      <c r="N166" s="974">
        <f>L166/D166*100</f>
        <v>0</v>
      </c>
      <c r="O166" s="974">
        <f>SUM(S166:AW166)</f>
        <v>0</v>
      </c>
      <c r="P166" s="974">
        <f>SUM(S167:AW167)</f>
        <v>0</v>
      </c>
      <c r="Q166" s="974" t="e">
        <f>P166/O166*100</f>
        <v>#DIV/0!</v>
      </c>
      <c r="R166" s="49" t="s">
        <v>34</v>
      </c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1106" t="s">
        <v>326</v>
      </c>
      <c r="AY166">
        <f t="shared" si="3"/>
        <v>17</v>
      </c>
    </row>
    <row r="167" spans="1:51" hidden="1">
      <c r="A167" s="962"/>
      <c r="B167" s="963"/>
      <c r="C167" s="961"/>
      <c r="D167" s="964"/>
      <c r="E167" s="968"/>
      <c r="F167" s="968"/>
      <c r="G167" s="968"/>
      <c r="H167" s="968"/>
      <c r="I167" s="968"/>
      <c r="J167" s="968"/>
      <c r="K167" s="965"/>
      <c r="L167" s="974"/>
      <c r="M167" s="974"/>
      <c r="N167" s="974"/>
      <c r="O167" s="974"/>
      <c r="P167" s="974"/>
      <c r="Q167" s="974"/>
      <c r="R167" s="51" t="s">
        <v>35</v>
      </c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3"/>
      <c r="AM167" s="53"/>
      <c r="AN167" s="53"/>
      <c r="AO167" s="53"/>
      <c r="AP167" s="53"/>
      <c r="AQ167" s="53"/>
      <c r="AR167" s="53"/>
      <c r="AS167" s="53"/>
      <c r="AT167" s="53"/>
      <c r="AU167" s="140"/>
      <c r="AV167" s="192"/>
      <c r="AW167" s="193"/>
      <c r="AX167" s="1107"/>
      <c r="AY167">
        <f t="shared" si="3"/>
        <v>0</v>
      </c>
    </row>
    <row r="168" spans="1:51" hidden="1">
      <c r="A168" s="194">
        <v>8</v>
      </c>
      <c r="B168" s="970" t="s">
        <v>116</v>
      </c>
      <c r="C168" s="970"/>
      <c r="D168" s="970"/>
      <c r="E168" s="970">
        <v>42065</v>
      </c>
      <c r="F168" s="970"/>
      <c r="G168" s="970"/>
      <c r="H168" s="970">
        <v>42300</v>
      </c>
      <c r="I168" s="970"/>
      <c r="J168" s="970"/>
      <c r="K168" s="970"/>
      <c r="L168" s="970"/>
      <c r="M168" s="970"/>
      <c r="N168" s="970"/>
      <c r="O168" s="970"/>
      <c r="P168" s="970"/>
      <c r="Q168" s="970"/>
      <c r="R168" s="970"/>
      <c r="S168" s="970"/>
      <c r="T168" s="970"/>
      <c r="U168" s="970"/>
      <c r="V168" s="970"/>
      <c r="W168" s="970"/>
      <c r="X168" s="970"/>
      <c r="Y168" s="970"/>
      <c r="Z168" s="970"/>
      <c r="AA168" s="970"/>
      <c r="AB168" s="970"/>
      <c r="AC168" s="970"/>
      <c r="AD168" s="970"/>
      <c r="AE168" s="970"/>
      <c r="AF168" s="970"/>
      <c r="AG168" s="970"/>
      <c r="AH168" s="970"/>
      <c r="AI168" s="970"/>
      <c r="AJ168" s="970"/>
      <c r="AK168" s="970"/>
      <c r="AL168" s="970"/>
      <c r="AM168" s="970"/>
      <c r="AN168" s="970"/>
      <c r="AO168" s="970"/>
      <c r="AP168" s="970"/>
      <c r="AQ168" s="970"/>
      <c r="AR168" s="970"/>
      <c r="AS168" s="970"/>
      <c r="AT168" s="970"/>
      <c r="AU168" s="970"/>
      <c r="AV168" s="970"/>
      <c r="AW168" s="970"/>
      <c r="AX168" s="970"/>
    </row>
    <row r="169" spans="1:51" ht="15" hidden="1" customHeight="1">
      <c r="A169" s="962" t="s">
        <v>166</v>
      </c>
      <c r="B169" s="963" t="s">
        <v>93</v>
      </c>
      <c r="C169" s="960" t="s">
        <v>38</v>
      </c>
      <c r="D169" s="964">
        <v>3279</v>
      </c>
      <c r="E169" s="969">
        <v>42109</v>
      </c>
      <c r="F169" s="969">
        <v>42215</v>
      </c>
      <c r="G169" s="969"/>
      <c r="H169" s="969">
        <v>42123</v>
      </c>
      <c r="I169" s="969">
        <v>42307</v>
      </c>
      <c r="J169" s="969"/>
      <c r="K169" s="965">
        <f>O169+апрель!L169</f>
        <v>0</v>
      </c>
      <c r="L169" s="965">
        <f>P169+апрель!L169</f>
        <v>0</v>
      </c>
      <c r="M169" s="966">
        <f>D169-L169</f>
        <v>3279</v>
      </c>
      <c r="N169" s="966">
        <f>L169/D169*100</f>
        <v>0</v>
      </c>
      <c r="O169" s="964">
        <f>SUM(S169:AW169)</f>
        <v>0</v>
      </c>
      <c r="P169" s="966">
        <f>SUM(S170:AW170)</f>
        <v>0</v>
      </c>
      <c r="Q169" s="966" t="e">
        <f>P169/O169*100</f>
        <v>#DIV/0!</v>
      </c>
      <c r="R169" s="49" t="s">
        <v>34</v>
      </c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960" t="s">
        <v>393</v>
      </c>
    </row>
    <row r="170" spans="1:51" hidden="1">
      <c r="A170" s="962"/>
      <c r="B170" s="963"/>
      <c r="C170" s="961"/>
      <c r="D170" s="964"/>
      <c r="E170" s="969"/>
      <c r="F170" s="969"/>
      <c r="G170" s="969"/>
      <c r="H170" s="969"/>
      <c r="I170" s="969"/>
      <c r="J170" s="969"/>
      <c r="K170" s="965"/>
      <c r="L170" s="965"/>
      <c r="M170" s="967"/>
      <c r="N170" s="967"/>
      <c r="O170" s="964"/>
      <c r="P170" s="967"/>
      <c r="Q170" s="967"/>
      <c r="R170" s="51" t="s">
        <v>35</v>
      </c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3"/>
      <c r="AM170" s="53"/>
      <c r="AN170" s="53"/>
      <c r="AO170" s="53"/>
      <c r="AP170" s="53"/>
      <c r="AQ170" s="53"/>
      <c r="AR170" s="53"/>
      <c r="AS170" s="53"/>
      <c r="AT170" s="53"/>
      <c r="AU170" s="140"/>
      <c r="AV170" s="192"/>
      <c r="AW170" s="193"/>
      <c r="AX170" s="961"/>
    </row>
    <row r="171" spans="1:51" ht="15" hidden="1" customHeight="1">
      <c r="A171" s="962" t="s">
        <v>311</v>
      </c>
      <c r="B171" s="963" t="s">
        <v>111</v>
      </c>
      <c r="C171" s="960" t="s">
        <v>39</v>
      </c>
      <c r="D171" s="964">
        <v>100</v>
      </c>
      <c r="E171" s="969">
        <v>42085</v>
      </c>
      <c r="F171" s="969">
        <v>42175</v>
      </c>
      <c r="G171" s="969"/>
      <c r="H171" s="969">
        <v>42110</v>
      </c>
      <c r="I171" s="969">
        <f>F171+20</f>
        <v>42195</v>
      </c>
      <c r="J171" s="969"/>
      <c r="K171" s="965">
        <f>O171+март!L171</f>
        <v>0</v>
      </c>
      <c r="L171" s="965">
        <f>P171+март!L171</f>
        <v>0</v>
      </c>
      <c r="M171" s="966">
        <f>D171-L171</f>
        <v>100</v>
      </c>
      <c r="N171" s="966">
        <f>L171/D171*100</f>
        <v>0</v>
      </c>
      <c r="O171" s="964">
        <f>SUM(S171:AW171)</f>
        <v>0</v>
      </c>
      <c r="P171" s="966">
        <f>SUM(S172:AW172)</f>
        <v>0</v>
      </c>
      <c r="Q171" s="966" t="e">
        <f>P171/O171*100</f>
        <v>#DIV/0!</v>
      </c>
      <c r="R171" s="49" t="s">
        <v>34</v>
      </c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960"/>
    </row>
    <row r="172" spans="1:51" hidden="1">
      <c r="A172" s="962"/>
      <c r="B172" s="963"/>
      <c r="C172" s="961"/>
      <c r="D172" s="964"/>
      <c r="E172" s="969"/>
      <c r="F172" s="969"/>
      <c r="G172" s="969"/>
      <c r="H172" s="969"/>
      <c r="I172" s="969"/>
      <c r="J172" s="969"/>
      <c r="K172" s="965"/>
      <c r="L172" s="965"/>
      <c r="M172" s="967"/>
      <c r="N172" s="967"/>
      <c r="O172" s="964"/>
      <c r="P172" s="967"/>
      <c r="Q172" s="967"/>
      <c r="R172" s="51" t="s">
        <v>35</v>
      </c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3"/>
      <c r="AM172" s="53"/>
      <c r="AN172" s="53"/>
      <c r="AO172" s="53"/>
      <c r="AP172" s="53"/>
      <c r="AQ172" s="53"/>
      <c r="AR172" s="53"/>
      <c r="AS172" s="53"/>
      <c r="AT172" s="53"/>
      <c r="AU172" s="140"/>
      <c r="AV172" s="192"/>
      <c r="AW172" s="193"/>
      <c r="AX172" s="961"/>
    </row>
    <row r="173" spans="1:51" ht="15" hidden="1" customHeight="1">
      <c r="A173" s="962" t="s">
        <v>312</v>
      </c>
      <c r="B173" s="963" t="s">
        <v>96</v>
      </c>
      <c r="C173" s="960" t="s">
        <v>39</v>
      </c>
      <c r="D173" s="964">
        <v>100</v>
      </c>
      <c r="E173" s="969">
        <v>42109</v>
      </c>
      <c r="F173" s="969"/>
      <c r="G173" s="969"/>
      <c r="H173" s="969">
        <v>42123</v>
      </c>
      <c r="I173" s="969"/>
      <c r="J173" s="969"/>
      <c r="K173" s="965">
        <f>O173+март!L173</f>
        <v>0</v>
      </c>
      <c r="L173" s="965">
        <f>P173+март!L173</f>
        <v>0</v>
      </c>
      <c r="M173" s="966">
        <f>D173-L173</f>
        <v>100</v>
      </c>
      <c r="N173" s="966">
        <f>L173/D173*100</f>
        <v>0</v>
      </c>
      <c r="O173" s="964">
        <f>SUM(S173:AW173)</f>
        <v>0</v>
      </c>
      <c r="P173" s="966">
        <f>SUM(S174:AW174)</f>
        <v>0</v>
      </c>
      <c r="Q173" s="966" t="e">
        <f>P173/O173*100</f>
        <v>#DIV/0!</v>
      </c>
      <c r="R173" s="49" t="s">
        <v>34</v>
      </c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960"/>
    </row>
    <row r="174" spans="1:51" ht="15" hidden="1" customHeight="1">
      <c r="A174" s="962"/>
      <c r="B174" s="963"/>
      <c r="C174" s="961"/>
      <c r="D174" s="964"/>
      <c r="E174" s="969"/>
      <c r="F174" s="969"/>
      <c r="G174" s="969"/>
      <c r="H174" s="969"/>
      <c r="I174" s="969"/>
      <c r="J174" s="969"/>
      <c r="K174" s="965"/>
      <c r="L174" s="965"/>
      <c r="M174" s="967"/>
      <c r="N174" s="967"/>
      <c r="O174" s="964"/>
      <c r="P174" s="967"/>
      <c r="Q174" s="967"/>
      <c r="R174" s="51" t="s">
        <v>35</v>
      </c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3"/>
      <c r="AM174" s="53"/>
      <c r="AN174" s="53"/>
      <c r="AO174" s="53"/>
      <c r="AP174" s="53"/>
      <c r="AQ174" s="53"/>
      <c r="AR174" s="53"/>
      <c r="AS174" s="53"/>
      <c r="AT174" s="53"/>
      <c r="AU174" s="140"/>
      <c r="AV174" s="192"/>
      <c r="AW174" s="193"/>
      <c r="AX174" s="961"/>
    </row>
    <row r="175" spans="1:51" ht="15" hidden="1" customHeight="1">
      <c r="A175" s="962" t="s">
        <v>313</v>
      </c>
      <c r="B175" s="963" t="s">
        <v>117</v>
      </c>
      <c r="C175" s="960" t="s">
        <v>39</v>
      </c>
      <c r="D175" s="964">
        <v>100</v>
      </c>
      <c r="E175" s="969">
        <v>42109</v>
      </c>
      <c r="F175" s="969"/>
      <c r="G175" s="969"/>
      <c r="H175" s="969">
        <v>42112</v>
      </c>
      <c r="I175" s="969"/>
      <c r="J175" s="969"/>
      <c r="K175" s="965">
        <f>O175+март!L175</f>
        <v>0</v>
      </c>
      <c r="L175" s="965">
        <f>P175+март!L175</f>
        <v>0</v>
      </c>
      <c r="M175" s="966">
        <f>D175-L175</f>
        <v>100</v>
      </c>
      <c r="N175" s="966">
        <f>L175/D175*100</f>
        <v>0</v>
      </c>
      <c r="O175" s="964">
        <f>SUM(S175:AW175)</f>
        <v>0</v>
      </c>
      <c r="P175" s="966">
        <f>SUM(S176:AW176)</f>
        <v>0</v>
      </c>
      <c r="Q175" s="966" t="e">
        <f>P175/O175*100</f>
        <v>#DIV/0!</v>
      </c>
      <c r="R175" s="49" t="s">
        <v>34</v>
      </c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960"/>
    </row>
    <row r="176" spans="1:51" ht="15" hidden="1" customHeight="1">
      <c r="A176" s="962"/>
      <c r="B176" s="963"/>
      <c r="C176" s="961"/>
      <c r="D176" s="964"/>
      <c r="E176" s="969"/>
      <c r="F176" s="969"/>
      <c r="G176" s="969"/>
      <c r="H176" s="969"/>
      <c r="I176" s="969"/>
      <c r="J176" s="969"/>
      <c r="K176" s="965"/>
      <c r="L176" s="965"/>
      <c r="M176" s="967"/>
      <c r="N176" s="967"/>
      <c r="O176" s="964"/>
      <c r="P176" s="967"/>
      <c r="Q176" s="967"/>
      <c r="R176" s="51" t="s">
        <v>35</v>
      </c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3"/>
      <c r="AM176" s="53"/>
      <c r="AN176" s="53"/>
      <c r="AO176" s="53"/>
      <c r="AP176" s="53"/>
      <c r="AQ176" s="53"/>
      <c r="AR176" s="53"/>
      <c r="AS176" s="53"/>
      <c r="AT176" s="53"/>
      <c r="AU176" s="140"/>
      <c r="AV176" s="192"/>
      <c r="AW176" s="193"/>
      <c r="AX176" s="961"/>
    </row>
    <row r="177" spans="1:50" ht="15" hidden="1" customHeight="1">
      <c r="A177" s="962" t="s">
        <v>314</v>
      </c>
      <c r="B177" s="963" t="s">
        <v>118</v>
      </c>
      <c r="C177" s="960" t="s">
        <v>39</v>
      </c>
      <c r="D177" s="964">
        <v>100</v>
      </c>
      <c r="E177" s="969">
        <v>42113</v>
      </c>
      <c r="F177" s="969"/>
      <c r="G177" s="969"/>
      <c r="H177" s="969">
        <v>42137</v>
      </c>
      <c r="I177" s="969"/>
      <c r="J177" s="969"/>
      <c r="K177" s="965">
        <f>O177+март!L177</f>
        <v>0</v>
      </c>
      <c r="L177" s="965">
        <f>P177+март!L177</f>
        <v>0</v>
      </c>
      <c r="M177" s="966">
        <f>D177-L177</f>
        <v>100</v>
      </c>
      <c r="N177" s="966">
        <f>L177/D177*100</f>
        <v>0</v>
      </c>
      <c r="O177" s="964">
        <f>SUM(S177:AW177)</f>
        <v>0</v>
      </c>
      <c r="P177" s="966">
        <f>SUM(S178:AW178)</f>
        <v>0</v>
      </c>
      <c r="Q177" s="966" t="e">
        <f>P177/O177*100</f>
        <v>#DIV/0!</v>
      </c>
      <c r="R177" s="49" t="s">
        <v>34</v>
      </c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960"/>
    </row>
    <row r="178" spans="1:50" ht="15" hidden="1" customHeight="1">
      <c r="A178" s="962"/>
      <c r="B178" s="963"/>
      <c r="C178" s="961"/>
      <c r="D178" s="964"/>
      <c r="E178" s="969"/>
      <c r="F178" s="969"/>
      <c r="G178" s="969"/>
      <c r="H178" s="969"/>
      <c r="I178" s="969"/>
      <c r="J178" s="969"/>
      <c r="K178" s="965"/>
      <c r="L178" s="965"/>
      <c r="M178" s="967"/>
      <c r="N178" s="967"/>
      <c r="O178" s="964"/>
      <c r="P178" s="967"/>
      <c r="Q178" s="967"/>
      <c r="R178" s="51" t="s">
        <v>35</v>
      </c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3"/>
      <c r="AM178" s="53"/>
      <c r="AN178" s="53"/>
      <c r="AO178" s="53"/>
      <c r="AP178" s="53"/>
      <c r="AQ178" s="53"/>
      <c r="AR178" s="53"/>
      <c r="AS178" s="53"/>
      <c r="AT178" s="53"/>
      <c r="AU178" s="140"/>
      <c r="AV178" s="192"/>
      <c r="AW178" s="193"/>
      <c r="AX178" s="961"/>
    </row>
    <row r="179" spans="1:50" ht="15" hidden="1" customHeight="1">
      <c r="A179" s="962" t="s">
        <v>315</v>
      </c>
      <c r="B179" s="963" t="s">
        <v>8</v>
      </c>
      <c r="C179" s="960" t="s">
        <v>39</v>
      </c>
      <c r="D179" s="964">
        <v>100</v>
      </c>
      <c r="E179" s="969">
        <v>42065</v>
      </c>
      <c r="F179" s="969">
        <v>42175</v>
      </c>
      <c r="G179" s="969"/>
      <c r="H179" s="969">
        <v>42144</v>
      </c>
      <c r="I179" s="969">
        <f>F179+79</f>
        <v>42254</v>
      </c>
      <c r="J179" s="969"/>
      <c r="K179" s="965">
        <f>O179+март!L179</f>
        <v>0</v>
      </c>
      <c r="L179" s="965">
        <f>P179+март!L179</f>
        <v>0</v>
      </c>
      <c r="M179" s="966">
        <f>D179-L179</f>
        <v>100</v>
      </c>
      <c r="N179" s="966">
        <f>L179/D179*100</f>
        <v>0</v>
      </c>
      <c r="O179" s="964">
        <f>SUM(S179:AW179)</f>
        <v>0</v>
      </c>
      <c r="P179" s="966">
        <f>SUM(S180:AW180)</f>
        <v>0</v>
      </c>
      <c r="Q179" s="966" t="e">
        <f>P179/O179*100</f>
        <v>#DIV/0!</v>
      </c>
      <c r="R179" s="49" t="s">
        <v>34</v>
      </c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960"/>
    </row>
    <row r="180" spans="1:50" hidden="1">
      <c r="A180" s="962"/>
      <c r="B180" s="963"/>
      <c r="C180" s="961"/>
      <c r="D180" s="964"/>
      <c r="E180" s="969"/>
      <c r="F180" s="969"/>
      <c r="G180" s="969"/>
      <c r="H180" s="969"/>
      <c r="I180" s="969"/>
      <c r="J180" s="969"/>
      <c r="K180" s="965"/>
      <c r="L180" s="965"/>
      <c r="M180" s="967"/>
      <c r="N180" s="967"/>
      <c r="O180" s="964"/>
      <c r="P180" s="967"/>
      <c r="Q180" s="967"/>
      <c r="R180" s="51" t="s">
        <v>35</v>
      </c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3"/>
      <c r="AM180" s="53"/>
      <c r="AN180" s="53"/>
      <c r="AO180" s="53"/>
      <c r="AP180" s="53"/>
      <c r="AQ180" s="53"/>
      <c r="AR180" s="53"/>
      <c r="AS180" s="53"/>
      <c r="AT180" s="53"/>
      <c r="AU180" s="140"/>
      <c r="AV180" s="192"/>
      <c r="AW180" s="193"/>
      <c r="AX180" s="961"/>
    </row>
    <row r="181" spans="1:50" ht="15" hidden="1" customHeight="1">
      <c r="A181" s="962" t="s">
        <v>316</v>
      </c>
      <c r="B181" s="963" t="s">
        <v>119</v>
      </c>
      <c r="C181" s="960" t="s">
        <v>39</v>
      </c>
      <c r="D181" s="964">
        <v>100</v>
      </c>
      <c r="E181" s="969">
        <v>42138</v>
      </c>
      <c r="F181" s="969"/>
      <c r="G181" s="969"/>
      <c r="H181" s="969">
        <v>42147</v>
      </c>
      <c r="I181" s="969"/>
      <c r="J181" s="969"/>
      <c r="K181" s="965">
        <f>O181+март!L181</f>
        <v>0</v>
      </c>
      <c r="L181" s="965">
        <f>P181+март!L181</f>
        <v>0</v>
      </c>
      <c r="M181" s="966">
        <f>D181-L181</f>
        <v>100</v>
      </c>
      <c r="N181" s="966">
        <f>L181/D181*100</f>
        <v>0</v>
      </c>
      <c r="O181" s="964">
        <f>SUM(S181:AW181)</f>
        <v>0</v>
      </c>
      <c r="P181" s="966">
        <f>SUM(S182:AW182)</f>
        <v>0</v>
      </c>
      <c r="Q181" s="966" t="e">
        <f>P181/O181*100</f>
        <v>#DIV/0!</v>
      </c>
      <c r="R181" s="49" t="s">
        <v>34</v>
      </c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960"/>
    </row>
    <row r="182" spans="1:50" hidden="1">
      <c r="A182" s="962"/>
      <c r="B182" s="963"/>
      <c r="C182" s="961"/>
      <c r="D182" s="964"/>
      <c r="E182" s="969"/>
      <c r="F182" s="969"/>
      <c r="G182" s="969"/>
      <c r="H182" s="969"/>
      <c r="I182" s="969"/>
      <c r="J182" s="969"/>
      <c r="K182" s="965"/>
      <c r="L182" s="965"/>
      <c r="M182" s="967"/>
      <c r="N182" s="967"/>
      <c r="O182" s="964"/>
      <c r="P182" s="967"/>
      <c r="Q182" s="967"/>
      <c r="R182" s="51" t="s">
        <v>35</v>
      </c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3"/>
      <c r="AM182" s="53"/>
      <c r="AN182" s="53"/>
      <c r="AO182" s="53"/>
      <c r="AP182" s="53"/>
      <c r="AQ182" s="53"/>
      <c r="AR182" s="53"/>
      <c r="AS182" s="53"/>
      <c r="AT182" s="53"/>
      <c r="AU182" s="140"/>
      <c r="AV182" s="192"/>
      <c r="AW182" s="193"/>
      <c r="AX182" s="961"/>
    </row>
    <row r="183" spans="1:50" ht="15" hidden="1" customHeight="1">
      <c r="A183" s="962" t="s">
        <v>317</v>
      </c>
      <c r="B183" s="963" t="s">
        <v>120</v>
      </c>
      <c r="C183" s="960" t="s">
        <v>39</v>
      </c>
      <c r="D183" s="964">
        <v>100</v>
      </c>
      <c r="E183" s="969">
        <v>42124</v>
      </c>
      <c r="F183" s="969"/>
      <c r="G183" s="969"/>
      <c r="H183" s="969">
        <v>42153</v>
      </c>
      <c r="I183" s="969"/>
      <c r="J183" s="969"/>
      <c r="K183" s="965">
        <f>O183+март!L183</f>
        <v>0</v>
      </c>
      <c r="L183" s="965">
        <f>P183+март!L183</f>
        <v>0</v>
      </c>
      <c r="M183" s="966">
        <f>D183-L183</f>
        <v>100</v>
      </c>
      <c r="N183" s="966">
        <f>L183/D183*100</f>
        <v>0</v>
      </c>
      <c r="O183" s="964">
        <f>SUM(S183:AW183)</f>
        <v>0</v>
      </c>
      <c r="P183" s="966">
        <f>SUM(S184:AW184)</f>
        <v>0</v>
      </c>
      <c r="Q183" s="966" t="e">
        <f>P183/O183*100</f>
        <v>#DIV/0!</v>
      </c>
      <c r="R183" s="49" t="s">
        <v>34</v>
      </c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960"/>
    </row>
    <row r="184" spans="1:50" hidden="1">
      <c r="A184" s="962"/>
      <c r="B184" s="963"/>
      <c r="C184" s="961"/>
      <c r="D184" s="964"/>
      <c r="E184" s="969"/>
      <c r="F184" s="969"/>
      <c r="G184" s="969"/>
      <c r="H184" s="969"/>
      <c r="I184" s="969"/>
      <c r="J184" s="969"/>
      <c r="K184" s="965"/>
      <c r="L184" s="965"/>
      <c r="M184" s="967"/>
      <c r="N184" s="967"/>
      <c r="O184" s="964"/>
      <c r="P184" s="967"/>
      <c r="Q184" s="967"/>
      <c r="R184" s="51" t="s">
        <v>35</v>
      </c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3"/>
      <c r="AM184" s="53"/>
      <c r="AN184" s="53"/>
      <c r="AO184" s="53"/>
      <c r="AP184" s="53"/>
      <c r="AQ184" s="53"/>
      <c r="AR184" s="53"/>
      <c r="AS184" s="53"/>
      <c r="AT184" s="53"/>
      <c r="AU184" s="140"/>
      <c r="AV184" s="192"/>
      <c r="AW184" s="193"/>
      <c r="AX184" s="961"/>
    </row>
    <row r="185" spans="1:50" ht="15" hidden="1" customHeight="1">
      <c r="A185" s="962" t="s">
        <v>318</v>
      </c>
      <c r="B185" s="963" t="s">
        <v>8</v>
      </c>
      <c r="C185" s="960" t="s">
        <v>39</v>
      </c>
      <c r="D185" s="964">
        <v>100</v>
      </c>
      <c r="E185" s="969">
        <v>42065</v>
      </c>
      <c r="F185" s="969">
        <v>42175</v>
      </c>
      <c r="G185" s="969"/>
      <c r="H185" s="969">
        <v>42205</v>
      </c>
      <c r="I185" s="969"/>
      <c r="J185" s="969"/>
      <c r="K185" s="965">
        <f>O185+март!L185</f>
        <v>0</v>
      </c>
      <c r="L185" s="965">
        <f>P185+март!L185</f>
        <v>0</v>
      </c>
      <c r="M185" s="966">
        <f>D185-L185</f>
        <v>100</v>
      </c>
      <c r="N185" s="966">
        <f>L185/D185*100</f>
        <v>0</v>
      </c>
      <c r="O185" s="964">
        <f>SUM(S185:AW185)</f>
        <v>0</v>
      </c>
      <c r="P185" s="966">
        <f>SUM(S186:AW186)</f>
        <v>0</v>
      </c>
      <c r="Q185" s="966" t="e">
        <f>P185/O185*100</f>
        <v>#DIV/0!</v>
      </c>
      <c r="R185" s="49" t="s">
        <v>34</v>
      </c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960"/>
    </row>
    <row r="186" spans="1:50" hidden="1">
      <c r="A186" s="962"/>
      <c r="B186" s="963"/>
      <c r="C186" s="961"/>
      <c r="D186" s="964"/>
      <c r="E186" s="969"/>
      <c r="F186" s="969"/>
      <c r="G186" s="969"/>
      <c r="H186" s="969"/>
      <c r="I186" s="969"/>
      <c r="J186" s="969"/>
      <c r="K186" s="965"/>
      <c r="L186" s="965"/>
      <c r="M186" s="967"/>
      <c r="N186" s="967"/>
      <c r="O186" s="964"/>
      <c r="P186" s="967"/>
      <c r="Q186" s="967"/>
      <c r="R186" s="51" t="s">
        <v>35</v>
      </c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3"/>
      <c r="AM186" s="53"/>
      <c r="AN186" s="53"/>
      <c r="AO186" s="53"/>
      <c r="AP186" s="53"/>
      <c r="AQ186" s="53"/>
      <c r="AR186" s="53"/>
      <c r="AS186" s="53"/>
      <c r="AT186" s="53"/>
      <c r="AU186" s="140"/>
      <c r="AV186" s="192"/>
      <c r="AW186" s="193"/>
      <c r="AX186" s="961"/>
    </row>
    <row r="187" spans="1:50" hidden="1">
      <c r="A187" s="962" t="s">
        <v>319</v>
      </c>
      <c r="B187" s="963" t="s">
        <v>115</v>
      </c>
      <c r="C187" s="960" t="s">
        <v>39</v>
      </c>
      <c r="D187" s="964">
        <v>100</v>
      </c>
      <c r="E187" s="968">
        <v>42238</v>
      </c>
      <c r="F187" s="968"/>
      <c r="G187" s="968"/>
      <c r="H187" s="968">
        <v>42257</v>
      </c>
      <c r="I187" s="968"/>
      <c r="J187" s="968"/>
      <c r="K187" s="965">
        <f>O187+март!L187</f>
        <v>0</v>
      </c>
      <c r="L187" s="974">
        <f>P187+март!L187</f>
        <v>0</v>
      </c>
      <c r="M187" s="972">
        <f>D187-L187</f>
        <v>100</v>
      </c>
      <c r="N187" s="972">
        <f>L187/D187*100</f>
        <v>0</v>
      </c>
      <c r="O187" s="974">
        <f>SUM(S187:AW187)</f>
        <v>0</v>
      </c>
      <c r="P187" s="972">
        <f>SUM(S188:AW188)</f>
        <v>0</v>
      </c>
      <c r="Q187" s="972" t="e">
        <f>P187/O187*100</f>
        <v>#DIV/0!</v>
      </c>
      <c r="R187" s="49" t="s">
        <v>34</v>
      </c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960"/>
    </row>
    <row r="188" spans="1:50" hidden="1">
      <c r="A188" s="962"/>
      <c r="B188" s="963"/>
      <c r="C188" s="961"/>
      <c r="D188" s="964"/>
      <c r="E188" s="968"/>
      <c r="F188" s="968"/>
      <c r="G188" s="968"/>
      <c r="H188" s="968"/>
      <c r="I188" s="968"/>
      <c r="J188" s="968"/>
      <c r="K188" s="965"/>
      <c r="L188" s="974"/>
      <c r="M188" s="973"/>
      <c r="N188" s="973"/>
      <c r="O188" s="974"/>
      <c r="P188" s="973"/>
      <c r="Q188" s="973"/>
      <c r="R188" s="51" t="s">
        <v>35</v>
      </c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3"/>
      <c r="AM188" s="53"/>
      <c r="AN188" s="53"/>
      <c r="AO188" s="53"/>
      <c r="AP188" s="53"/>
      <c r="AQ188" s="53"/>
      <c r="AR188" s="53"/>
      <c r="AS188" s="53"/>
      <c r="AT188" s="53"/>
      <c r="AU188" s="140"/>
      <c r="AV188" s="192"/>
      <c r="AW188" s="193"/>
      <c r="AX188" s="961"/>
    </row>
    <row r="189" spans="1:50" hidden="1">
      <c r="A189" s="962" t="s">
        <v>320</v>
      </c>
      <c r="B189" s="963" t="s">
        <v>72</v>
      </c>
      <c r="C189" s="960" t="s">
        <v>39</v>
      </c>
      <c r="D189" s="964">
        <v>100</v>
      </c>
      <c r="E189" s="968">
        <v>42264</v>
      </c>
      <c r="F189" s="968"/>
      <c r="G189" s="968"/>
      <c r="H189" s="968">
        <v>42277</v>
      </c>
      <c r="I189" s="968"/>
      <c r="J189" s="968"/>
      <c r="K189" s="965">
        <f>O189+март!L189</f>
        <v>0</v>
      </c>
      <c r="L189" s="974">
        <f>P189+март!L189</f>
        <v>0</v>
      </c>
      <c r="M189" s="972">
        <f>D189-L189</f>
        <v>100</v>
      </c>
      <c r="N189" s="972">
        <f>L189/D189*100</f>
        <v>0</v>
      </c>
      <c r="O189" s="974">
        <f>SUM(S189:AW189)</f>
        <v>0</v>
      </c>
      <c r="P189" s="972">
        <f>SUM(S190:AW190)</f>
        <v>0</v>
      </c>
      <c r="Q189" s="972" t="e">
        <f>P189/O189*100</f>
        <v>#DIV/0!</v>
      </c>
      <c r="R189" s="49" t="s">
        <v>34</v>
      </c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960"/>
    </row>
    <row r="190" spans="1:50" hidden="1">
      <c r="A190" s="962"/>
      <c r="B190" s="963"/>
      <c r="C190" s="961"/>
      <c r="D190" s="964"/>
      <c r="E190" s="968"/>
      <c r="F190" s="968"/>
      <c r="G190" s="968"/>
      <c r="H190" s="968"/>
      <c r="I190" s="968"/>
      <c r="J190" s="968"/>
      <c r="K190" s="965"/>
      <c r="L190" s="974"/>
      <c r="M190" s="973"/>
      <c r="N190" s="973"/>
      <c r="O190" s="974"/>
      <c r="P190" s="973"/>
      <c r="Q190" s="973"/>
      <c r="R190" s="51" t="s">
        <v>35</v>
      </c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3"/>
      <c r="AM190" s="53"/>
      <c r="AN190" s="53"/>
      <c r="AO190" s="53"/>
      <c r="AP190" s="53"/>
      <c r="AQ190" s="53"/>
      <c r="AR190" s="53"/>
      <c r="AS190" s="53"/>
      <c r="AT190" s="53"/>
      <c r="AU190" s="140"/>
      <c r="AV190" s="192"/>
      <c r="AW190" s="193"/>
      <c r="AX190" s="961"/>
    </row>
    <row r="191" spans="1:50" hidden="1">
      <c r="A191" s="962" t="s">
        <v>321</v>
      </c>
      <c r="B191" s="963" t="s">
        <v>121</v>
      </c>
      <c r="C191" s="960" t="s">
        <v>39</v>
      </c>
      <c r="D191" s="964">
        <v>100</v>
      </c>
      <c r="E191" s="968">
        <v>42278</v>
      </c>
      <c r="F191" s="968"/>
      <c r="G191" s="968"/>
      <c r="H191" s="968">
        <v>42287</v>
      </c>
      <c r="I191" s="968"/>
      <c r="J191" s="968"/>
      <c r="K191" s="965">
        <f>O191+март!L191</f>
        <v>0</v>
      </c>
      <c r="L191" s="974">
        <f>P191+март!L191</f>
        <v>0</v>
      </c>
      <c r="M191" s="972">
        <f>D191-L191</f>
        <v>100</v>
      </c>
      <c r="N191" s="972">
        <f>L191/D191*100</f>
        <v>0</v>
      </c>
      <c r="O191" s="974">
        <f>SUM(S191:AW191)</f>
        <v>0</v>
      </c>
      <c r="P191" s="972">
        <f>SUM(S192:AW192)</f>
        <v>0</v>
      </c>
      <c r="Q191" s="972" t="e">
        <f>P191/O191*100</f>
        <v>#DIV/0!</v>
      </c>
      <c r="R191" s="49" t="s">
        <v>34</v>
      </c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960"/>
    </row>
    <row r="192" spans="1:50" hidden="1">
      <c r="A192" s="962"/>
      <c r="B192" s="963"/>
      <c r="C192" s="961"/>
      <c r="D192" s="964"/>
      <c r="E192" s="968"/>
      <c r="F192" s="968"/>
      <c r="G192" s="968"/>
      <c r="H192" s="968"/>
      <c r="I192" s="968"/>
      <c r="J192" s="968"/>
      <c r="K192" s="965"/>
      <c r="L192" s="974"/>
      <c r="M192" s="973"/>
      <c r="N192" s="973"/>
      <c r="O192" s="974"/>
      <c r="P192" s="973"/>
      <c r="Q192" s="973"/>
      <c r="R192" s="51" t="s">
        <v>35</v>
      </c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3"/>
      <c r="AM192" s="53"/>
      <c r="AN192" s="53"/>
      <c r="AO192" s="53"/>
      <c r="AP192" s="53"/>
      <c r="AQ192" s="53"/>
      <c r="AR192" s="53"/>
      <c r="AS192" s="53"/>
      <c r="AT192" s="53"/>
      <c r="AU192" s="140"/>
      <c r="AV192" s="192"/>
      <c r="AW192" s="193"/>
      <c r="AX192" s="961"/>
    </row>
    <row r="193" spans="1:50" hidden="1">
      <c r="A193" s="962" t="s">
        <v>322</v>
      </c>
      <c r="B193" s="963" t="s">
        <v>100</v>
      </c>
      <c r="C193" s="960" t="s">
        <v>39</v>
      </c>
      <c r="D193" s="964">
        <v>100</v>
      </c>
      <c r="E193" s="968">
        <v>42288</v>
      </c>
      <c r="F193" s="968"/>
      <c r="G193" s="968"/>
      <c r="H193" s="968">
        <v>42300</v>
      </c>
      <c r="I193" s="968"/>
      <c r="J193" s="968"/>
      <c r="K193" s="965">
        <f>O193+март!L193</f>
        <v>0</v>
      </c>
      <c r="L193" s="974">
        <f>P193+март!L193</f>
        <v>0</v>
      </c>
      <c r="M193" s="972">
        <f>D193-L193</f>
        <v>100</v>
      </c>
      <c r="N193" s="972">
        <f>L193/D193*100</f>
        <v>0</v>
      </c>
      <c r="O193" s="974">
        <f>SUM(S193:AW193)</f>
        <v>0</v>
      </c>
      <c r="P193" s="972">
        <f>SUM(S194:AW194)</f>
        <v>0</v>
      </c>
      <c r="Q193" s="972" t="e">
        <f>P193/O193*100</f>
        <v>#DIV/0!</v>
      </c>
      <c r="R193" s="49" t="s">
        <v>34</v>
      </c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960"/>
    </row>
    <row r="194" spans="1:50" hidden="1">
      <c r="A194" s="962"/>
      <c r="B194" s="963"/>
      <c r="C194" s="961"/>
      <c r="D194" s="964"/>
      <c r="E194" s="968"/>
      <c r="F194" s="968"/>
      <c r="G194" s="968"/>
      <c r="H194" s="968"/>
      <c r="I194" s="968"/>
      <c r="J194" s="968"/>
      <c r="K194" s="965"/>
      <c r="L194" s="974"/>
      <c r="M194" s="973"/>
      <c r="N194" s="973"/>
      <c r="O194" s="974"/>
      <c r="P194" s="973"/>
      <c r="Q194" s="973"/>
      <c r="R194" s="51" t="s">
        <v>35</v>
      </c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3"/>
      <c r="AM194" s="53"/>
      <c r="AN194" s="53"/>
      <c r="AO194" s="53"/>
      <c r="AP194" s="53"/>
      <c r="AQ194" s="53"/>
      <c r="AR194" s="53"/>
      <c r="AS194" s="53"/>
      <c r="AT194" s="53"/>
      <c r="AU194" s="140"/>
      <c r="AV194" s="192"/>
      <c r="AW194" s="193"/>
      <c r="AX194" s="961"/>
    </row>
    <row r="195" spans="1:50" hidden="1">
      <c r="A195" s="962" t="s">
        <v>323</v>
      </c>
      <c r="B195" s="963" t="s">
        <v>122</v>
      </c>
      <c r="C195" s="960" t="s">
        <v>39</v>
      </c>
      <c r="D195" s="964">
        <v>100</v>
      </c>
      <c r="E195" s="968">
        <v>42150</v>
      </c>
      <c r="F195" s="968"/>
      <c r="G195" s="968"/>
      <c r="H195" s="968">
        <v>42279</v>
      </c>
      <c r="I195" s="968"/>
      <c r="J195" s="968"/>
      <c r="K195" s="965">
        <f>O195+март!L195</f>
        <v>0</v>
      </c>
      <c r="L195" s="974">
        <f>P195+март!L195</f>
        <v>0</v>
      </c>
      <c r="M195" s="972">
        <f>D195-L195</f>
        <v>100</v>
      </c>
      <c r="N195" s="972">
        <f>L195/D195*100</f>
        <v>0</v>
      </c>
      <c r="O195" s="974">
        <f>SUM(S195:AW195)</f>
        <v>0</v>
      </c>
      <c r="P195" s="972">
        <f>SUM(S196:AW196)</f>
        <v>0</v>
      </c>
      <c r="Q195" s="972" t="e">
        <f>P195/O195*100</f>
        <v>#DIV/0!</v>
      </c>
      <c r="R195" s="49" t="s">
        <v>34</v>
      </c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960"/>
    </row>
    <row r="196" spans="1:50" hidden="1">
      <c r="A196" s="962"/>
      <c r="B196" s="963"/>
      <c r="C196" s="961"/>
      <c r="D196" s="964"/>
      <c r="E196" s="968"/>
      <c r="F196" s="968"/>
      <c r="G196" s="968"/>
      <c r="H196" s="968"/>
      <c r="I196" s="968"/>
      <c r="J196" s="968"/>
      <c r="K196" s="965"/>
      <c r="L196" s="974"/>
      <c r="M196" s="973"/>
      <c r="N196" s="973"/>
      <c r="O196" s="974"/>
      <c r="P196" s="973"/>
      <c r="Q196" s="973"/>
      <c r="R196" s="51" t="s">
        <v>35</v>
      </c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3"/>
      <c r="AM196" s="53"/>
      <c r="AN196" s="53"/>
      <c r="AO196" s="53"/>
      <c r="AP196" s="53"/>
      <c r="AQ196" s="53"/>
      <c r="AR196" s="53"/>
      <c r="AS196" s="53"/>
      <c r="AT196" s="53"/>
      <c r="AU196" s="140"/>
      <c r="AV196" s="192"/>
      <c r="AW196" s="193"/>
      <c r="AX196" s="961"/>
    </row>
    <row r="197" spans="1:50" hidden="1">
      <c r="A197" s="194">
        <v>9</v>
      </c>
      <c r="B197" s="970" t="s">
        <v>123</v>
      </c>
      <c r="C197" s="970"/>
      <c r="D197" s="970"/>
      <c r="E197" s="970">
        <v>42301</v>
      </c>
      <c r="F197" s="970"/>
      <c r="G197" s="970"/>
      <c r="H197" s="970">
        <v>42320</v>
      </c>
      <c r="I197" s="970"/>
      <c r="J197" s="970"/>
      <c r="K197" s="970"/>
      <c r="L197" s="970"/>
      <c r="M197" s="970"/>
      <c r="N197" s="970"/>
      <c r="O197" s="970"/>
      <c r="P197" s="970"/>
      <c r="Q197" s="970"/>
      <c r="R197" s="970"/>
      <c r="S197" s="970"/>
      <c r="T197" s="970"/>
      <c r="U197" s="970"/>
      <c r="V197" s="970"/>
      <c r="W197" s="970"/>
      <c r="X197" s="970"/>
      <c r="Y197" s="970"/>
      <c r="Z197" s="970"/>
      <c r="AA197" s="970"/>
      <c r="AB197" s="970"/>
      <c r="AC197" s="970"/>
      <c r="AD197" s="970"/>
      <c r="AE197" s="970"/>
      <c r="AF197" s="970"/>
      <c r="AG197" s="970"/>
      <c r="AH197" s="970"/>
      <c r="AI197" s="970"/>
      <c r="AJ197" s="970"/>
      <c r="AK197" s="970"/>
      <c r="AL197" s="970"/>
      <c r="AM197" s="970"/>
      <c r="AN197" s="970"/>
      <c r="AO197" s="970"/>
      <c r="AP197" s="970"/>
      <c r="AQ197" s="970"/>
      <c r="AR197" s="970"/>
      <c r="AS197" s="970"/>
      <c r="AT197" s="970"/>
      <c r="AU197" s="970"/>
      <c r="AV197" s="970"/>
      <c r="AW197" s="970"/>
      <c r="AX197" s="970"/>
    </row>
    <row r="198" spans="1:50" hidden="1">
      <c r="A198" s="971" t="s">
        <v>167</v>
      </c>
      <c r="B198" s="963" t="s">
        <v>65</v>
      </c>
      <c r="C198" s="960" t="s">
        <v>39</v>
      </c>
      <c r="D198" s="964">
        <v>100</v>
      </c>
      <c r="E198" s="968">
        <v>42301</v>
      </c>
      <c r="F198" s="968"/>
      <c r="G198" s="968"/>
      <c r="H198" s="968">
        <v>42307</v>
      </c>
      <c r="I198" s="968"/>
      <c r="J198" s="968"/>
      <c r="K198" s="974">
        <f>O198+март!L198</f>
        <v>0</v>
      </c>
      <c r="L198" s="974">
        <f>P198+март!L198</f>
        <v>0</v>
      </c>
      <c r="M198" s="972">
        <f>D198-L198</f>
        <v>100</v>
      </c>
      <c r="N198" s="972">
        <f>L198/D198*100</f>
        <v>0</v>
      </c>
      <c r="O198" s="974">
        <f>SUM(S198:AW198)</f>
        <v>0</v>
      </c>
      <c r="P198" s="972">
        <f>SUM(S199:AW199)</f>
        <v>0</v>
      </c>
      <c r="Q198" s="972" t="e">
        <f>P198/O198*100</f>
        <v>#DIV/0!</v>
      </c>
      <c r="R198" s="49" t="s">
        <v>34</v>
      </c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960"/>
    </row>
    <row r="199" spans="1:50" hidden="1">
      <c r="A199" s="971"/>
      <c r="B199" s="963"/>
      <c r="C199" s="961"/>
      <c r="D199" s="964"/>
      <c r="E199" s="968"/>
      <c r="F199" s="968"/>
      <c r="G199" s="968"/>
      <c r="H199" s="968"/>
      <c r="I199" s="968"/>
      <c r="J199" s="968"/>
      <c r="K199" s="974"/>
      <c r="L199" s="974"/>
      <c r="M199" s="973"/>
      <c r="N199" s="973"/>
      <c r="O199" s="974"/>
      <c r="P199" s="973"/>
      <c r="Q199" s="973"/>
      <c r="R199" s="51" t="s">
        <v>35</v>
      </c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3"/>
      <c r="AM199" s="53"/>
      <c r="AN199" s="53"/>
      <c r="AO199" s="53"/>
      <c r="AP199" s="53"/>
      <c r="AQ199" s="53"/>
      <c r="AR199" s="53"/>
      <c r="AS199" s="53"/>
      <c r="AT199" s="53"/>
      <c r="AU199" s="140"/>
      <c r="AV199" s="192"/>
      <c r="AW199" s="193"/>
      <c r="AX199" s="961"/>
    </row>
    <row r="200" spans="1:50" hidden="1">
      <c r="A200" s="971" t="s">
        <v>168</v>
      </c>
      <c r="B200" s="963" t="s">
        <v>123</v>
      </c>
      <c r="C200" s="960" t="s">
        <v>39</v>
      </c>
      <c r="D200" s="964">
        <v>100</v>
      </c>
      <c r="E200" s="968">
        <v>42309</v>
      </c>
      <c r="F200" s="968"/>
      <c r="G200" s="968"/>
      <c r="H200" s="968">
        <v>42320</v>
      </c>
      <c r="I200" s="968"/>
      <c r="J200" s="968"/>
      <c r="K200" s="974">
        <f>O200+март!L200</f>
        <v>0</v>
      </c>
      <c r="L200" s="974">
        <f>P200+март!L200</f>
        <v>0</v>
      </c>
      <c r="M200" s="972"/>
      <c r="N200" s="972"/>
      <c r="O200" s="974"/>
      <c r="P200" s="972"/>
      <c r="Q200" s="972"/>
      <c r="R200" s="49" t="s">
        <v>34</v>
      </c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960"/>
    </row>
    <row r="201" spans="1:50" hidden="1">
      <c r="A201" s="971"/>
      <c r="B201" s="963"/>
      <c r="C201" s="961"/>
      <c r="D201" s="964"/>
      <c r="E201" s="968"/>
      <c r="F201" s="968"/>
      <c r="G201" s="968"/>
      <c r="H201" s="968"/>
      <c r="I201" s="968"/>
      <c r="J201" s="968"/>
      <c r="K201" s="974"/>
      <c r="L201" s="974"/>
      <c r="M201" s="973"/>
      <c r="N201" s="973"/>
      <c r="O201" s="974"/>
      <c r="P201" s="973"/>
      <c r="Q201" s="973"/>
      <c r="R201" s="51" t="s">
        <v>35</v>
      </c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3"/>
      <c r="AM201" s="53"/>
      <c r="AN201" s="53"/>
      <c r="AO201" s="53"/>
      <c r="AP201" s="53"/>
      <c r="AQ201" s="53"/>
      <c r="AR201" s="53"/>
      <c r="AS201" s="53"/>
      <c r="AT201" s="53"/>
      <c r="AU201" s="140"/>
      <c r="AV201" s="192"/>
      <c r="AW201" s="193"/>
      <c r="AX201" s="961"/>
    </row>
    <row r="202" spans="1:50" ht="15.75" hidden="1" customHeight="1">
      <c r="A202" s="194">
        <v>10</v>
      </c>
      <c r="B202" s="970" t="s">
        <v>124</v>
      </c>
      <c r="C202" s="970"/>
      <c r="D202" s="970"/>
      <c r="E202" s="970">
        <v>42321</v>
      </c>
      <c r="F202" s="970"/>
      <c r="G202" s="970"/>
      <c r="H202" s="970">
        <v>42338</v>
      </c>
      <c r="I202" s="970"/>
      <c r="J202" s="970"/>
      <c r="K202" s="970"/>
      <c r="L202" s="970"/>
      <c r="M202" s="970"/>
      <c r="N202" s="970"/>
      <c r="O202" s="970"/>
      <c r="P202" s="970"/>
      <c r="Q202" s="970"/>
      <c r="R202" s="970"/>
      <c r="S202" s="970"/>
      <c r="T202" s="970"/>
      <c r="U202" s="970"/>
      <c r="V202" s="970"/>
      <c r="W202" s="970"/>
      <c r="X202" s="970"/>
      <c r="Y202" s="970"/>
      <c r="Z202" s="970"/>
      <c r="AA202" s="970"/>
      <c r="AB202" s="970"/>
      <c r="AC202" s="970"/>
      <c r="AD202" s="970"/>
      <c r="AE202" s="970"/>
      <c r="AF202" s="970"/>
      <c r="AG202" s="970"/>
      <c r="AH202" s="970"/>
      <c r="AI202" s="970"/>
      <c r="AJ202" s="970"/>
      <c r="AK202" s="970"/>
      <c r="AL202" s="970"/>
      <c r="AM202" s="970"/>
      <c r="AN202" s="970"/>
      <c r="AO202" s="970"/>
      <c r="AP202" s="970"/>
      <c r="AQ202" s="970"/>
      <c r="AR202" s="970"/>
      <c r="AS202" s="970"/>
      <c r="AT202" s="970"/>
      <c r="AU202" s="970"/>
      <c r="AV202" s="970"/>
      <c r="AW202" s="970"/>
      <c r="AX202" s="970"/>
    </row>
    <row r="203" spans="1:50">
      <c r="A203" s="197"/>
      <c r="B203" s="197"/>
      <c r="C203" s="197"/>
      <c r="D203" s="197"/>
      <c r="E203" s="198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97"/>
      <c r="AV203" s="197"/>
      <c r="AW203" s="197"/>
      <c r="AX203" s="197"/>
    </row>
    <row r="204" spans="1:50" ht="15.75" customHeight="1">
      <c r="A204" s="1087" t="s">
        <v>0</v>
      </c>
      <c r="B204" s="1087" t="s">
        <v>40</v>
      </c>
      <c r="C204" s="1087" t="s">
        <v>41</v>
      </c>
      <c r="D204" s="1088" t="s">
        <v>42</v>
      </c>
      <c r="E204" s="1089"/>
      <c r="F204" s="1090"/>
      <c r="G204" s="1094" t="s">
        <v>43</v>
      </c>
      <c r="H204" s="1095"/>
      <c r="I204" s="1095"/>
      <c r="J204" s="1096"/>
      <c r="K204" s="1104" t="s">
        <v>44</v>
      </c>
      <c r="L204" s="1094" t="s">
        <v>45</v>
      </c>
      <c r="M204" s="1095"/>
      <c r="N204" s="1095"/>
      <c r="O204" s="1095"/>
      <c r="P204" s="1095"/>
      <c r="Q204" s="1095"/>
      <c r="R204" s="1096"/>
      <c r="S204" s="1094" t="s">
        <v>395</v>
      </c>
      <c r="T204" s="1095"/>
      <c r="U204" s="1095"/>
      <c r="V204" s="1095"/>
      <c r="W204" s="1095"/>
      <c r="X204" s="1095"/>
      <c r="Y204" s="1095"/>
      <c r="Z204" s="1095"/>
      <c r="AA204" s="1095"/>
      <c r="AB204" s="1095"/>
      <c r="AC204" s="1095"/>
      <c r="AD204" s="1095"/>
      <c r="AE204" s="1095"/>
      <c r="AF204" s="1095"/>
      <c r="AG204" s="1095"/>
      <c r="AH204" s="1095"/>
      <c r="AI204" s="1095"/>
      <c r="AJ204" s="1095"/>
      <c r="AK204" s="1095"/>
      <c r="AL204" s="1095"/>
      <c r="AM204" s="1095"/>
      <c r="AN204" s="1095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43" t="s">
        <v>21</v>
      </c>
    </row>
    <row r="205" spans="1:50" ht="31.5" customHeight="1">
      <c r="A205" s="1087"/>
      <c r="B205" s="1087"/>
      <c r="C205" s="1087"/>
      <c r="D205" s="1091"/>
      <c r="E205" s="1092"/>
      <c r="F205" s="1093"/>
      <c r="G205" s="288" t="s">
        <v>46</v>
      </c>
      <c r="H205" s="1094" t="s">
        <v>47</v>
      </c>
      <c r="I205" s="1095"/>
      <c r="J205" s="1096"/>
      <c r="K205" s="1105"/>
      <c r="L205" s="199" t="s">
        <v>48</v>
      </c>
      <c r="M205" s="1094" t="s">
        <v>49</v>
      </c>
      <c r="N205" s="1095"/>
      <c r="O205" s="1095"/>
      <c r="P205" s="1095"/>
      <c r="Q205" s="1095"/>
      <c r="R205" s="1096"/>
      <c r="S205" s="293">
        <v>1</v>
      </c>
      <c r="T205" s="293">
        <v>2</v>
      </c>
      <c r="U205" s="293">
        <v>3</v>
      </c>
      <c r="V205" s="293">
        <v>4</v>
      </c>
      <c r="W205" s="293">
        <v>5</v>
      </c>
      <c r="X205" s="293">
        <v>6</v>
      </c>
      <c r="Y205" s="293">
        <v>7</v>
      </c>
      <c r="Z205" s="293">
        <v>8</v>
      </c>
      <c r="AA205" s="293">
        <v>9</v>
      </c>
      <c r="AB205" s="293">
        <v>10</v>
      </c>
      <c r="AC205" s="293">
        <v>11</v>
      </c>
      <c r="AD205" s="293">
        <v>12</v>
      </c>
      <c r="AE205" s="293">
        <v>13</v>
      </c>
      <c r="AF205" s="293">
        <v>14</v>
      </c>
      <c r="AG205" s="293">
        <v>15</v>
      </c>
      <c r="AH205" s="293">
        <v>16</v>
      </c>
      <c r="AI205" s="293">
        <v>17</v>
      </c>
      <c r="AJ205" s="293">
        <v>18</v>
      </c>
      <c r="AK205" s="293">
        <v>19</v>
      </c>
      <c r="AL205" s="200">
        <v>20</v>
      </c>
      <c r="AM205" s="200">
        <v>21</v>
      </c>
      <c r="AN205" s="200">
        <v>22</v>
      </c>
      <c r="AO205" s="200">
        <v>23</v>
      </c>
      <c r="AP205" s="200">
        <v>24</v>
      </c>
      <c r="AQ205" s="200">
        <v>25</v>
      </c>
      <c r="AR205" s="200">
        <v>26</v>
      </c>
      <c r="AS205" s="200">
        <v>27</v>
      </c>
      <c r="AT205" s="293">
        <v>28</v>
      </c>
      <c r="AU205" s="293">
        <v>29</v>
      </c>
      <c r="AV205" s="293">
        <v>30</v>
      </c>
      <c r="AW205" s="293">
        <v>31</v>
      </c>
      <c r="AX205" s="1045"/>
    </row>
    <row r="206" spans="1:50" ht="15.75" customHeight="1">
      <c r="A206" s="288">
        <v>1</v>
      </c>
      <c r="B206" s="292">
        <v>2</v>
      </c>
      <c r="C206" s="292">
        <v>3</v>
      </c>
      <c r="D206" s="1094">
        <v>4</v>
      </c>
      <c r="E206" s="1095"/>
      <c r="F206" s="1096"/>
      <c r="G206" s="288">
        <v>5</v>
      </c>
      <c r="H206" s="1094">
        <v>6</v>
      </c>
      <c r="I206" s="1095"/>
      <c r="J206" s="1096"/>
      <c r="K206" s="293">
        <v>7</v>
      </c>
      <c r="L206" s="199">
        <v>8</v>
      </c>
      <c r="M206" s="1094">
        <v>9</v>
      </c>
      <c r="N206" s="1095"/>
      <c r="O206" s="1095"/>
      <c r="P206" s="1095"/>
      <c r="Q206" s="1095"/>
      <c r="R206" s="1096"/>
      <c r="S206" s="1094">
        <v>10</v>
      </c>
      <c r="T206" s="1095"/>
      <c r="U206" s="1095"/>
      <c r="V206" s="1095"/>
      <c r="W206" s="1095"/>
      <c r="X206" s="1095"/>
      <c r="Y206" s="1095"/>
      <c r="Z206" s="1095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284">
        <v>11</v>
      </c>
    </row>
    <row r="207" spans="1:50">
      <c r="A207" s="201">
        <v>1</v>
      </c>
      <c r="B207" s="267" t="s">
        <v>330</v>
      </c>
      <c r="C207" s="268" t="s">
        <v>331</v>
      </c>
      <c r="D207" s="1101"/>
      <c r="E207" s="1101"/>
      <c r="F207" s="1102"/>
      <c r="G207" s="201"/>
      <c r="H207" s="1103"/>
      <c r="I207" s="1101"/>
      <c r="J207" s="1102"/>
      <c r="K207" s="202"/>
      <c r="L207" s="199"/>
      <c r="M207" s="1094"/>
      <c r="N207" s="1095"/>
      <c r="O207" s="1095"/>
      <c r="P207" s="1095"/>
      <c r="Q207" s="1095"/>
      <c r="R207" s="1096"/>
      <c r="S207" s="22">
        <v>1</v>
      </c>
      <c r="T207" s="22">
        <v>1</v>
      </c>
      <c r="U207" s="22">
        <v>1</v>
      </c>
      <c r="V207" s="22">
        <v>1</v>
      </c>
      <c r="W207" s="22">
        <v>1</v>
      </c>
      <c r="X207" s="22">
        <v>1</v>
      </c>
      <c r="Y207" s="22">
        <v>1</v>
      </c>
      <c r="Z207" s="22">
        <v>1</v>
      </c>
      <c r="AA207" s="22">
        <v>1</v>
      </c>
      <c r="AB207" s="22">
        <v>1</v>
      </c>
      <c r="AC207" s="22">
        <v>1</v>
      </c>
      <c r="AD207" s="22">
        <v>1</v>
      </c>
      <c r="AE207" s="22">
        <v>1</v>
      </c>
      <c r="AF207" s="22">
        <v>1</v>
      </c>
      <c r="AG207" s="22">
        <v>1</v>
      </c>
      <c r="AH207" s="22">
        <v>1</v>
      </c>
      <c r="AI207" s="22">
        <v>1</v>
      </c>
      <c r="AJ207" s="22">
        <v>1</v>
      </c>
      <c r="AK207" s="22">
        <v>1</v>
      </c>
      <c r="AL207" s="22">
        <v>1</v>
      </c>
      <c r="AM207" s="22">
        <v>1</v>
      </c>
      <c r="AN207" s="22">
        <v>1</v>
      </c>
      <c r="AO207" s="22">
        <v>1</v>
      </c>
      <c r="AP207" s="22">
        <v>1</v>
      </c>
      <c r="AQ207" s="22">
        <v>1</v>
      </c>
      <c r="AR207" s="22">
        <v>1</v>
      </c>
      <c r="AS207" s="22">
        <v>1</v>
      </c>
      <c r="AT207" s="201">
        <v>1</v>
      </c>
      <c r="AU207" s="201">
        <v>1</v>
      </c>
      <c r="AV207" s="201">
        <v>1</v>
      </c>
      <c r="AW207" s="201">
        <v>1</v>
      </c>
      <c r="AX207" s="196"/>
    </row>
    <row r="208" spans="1:50">
      <c r="A208" s="201">
        <v>2</v>
      </c>
      <c r="B208" s="267" t="s">
        <v>330</v>
      </c>
      <c r="C208" s="268" t="s">
        <v>332</v>
      </c>
      <c r="D208" s="294"/>
      <c r="E208" s="294"/>
      <c r="F208" s="295"/>
      <c r="G208" s="201"/>
      <c r="H208" s="296"/>
      <c r="I208" s="294"/>
      <c r="J208" s="295"/>
      <c r="K208" s="202"/>
      <c r="L208" s="199"/>
      <c r="M208" s="289"/>
      <c r="N208" s="290"/>
      <c r="O208" s="290"/>
      <c r="P208" s="290"/>
      <c r="Q208" s="290"/>
      <c r="R208" s="291"/>
      <c r="S208" s="22">
        <v>1</v>
      </c>
      <c r="T208" s="22">
        <v>1</v>
      </c>
      <c r="U208" s="22">
        <v>1</v>
      </c>
      <c r="V208" s="22">
        <v>1</v>
      </c>
      <c r="W208" s="22">
        <v>1</v>
      </c>
      <c r="X208" s="22">
        <v>1</v>
      </c>
      <c r="Y208" s="22">
        <v>1</v>
      </c>
      <c r="Z208" s="22">
        <v>1</v>
      </c>
      <c r="AA208" s="22">
        <v>1</v>
      </c>
      <c r="AB208" s="22">
        <v>1</v>
      </c>
      <c r="AC208" s="22">
        <v>1</v>
      </c>
      <c r="AD208" s="22">
        <v>1</v>
      </c>
      <c r="AE208" s="319">
        <v>1</v>
      </c>
      <c r="AF208" s="319">
        <v>1</v>
      </c>
      <c r="AG208" s="319">
        <v>1</v>
      </c>
      <c r="AH208" s="319">
        <v>1</v>
      </c>
      <c r="AI208" s="319">
        <v>1</v>
      </c>
      <c r="AJ208" s="319">
        <v>1</v>
      </c>
      <c r="AK208" s="319">
        <v>1</v>
      </c>
      <c r="AL208" s="319">
        <v>1</v>
      </c>
      <c r="AM208" s="319">
        <v>1</v>
      </c>
      <c r="AN208" s="319">
        <v>1</v>
      </c>
      <c r="AO208" s="319">
        <v>1</v>
      </c>
      <c r="AP208" s="319">
        <v>1</v>
      </c>
      <c r="AQ208" s="22">
        <v>1</v>
      </c>
      <c r="AR208" s="22">
        <v>1</v>
      </c>
      <c r="AS208" s="22">
        <v>1</v>
      </c>
      <c r="AT208" s="201">
        <v>1</v>
      </c>
      <c r="AU208" s="201">
        <v>1</v>
      </c>
      <c r="AV208" s="201">
        <v>1</v>
      </c>
      <c r="AW208" s="201">
        <v>1</v>
      </c>
      <c r="AX208" s="206"/>
    </row>
    <row r="209" spans="1:50">
      <c r="A209" s="201">
        <v>3</v>
      </c>
      <c r="B209" s="267" t="s">
        <v>330</v>
      </c>
      <c r="C209" s="268" t="s">
        <v>333</v>
      </c>
      <c r="D209" s="294"/>
      <c r="E209" s="294"/>
      <c r="F209" s="295"/>
      <c r="G209" s="201"/>
      <c r="H209" s="296"/>
      <c r="I209" s="294"/>
      <c r="J209" s="295"/>
      <c r="K209" s="202"/>
      <c r="L209" s="199"/>
      <c r="M209" s="289"/>
      <c r="N209" s="290"/>
      <c r="O209" s="290"/>
      <c r="P209" s="290"/>
      <c r="Q209" s="290"/>
      <c r="R209" s="291"/>
      <c r="S209" s="22">
        <v>1</v>
      </c>
      <c r="T209" s="22">
        <v>1</v>
      </c>
      <c r="U209" s="22">
        <v>1</v>
      </c>
      <c r="V209" s="22">
        <v>1</v>
      </c>
      <c r="W209" s="22">
        <v>1</v>
      </c>
      <c r="X209" s="22">
        <v>1</v>
      </c>
      <c r="Y209" s="22">
        <v>1</v>
      </c>
      <c r="Z209" s="22">
        <v>1</v>
      </c>
      <c r="AA209" s="22">
        <v>1</v>
      </c>
      <c r="AB209" s="22">
        <v>1</v>
      </c>
      <c r="AC209" s="22">
        <v>1</v>
      </c>
      <c r="AD209" s="22">
        <v>1</v>
      </c>
      <c r="AE209" s="319">
        <v>1</v>
      </c>
      <c r="AF209" s="319">
        <v>1</v>
      </c>
      <c r="AG209" s="319">
        <v>1</v>
      </c>
      <c r="AH209" s="319">
        <v>1</v>
      </c>
      <c r="AI209" s="319">
        <v>1</v>
      </c>
      <c r="AJ209" s="319">
        <v>1</v>
      </c>
      <c r="AK209" s="319">
        <v>1</v>
      </c>
      <c r="AL209" s="319">
        <v>1</v>
      </c>
      <c r="AM209" s="319">
        <v>1</v>
      </c>
      <c r="AN209" s="319">
        <v>1</v>
      </c>
      <c r="AO209" s="319">
        <v>1</v>
      </c>
      <c r="AP209" s="319">
        <v>1</v>
      </c>
      <c r="AQ209" s="22">
        <v>1</v>
      </c>
      <c r="AR209" s="22">
        <v>1</v>
      </c>
      <c r="AS209" s="22">
        <v>1</v>
      </c>
      <c r="AT209" s="201">
        <v>1</v>
      </c>
      <c r="AU209" s="201">
        <v>1</v>
      </c>
      <c r="AV209" s="201">
        <v>1</v>
      </c>
      <c r="AW209" s="201">
        <v>1</v>
      </c>
      <c r="AX209" s="206"/>
    </row>
    <row r="210" spans="1:50">
      <c r="A210" s="201">
        <v>4</v>
      </c>
      <c r="B210" s="267" t="s">
        <v>330</v>
      </c>
      <c r="C210" s="268" t="s">
        <v>334</v>
      </c>
      <c r="D210" s="294"/>
      <c r="E210" s="294"/>
      <c r="F210" s="295"/>
      <c r="G210" s="201"/>
      <c r="H210" s="296"/>
      <c r="I210" s="294"/>
      <c r="J210" s="295"/>
      <c r="K210" s="202"/>
      <c r="L210" s="269"/>
      <c r="M210" s="289"/>
      <c r="N210" s="290"/>
      <c r="O210" s="290"/>
      <c r="P210" s="290"/>
      <c r="Q210" s="290"/>
      <c r="R210" s="291"/>
      <c r="S210" s="22">
        <v>1</v>
      </c>
      <c r="T210" s="22">
        <v>1</v>
      </c>
      <c r="U210" s="22">
        <v>0</v>
      </c>
      <c r="V210" s="22">
        <v>1</v>
      </c>
      <c r="W210" s="22">
        <v>1</v>
      </c>
      <c r="X210" s="22">
        <v>1</v>
      </c>
      <c r="Y210" s="22">
        <v>1</v>
      </c>
      <c r="Z210" s="22">
        <v>1</v>
      </c>
      <c r="AA210" s="22">
        <v>1</v>
      </c>
      <c r="AB210" s="22">
        <v>1</v>
      </c>
      <c r="AC210" s="22">
        <v>1</v>
      </c>
      <c r="AD210" s="22">
        <v>1</v>
      </c>
      <c r="AE210" s="319">
        <v>1</v>
      </c>
      <c r="AF210" s="319">
        <v>1</v>
      </c>
      <c r="AG210" s="319">
        <v>1</v>
      </c>
      <c r="AH210" s="319">
        <v>1</v>
      </c>
      <c r="AI210" s="319">
        <v>1</v>
      </c>
      <c r="AJ210" s="319">
        <v>1</v>
      </c>
      <c r="AK210" s="319">
        <v>1</v>
      </c>
      <c r="AL210" s="319">
        <v>1</v>
      </c>
      <c r="AM210" s="319">
        <v>1</v>
      </c>
      <c r="AN210" s="319">
        <v>1</v>
      </c>
      <c r="AO210" s="319">
        <v>1</v>
      </c>
      <c r="AP210" s="319">
        <v>1</v>
      </c>
      <c r="AQ210" s="22">
        <v>1</v>
      </c>
      <c r="AR210" s="22">
        <v>1</v>
      </c>
      <c r="AS210" s="22">
        <v>1</v>
      </c>
      <c r="AT210" s="201">
        <v>1</v>
      </c>
      <c r="AU210" s="201">
        <v>1</v>
      </c>
      <c r="AV210" s="201">
        <v>1</v>
      </c>
      <c r="AW210" s="201">
        <v>1</v>
      </c>
      <c r="AX210" s="206"/>
    </row>
    <row r="211" spans="1:50">
      <c r="A211" s="201">
        <v>5</v>
      </c>
      <c r="B211" s="267" t="s">
        <v>330</v>
      </c>
      <c r="C211" s="268" t="s">
        <v>335</v>
      </c>
      <c r="D211" s="294"/>
      <c r="E211" s="294"/>
      <c r="F211" s="295"/>
      <c r="G211" s="201"/>
      <c r="H211" s="296"/>
      <c r="I211" s="294"/>
      <c r="J211" s="295"/>
      <c r="K211" s="202"/>
      <c r="L211" s="199"/>
      <c r="M211" s="289"/>
      <c r="N211" s="290"/>
      <c r="O211" s="290"/>
      <c r="P211" s="290"/>
      <c r="Q211" s="290"/>
      <c r="R211" s="291"/>
      <c r="S211" s="22">
        <v>1</v>
      </c>
      <c r="T211" s="22">
        <v>1</v>
      </c>
      <c r="U211" s="22">
        <v>0</v>
      </c>
      <c r="V211" s="22">
        <v>1</v>
      </c>
      <c r="W211" s="22">
        <v>1</v>
      </c>
      <c r="X211" s="22">
        <v>1</v>
      </c>
      <c r="Y211" s="22">
        <v>1</v>
      </c>
      <c r="Z211" s="22">
        <v>1</v>
      </c>
      <c r="AA211" s="22">
        <v>1</v>
      </c>
      <c r="AB211" s="22">
        <v>1</v>
      </c>
      <c r="AC211" s="22">
        <v>1</v>
      </c>
      <c r="AD211" s="22">
        <v>1</v>
      </c>
      <c r="AE211" s="319">
        <v>1</v>
      </c>
      <c r="AF211" s="319">
        <v>1</v>
      </c>
      <c r="AG211" s="319">
        <v>1</v>
      </c>
      <c r="AH211" s="319">
        <v>1</v>
      </c>
      <c r="AI211" s="319">
        <v>1</v>
      </c>
      <c r="AJ211" s="319">
        <v>1</v>
      </c>
      <c r="AK211" s="319">
        <v>1</v>
      </c>
      <c r="AL211" s="319">
        <v>1</v>
      </c>
      <c r="AM211" s="319">
        <v>1</v>
      </c>
      <c r="AN211" s="319">
        <v>1</v>
      </c>
      <c r="AO211" s="319">
        <v>1</v>
      </c>
      <c r="AP211" s="319">
        <v>1</v>
      </c>
      <c r="AQ211" s="22">
        <v>1</v>
      </c>
      <c r="AR211" s="22">
        <v>1</v>
      </c>
      <c r="AS211" s="22">
        <v>1</v>
      </c>
      <c r="AT211" s="201">
        <v>1</v>
      </c>
      <c r="AU211" s="201">
        <v>1</v>
      </c>
      <c r="AV211" s="201">
        <v>1</v>
      </c>
      <c r="AW211" s="201">
        <v>1</v>
      </c>
      <c r="AX211" s="206"/>
    </row>
    <row r="212" spans="1:50" ht="15" customHeight="1">
      <c r="A212" s="201">
        <v>6</v>
      </c>
      <c r="B212" s="267" t="s">
        <v>330</v>
      </c>
      <c r="C212" s="268" t="s">
        <v>336</v>
      </c>
      <c r="D212" s="1101"/>
      <c r="E212" s="1101"/>
      <c r="F212" s="1102"/>
      <c r="G212" s="201"/>
      <c r="H212" s="1103"/>
      <c r="I212" s="1101"/>
      <c r="J212" s="1102"/>
      <c r="K212" s="202"/>
      <c r="L212" s="199"/>
      <c r="M212" s="298" t="s">
        <v>337</v>
      </c>
      <c r="N212" s="290"/>
      <c r="O212" s="290"/>
      <c r="P212" s="290"/>
      <c r="Q212" s="290"/>
      <c r="R212" s="291"/>
      <c r="S212" s="22">
        <v>1</v>
      </c>
      <c r="T212" s="22">
        <v>1</v>
      </c>
      <c r="U212" s="22">
        <v>0</v>
      </c>
      <c r="V212" s="22">
        <v>1</v>
      </c>
      <c r="W212" s="22">
        <v>1</v>
      </c>
      <c r="X212" s="22">
        <v>1</v>
      </c>
      <c r="Y212" s="22">
        <v>1</v>
      </c>
      <c r="Z212" s="22">
        <v>1</v>
      </c>
      <c r="AA212" s="22">
        <v>1</v>
      </c>
      <c r="AB212" s="22">
        <v>1</v>
      </c>
      <c r="AC212" s="22">
        <v>1</v>
      </c>
      <c r="AD212" s="22">
        <v>1</v>
      </c>
      <c r="AE212" s="319">
        <v>1</v>
      </c>
      <c r="AF212" s="319">
        <v>1</v>
      </c>
      <c r="AG212" s="319">
        <v>1</v>
      </c>
      <c r="AH212" s="319">
        <v>1</v>
      </c>
      <c r="AI212" s="319">
        <v>1</v>
      </c>
      <c r="AJ212" s="319">
        <v>1</v>
      </c>
      <c r="AK212" s="319">
        <v>1</v>
      </c>
      <c r="AL212" s="319">
        <v>1</v>
      </c>
      <c r="AM212" s="319">
        <v>1</v>
      </c>
      <c r="AN212" s="319">
        <v>1</v>
      </c>
      <c r="AO212" s="319">
        <v>1</v>
      </c>
      <c r="AP212" s="319">
        <v>1</v>
      </c>
      <c r="AQ212" s="22">
        <v>1</v>
      </c>
      <c r="AR212" s="22">
        <v>1</v>
      </c>
      <c r="AS212" s="22">
        <v>1</v>
      </c>
      <c r="AT212" s="201">
        <v>1</v>
      </c>
      <c r="AU212" s="201">
        <v>1</v>
      </c>
      <c r="AV212" s="201">
        <v>1</v>
      </c>
      <c r="AW212" s="201">
        <v>1</v>
      </c>
      <c r="AX212" s="206"/>
    </row>
    <row r="213" spans="1:50">
      <c r="A213" s="201">
        <v>7</v>
      </c>
      <c r="B213" s="267" t="s">
        <v>330</v>
      </c>
      <c r="C213" s="268" t="s">
        <v>338</v>
      </c>
      <c r="D213" s="294"/>
      <c r="E213" s="294"/>
      <c r="F213" s="295"/>
      <c r="G213" s="201"/>
      <c r="H213" s="296"/>
      <c r="I213" s="294"/>
      <c r="J213" s="295"/>
      <c r="K213" s="202"/>
      <c r="L213" s="199"/>
      <c r="M213" s="289"/>
      <c r="N213" s="290"/>
      <c r="O213" s="290"/>
      <c r="P213" s="290"/>
      <c r="Q213" s="290"/>
      <c r="R213" s="291"/>
      <c r="S213" s="22">
        <v>1</v>
      </c>
      <c r="T213" s="22">
        <v>1</v>
      </c>
      <c r="U213" s="22">
        <v>0</v>
      </c>
      <c r="V213" s="22">
        <v>1</v>
      </c>
      <c r="W213" s="22">
        <v>1</v>
      </c>
      <c r="X213" s="22">
        <v>1</v>
      </c>
      <c r="Y213" s="22">
        <v>1</v>
      </c>
      <c r="Z213" s="22">
        <v>1</v>
      </c>
      <c r="AA213" s="22">
        <v>1</v>
      </c>
      <c r="AB213" s="22">
        <v>1</v>
      </c>
      <c r="AC213" s="22">
        <v>1</v>
      </c>
      <c r="AD213" s="22">
        <v>1</v>
      </c>
      <c r="AE213" s="319">
        <v>1</v>
      </c>
      <c r="AF213" s="319">
        <v>1</v>
      </c>
      <c r="AG213" s="319">
        <v>1</v>
      </c>
      <c r="AH213" s="319">
        <v>1</v>
      </c>
      <c r="AI213" s="319">
        <v>1</v>
      </c>
      <c r="AJ213" s="319">
        <v>1</v>
      </c>
      <c r="AK213" s="319">
        <v>1</v>
      </c>
      <c r="AL213" s="319">
        <v>1</v>
      </c>
      <c r="AM213" s="319">
        <v>1</v>
      </c>
      <c r="AN213" s="319">
        <v>1</v>
      </c>
      <c r="AO213" s="319">
        <v>1</v>
      </c>
      <c r="AP213" s="319">
        <v>1</v>
      </c>
      <c r="AQ213" s="22">
        <v>1</v>
      </c>
      <c r="AR213" s="22">
        <v>1</v>
      </c>
      <c r="AS213" s="22">
        <v>1</v>
      </c>
      <c r="AT213" s="201">
        <v>1</v>
      </c>
      <c r="AU213" s="201">
        <v>1</v>
      </c>
      <c r="AV213" s="201">
        <v>1</v>
      </c>
      <c r="AW213" s="201">
        <v>1</v>
      </c>
      <c r="AX213" s="206"/>
    </row>
    <row r="214" spans="1:50">
      <c r="A214" s="201">
        <v>8</v>
      </c>
      <c r="B214" s="267" t="s">
        <v>339</v>
      </c>
      <c r="C214" s="268" t="s">
        <v>340</v>
      </c>
      <c r="D214" s="294"/>
      <c r="E214" s="294"/>
      <c r="F214" s="295"/>
      <c r="G214" s="201"/>
      <c r="H214" s="296"/>
      <c r="I214" s="294"/>
      <c r="J214" s="295"/>
      <c r="K214" s="202"/>
      <c r="L214" s="199"/>
      <c r="M214" s="289"/>
      <c r="N214" s="290"/>
      <c r="O214" s="290"/>
      <c r="P214" s="290"/>
      <c r="Q214" s="290"/>
      <c r="R214" s="291"/>
      <c r="S214" s="22">
        <v>1</v>
      </c>
      <c r="T214" s="22">
        <v>1</v>
      </c>
      <c r="U214" s="22">
        <v>1</v>
      </c>
      <c r="V214" s="22">
        <v>1</v>
      </c>
      <c r="W214" s="22">
        <v>1</v>
      </c>
      <c r="X214" s="22">
        <v>1</v>
      </c>
      <c r="Y214" s="22">
        <v>1</v>
      </c>
      <c r="Z214" s="22">
        <v>1</v>
      </c>
      <c r="AA214" s="22">
        <v>1</v>
      </c>
      <c r="AB214" s="22">
        <v>1</v>
      </c>
      <c r="AC214" s="22">
        <v>1</v>
      </c>
      <c r="AD214" s="22">
        <v>1</v>
      </c>
      <c r="AE214" s="319">
        <v>1</v>
      </c>
      <c r="AF214" s="319">
        <v>1</v>
      </c>
      <c r="AG214" s="319">
        <v>1</v>
      </c>
      <c r="AH214" s="319">
        <v>1</v>
      </c>
      <c r="AI214" s="319">
        <v>1</v>
      </c>
      <c r="AJ214" s="319">
        <v>1</v>
      </c>
      <c r="AK214" s="319">
        <v>1</v>
      </c>
      <c r="AL214" s="319">
        <v>1</v>
      </c>
      <c r="AM214" s="319">
        <v>1</v>
      </c>
      <c r="AN214" s="319">
        <v>1</v>
      </c>
      <c r="AO214" s="319">
        <v>1</v>
      </c>
      <c r="AP214" s="319">
        <v>1</v>
      </c>
      <c r="AQ214" s="22">
        <v>1</v>
      </c>
      <c r="AR214" s="22">
        <v>1</v>
      </c>
      <c r="AS214" s="22">
        <v>1</v>
      </c>
      <c r="AT214" s="201">
        <v>1</v>
      </c>
      <c r="AU214" s="201">
        <v>1</v>
      </c>
      <c r="AV214" s="201">
        <v>1</v>
      </c>
      <c r="AW214" s="201">
        <v>1</v>
      </c>
      <c r="AX214" s="206"/>
    </row>
    <row r="215" spans="1:50">
      <c r="A215" s="201">
        <v>9</v>
      </c>
      <c r="B215" s="267" t="s">
        <v>341</v>
      </c>
      <c r="C215" s="268" t="s">
        <v>342</v>
      </c>
      <c r="D215" s="294"/>
      <c r="E215" s="294"/>
      <c r="F215" s="295"/>
      <c r="G215" s="201"/>
      <c r="H215" s="296"/>
      <c r="I215" s="294"/>
      <c r="J215" s="295"/>
      <c r="K215" s="202"/>
      <c r="L215" s="199"/>
      <c r="M215" s="289"/>
      <c r="N215" s="290"/>
      <c r="O215" s="290"/>
      <c r="P215" s="290"/>
      <c r="Q215" s="290"/>
      <c r="R215" s="291"/>
      <c r="S215" s="22">
        <v>1</v>
      </c>
      <c r="T215" s="22">
        <v>1</v>
      </c>
      <c r="U215" s="22">
        <v>1</v>
      </c>
      <c r="V215" s="22">
        <v>1</v>
      </c>
      <c r="W215" s="22">
        <v>1</v>
      </c>
      <c r="X215" s="22">
        <v>1</v>
      </c>
      <c r="Y215" s="22">
        <v>1</v>
      </c>
      <c r="Z215" s="22">
        <v>1</v>
      </c>
      <c r="AA215" s="22">
        <v>1</v>
      </c>
      <c r="AB215" s="22">
        <v>1</v>
      </c>
      <c r="AC215" s="22">
        <v>1</v>
      </c>
      <c r="AD215" s="22">
        <v>1</v>
      </c>
      <c r="AE215" s="319">
        <v>1</v>
      </c>
      <c r="AF215" s="319">
        <v>1</v>
      </c>
      <c r="AG215" s="319">
        <v>1</v>
      </c>
      <c r="AH215" s="319">
        <v>1</v>
      </c>
      <c r="AI215" s="319">
        <v>1</v>
      </c>
      <c r="AJ215" s="319">
        <v>1</v>
      </c>
      <c r="AK215" s="319">
        <v>1</v>
      </c>
      <c r="AL215" s="319">
        <v>1</v>
      </c>
      <c r="AM215" s="319">
        <v>1</v>
      </c>
      <c r="AN215" s="319">
        <v>1</v>
      </c>
      <c r="AO215" s="319">
        <v>1</v>
      </c>
      <c r="AP215" s="319">
        <v>1</v>
      </c>
      <c r="AQ215" s="22">
        <v>1</v>
      </c>
      <c r="AR215" s="22">
        <v>1</v>
      </c>
      <c r="AS215" s="22">
        <v>1</v>
      </c>
      <c r="AT215" s="201">
        <v>1</v>
      </c>
      <c r="AU215" s="201">
        <v>1</v>
      </c>
      <c r="AV215" s="201">
        <v>1</v>
      </c>
      <c r="AW215" s="201">
        <v>1</v>
      </c>
      <c r="AX215" s="206"/>
    </row>
    <row r="216" spans="1:50">
      <c r="A216" s="201">
        <v>10</v>
      </c>
      <c r="B216" s="267" t="s">
        <v>341</v>
      </c>
      <c r="C216" s="268" t="s">
        <v>343</v>
      </c>
      <c r="D216" s="294"/>
      <c r="E216" s="294"/>
      <c r="F216" s="295"/>
      <c r="G216" s="201"/>
      <c r="H216" s="296"/>
      <c r="I216" s="294"/>
      <c r="J216" s="295"/>
      <c r="K216" s="202"/>
      <c r="L216" s="199"/>
      <c r="M216" s="289"/>
      <c r="N216" s="290"/>
      <c r="O216" s="290"/>
      <c r="P216" s="290"/>
      <c r="Q216" s="290"/>
      <c r="R216" s="291"/>
      <c r="S216" s="22">
        <v>1</v>
      </c>
      <c r="T216" s="22">
        <v>1</v>
      </c>
      <c r="U216" s="22">
        <v>0</v>
      </c>
      <c r="V216" s="22">
        <v>1</v>
      </c>
      <c r="W216" s="22">
        <v>1</v>
      </c>
      <c r="X216" s="22">
        <v>1</v>
      </c>
      <c r="Y216" s="22">
        <v>1</v>
      </c>
      <c r="Z216" s="22">
        <v>1</v>
      </c>
      <c r="AA216" s="22">
        <v>1</v>
      </c>
      <c r="AB216" s="22">
        <v>1</v>
      </c>
      <c r="AC216" s="22">
        <v>1</v>
      </c>
      <c r="AD216" s="22">
        <v>1</v>
      </c>
      <c r="AE216" s="319">
        <v>1</v>
      </c>
      <c r="AF216" s="319">
        <v>1</v>
      </c>
      <c r="AG216" s="319">
        <v>1</v>
      </c>
      <c r="AH216" s="319">
        <v>1</v>
      </c>
      <c r="AI216" s="319">
        <v>1</v>
      </c>
      <c r="AJ216" s="319">
        <v>1</v>
      </c>
      <c r="AK216" s="319">
        <v>1</v>
      </c>
      <c r="AL216" s="319">
        <v>1</v>
      </c>
      <c r="AM216" s="319">
        <v>1</v>
      </c>
      <c r="AN216" s="319">
        <v>1</v>
      </c>
      <c r="AO216" s="319">
        <v>1</v>
      </c>
      <c r="AP216" s="319">
        <v>1</v>
      </c>
      <c r="AQ216" s="22">
        <v>1</v>
      </c>
      <c r="AR216" s="22">
        <v>1</v>
      </c>
      <c r="AS216" s="22">
        <v>1</v>
      </c>
      <c r="AT216" s="201">
        <v>1</v>
      </c>
      <c r="AU216" s="201">
        <v>1</v>
      </c>
      <c r="AV216" s="201">
        <v>1</v>
      </c>
      <c r="AW216" s="201">
        <v>1</v>
      </c>
      <c r="AX216" s="206"/>
    </row>
    <row r="217" spans="1:50">
      <c r="A217" s="201">
        <v>11</v>
      </c>
      <c r="B217" s="267" t="s">
        <v>344</v>
      </c>
      <c r="C217" s="268" t="s">
        <v>345</v>
      </c>
      <c r="D217" s="294"/>
      <c r="E217" s="294"/>
      <c r="F217" s="295"/>
      <c r="G217" s="201"/>
      <c r="H217" s="296"/>
      <c r="I217" s="294"/>
      <c r="J217" s="295"/>
      <c r="K217" s="202"/>
      <c r="L217" s="199"/>
      <c r="M217" s="289"/>
      <c r="N217" s="290"/>
      <c r="O217" s="290"/>
      <c r="P217" s="290"/>
      <c r="Q217" s="290"/>
      <c r="R217" s="291"/>
      <c r="S217" s="22">
        <v>1</v>
      </c>
      <c r="T217" s="22">
        <v>1</v>
      </c>
      <c r="U217" s="22">
        <v>0</v>
      </c>
      <c r="V217" s="22">
        <v>1</v>
      </c>
      <c r="W217" s="22">
        <v>1</v>
      </c>
      <c r="X217" s="22">
        <v>1</v>
      </c>
      <c r="Y217" s="22">
        <v>1</v>
      </c>
      <c r="Z217" s="22">
        <v>1</v>
      </c>
      <c r="AA217" s="22">
        <v>1</v>
      </c>
      <c r="AB217" s="22">
        <v>1</v>
      </c>
      <c r="AC217" s="22">
        <v>1</v>
      </c>
      <c r="AD217" s="22">
        <v>1</v>
      </c>
      <c r="AE217" s="319">
        <v>1</v>
      </c>
      <c r="AF217" s="319">
        <v>1</v>
      </c>
      <c r="AG217" s="319">
        <v>1</v>
      </c>
      <c r="AH217" s="319">
        <v>1</v>
      </c>
      <c r="AI217" s="319">
        <v>1</v>
      </c>
      <c r="AJ217" s="319">
        <v>1</v>
      </c>
      <c r="AK217" s="319">
        <v>1</v>
      </c>
      <c r="AL217" s="319">
        <v>1</v>
      </c>
      <c r="AM217" s="319">
        <v>1</v>
      </c>
      <c r="AN217" s="319">
        <v>1</v>
      </c>
      <c r="AO217" s="319">
        <v>1</v>
      </c>
      <c r="AP217" s="319">
        <v>1</v>
      </c>
      <c r="AQ217" s="22">
        <v>1</v>
      </c>
      <c r="AR217" s="22">
        <v>1</v>
      </c>
      <c r="AS217" s="22">
        <v>1</v>
      </c>
      <c r="AT217" s="201">
        <v>1</v>
      </c>
      <c r="AU217" s="201">
        <v>1</v>
      </c>
      <c r="AV217" s="201">
        <v>1</v>
      </c>
      <c r="AW217" s="201">
        <v>1</v>
      </c>
      <c r="AX217" s="206"/>
    </row>
    <row r="218" spans="1:50">
      <c r="A218" s="201">
        <v>12</v>
      </c>
      <c r="B218" s="267" t="s">
        <v>344</v>
      </c>
      <c r="C218" s="268" t="s">
        <v>346</v>
      </c>
      <c r="D218" s="296"/>
      <c r="E218" s="294"/>
      <c r="F218" s="295"/>
      <c r="G218" s="201"/>
      <c r="H218" s="296"/>
      <c r="I218" s="294"/>
      <c r="J218" s="295"/>
      <c r="K218" s="202"/>
      <c r="L218" s="199"/>
      <c r="M218" s="289"/>
      <c r="N218" s="290"/>
      <c r="O218" s="290"/>
      <c r="P218" s="290"/>
      <c r="Q218" s="290"/>
      <c r="R218" s="291"/>
      <c r="S218" s="22">
        <v>1</v>
      </c>
      <c r="T218" s="22">
        <v>1</v>
      </c>
      <c r="U218" s="22">
        <v>0</v>
      </c>
      <c r="V218" s="22">
        <v>1</v>
      </c>
      <c r="W218" s="22">
        <v>1</v>
      </c>
      <c r="X218" s="22">
        <v>1</v>
      </c>
      <c r="Y218" s="22">
        <v>1</v>
      </c>
      <c r="Z218" s="22">
        <v>1</v>
      </c>
      <c r="AA218" s="22">
        <v>1</v>
      </c>
      <c r="AB218" s="22">
        <v>1</v>
      </c>
      <c r="AC218" s="22">
        <v>1</v>
      </c>
      <c r="AD218" s="22">
        <v>1</v>
      </c>
      <c r="AE218" s="319">
        <v>1</v>
      </c>
      <c r="AF218" s="319">
        <v>1</v>
      </c>
      <c r="AG218" s="319">
        <v>1</v>
      </c>
      <c r="AH218" s="319">
        <v>1</v>
      </c>
      <c r="AI218" s="319">
        <v>1</v>
      </c>
      <c r="AJ218" s="319">
        <v>1</v>
      </c>
      <c r="AK218" s="319">
        <v>1</v>
      </c>
      <c r="AL218" s="319">
        <v>1</v>
      </c>
      <c r="AM218" s="319">
        <v>1</v>
      </c>
      <c r="AN218" s="319">
        <v>1</v>
      </c>
      <c r="AO218" s="319">
        <v>1</v>
      </c>
      <c r="AP218" s="319">
        <v>1</v>
      </c>
      <c r="AQ218" s="22">
        <v>1</v>
      </c>
      <c r="AR218" s="22">
        <v>1</v>
      </c>
      <c r="AS218" s="22">
        <v>1</v>
      </c>
      <c r="AT218" s="201">
        <v>1</v>
      </c>
      <c r="AU218" s="201">
        <v>1</v>
      </c>
      <c r="AV218" s="201">
        <v>1</v>
      </c>
      <c r="AW218" s="201">
        <v>1</v>
      </c>
      <c r="AX218" s="206"/>
    </row>
    <row r="219" spans="1:50">
      <c r="A219" s="201">
        <v>13</v>
      </c>
      <c r="B219" s="267" t="s">
        <v>347</v>
      </c>
      <c r="C219" s="268" t="s">
        <v>348</v>
      </c>
      <c r="D219" s="296"/>
      <c r="E219" s="294"/>
      <c r="F219" s="295"/>
      <c r="G219" s="201"/>
      <c r="H219" s="296"/>
      <c r="I219" s="294"/>
      <c r="J219" s="295"/>
      <c r="K219" s="202"/>
      <c r="L219" s="199"/>
      <c r="M219" s="289"/>
      <c r="N219" s="290"/>
      <c r="O219" s="1095"/>
      <c r="P219" s="1095"/>
      <c r="Q219" s="290"/>
      <c r="R219" s="291"/>
      <c r="S219" s="22">
        <v>1</v>
      </c>
      <c r="T219" s="22">
        <v>1</v>
      </c>
      <c r="U219" s="22">
        <v>1</v>
      </c>
      <c r="V219" s="22">
        <v>1</v>
      </c>
      <c r="W219" s="22">
        <v>1</v>
      </c>
      <c r="X219" s="22">
        <v>1</v>
      </c>
      <c r="Y219" s="22">
        <v>1</v>
      </c>
      <c r="Z219" s="22">
        <v>1</v>
      </c>
      <c r="AA219" s="22">
        <v>1</v>
      </c>
      <c r="AB219" s="22">
        <v>1</v>
      </c>
      <c r="AC219" s="22">
        <v>1</v>
      </c>
      <c r="AD219" s="22">
        <v>1</v>
      </c>
      <c r="AE219" s="319">
        <v>1</v>
      </c>
      <c r="AF219" s="319">
        <v>1</v>
      </c>
      <c r="AG219" s="319">
        <v>1</v>
      </c>
      <c r="AH219" s="319">
        <v>1</v>
      </c>
      <c r="AI219" s="319">
        <v>1</v>
      </c>
      <c r="AJ219" s="319">
        <v>1</v>
      </c>
      <c r="AK219" s="319">
        <v>1</v>
      </c>
      <c r="AL219" s="319">
        <v>1</v>
      </c>
      <c r="AM219" s="319">
        <v>1</v>
      </c>
      <c r="AN219" s="319">
        <v>1</v>
      </c>
      <c r="AO219" s="319">
        <v>1</v>
      </c>
      <c r="AP219" s="319">
        <v>1</v>
      </c>
      <c r="AQ219" s="22">
        <v>1</v>
      </c>
      <c r="AR219" s="22">
        <v>1</v>
      </c>
      <c r="AS219" s="22">
        <v>1</v>
      </c>
      <c r="AT219" s="201">
        <v>1</v>
      </c>
      <c r="AU219" s="201">
        <v>1</v>
      </c>
      <c r="AV219" s="201">
        <v>1</v>
      </c>
      <c r="AW219" s="201">
        <v>1</v>
      </c>
      <c r="AX219" s="206"/>
    </row>
    <row r="220" spans="1:50">
      <c r="A220" s="201">
        <v>14</v>
      </c>
      <c r="B220" s="267" t="s">
        <v>347</v>
      </c>
      <c r="C220" s="268" t="s">
        <v>349</v>
      </c>
      <c r="D220" s="296"/>
      <c r="E220" s="294"/>
      <c r="F220" s="295"/>
      <c r="G220" s="201"/>
      <c r="H220" s="296"/>
      <c r="I220" s="294"/>
      <c r="J220" s="295"/>
      <c r="K220" s="202"/>
      <c r="L220" s="199"/>
      <c r="M220" s="289"/>
      <c r="N220" s="290"/>
      <c r="O220" s="290"/>
      <c r="P220" s="290"/>
      <c r="Q220" s="290"/>
      <c r="R220" s="291"/>
      <c r="S220" s="22">
        <v>1</v>
      </c>
      <c r="T220" s="22">
        <v>1</v>
      </c>
      <c r="U220" s="22">
        <v>0</v>
      </c>
      <c r="V220" s="22">
        <v>1</v>
      </c>
      <c r="W220" s="22">
        <v>1</v>
      </c>
      <c r="X220" s="22">
        <v>1</v>
      </c>
      <c r="Y220" s="22">
        <v>1</v>
      </c>
      <c r="Z220" s="22">
        <v>1</v>
      </c>
      <c r="AA220" s="22">
        <v>1</v>
      </c>
      <c r="AB220" s="22">
        <v>1</v>
      </c>
      <c r="AC220" s="22">
        <v>1</v>
      </c>
      <c r="AD220" s="22">
        <v>1</v>
      </c>
      <c r="AE220" s="319">
        <v>1</v>
      </c>
      <c r="AF220" s="319">
        <v>1</v>
      </c>
      <c r="AG220" s="319">
        <v>1</v>
      </c>
      <c r="AH220" s="319">
        <v>1</v>
      </c>
      <c r="AI220" s="319">
        <v>1</v>
      </c>
      <c r="AJ220" s="319">
        <v>1</v>
      </c>
      <c r="AK220" s="319">
        <v>1</v>
      </c>
      <c r="AL220" s="319">
        <v>1</v>
      </c>
      <c r="AM220" s="319">
        <v>1</v>
      </c>
      <c r="AN220" s="319">
        <v>1</v>
      </c>
      <c r="AO220" s="319">
        <v>1</v>
      </c>
      <c r="AP220" s="319">
        <v>1</v>
      </c>
      <c r="AQ220" s="22">
        <v>1</v>
      </c>
      <c r="AR220" s="22">
        <v>1</v>
      </c>
      <c r="AS220" s="22">
        <v>1</v>
      </c>
      <c r="AT220" s="201">
        <v>1</v>
      </c>
      <c r="AU220" s="201">
        <v>1</v>
      </c>
      <c r="AV220" s="201">
        <v>1</v>
      </c>
      <c r="AW220" s="201">
        <v>1</v>
      </c>
      <c r="AX220" s="206"/>
    </row>
    <row r="221" spans="1:50">
      <c r="A221" s="201">
        <v>15</v>
      </c>
      <c r="B221" s="267" t="s">
        <v>347</v>
      </c>
      <c r="C221" s="268">
        <v>1595</v>
      </c>
      <c r="D221" s="296"/>
      <c r="E221" s="294"/>
      <c r="F221" s="295"/>
      <c r="G221" s="201"/>
      <c r="H221" s="296"/>
      <c r="I221" s="294"/>
      <c r="J221" s="295"/>
      <c r="K221" s="202"/>
      <c r="L221" s="199"/>
      <c r="M221" s="1094"/>
      <c r="N221" s="1095"/>
      <c r="O221" s="1095"/>
      <c r="P221" s="290"/>
      <c r="Q221" s="290"/>
      <c r="R221" s="291"/>
      <c r="S221" s="22">
        <v>1</v>
      </c>
      <c r="T221" s="22">
        <v>1</v>
      </c>
      <c r="U221" s="22">
        <v>0</v>
      </c>
      <c r="V221" s="22">
        <v>1</v>
      </c>
      <c r="W221" s="22">
        <v>1</v>
      </c>
      <c r="X221" s="22">
        <v>1</v>
      </c>
      <c r="Y221" s="22">
        <v>1</v>
      </c>
      <c r="Z221" s="22">
        <v>1</v>
      </c>
      <c r="AA221" s="22">
        <v>1</v>
      </c>
      <c r="AB221" s="22">
        <v>1</v>
      </c>
      <c r="AC221" s="22">
        <v>1</v>
      </c>
      <c r="AD221" s="22">
        <v>1</v>
      </c>
      <c r="AE221" s="319">
        <v>1</v>
      </c>
      <c r="AF221" s="319">
        <v>1</v>
      </c>
      <c r="AG221" s="319">
        <v>1</v>
      </c>
      <c r="AH221" s="319">
        <v>1</v>
      </c>
      <c r="AI221" s="319">
        <v>1</v>
      </c>
      <c r="AJ221" s="319">
        <v>1</v>
      </c>
      <c r="AK221" s="319">
        <v>1</v>
      </c>
      <c r="AL221" s="319">
        <v>1</v>
      </c>
      <c r="AM221" s="319">
        <v>1</v>
      </c>
      <c r="AN221" s="319">
        <v>1</v>
      </c>
      <c r="AO221" s="319">
        <v>1</v>
      </c>
      <c r="AP221" s="319">
        <v>1</v>
      </c>
      <c r="AQ221" s="22">
        <v>1</v>
      </c>
      <c r="AR221" s="22">
        <v>1</v>
      </c>
      <c r="AS221" s="22">
        <v>1</v>
      </c>
      <c r="AT221" s="201">
        <v>1</v>
      </c>
      <c r="AU221" s="201">
        <v>1</v>
      </c>
      <c r="AV221" s="201">
        <v>1</v>
      </c>
      <c r="AW221" s="201">
        <v>1</v>
      </c>
      <c r="AX221" s="206"/>
    </row>
    <row r="222" spans="1:50">
      <c r="A222" s="201">
        <v>16</v>
      </c>
      <c r="B222" s="267" t="s">
        <v>347</v>
      </c>
      <c r="C222" s="268" t="s">
        <v>350</v>
      </c>
      <c r="D222" s="296"/>
      <c r="E222" s="294"/>
      <c r="F222" s="295"/>
      <c r="G222" s="201"/>
      <c r="H222" s="296"/>
      <c r="I222" s="294"/>
      <c r="J222" s="295"/>
      <c r="K222" s="202"/>
      <c r="L222" s="199"/>
      <c r="M222" s="289"/>
      <c r="N222" s="290"/>
      <c r="O222" s="290"/>
      <c r="P222" s="290"/>
      <c r="Q222" s="290"/>
      <c r="R222" s="291"/>
      <c r="S222" s="22">
        <v>1</v>
      </c>
      <c r="T222" s="22">
        <v>1</v>
      </c>
      <c r="U222" s="22">
        <v>1</v>
      </c>
      <c r="V222" s="22">
        <v>1</v>
      </c>
      <c r="W222" s="22">
        <v>1</v>
      </c>
      <c r="X222" s="22">
        <v>1</v>
      </c>
      <c r="Y222" s="22">
        <v>1</v>
      </c>
      <c r="Z222" s="22">
        <v>1</v>
      </c>
      <c r="AA222" s="22">
        <v>1</v>
      </c>
      <c r="AB222" s="22">
        <v>1</v>
      </c>
      <c r="AC222" s="22">
        <v>1</v>
      </c>
      <c r="AD222" s="22">
        <v>1</v>
      </c>
      <c r="AE222" s="319">
        <v>1</v>
      </c>
      <c r="AF222" s="319">
        <v>1</v>
      </c>
      <c r="AG222" s="319">
        <v>1</v>
      </c>
      <c r="AH222" s="319">
        <v>1</v>
      </c>
      <c r="AI222" s="319">
        <v>1</v>
      </c>
      <c r="AJ222" s="319">
        <v>1</v>
      </c>
      <c r="AK222" s="319">
        <v>1</v>
      </c>
      <c r="AL222" s="319">
        <v>1</v>
      </c>
      <c r="AM222" s="319">
        <v>1</v>
      </c>
      <c r="AN222" s="319">
        <v>1</v>
      </c>
      <c r="AO222" s="319">
        <v>1</v>
      </c>
      <c r="AP222" s="319">
        <v>1</v>
      </c>
      <c r="AQ222" s="22">
        <v>1</v>
      </c>
      <c r="AR222" s="22">
        <v>1</v>
      </c>
      <c r="AS222" s="22">
        <v>1</v>
      </c>
      <c r="AT222" s="201">
        <v>1</v>
      </c>
      <c r="AU222" s="201">
        <v>1</v>
      </c>
      <c r="AV222" s="201">
        <v>1</v>
      </c>
      <c r="AW222" s="201">
        <v>1</v>
      </c>
      <c r="AX222" s="206"/>
    </row>
    <row r="223" spans="1:50">
      <c r="A223" s="201">
        <v>17</v>
      </c>
      <c r="B223" s="267" t="s">
        <v>347</v>
      </c>
      <c r="C223" s="268">
        <v>1594</v>
      </c>
      <c r="D223" s="296"/>
      <c r="E223" s="294"/>
      <c r="F223" s="295"/>
      <c r="G223" s="201"/>
      <c r="H223" s="296"/>
      <c r="I223" s="294"/>
      <c r="J223" s="295"/>
      <c r="K223" s="202"/>
      <c r="L223" s="199"/>
      <c r="M223" s="289"/>
      <c r="N223" s="290"/>
      <c r="O223" s="1095"/>
      <c r="P223" s="1095"/>
      <c r="Q223" s="290"/>
      <c r="R223" s="291"/>
      <c r="S223" s="22">
        <v>1</v>
      </c>
      <c r="T223" s="22">
        <v>1</v>
      </c>
      <c r="U223" s="22">
        <v>0</v>
      </c>
      <c r="V223" s="22">
        <v>1</v>
      </c>
      <c r="W223" s="22">
        <v>1</v>
      </c>
      <c r="X223" s="22">
        <v>1</v>
      </c>
      <c r="Y223" s="22">
        <v>1</v>
      </c>
      <c r="Z223" s="22">
        <v>1</v>
      </c>
      <c r="AA223" s="22">
        <v>1</v>
      </c>
      <c r="AB223" s="22">
        <v>1</v>
      </c>
      <c r="AC223" s="22">
        <v>1</v>
      </c>
      <c r="AD223" s="22">
        <v>1</v>
      </c>
      <c r="AE223" s="319">
        <v>1</v>
      </c>
      <c r="AF223" s="319">
        <v>1</v>
      </c>
      <c r="AG223" s="319">
        <v>1</v>
      </c>
      <c r="AH223" s="319">
        <v>1</v>
      </c>
      <c r="AI223" s="319">
        <v>1</v>
      </c>
      <c r="AJ223" s="319">
        <v>1</v>
      </c>
      <c r="AK223" s="319">
        <v>1</v>
      </c>
      <c r="AL223" s="319">
        <v>1</v>
      </c>
      <c r="AM223" s="319">
        <v>1</v>
      </c>
      <c r="AN223" s="319">
        <v>1</v>
      </c>
      <c r="AO223" s="319">
        <v>1</v>
      </c>
      <c r="AP223" s="319">
        <v>1</v>
      </c>
      <c r="AQ223" s="22">
        <v>1</v>
      </c>
      <c r="AR223" s="22">
        <v>1</v>
      </c>
      <c r="AS223" s="22">
        <v>1</v>
      </c>
      <c r="AT223" s="201">
        <v>1</v>
      </c>
      <c r="AU223" s="201">
        <v>1</v>
      </c>
      <c r="AV223" s="201">
        <v>1</v>
      </c>
      <c r="AW223" s="201">
        <v>1</v>
      </c>
      <c r="AX223" s="206"/>
    </row>
    <row r="224" spans="1:50">
      <c r="A224" s="201">
        <v>18</v>
      </c>
      <c r="B224" s="267" t="s">
        <v>351</v>
      </c>
      <c r="C224" s="268" t="s">
        <v>352</v>
      </c>
      <c r="D224" s="296"/>
      <c r="E224" s="294"/>
      <c r="F224" s="295"/>
      <c r="G224" s="201"/>
      <c r="H224" s="296"/>
      <c r="I224" s="294"/>
      <c r="J224" s="295"/>
      <c r="K224" s="202"/>
      <c r="L224" s="199"/>
      <c r="M224" s="289"/>
      <c r="N224" s="290"/>
      <c r="O224" s="290"/>
      <c r="P224" s="290"/>
      <c r="Q224" s="290"/>
      <c r="R224" s="291"/>
      <c r="S224" s="22">
        <v>1</v>
      </c>
      <c r="T224" s="22">
        <v>1</v>
      </c>
      <c r="U224" s="22">
        <v>1</v>
      </c>
      <c r="V224" s="22">
        <v>1</v>
      </c>
      <c r="W224" s="22">
        <v>1</v>
      </c>
      <c r="X224" s="22">
        <v>1</v>
      </c>
      <c r="Y224" s="22">
        <v>1</v>
      </c>
      <c r="Z224" s="22">
        <v>1</v>
      </c>
      <c r="AA224" s="22">
        <v>1</v>
      </c>
      <c r="AB224" s="22">
        <v>1</v>
      </c>
      <c r="AC224" s="22">
        <v>1</v>
      </c>
      <c r="AD224" s="22">
        <v>1</v>
      </c>
      <c r="AE224" s="319">
        <v>1</v>
      </c>
      <c r="AF224" s="319">
        <v>1</v>
      </c>
      <c r="AG224" s="319">
        <v>1</v>
      </c>
      <c r="AH224" s="319">
        <v>1</v>
      </c>
      <c r="AI224" s="319">
        <v>1</v>
      </c>
      <c r="AJ224" s="319">
        <v>1</v>
      </c>
      <c r="AK224" s="319">
        <v>1</v>
      </c>
      <c r="AL224" s="319">
        <v>1</v>
      </c>
      <c r="AM224" s="319">
        <v>1</v>
      </c>
      <c r="AN224" s="319">
        <v>1</v>
      </c>
      <c r="AO224" s="319">
        <v>1</v>
      </c>
      <c r="AP224" s="319">
        <v>1</v>
      </c>
      <c r="AQ224" s="22">
        <v>1</v>
      </c>
      <c r="AR224" s="22">
        <v>1</v>
      </c>
      <c r="AS224" s="22">
        <v>1</v>
      </c>
      <c r="AT224" s="201">
        <v>1</v>
      </c>
      <c r="AU224" s="201">
        <v>1</v>
      </c>
      <c r="AV224" s="201">
        <v>1</v>
      </c>
      <c r="AW224" s="201">
        <v>1</v>
      </c>
      <c r="AX224" s="206"/>
    </row>
    <row r="225" spans="1:50" ht="15.75" customHeight="1">
      <c r="A225" s="201">
        <v>19</v>
      </c>
      <c r="B225" s="267" t="s">
        <v>353</v>
      </c>
      <c r="C225" s="268" t="s">
        <v>354</v>
      </c>
      <c r="D225" s="296"/>
      <c r="E225" s="294"/>
      <c r="F225" s="295"/>
      <c r="G225" s="201"/>
      <c r="H225" s="296"/>
      <c r="I225" s="294"/>
      <c r="J225" s="295"/>
      <c r="K225" s="202"/>
      <c r="L225" s="199"/>
      <c r="M225" s="289"/>
      <c r="N225" s="290"/>
      <c r="O225" s="290"/>
      <c r="P225" s="290"/>
      <c r="Q225" s="290"/>
      <c r="R225" s="291"/>
      <c r="S225" s="22">
        <v>1</v>
      </c>
      <c r="T225" s="22">
        <v>1</v>
      </c>
      <c r="U225" s="22">
        <v>0</v>
      </c>
      <c r="V225" s="22">
        <v>1</v>
      </c>
      <c r="W225" s="22">
        <v>1</v>
      </c>
      <c r="X225" s="22">
        <v>1</v>
      </c>
      <c r="Y225" s="22">
        <v>1</v>
      </c>
      <c r="Z225" s="22">
        <v>1</v>
      </c>
      <c r="AA225" s="22">
        <v>1</v>
      </c>
      <c r="AB225" s="22">
        <v>1</v>
      </c>
      <c r="AC225" s="22">
        <v>1</v>
      </c>
      <c r="AD225" s="22">
        <v>1</v>
      </c>
      <c r="AE225" s="319">
        <v>1</v>
      </c>
      <c r="AF225" s="319">
        <v>1</v>
      </c>
      <c r="AG225" s="319">
        <v>1</v>
      </c>
      <c r="AH225" s="319">
        <v>1</v>
      </c>
      <c r="AI225" s="319">
        <v>1</v>
      </c>
      <c r="AJ225" s="319">
        <v>1</v>
      </c>
      <c r="AK225" s="319">
        <v>1</v>
      </c>
      <c r="AL225" s="319">
        <v>1</v>
      </c>
      <c r="AM225" s="319">
        <v>1</v>
      </c>
      <c r="AN225" s="319">
        <v>1</v>
      </c>
      <c r="AO225" s="319">
        <v>1</v>
      </c>
      <c r="AP225" s="319">
        <v>1</v>
      </c>
      <c r="AQ225" s="22">
        <v>1</v>
      </c>
      <c r="AR225" s="22">
        <v>1</v>
      </c>
      <c r="AS225" s="22">
        <v>1</v>
      </c>
      <c r="AT225" s="201">
        <v>1</v>
      </c>
      <c r="AU225" s="201">
        <v>1</v>
      </c>
      <c r="AV225" s="201">
        <v>1</v>
      </c>
      <c r="AW225" s="201">
        <v>1</v>
      </c>
      <c r="AX225" s="206"/>
    </row>
    <row r="226" spans="1:50" ht="15.75" customHeight="1">
      <c r="A226" s="201">
        <v>20</v>
      </c>
      <c r="B226" s="267" t="s">
        <v>353</v>
      </c>
      <c r="C226" s="268" t="s">
        <v>355</v>
      </c>
      <c r="D226" s="296"/>
      <c r="E226" s="294"/>
      <c r="F226" s="295"/>
      <c r="G226" s="201"/>
      <c r="H226" s="296"/>
      <c r="I226" s="294"/>
      <c r="J226" s="295"/>
      <c r="K226" s="202"/>
      <c r="L226" s="199"/>
      <c r="M226" s="289"/>
      <c r="N226" s="290"/>
      <c r="O226" s="290"/>
      <c r="P226" s="290"/>
      <c r="Q226" s="290"/>
      <c r="R226" s="291"/>
      <c r="S226" s="22">
        <v>1</v>
      </c>
      <c r="T226" s="22">
        <v>1</v>
      </c>
      <c r="U226" s="22">
        <v>0</v>
      </c>
      <c r="V226" s="22">
        <v>1</v>
      </c>
      <c r="W226" s="22">
        <v>1</v>
      </c>
      <c r="X226" s="22">
        <v>1</v>
      </c>
      <c r="Y226" s="22">
        <v>1</v>
      </c>
      <c r="Z226" s="22">
        <v>1</v>
      </c>
      <c r="AA226" s="22">
        <v>1</v>
      </c>
      <c r="AB226" s="22">
        <v>1</v>
      </c>
      <c r="AC226" s="22">
        <v>1</v>
      </c>
      <c r="AD226" s="22">
        <v>1</v>
      </c>
      <c r="AE226" s="319">
        <v>1</v>
      </c>
      <c r="AF226" s="319">
        <v>1</v>
      </c>
      <c r="AG226" s="319">
        <v>1</v>
      </c>
      <c r="AH226" s="319">
        <v>1</v>
      </c>
      <c r="AI226" s="319">
        <v>1</v>
      </c>
      <c r="AJ226" s="319">
        <v>1</v>
      </c>
      <c r="AK226" s="319">
        <v>1</v>
      </c>
      <c r="AL226" s="319">
        <v>1</v>
      </c>
      <c r="AM226" s="319">
        <v>1</v>
      </c>
      <c r="AN226" s="319">
        <v>1</v>
      </c>
      <c r="AO226" s="319">
        <v>1</v>
      </c>
      <c r="AP226" s="319">
        <v>1</v>
      </c>
      <c r="AQ226" s="22">
        <v>1</v>
      </c>
      <c r="AR226" s="22">
        <v>1</v>
      </c>
      <c r="AS226" s="22">
        <v>1</v>
      </c>
      <c r="AT226" s="201">
        <v>1</v>
      </c>
      <c r="AU226" s="201">
        <v>1</v>
      </c>
      <c r="AV226" s="201">
        <v>1</v>
      </c>
      <c r="AW226" s="201">
        <v>1</v>
      </c>
      <c r="AX226" s="206"/>
    </row>
    <row r="227" spans="1:50" ht="15.75" customHeight="1">
      <c r="A227" s="201">
        <v>21</v>
      </c>
      <c r="B227" s="267" t="s">
        <v>356</v>
      </c>
      <c r="C227" s="268" t="s">
        <v>357</v>
      </c>
      <c r="D227" s="296"/>
      <c r="E227" s="294"/>
      <c r="F227" s="295"/>
      <c r="G227" s="201"/>
      <c r="H227" s="296"/>
      <c r="I227" s="294"/>
      <c r="J227" s="295"/>
      <c r="K227" s="202"/>
      <c r="L227" s="199"/>
      <c r="M227" s="289"/>
      <c r="N227" s="290"/>
      <c r="O227" s="290"/>
      <c r="P227" s="290"/>
      <c r="Q227" s="290"/>
      <c r="R227" s="291"/>
      <c r="S227" s="22">
        <v>1</v>
      </c>
      <c r="T227" s="22">
        <v>1</v>
      </c>
      <c r="U227" s="22">
        <v>0</v>
      </c>
      <c r="V227" s="22">
        <v>1</v>
      </c>
      <c r="W227" s="22">
        <v>1</v>
      </c>
      <c r="X227" s="22">
        <v>1</v>
      </c>
      <c r="Y227" s="22">
        <v>1</v>
      </c>
      <c r="Z227" s="22">
        <v>1</v>
      </c>
      <c r="AA227" s="22">
        <v>1</v>
      </c>
      <c r="AB227" s="22">
        <v>1</v>
      </c>
      <c r="AC227" s="22">
        <v>1</v>
      </c>
      <c r="AD227" s="22">
        <v>1</v>
      </c>
      <c r="AE227" s="319">
        <v>1</v>
      </c>
      <c r="AF227" s="319">
        <v>1</v>
      </c>
      <c r="AG227" s="319">
        <v>1</v>
      </c>
      <c r="AH227" s="319">
        <v>1</v>
      </c>
      <c r="AI227" s="319">
        <v>1</v>
      </c>
      <c r="AJ227" s="319">
        <v>1</v>
      </c>
      <c r="AK227" s="319">
        <v>1</v>
      </c>
      <c r="AL227" s="319">
        <v>1</v>
      </c>
      <c r="AM227" s="319">
        <v>1</v>
      </c>
      <c r="AN227" s="319">
        <v>1</v>
      </c>
      <c r="AO227" s="319">
        <v>1</v>
      </c>
      <c r="AP227" s="319">
        <v>1</v>
      </c>
      <c r="AQ227" s="22">
        <v>1</v>
      </c>
      <c r="AR227" s="22">
        <v>1</v>
      </c>
      <c r="AS227" s="22">
        <v>1</v>
      </c>
      <c r="AT227" s="201">
        <v>1</v>
      </c>
      <c r="AU227" s="201">
        <v>1</v>
      </c>
      <c r="AV227" s="201">
        <v>1</v>
      </c>
      <c r="AW227" s="201">
        <v>1</v>
      </c>
      <c r="AX227" s="206"/>
    </row>
    <row r="228" spans="1:50" ht="15.75" customHeight="1">
      <c r="A228" s="201">
        <v>22</v>
      </c>
      <c r="B228" s="267" t="s">
        <v>356</v>
      </c>
      <c r="C228" s="268" t="s">
        <v>358</v>
      </c>
      <c r="D228" s="296"/>
      <c r="E228" s="294"/>
      <c r="F228" s="295"/>
      <c r="G228" s="201"/>
      <c r="H228" s="296"/>
      <c r="I228" s="294"/>
      <c r="J228" s="295"/>
      <c r="K228" s="202"/>
      <c r="L228" s="199"/>
      <c r="M228" s="289"/>
      <c r="N228" s="290"/>
      <c r="O228" s="290"/>
      <c r="P228" s="290"/>
      <c r="Q228" s="290"/>
      <c r="R228" s="291"/>
      <c r="S228" s="22">
        <v>1</v>
      </c>
      <c r="T228" s="22">
        <v>1</v>
      </c>
      <c r="U228" s="22">
        <v>0</v>
      </c>
      <c r="V228" s="22">
        <v>1</v>
      </c>
      <c r="W228" s="22">
        <v>1</v>
      </c>
      <c r="X228" s="22">
        <v>1</v>
      </c>
      <c r="Y228" s="22">
        <v>1</v>
      </c>
      <c r="Z228" s="22">
        <v>1</v>
      </c>
      <c r="AA228" s="22">
        <v>1</v>
      </c>
      <c r="AB228" s="22">
        <v>1</v>
      </c>
      <c r="AC228" s="22">
        <v>1</v>
      </c>
      <c r="AD228" s="22">
        <v>1</v>
      </c>
      <c r="AE228" s="319">
        <v>1</v>
      </c>
      <c r="AF228" s="319">
        <v>1</v>
      </c>
      <c r="AG228" s="319">
        <v>1</v>
      </c>
      <c r="AH228" s="319">
        <v>1</v>
      </c>
      <c r="AI228" s="319">
        <v>1</v>
      </c>
      <c r="AJ228" s="319">
        <v>1</v>
      </c>
      <c r="AK228" s="319">
        <v>1</v>
      </c>
      <c r="AL228" s="319">
        <v>1</v>
      </c>
      <c r="AM228" s="319">
        <v>1</v>
      </c>
      <c r="AN228" s="319">
        <v>1</v>
      </c>
      <c r="AO228" s="319">
        <v>1</v>
      </c>
      <c r="AP228" s="319">
        <v>1</v>
      </c>
      <c r="AQ228" s="22">
        <v>1</v>
      </c>
      <c r="AR228" s="22">
        <v>1</v>
      </c>
      <c r="AS228" s="22">
        <v>1</v>
      </c>
      <c r="AT228" s="201">
        <v>1</v>
      </c>
      <c r="AU228" s="201">
        <v>1</v>
      </c>
      <c r="AV228" s="201">
        <v>1</v>
      </c>
      <c r="AW228" s="201">
        <v>1</v>
      </c>
      <c r="AX228" s="206"/>
    </row>
    <row r="229" spans="1:50" ht="15.75" customHeight="1">
      <c r="A229" s="201">
        <v>23</v>
      </c>
      <c r="B229" s="267" t="s">
        <v>356</v>
      </c>
      <c r="C229" s="268" t="s">
        <v>359</v>
      </c>
      <c r="D229" s="296"/>
      <c r="E229" s="294"/>
      <c r="F229" s="295"/>
      <c r="G229" s="201"/>
      <c r="H229" s="296"/>
      <c r="I229" s="294"/>
      <c r="J229" s="295"/>
      <c r="K229" s="202"/>
      <c r="L229" s="199"/>
      <c r="M229" s="289"/>
      <c r="N229" s="290"/>
      <c r="O229" s="290"/>
      <c r="P229" s="290"/>
      <c r="Q229" s="290"/>
      <c r="R229" s="291"/>
      <c r="S229" s="22">
        <v>1</v>
      </c>
      <c r="T229" s="22">
        <v>1</v>
      </c>
      <c r="U229" s="22">
        <v>1</v>
      </c>
      <c r="V229" s="22">
        <v>1</v>
      </c>
      <c r="W229" s="22">
        <v>1</v>
      </c>
      <c r="X229" s="22">
        <v>1</v>
      </c>
      <c r="Y229" s="22">
        <v>1</v>
      </c>
      <c r="Z229" s="22">
        <v>1</v>
      </c>
      <c r="AA229" s="22">
        <v>1</v>
      </c>
      <c r="AB229" s="22">
        <v>1</v>
      </c>
      <c r="AC229" s="22">
        <v>1</v>
      </c>
      <c r="AD229" s="22">
        <v>1</v>
      </c>
      <c r="AE229" s="319">
        <v>1</v>
      </c>
      <c r="AF229" s="319">
        <v>1</v>
      </c>
      <c r="AG229" s="319">
        <v>1</v>
      </c>
      <c r="AH229" s="319">
        <v>1</v>
      </c>
      <c r="AI229" s="319">
        <v>1</v>
      </c>
      <c r="AJ229" s="319">
        <v>1</v>
      </c>
      <c r="AK229" s="319">
        <v>1</v>
      </c>
      <c r="AL229" s="319">
        <v>1</v>
      </c>
      <c r="AM229" s="319">
        <v>1</v>
      </c>
      <c r="AN229" s="319">
        <v>1</v>
      </c>
      <c r="AO229" s="319">
        <v>1</v>
      </c>
      <c r="AP229" s="319">
        <v>1</v>
      </c>
      <c r="AQ229" s="22">
        <v>1</v>
      </c>
      <c r="AR229" s="22">
        <v>1</v>
      </c>
      <c r="AS229" s="22">
        <v>1</v>
      </c>
      <c r="AT229" s="201">
        <v>1</v>
      </c>
      <c r="AU229" s="201">
        <v>1</v>
      </c>
      <c r="AV229" s="201">
        <v>1</v>
      </c>
      <c r="AW229" s="201">
        <v>1</v>
      </c>
      <c r="AX229" s="206"/>
    </row>
    <row r="230" spans="1:50" ht="15.75" customHeight="1">
      <c r="A230" s="201">
        <v>24</v>
      </c>
      <c r="B230" s="267" t="s">
        <v>356</v>
      </c>
      <c r="C230" s="268" t="s">
        <v>360</v>
      </c>
      <c r="D230" s="296"/>
      <c r="E230" s="294"/>
      <c r="F230" s="295"/>
      <c r="G230" s="201"/>
      <c r="H230" s="296"/>
      <c r="I230" s="294"/>
      <c r="J230" s="295"/>
      <c r="K230" s="202"/>
      <c r="L230" s="199"/>
      <c r="M230" s="289"/>
      <c r="N230" s="290"/>
      <c r="O230" s="290"/>
      <c r="P230" s="290"/>
      <c r="Q230" s="290"/>
      <c r="R230" s="291"/>
      <c r="S230" s="22">
        <v>1</v>
      </c>
      <c r="T230" s="22">
        <v>1</v>
      </c>
      <c r="U230" s="22">
        <v>1</v>
      </c>
      <c r="V230" s="22">
        <v>1</v>
      </c>
      <c r="W230" s="22">
        <v>1</v>
      </c>
      <c r="X230" s="22">
        <v>1</v>
      </c>
      <c r="Y230" s="22">
        <v>1</v>
      </c>
      <c r="Z230" s="22">
        <v>1</v>
      </c>
      <c r="AA230" s="22">
        <v>1</v>
      </c>
      <c r="AB230" s="22">
        <v>1</v>
      </c>
      <c r="AC230" s="22">
        <v>1</v>
      </c>
      <c r="AD230" s="22">
        <v>1</v>
      </c>
      <c r="AE230" s="319">
        <v>1</v>
      </c>
      <c r="AF230" s="319">
        <v>1</v>
      </c>
      <c r="AG230" s="319">
        <v>1</v>
      </c>
      <c r="AH230" s="319">
        <v>1</v>
      </c>
      <c r="AI230" s="319">
        <v>1</v>
      </c>
      <c r="AJ230" s="319">
        <v>1</v>
      </c>
      <c r="AK230" s="319">
        <v>1</v>
      </c>
      <c r="AL230" s="319">
        <v>1</v>
      </c>
      <c r="AM230" s="319">
        <v>1</v>
      </c>
      <c r="AN230" s="319">
        <v>1</v>
      </c>
      <c r="AO230" s="319">
        <v>1</v>
      </c>
      <c r="AP230" s="319">
        <v>1</v>
      </c>
      <c r="AQ230" s="22">
        <v>1</v>
      </c>
      <c r="AR230" s="22">
        <v>1</v>
      </c>
      <c r="AS230" s="22">
        <v>1</v>
      </c>
      <c r="AT230" s="201">
        <v>1</v>
      </c>
      <c r="AU230" s="201">
        <v>1</v>
      </c>
      <c r="AV230" s="201">
        <v>1</v>
      </c>
      <c r="AW230" s="201">
        <v>1</v>
      </c>
      <c r="AX230" s="206"/>
    </row>
    <row r="231" spans="1:50" ht="15.75" customHeight="1">
      <c r="A231" s="201">
        <v>25</v>
      </c>
      <c r="B231" s="267" t="s">
        <v>361</v>
      </c>
      <c r="C231" s="268" t="s">
        <v>362</v>
      </c>
      <c r="D231" s="296"/>
      <c r="E231" s="294"/>
      <c r="F231" s="295"/>
      <c r="G231" s="201"/>
      <c r="H231" s="296"/>
      <c r="I231" s="294"/>
      <c r="J231" s="295"/>
      <c r="K231" s="202"/>
      <c r="L231" s="199"/>
      <c r="N231" s="290"/>
      <c r="O231" s="290"/>
      <c r="P231" s="290"/>
      <c r="Q231" s="290"/>
      <c r="R231" s="291"/>
      <c r="S231" s="22">
        <v>1</v>
      </c>
      <c r="T231" s="22">
        <v>1</v>
      </c>
      <c r="U231" s="22">
        <v>1</v>
      </c>
      <c r="V231" s="22">
        <v>1</v>
      </c>
      <c r="W231" s="22">
        <v>1</v>
      </c>
      <c r="X231" s="22">
        <v>1</v>
      </c>
      <c r="Y231" s="22">
        <v>1</v>
      </c>
      <c r="Z231" s="22">
        <v>1</v>
      </c>
      <c r="AA231" s="22">
        <v>1</v>
      </c>
      <c r="AB231" s="22">
        <v>1</v>
      </c>
      <c r="AC231" s="22">
        <v>1</v>
      </c>
      <c r="AD231" s="22">
        <v>1</v>
      </c>
      <c r="AE231" s="319">
        <v>1</v>
      </c>
      <c r="AF231" s="319">
        <v>1</v>
      </c>
      <c r="AG231" s="319">
        <v>1</v>
      </c>
      <c r="AH231" s="319">
        <v>1</v>
      </c>
      <c r="AI231" s="319">
        <v>1</v>
      </c>
      <c r="AJ231" s="319">
        <v>1</v>
      </c>
      <c r="AK231" s="319">
        <v>1</v>
      </c>
      <c r="AL231" s="319">
        <v>1</v>
      </c>
      <c r="AM231" s="319">
        <v>1</v>
      </c>
      <c r="AN231" s="319">
        <v>1</v>
      </c>
      <c r="AO231" s="319">
        <v>1</v>
      </c>
      <c r="AP231" s="319">
        <v>1</v>
      </c>
      <c r="AQ231" s="22">
        <v>1</v>
      </c>
      <c r="AR231" s="22">
        <v>1</v>
      </c>
      <c r="AS231" s="22">
        <v>1</v>
      </c>
      <c r="AT231" s="201">
        <v>1</v>
      </c>
      <c r="AU231" s="201">
        <v>1</v>
      </c>
      <c r="AV231" s="201">
        <v>1</v>
      </c>
      <c r="AW231" s="201">
        <v>1</v>
      </c>
      <c r="AX231" s="206"/>
    </row>
    <row r="232" spans="1:50" ht="15.75" customHeight="1">
      <c r="A232" s="201">
        <v>26</v>
      </c>
      <c r="B232" s="267" t="s">
        <v>363</v>
      </c>
      <c r="C232" s="268" t="s">
        <v>364</v>
      </c>
      <c r="D232" s="296"/>
      <c r="E232" s="294"/>
      <c r="F232" s="295"/>
      <c r="G232" s="201"/>
      <c r="H232" s="296"/>
      <c r="I232" s="294"/>
      <c r="J232" s="295"/>
      <c r="K232" s="202"/>
      <c r="L232" s="199"/>
      <c r="M232" s="298" t="s">
        <v>365</v>
      </c>
      <c r="N232" s="290"/>
      <c r="O232" s="290"/>
      <c r="P232" s="290"/>
      <c r="Q232" s="290"/>
      <c r="R232" s="291"/>
      <c r="S232" s="22">
        <v>1</v>
      </c>
      <c r="T232" s="22">
        <v>1</v>
      </c>
      <c r="U232" s="22">
        <v>1</v>
      </c>
      <c r="V232" s="22">
        <v>1</v>
      </c>
      <c r="W232" s="22">
        <v>1</v>
      </c>
      <c r="X232" s="22">
        <v>1</v>
      </c>
      <c r="Y232" s="22">
        <v>1</v>
      </c>
      <c r="Z232" s="22">
        <v>1</v>
      </c>
      <c r="AA232" s="22">
        <v>1</v>
      </c>
      <c r="AB232" s="22">
        <v>1</v>
      </c>
      <c r="AC232" s="22">
        <v>1</v>
      </c>
      <c r="AD232" s="22">
        <v>1</v>
      </c>
      <c r="AE232" s="319">
        <v>1</v>
      </c>
      <c r="AF232" s="319">
        <v>1</v>
      </c>
      <c r="AG232" s="319">
        <v>1</v>
      </c>
      <c r="AH232" s="319">
        <v>1</v>
      </c>
      <c r="AI232" s="319">
        <v>1</v>
      </c>
      <c r="AJ232" s="319">
        <v>1</v>
      </c>
      <c r="AK232" s="319">
        <v>1</v>
      </c>
      <c r="AL232" s="319">
        <v>1</v>
      </c>
      <c r="AM232" s="319">
        <v>1</v>
      </c>
      <c r="AN232" s="319">
        <v>1</v>
      </c>
      <c r="AO232" s="319">
        <v>1</v>
      </c>
      <c r="AP232" s="319">
        <v>1</v>
      </c>
      <c r="AQ232" s="22">
        <v>1</v>
      </c>
      <c r="AR232" s="22">
        <v>1</v>
      </c>
      <c r="AS232" s="22">
        <v>1</v>
      </c>
      <c r="AT232" s="201">
        <v>1</v>
      </c>
      <c r="AU232" s="201">
        <v>1</v>
      </c>
      <c r="AV232" s="201">
        <v>1</v>
      </c>
      <c r="AW232" s="201">
        <v>1</v>
      </c>
      <c r="AX232" s="206"/>
    </row>
    <row r="233" spans="1:50" ht="15.75" customHeight="1">
      <c r="A233" s="201">
        <v>27</v>
      </c>
      <c r="B233" s="267" t="s">
        <v>363</v>
      </c>
      <c r="C233" s="268" t="s">
        <v>366</v>
      </c>
      <c r="D233" s="296"/>
      <c r="E233" s="294"/>
      <c r="F233" s="295"/>
      <c r="G233" s="201"/>
      <c r="H233" s="296"/>
      <c r="I233" s="294"/>
      <c r="J233" s="295"/>
      <c r="K233" s="202"/>
      <c r="L233" s="199"/>
      <c r="M233" s="289"/>
      <c r="N233" s="290"/>
      <c r="O233" s="290"/>
      <c r="P233" s="290"/>
      <c r="Q233" s="290"/>
      <c r="R233" s="291"/>
      <c r="S233" s="22">
        <v>1</v>
      </c>
      <c r="T233" s="22">
        <v>1</v>
      </c>
      <c r="U233" s="22">
        <v>1</v>
      </c>
      <c r="V233" s="22">
        <v>1</v>
      </c>
      <c r="W233" s="22">
        <v>1</v>
      </c>
      <c r="X233" s="22">
        <v>1</v>
      </c>
      <c r="Y233" s="22">
        <v>1</v>
      </c>
      <c r="Z233" s="22">
        <v>1</v>
      </c>
      <c r="AA233" s="22">
        <v>1</v>
      </c>
      <c r="AB233" s="22">
        <v>1</v>
      </c>
      <c r="AC233" s="22">
        <v>1</v>
      </c>
      <c r="AD233" s="22">
        <v>1</v>
      </c>
      <c r="AE233" s="319">
        <v>1</v>
      </c>
      <c r="AF233" s="319">
        <v>1</v>
      </c>
      <c r="AG233" s="319">
        <v>1</v>
      </c>
      <c r="AH233" s="319">
        <v>1</v>
      </c>
      <c r="AI233" s="319">
        <v>1</v>
      </c>
      <c r="AJ233" s="319">
        <v>1</v>
      </c>
      <c r="AK233" s="319">
        <v>1</v>
      </c>
      <c r="AL233" s="319">
        <v>1</v>
      </c>
      <c r="AM233" s="319">
        <v>1</v>
      </c>
      <c r="AN233" s="319">
        <v>1</v>
      </c>
      <c r="AO233" s="319">
        <v>1</v>
      </c>
      <c r="AP233" s="319">
        <v>1</v>
      </c>
      <c r="AQ233" s="22">
        <v>1</v>
      </c>
      <c r="AR233" s="22">
        <v>1</v>
      </c>
      <c r="AS233" s="22">
        <v>1</v>
      </c>
      <c r="AT233" s="201">
        <v>1</v>
      </c>
      <c r="AU233" s="201">
        <v>1</v>
      </c>
      <c r="AV233" s="201">
        <v>1</v>
      </c>
      <c r="AW233" s="201">
        <v>1</v>
      </c>
      <c r="AX233" s="206"/>
    </row>
    <row r="234" spans="1:50" ht="15.75" customHeight="1">
      <c r="A234" s="201">
        <v>28</v>
      </c>
      <c r="B234" s="267" t="s">
        <v>367</v>
      </c>
      <c r="C234" s="268" t="s">
        <v>368</v>
      </c>
      <c r="D234" s="296"/>
      <c r="E234" s="294"/>
      <c r="F234" s="295"/>
      <c r="G234" s="201"/>
      <c r="H234" s="296"/>
      <c r="I234" s="294"/>
      <c r="J234" s="295"/>
      <c r="K234" s="202"/>
      <c r="L234" s="199"/>
      <c r="M234" s="289"/>
      <c r="N234" s="290"/>
      <c r="O234" s="290"/>
      <c r="P234" s="290"/>
      <c r="Q234" s="290"/>
      <c r="R234" s="291"/>
      <c r="S234" s="22">
        <v>1</v>
      </c>
      <c r="T234" s="22">
        <v>1</v>
      </c>
      <c r="U234" s="22">
        <v>0</v>
      </c>
      <c r="V234" s="22">
        <v>1</v>
      </c>
      <c r="W234" s="22">
        <v>1</v>
      </c>
      <c r="X234" s="22">
        <v>1</v>
      </c>
      <c r="Y234" s="22">
        <v>1</v>
      </c>
      <c r="Z234" s="22">
        <v>1</v>
      </c>
      <c r="AA234" s="22">
        <v>1</v>
      </c>
      <c r="AB234" s="22">
        <v>1</v>
      </c>
      <c r="AC234" s="22">
        <v>1</v>
      </c>
      <c r="AD234" s="22">
        <v>1</v>
      </c>
      <c r="AE234" s="319">
        <v>1</v>
      </c>
      <c r="AF234" s="319">
        <v>1</v>
      </c>
      <c r="AG234" s="319">
        <v>1</v>
      </c>
      <c r="AH234" s="319">
        <v>1</v>
      </c>
      <c r="AI234" s="319">
        <v>1</v>
      </c>
      <c r="AJ234" s="319">
        <v>1</v>
      </c>
      <c r="AK234" s="319">
        <v>1</v>
      </c>
      <c r="AL234" s="319">
        <v>1</v>
      </c>
      <c r="AM234" s="319">
        <v>1</v>
      </c>
      <c r="AN234" s="319">
        <v>1</v>
      </c>
      <c r="AO234" s="319">
        <v>1</v>
      </c>
      <c r="AP234" s="319">
        <v>1</v>
      </c>
      <c r="AQ234" s="22">
        <v>1</v>
      </c>
      <c r="AR234" s="22">
        <v>1</v>
      </c>
      <c r="AS234" s="22">
        <v>1</v>
      </c>
      <c r="AT234" s="201">
        <v>1</v>
      </c>
      <c r="AU234" s="201">
        <v>1</v>
      </c>
      <c r="AV234" s="201">
        <v>1</v>
      </c>
      <c r="AW234" s="201">
        <v>1</v>
      </c>
      <c r="AX234" s="206"/>
    </row>
    <row r="235" spans="1:50" ht="15.75" customHeight="1">
      <c r="A235" s="201">
        <v>29</v>
      </c>
      <c r="B235" s="267" t="s">
        <v>369</v>
      </c>
      <c r="C235" s="268" t="s">
        <v>370</v>
      </c>
      <c r="D235" s="296"/>
      <c r="E235" s="294"/>
      <c r="F235" s="295"/>
      <c r="G235" s="201"/>
      <c r="H235" s="296"/>
      <c r="I235" s="294"/>
      <c r="J235" s="295"/>
      <c r="K235" s="202"/>
      <c r="L235" s="199"/>
      <c r="M235" s="289"/>
      <c r="N235" s="290"/>
      <c r="O235" s="290"/>
      <c r="P235" s="290"/>
      <c r="Q235" s="290"/>
      <c r="R235" s="291"/>
      <c r="S235" s="22">
        <v>1</v>
      </c>
      <c r="T235" s="22">
        <v>1</v>
      </c>
      <c r="U235" s="22">
        <v>0</v>
      </c>
      <c r="V235" s="22">
        <v>1</v>
      </c>
      <c r="W235" s="22">
        <v>1</v>
      </c>
      <c r="X235" s="22">
        <v>1</v>
      </c>
      <c r="Y235" s="22">
        <v>1</v>
      </c>
      <c r="Z235" s="22">
        <v>1</v>
      </c>
      <c r="AA235" s="22">
        <v>1</v>
      </c>
      <c r="AB235" s="22">
        <v>1</v>
      </c>
      <c r="AC235" s="22">
        <v>1</v>
      </c>
      <c r="AD235" s="22">
        <v>1</v>
      </c>
      <c r="AE235" s="319">
        <v>1</v>
      </c>
      <c r="AF235" s="319">
        <v>1</v>
      </c>
      <c r="AG235" s="319">
        <v>1</v>
      </c>
      <c r="AH235" s="319">
        <v>1</v>
      </c>
      <c r="AI235" s="319">
        <v>1</v>
      </c>
      <c r="AJ235" s="319">
        <v>1</v>
      </c>
      <c r="AK235" s="319">
        <v>1</v>
      </c>
      <c r="AL235" s="319">
        <v>1</v>
      </c>
      <c r="AM235" s="319">
        <v>1</v>
      </c>
      <c r="AN235" s="319">
        <v>1</v>
      </c>
      <c r="AO235" s="319">
        <v>1</v>
      </c>
      <c r="AP235" s="319">
        <v>1</v>
      </c>
      <c r="AQ235" s="22">
        <v>1</v>
      </c>
      <c r="AR235" s="22">
        <v>1</v>
      </c>
      <c r="AS235" s="22">
        <v>1</v>
      </c>
      <c r="AT235" s="201">
        <v>1</v>
      </c>
      <c r="AU235" s="201">
        <v>1</v>
      </c>
      <c r="AV235" s="201">
        <v>1</v>
      </c>
      <c r="AW235" s="201">
        <v>1</v>
      </c>
      <c r="AX235" s="206"/>
    </row>
    <row r="236" spans="1:50" ht="15.75" customHeight="1">
      <c r="A236" s="201">
        <v>30</v>
      </c>
      <c r="B236" s="267" t="s">
        <v>371</v>
      </c>
      <c r="C236" s="268">
        <v>1752</v>
      </c>
      <c r="D236" s="296"/>
      <c r="E236" s="294"/>
      <c r="F236" s="295"/>
      <c r="G236" s="201"/>
      <c r="H236" s="296"/>
      <c r="I236" s="294"/>
      <c r="J236" s="295"/>
      <c r="K236" s="202"/>
      <c r="L236" s="199"/>
      <c r="M236" s="289"/>
      <c r="N236" s="290"/>
      <c r="O236" s="290"/>
      <c r="P236" s="290"/>
      <c r="Q236" s="290"/>
      <c r="R236" s="291"/>
      <c r="S236" s="22">
        <v>1</v>
      </c>
      <c r="T236" s="22">
        <v>1</v>
      </c>
      <c r="U236" s="22">
        <v>0</v>
      </c>
      <c r="V236" s="22">
        <v>1</v>
      </c>
      <c r="W236" s="22">
        <v>1</v>
      </c>
      <c r="X236" s="22">
        <v>1</v>
      </c>
      <c r="Y236" s="22">
        <v>1</v>
      </c>
      <c r="Z236" s="22">
        <v>1</v>
      </c>
      <c r="AA236" s="22">
        <v>1</v>
      </c>
      <c r="AB236" s="22">
        <v>1</v>
      </c>
      <c r="AC236" s="22">
        <v>1</v>
      </c>
      <c r="AD236" s="22">
        <v>1</v>
      </c>
      <c r="AE236" s="319">
        <v>1</v>
      </c>
      <c r="AF236" s="319">
        <v>1</v>
      </c>
      <c r="AG236" s="319">
        <v>1</v>
      </c>
      <c r="AH236" s="319">
        <v>1</v>
      </c>
      <c r="AI236" s="319">
        <v>1</v>
      </c>
      <c r="AJ236" s="319">
        <v>1</v>
      </c>
      <c r="AK236" s="319">
        <v>1</v>
      </c>
      <c r="AL236" s="319">
        <v>1</v>
      </c>
      <c r="AM236" s="319">
        <v>1</v>
      </c>
      <c r="AN236" s="319">
        <v>1</v>
      </c>
      <c r="AO236" s="319">
        <v>1</v>
      </c>
      <c r="AP236" s="319">
        <v>1</v>
      </c>
      <c r="AQ236" s="22">
        <v>1</v>
      </c>
      <c r="AR236" s="22">
        <v>1</v>
      </c>
      <c r="AS236" s="22">
        <v>1</v>
      </c>
      <c r="AT236" s="201">
        <v>1</v>
      </c>
      <c r="AU236" s="201">
        <v>1</v>
      </c>
      <c r="AV236" s="201">
        <v>1</v>
      </c>
      <c r="AW236" s="201">
        <v>1</v>
      </c>
      <c r="AX236" s="206"/>
    </row>
    <row r="237" spans="1:50" ht="15.75" customHeight="1">
      <c r="A237" s="201">
        <v>31</v>
      </c>
      <c r="B237" s="267" t="s">
        <v>371</v>
      </c>
      <c r="C237" s="268">
        <v>2751</v>
      </c>
      <c r="D237" s="296"/>
      <c r="E237" s="294"/>
      <c r="F237" s="295"/>
      <c r="G237" s="201"/>
      <c r="H237" s="296"/>
      <c r="I237" s="294"/>
      <c r="J237" s="295"/>
      <c r="K237" s="202"/>
      <c r="L237" s="199"/>
      <c r="M237" s="289"/>
      <c r="N237" s="290"/>
      <c r="O237" s="290"/>
      <c r="P237" s="290"/>
      <c r="Q237" s="290"/>
      <c r="R237" s="291"/>
      <c r="S237" s="22">
        <v>1</v>
      </c>
      <c r="T237" s="22">
        <v>1</v>
      </c>
      <c r="U237" s="22">
        <v>0</v>
      </c>
      <c r="V237" s="22">
        <v>1</v>
      </c>
      <c r="W237" s="22">
        <v>1</v>
      </c>
      <c r="X237" s="22">
        <v>1</v>
      </c>
      <c r="Y237" s="22">
        <v>1</v>
      </c>
      <c r="Z237" s="22">
        <v>1</v>
      </c>
      <c r="AA237" s="22">
        <v>1</v>
      </c>
      <c r="AB237" s="22">
        <v>1</v>
      </c>
      <c r="AC237" s="22">
        <v>1</v>
      </c>
      <c r="AD237" s="22">
        <v>1</v>
      </c>
      <c r="AE237" s="319">
        <v>1</v>
      </c>
      <c r="AF237" s="319">
        <v>1</v>
      </c>
      <c r="AG237" s="319">
        <v>1</v>
      </c>
      <c r="AH237" s="319">
        <v>1</v>
      </c>
      <c r="AI237" s="319">
        <v>1</v>
      </c>
      <c r="AJ237" s="319">
        <v>1</v>
      </c>
      <c r="AK237" s="319">
        <v>1</v>
      </c>
      <c r="AL237" s="319">
        <v>1</v>
      </c>
      <c r="AM237" s="319">
        <v>1</v>
      </c>
      <c r="AN237" s="319">
        <v>1</v>
      </c>
      <c r="AO237" s="319">
        <v>1</v>
      </c>
      <c r="AP237" s="319">
        <v>1</v>
      </c>
      <c r="AQ237" s="22">
        <v>1</v>
      </c>
      <c r="AR237" s="22">
        <v>1</v>
      </c>
      <c r="AS237" s="22">
        <v>1</v>
      </c>
      <c r="AT237" s="201">
        <v>1</v>
      </c>
      <c r="AU237" s="201">
        <v>1</v>
      </c>
      <c r="AV237" s="201">
        <v>1</v>
      </c>
      <c r="AW237" s="201">
        <v>1</v>
      </c>
      <c r="AX237" s="206"/>
    </row>
    <row r="238" spans="1:50" ht="15.75" customHeight="1">
      <c r="A238" s="201">
        <v>32</v>
      </c>
      <c r="B238" s="267" t="s">
        <v>371</v>
      </c>
      <c r="C238" s="268">
        <v>1750</v>
      </c>
      <c r="D238" s="296"/>
      <c r="E238" s="294"/>
      <c r="F238" s="295"/>
      <c r="G238" s="201"/>
      <c r="H238" s="296"/>
      <c r="I238" s="294"/>
      <c r="J238" s="295"/>
      <c r="K238" s="202"/>
      <c r="L238" s="199"/>
      <c r="M238" s="289"/>
      <c r="N238" s="290"/>
      <c r="O238" s="290"/>
      <c r="P238" s="290"/>
      <c r="Q238" s="290"/>
      <c r="R238" s="291"/>
      <c r="S238" s="22">
        <v>1</v>
      </c>
      <c r="T238" s="22">
        <v>1</v>
      </c>
      <c r="U238" s="22">
        <v>0</v>
      </c>
      <c r="V238" s="22">
        <v>1</v>
      </c>
      <c r="W238" s="22">
        <v>1</v>
      </c>
      <c r="X238" s="22">
        <v>1</v>
      </c>
      <c r="Y238" s="22">
        <v>1</v>
      </c>
      <c r="Z238" s="22">
        <v>1</v>
      </c>
      <c r="AA238" s="22">
        <v>1</v>
      </c>
      <c r="AB238" s="22">
        <v>1</v>
      </c>
      <c r="AC238" s="22">
        <v>1</v>
      </c>
      <c r="AD238" s="22">
        <v>1</v>
      </c>
      <c r="AE238" s="319">
        <v>1</v>
      </c>
      <c r="AF238" s="319">
        <v>1</v>
      </c>
      <c r="AG238" s="319">
        <v>1</v>
      </c>
      <c r="AH238" s="319">
        <v>1</v>
      </c>
      <c r="AI238" s="319">
        <v>1</v>
      </c>
      <c r="AJ238" s="319">
        <v>1</v>
      </c>
      <c r="AK238" s="319">
        <v>1</v>
      </c>
      <c r="AL238" s="319">
        <v>1</v>
      </c>
      <c r="AM238" s="319">
        <v>1</v>
      </c>
      <c r="AN238" s="319">
        <v>1</v>
      </c>
      <c r="AO238" s="319">
        <v>1</v>
      </c>
      <c r="AP238" s="319">
        <v>1</v>
      </c>
      <c r="AQ238" s="22">
        <v>1</v>
      </c>
      <c r="AR238" s="22">
        <v>1</v>
      </c>
      <c r="AS238" s="22">
        <v>1</v>
      </c>
      <c r="AT238" s="201">
        <v>1</v>
      </c>
      <c r="AU238" s="201">
        <v>1</v>
      </c>
      <c r="AV238" s="201">
        <v>1</v>
      </c>
      <c r="AW238" s="201">
        <v>1</v>
      </c>
      <c r="AX238" s="206"/>
    </row>
    <row r="239" spans="1:50" ht="15.75" customHeight="1">
      <c r="A239" s="201">
        <v>33</v>
      </c>
      <c r="B239" s="267" t="s">
        <v>371</v>
      </c>
      <c r="C239" s="268">
        <v>1753</v>
      </c>
      <c r="D239" s="296"/>
      <c r="E239" s="294"/>
      <c r="F239" s="295"/>
      <c r="G239" s="201"/>
      <c r="H239" s="296"/>
      <c r="I239" s="294"/>
      <c r="J239" s="295"/>
      <c r="K239" s="202"/>
      <c r="L239" s="199"/>
      <c r="M239" s="289"/>
      <c r="N239" s="290"/>
      <c r="O239" s="290"/>
      <c r="P239" s="290"/>
      <c r="Q239" s="290"/>
      <c r="R239" s="291"/>
      <c r="S239" s="22">
        <v>1</v>
      </c>
      <c r="T239" s="22">
        <v>1</v>
      </c>
      <c r="U239" s="22">
        <v>0</v>
      </c>
      <c r="V239" s="22">
        <v>1</v>
      </c>
      <c r="W239" s="22">
        <v>1</v>
      </c>
      <c r="X239" s="22">
        <v>1</v>
      </c>
      <c r="Y239" s="22">
        <v>1</v>
      </c>
      <c r="Z239" s="22">
        <v>1</v>
      </c>
      <c r="AA239" s="22">
        <v>1</v>
      </c>
      <c r="AB239" s="22">
        <v>1</v>
      </c>
      <c r="AC239" s="22">
        <v>1</v>
      </c>
      <c r="AD239" s="22">
        <v>1</v>
      </c>
      <c r="AE239" s="319">
        <v>1</v>
      </c>
      <c r="AF239" s="319">
        <v>1</v>
      </c>
      <c r="AG239" s="319">
        <v>1</v>
      </c>
      <c r="AH239" s="319">
        <v>1</v>
      </c>
      <c r="AI239" s="319">
        <v>1</v>
      </c>
      <c r="AJ239" s="319">
        <v>1</v>
      </c>
      <c r="AK239" s="319">
        <v>1</v>
      </c>
      <c r="AL239" s="319">
        <v>1</v>
      </c>
      <c r="AM239" s="319">
        <v>1</v>
      </c>
      <c r="AN239" s="319">
        <v>1</v>
      </c>
      <c r="AO239" s="319">
        <v>1</v>
      </c>
      <c r="AP239" s="319">
        <v>1</v>
      </c>
      <c r="AQ239" s="22">
        <v>1</v>
      </c>
      <c r="AR239" s="22">
        <v>1</v>
      </c>
      <c r="AS239" s="22">
        <v>1</v>
      </c>
      <c r="AT239" s="201">
        <v>1</v>
      </c>
      <c r="AU239" s="201">
        <v>1</v>
      </c>
      <c r="AV239" s="201">
        <v>1</v>
      </c>
      <c r="AW239" s="201">
        <v>1</v>
      </c>
      <c r="AX239" s="206"/>
    </row>
    <row r="240" spans="1:50" ht="15.75" customHeight="1">
      <c r="A240" s="201">
        <v>34</v>
      </c>
      <c r="B240" s="267" t="s">
        <v>371</v>
      </c>
      <c r="C240" s="268">
        <v>1598</v>
      </c>
      <c r="D240" s="296"/>
      <c r="E240" s="294"/>
      <c r="F240" s="295"/>
      <c r="G240" s="201"/>
      <c r="H240" s="296"/>
      <c r="I240" s="294"/>
      <c r="J240" s="295"/>
      <c r="K240" s="202"/>
      <c r="L240" s="199"/>
      <c r="M240" s="289"/>
      <c r="N240" s="290"/>
      <c r="O240" s="290"/>
      <c r="P240" s="290"/>
      <c r="Q240" s="290"/>
      <c r="R240" s="291"/>
      <c r="S240" s="22">
        <v>1</v>
      </c>
      <c r="T240" s="22">
        <v>1</v>
      </c>
      <c r="U240" s="22">
        <v>1</v>
      </c>
      <c r="V240" s="22">
        <v>1</v>
      </c>
      <c r="W240" s="22">
        <v>1</v>
      </c>
      <c r="X240" s="22">
        <v>1</v>
      </c>
      <c r="Y240" s="22">
        <v>1</v>
      </c>
      <c r="Z240" s="22">
        <v>1</v>
      </c>
      <c r="AA240" s="22">
        <v>1</v>
      </c>
      <c r="AB240" s="22">
        <v>1</v>
      </c>
      <c r="AC240" s="22">
        <v>1</v>
      </c>
      <c r="AD240" s="22">
        <v>1</v>
      </c>
      <c r="AE240" s="319">
        <v>1</v>
      </c>
      <c r="AF240" s="319">
        <v>1</v>
      </c>
      <c r="AG240" s="319">
        <v>1</v>
      </c>
      <c r="AH240" s="319">
        <v>1</v>
      </c>
      <c r="AI240" s="319">
        <v>1</v>
      </c>
      <c r="AJ240" s="319">
        <v>1</v>
      </c>
      <c r="AK240" s="319">
        <v>1</v>
      </c>
      <c r="AL240" s="319">
        <v>1</v>
      </c>
      <c r="AM240" s="319">
        <v>1</v>
      </c>
      <c r="AN240" s="319">
        <v>1</v>
      </c>
      <c r="AO240" s="319">
        <v>1</v>
      </c>
      <c r="AP240" s="319">
        <v>1</v>
      </c>
      <c r="AQ240" s="22">
        <v>1</v>
      </c>
      <c r="AR240" s="22">
        <v>1</v>
      </c>
      <c r="AS240" s="22">
        <v>1</v>
      </c>
      <c r="AT240" s="201">
        <v>1</v>
      </c>
      <c r="AU240" s="201">
        <v>1</v>
      </c>
      <c r="AV240" s="201">
        <v>1</v>
      </c>
      <c r="AW240" s="201">
        <v>1</v>
      </c>
      <c r="AX240" s="206"/>
    </row>
    <row r="241" spans="1:50" ht="15.75" customHeight="1">
      <c r="A241" s="201">
        <v>35</v>
      </c>
      <c r="B241" s="267" t="s">
        <v>371</v>
      </c>
      <c r="C241" s="268">
        <v>1591</v>
      </c>
      <c r="D241" s="296"/>
      <c r="E241" s="294"/>
      <c r="F241" s="295"/>
      <c r="G241" s="201"/>
      <c r="H241" s="296"/>
      <c r="I241" s="294"/>
      <c r="J241" s="295"/>
      <c r="K241" s="202"/>
      <c r="L241" s="199"/>
      <c r="M241" s="289"/>
      <c r="N241" s="290"/>
      <c r="O241" s="290"/>
      <c r="P241" s="290"/>
      <c r="Q241" s="290"/>
      <c r="R241" s="291"/>
      <c r="S241" s="22">
        <v>1</v>
      </c>
      <c r="T241" s="22">
        <v>1</v>
      </c>
      <c r="U241" s="22">
        <v>1</v>
      </c>
      <c r="V241" s="22">
        <v>1</v>
      </c>
      <c r="W241" s="22">
        <v>1</v>
      </c>
      <c r="X241" s="22">
        <v>1</v>
      </c>
      <c r="Y241" s="22">
        <v>1</v>
      </c>
      <c r="Z241" s="22">
        <v>1</v>
      </c>
      <c r="AA241" s="22">
        <v>1</v>
      </c>
      <c r="AB241" s="22">
        <v>1</v>
      </c>
      <c r="AC241" s="22">
        <v>1</v>
      </c>
      <c r="AD241" s="22">
        <v>1</v>
      </c>
      <c r="AE241" s="319">
        <v>1</v>
      </c>
      <c r="AF241" s="319">
        <v>1</v>
      </c>
      <c r="AG241" s="319">
        <v>1</v>
      </c>
      <c r="AH241" s="319">
        <v>1</v>
      </c>
      <c r="AI241" s="319">
        <v>1</v>
      </c>
      <c r="AJ241" s="319">
        <v>1</v>
      </c>
      <c r="AK241" s="319">
        <v>1</v>
      </c>
      <c r="AL241" s="319">
        <v>1</v>
      </c>
      <c r="AM241" s="319">
        <v>1</v>
      </c>
      <c r="AN241" s="319">
        <v>1</v>
      </c>
      <c r="AO241" s="319">
        <v>1</v>
      </c>
      <c r="AP241" s="319">
        <v>1</v>
      </c>
      <c r="AQ241" s="22">
        <v>1</v>
      </c>
      <c r="AR241" s="22">
        <v>1</v>
      </c>
      <c r="AS241" s="22">
        <v>1</v>
      </c>
      <c r="AT241" s="201">
        <v>1</v>
      </c>
      <c r="AU241" s="201">
        <v>1</v>
      </c>
      <c r="AV241" s="201">
        <v>1</v>
      </c>
      <c r="AW241" s="201">
        <v>1</v>
      </c>
      <c r="AX241" s="206"/>
    </row>
    <row r="242" spans="1:50" ht="15.75" customHeight="1">
      <c r="A242" s="201">
        <v>36</v>
      </c>
      <c r="B242" s="267" t="s">
        <v>371</v>
      </c>
      <c r="C242" s="268">
        <v>1590</v>
      </c>
      <c r="D242" s="296"/>
      <c r="E242" s="294"/>
      <c r="F242" s="295"/>
      <c r="G242" s="201"/>
      <c r="H242" s="296"/>
      <c r="I242" s="294"/>
      <c r="J242" s="295"/>
      <c r="K242" s="202"/>
      <c r="L242" s="199"/>
      <c r="M242" s="289"/>
      <c r="N242" s="290"/>
      <c r="O242" s="290"/>
      <c r="P242" s="290"/>
      <c r="Q242" s="290"/>
      <c r="R242" s="291"/>
      <c r="S242" s="22">
        <v>1</v>
      </c>
      <c r="T242" s="22">
        <v>1</v>
      </c>
      <c r="U242" s="22">
        <v>0</v>
      </c>
      <c r="V242" s="22">
        <v>1</v>
      </c>
      <c r="W242" s="22">
        <v>1</v>
      </c>
      <c r="X242" s="22">
        <v>1</v>
      </c>
      <c r="Y242" s="22">
        <v>1</v>
      </c>
      <c r="Z242" s="22">
        <v>1</v>
      </c>
      <c r="AA242" s="22">
        <v>1</v>
      </c>
      <c r="AB242" s="22">
        <v>1</v>
      </c>
      <c r="AC242" s="22">
        <v>1</v>
      </c>
      <c r="AD242" s="22">
        <v>1</v>
      </c>
      <c r="AE242" s="319">
        <v>1</v>
      </c>
      <c r="AF242" s="319">
        <v>1</v>
      </c>
      <c r="AG242" s="319">
        <v>1</v>
      </c>
      <c r="AH242" s="319">
        <v>1</v>
      </c>
      <c r="AI242" s="319">
        <v>1</v>
      </c>
      <c r="AJ242" s="319">
        <v>1</v>
      </c>
      <c r="AK242" s="319">
        <v>1</v>
      </c>
      <c r="AL242" s="319">
        <v>1</v>
      </c>
      <c r="AM242" s="319">
        <v>1</v>
      </c>
      <c r="AN242" s="319">
        <v>1</v>
      </c>
      <c r="AO242" s="319">
        <v>1</v>
      </c>
      <c r="AP242" s="319">
        <v>1</v>
      </c>
      <c r="AQ242" s="22">
        <v>1</v>
      </c>
      <c r="AR242" s="22">
        <v>1</v>
      </c>
      <c r="AS242" s="22">
        <v>1</v>
      </c>
      <c r="AT242" s="201">
        <v>1</v>
      </c>
      <c r="AU242" s="201">
        <v>1</v>
      </c>
      <c r="AV242" s="201">
        <v>1</v>
      </c>
      <c r="AW242" s="201">
        <v>1</v>
      </c>
      <c r="AX242" s="206"/>
    </row>
    <row r="243" spans="1:50" ht="15.75" customHeight="1">
      <c r="A243" s="201">
        <v>37</v>
      </c>
      <c r="B243" s="267" t="s">
        <v>371</v>
      </c>
      <c r="C243" s="268">
        <v>1314</v>
      </c>
      <c r="D243" s="296"/>
      <c r="E243" s="294"/>
      <c r="F243" s="295"/>
      <c r="G243" s="201"/>
      <c r="H243" s="296"/>
      <c r="I243" s="294"/>
      <c r="J243" s="295"/>
      <c r="K243" s="202"/>
      <c r="L243" s="199"/>
      <c r="M243" s="289"/>
      <c r="N243" s="290"/>
      <c r="O243" s="290"/>
      <c r="P243" s="290"/>
      <c r="Q243" s="290"/>
      <c r="R243" s="291"/>
      <c r="S243" s="22">
        <v>1</v>
      </c>
      <c r="T243" s="22">
        <v>1</v>
      </c>
      <c r="U243" s="22">
        <v>0</v>
      </c>
      <c r="V243" s="22">
        <v>1</v>
      </c>
      <c r="W243" s="22">
        <v>1</v>
      </c>
      <c r="X243" s="22">
        <v>1</v>
      </c>
      <c r="Y243" s="22">
        <v>1</v>
      </c>
      <c r="Z243" s="22">
        <v>1</v>
      </c>
      <c r="AA243" s="22">
        <v>1</v>
      </c>
      <c r="AB243" s="22">
        <v>1</v>
      </c>
      <c r="AC243" s="22">
        <v>1</v>
      </c>
      <c r="AD243" s="22">
        <v>1</v>
      </c>
      <c r="AE243" s="319">
        <v>1</v>
      </c>
      <c r="AF243" s="319">
        <v>1</v>
      </c>
      <c r="AG243" s="319">
        <v>1</v>
      </c>
      <c r="AH243" s="319">
        <v>1</v>
      </c>
      <c r="AI243" s="319">
        <v>1</v>
      </c>
      <c r="AJ243" s="319">
        <v>1</v>
      </c>
      <c r="AK243" s="319">
        <v>1</v>
      </c>
      <c r="AL243" s="319">
        <v>1</v>
      </c>
      <c r="AM243" s="319">
        <v>1</v>
      </c>
      <c r="AN243" s="319">
        <v>1</v>
      </c>
      <c r="AO243" s="319">
        <v>1</v>
      </c>
      <c r="AP243" s="319">
        <v>1</v>
      </c>
      <c r="AQ243" s="22">
        <v>1</v>
      </c>
      <c r="AR243" s="22">
        <v>1</v>
      </c>
      <c r="AS243" s="22">
        <v>1</v>
      </c>
      <c r="AT243" s="201">
        <v>1</v>
      </c>
      <c r="AU243" s="201">
        <v>1</v>
      </c>
      <c r="AV243" s="201">
        <v>1</v>
      </c>
      <c r="AW243" s="201">
        <v>1</v>
      </c>
      <c r="AX243" s="206"/>
    </row>
    <row r="244" spans="1:50" ht="15.75" customHeight="1">
      <c r="A244" s="201">
        <v>38</v>
      </c>
      <c r="B244" s="267" t="s">
        <v>372</v>
      </c>
      <c r="C244" s="268">
        <v>1692</v>
      </c>
      <c r="D244" s="296"/>
      <c r="E244" s="294"/>
      <c r="F244" s="295"/>
      <c r="G244" s="201"/>
      <c r="H244" s="296"/>
      <c r="I244" s="294"/>
      <c r="J244" s="295"/>
      <c r="K244" s="202"/>
      <c r="L244" s="199"/>
      <c r="M244" s="289"/>
      <c r="N244" s="290"/>
      <c r="O244" s="290"/>
      <c r="P244" s="290"/>
      <c r="Q244" s="290"/>
      <c r="R244" s="291"/>
      <c r="S244" s="22">
        <v>1</v>
      </c>
      <c r="T244" s="22">
        <v>1</v>
      </c>
      <c r="U244" s="22">
        <v>1</v>
      </c>
      <c r="V244" s="22">
        <v>1</v>
      </c>
      <c r="W244" s="22">
        <v>1</v>
      </c>
      <c r="X244" s="22">
        <v>1</v>
      </c>
      <c r="Y244" s="22">
        <v>1</v>
      </c>
      <c r="Z244" s="22">
        <v>1</v>
      </c>
      <c r="AA244" s="22">
        <v>1</v>
      </c>
      <c r="AB244" s="22">
        <v>1</v>
      </c>
      <c r="AC244" s="22">
        <v>1</v>
      </c>
      <c r="AD244" s="22">
        <v>1</v>
      </c>
      <c r="AE244" s="319">
        <v>1</v>
      </c>
      <c r="AF244" s="319">
        <v>1</v>
      </c>
      <c r="AG244" s="319">
        <v>1</v>
      </c>
      <c r="AH244" s="319">
        <v>1</v>
      </c>
      <c r="AI244" s="319">
        <v>1</v>
      </c>
      <c r="AJ244" s="319">
        <v>1</v>
      </c>
      <c r="AK244" s="319">
        <v>1</v>
      </c>
      <c r="AL244" s="319">
        <v>1</v>
      </c>
      <c r="AM244" s="319">
        <v>1</v>
      </c>
      <c r="AN244" s="319">
        <v>1</v>
      </c>
      <c r="AO244" s="319">
        <v>1</v>
      </c>
      <c r="AP244" s="319">
        <v>1</v>
      </c>
      <c r="AQ244" s="22">
        <v>1</v>
      </c>
      <c r="AR244" s="22">
        <v>1</v>
      </c>
      <c r="AS244" s="22">
        <v>1</v>
      </c>
      <c r="AT244" s="201">
        <v>1</v>
      </c>
      <c r="AU244" s="201">
        <v>1</v>
      </c>
      <c r="AV244" s="201">
        <v>1</v>
      </c>
      <c r="AW244" s="201">
        <v>1</v>
      </c>
      <c r="AX244" s="206"/>
    </row>
    <row r="245" spans="1:50" ht="15.75" customHeight="1">
      <c r="A245" s="201">
        <v>39</v>
      </c>
      <c r="B245" s="267" t="s">
        <v>373</v>
      </c>
      <c r="C245" s="268" t="s">
        <v>374</v>
      </c>
      <c r="D245" s="296"/>
      <c r="E245" s="294"/>
      <c r="F245" s="295"/>
      <c r="G245" s="201"/>
      <c r="H245" s="296"/>
      <c r="I245" s="294"/>
      <c r="J245" s="295"/>
      <c r="K245" s="202"/>
      <c r="L245" s="199"/>
      <c r="M245" s="289"/>
      <c r="N245" s="290"/>
      <c r="O245" s="290"/>
      <c r="P245" s="290"/>
      <c r="Q245" s="290"/>
      <c r="R245" s="291"/>
      <c r="S245" s="22">
        <v>1</v>
      </c>
      <c r="T245" s="22">
        <v>1</v>
      </c>
      <c r="U245" s="22">
        <v>0</v>
      </c>
      <c r="V245" s="22">
        <v>1</v>
      </c>
      <c r="W245" s="22">
        <v>1</v>
      </c>
      <c r="X245" s="22">
        <v>1</v>
      </c>
      <c r="Y245" s="22">
        <v>1</v>
      </c>
      <c r="Z245" s="22">
        <v>1</v>
      </c>
      <c r="AA245" s="22">
        <v>1</v>
      </c>
      <c r="AB245" s="22">
        <v>1</v>
      </c>
      <c r="AC245" s="22">
        <v>1</v>
      </c>
      <c r="AD245" s="22">
        <v>1</v>
      </c>
      <c r="AE245" s="319">
        <v>1</v>
      </c>
      <c r="AF245" s="319">
        <v>1</v>
      </c>
      <c r="AG245" s="319">
        <v>1</v>
      </c>
      <c r="AH245" s="319">
        <v>1</v>
      </c>
      <c r="AI245" s="319">
        <v>1</v>
      </c>
      <c r="AJ245" s="319">
        <v>1</v>
      </c>
      <c r="AK245" s="319">
        <v>1</v>
      </c>
      <c r="AL245" s="319">
        <v>1</v>
      </c>
      <c r="AM245" s="319">
        <v>1</v>
      </c>
      <c r="AN245" s="319">
        <v>1</v>
      </c>
      <c r="AO245" s="319">
        <v>1</v>
      </c>
      <c r="AP245" s="319">
        <v>1</v>
      </c>
      <c r="AQ245" s="22">
        <v>1</v>
      </c>
      <c r="AR245" s="22">
        <v>1</v>
      </c>
      <c r="AS245" s="22">
        <v>1</v>
      </c>
      <c r="AT245" s="201">
        <v>1</v>
      </c>
      <c r="AU245" s="201">
        <v>1</v>
      </c>
      <c r="AV245" s="201">
        <v>1</v>
      </c>
      <c r="AW245" s="201">
        <v>1</v>
      </c>
      <c r="AX245" s="206"/>
    </row>
    <row r="246" spans="1:50" ht="15.75" customHeight="1">
      <c r="A246" s="201">
        <v>40</v>
      </c>
      <c r="B246" s="267" t="s">
        <v>373</v>
      </c>
      <c r="C246" s="268" t="s">
        <v>375</v>
      </c>
      <c r="D246" s="296"/>
      <c r="E246" s="294"/>
      <c r="F246" s="295"/>
      <c r="G246" s="201"/>
      <c r="H246" s="296"/>
      <c r="I246" s="294"/>
      <c r="J246" s="295"/>
      <c r="K246" s="202"/>
      <c r="L246" s="199"/>
      <c r="M246" s="289"/>
      <c r="N246" s="290"/>
      <c r="O246" s="290"/>
      <c r="P246" s="290"/>
      <c r="Q246" s="290"/>
      <c r="R246" s="291"/>
      <c r="S246" s="22">
        <v>1</v>
      </c>
      <c r="T246" s="22">
        <v>1</v>
      </c>
      <c r="U246" s="22">
        <v>0</v>
      </c>
      <c r="V246" s="22">
        <v>1</v>
      </c>
      <c r="W246" s="22">
        <v>1</v>
      </c>
      <c r="X246" s="22">
        <v>1</v>
      </c>
      <c r="Y246" s="22">
        <v>1</v>
      </c>
      <c r="Z246" s="22">
        <v>1</v>
      </c>
      <c r="AA246" s="22">
        <v>1</v>
      </c>
      <c r="AB246" s="22">
        <v>1</v>
      </c>
      <c r="AC246" s="22">
        <v>1</v>
      </c>
      <c r="AD246" s="22">
        <v>1</v>
      </c>
      <c r="AE246" s="319">
        <v>1</v>
      </c>
      <c r="AF246" s="319">
        <v>1</v>
      </c>
      <c r="AG246" s="319">
        <v>1</v>
      </c>
      <c r="AH246" s="319">
        <v>1</v>
      </c>
      <c r="AI246" s="319">
        <v>1</v>
      </c>
      <c r="AJ246" s="319">
        <v>1</v>
      </c>
      <c r="AK246" s="319">
        <v>1</v>
      </c>
      <c r="AL246" s="319">
        <v>1</v>
      </c>
      <c r="AM246" s="319">
        <v>1</v>
      </c>
      <c r="AN246" s="319">
        <v>1</v>
      </c>
      <c r="AO246" s="319">
        <v>1</v>
      </c>
      <c r="AP246" s="319">
        <v>1</v>
      </c>
      <c r="AQ246" s="22">
        <v>1</v>
      </c>
      <c r="AR246" s="22">
        <v>1</v>
      </c>
      <c r="AS246" s="22">
        <v>1</v>
      </c>
      <c r="AT246" s="201">
        <v>1</v>
      </c>
      <c r="AU246" s="201">
        <v>1</v>
      </c>
      <c r="AV246" s="201">
        <v>1</v>
      </c>
      <c r="AW246" s="201">
        <v>1</v>
      </c>
      <c r="AX246" s="206"/>
    </row>
    <row r="247" spans="1:50" ht="15.75" customHeight="1">
      <c r="A247" s="201">
        <v>41</v>
      </c>
      <c r="B247" s="267" t="s">
        <v>376</v>
      </c>
      <c r="C247" s="268" t="s">
        <v>377</v>
      </c>
      <c r="D247" s="296"/>
      <c r="E247" s="294"/>
      <c r="F247" s="295"/>
      <c r="G247" s="201"/>
      <c r="H247" s="296"/>
      <c r="I247" s="294"/>
      <c r="J247" s="295"/>
      <c r="K247" s="202"/>
      <c r="L247" s="199"/>
      <c r="M247" s="289"/>
      <c r="N247" s="290"/>
      <c r="O247" s="290"/>
      <c r="P247" s="290"/>
      <c r="Q247" s="290"/>
      <c r="R247" s="291"/>
      <c r="S247" s="22">
        <v>1</v>
      </c>
      <c r="T247" s="22">
        <v>1</v>
      </c>
      <c r="U247" s="22">
        <v>0</v>
      </c>
      <c r="V247" s="22">
        <v>1</v>
      </c>
      <c r="W247" s="22">
        <v>1</v>
      </c>
      <c r="X247" s="22">
        <v>1</v>
      </c>
      <c r="Y247" s="22">
        <v>1</v>
      </c>
      <c r="Z247" s="22">
        <v>1</v>
      </c>
      <c r="AA247" s="22">
        <v>1</v>
      </c>
      <c r="AB247" s="22">
        <v>1</v>
      </c>
      <c r="AC247" s="22">
        <v>1</v>
      </c>
      <c r="AD247" s="22">
        <v>1</v>
      </c>
      <c r="AE247" s="319">
        <v>1</v>
      </c>
      <c r="AF247" s="319">
        <v>1</v>
      </c>
      <c r="AG247" s="319">
        <v>1</v>
      </c>
      <c r="AH247" s="319">
        <v>1</v>
      </c>
      <c r="AI247" s="319">
        <v>1</v>
      </c>
      <c r="AJ247" s="319">
        <v>1</v>
      </c>
      <c r="AK247" s="319">
        <v>1</v>
      </c>
      <c r="AL247" s="319">
        <v>1</v>
      </c>
      <c r="AM247" s="319">
        <v>1</v>
      </c>
      <c r="AN247" s="319">
        <v>1</v>
      </c>
      <c r="AO247" s="319">
        <v>1</v>
      </c>
      <c r="AP247" s="319">
        <v>1</v>
      </c>
      <c r="AQ247" s="22">
        <v>1</v>
      </c>
      <c r="AR247" s="22">
        <v>1</v>
      </c>
      <c r="AS247" s="22">
        <v>1</v>
      </c>
      <c r="AT247" s="201">
        <v>1</v>
      </c>
      <c r="AU247" s="201">
        <v>1</v>
      </c>
      <c r="AV247" s="201">
        <v>1</v>
      </c>
      <c r="AW247" s="201">
        <v>1</v>
      </c>
      <c r="AX247" s="206"/>
    </row>
    <row r="248" spans="1:50" ht="15.75" customHeight="1">
      <c r="A248" s="201">
        <v>42</v>
      </c>
      <c r="B248" s="267" t="s">
        <v>378</v>
      </c>
      <c r="C248" s="268" t="s">
        <v>379</v>
      </c>
      <c r="D248" s="296"/>
      <c r="E248" s="294"/>
      <c r="F248" s="295"/>
      <c r="G248" s="201"/>
      <c r="H248" s="296"/>
      <c r="I248" s="294"/>
      <c r="J248" s="295"/>
      <c r="K248" s="202"/>
      <c r="L248" s="199"/>
      <c r="M248" s="289"/>
      <c r="N248" s="290"/>
      <c r="O248" s="290"/>
      <c r="P248" s="290"/>
      <c r="Q248" s="290"/>
      <c r="R248" s="291"/>
      <c r="S248" s="22">
        <v>1</v>
      </c>
      <c r="T248" s="22">
        <v>1</v>
      </c>
      <c r="U248" s="22">
        <v>0</v>
      </c>
      <c r="V248" s="22">
        <v>1</v>
      </c>
      <c r="W248" s="22">
        <v>1</v>
      </c>
      <c r="X248" s="22">
        <v>1</v>
      </c>
      <c r="Y248" s="22">
        <v>1</v>
      </c>
      <c r="Z248" s="22">
        <v>1</v>
      </c>
      <c r="AA248" s="22">
        <v>1</v>
      </c>
      <c r="AB248" s="22">
        <v>1</v>
      </c>
      <c r="AC248" s="22">
        <v>1</v>
      </c>
      <c r="AD248" s="22">
        <v>1</v>
      </c>
      <c r="AE248" s="319">
        <v>1</v>
      </c>
      <c r="AF248" s="319">
        <v>1</v>
      </c>
      <c r="AG248" s="319">
        <v>1</v>
      </c>
      <c r="AH248" s="319">
        <v>1</v>
      </c>
      <c r="AI248" s="319">
        <v>1</v>
      </c>
      <c r="AJ248" s="319">
        <v>1</v>
      </c>
      <c r="AK248" s="319">
        <v>1</v>
      </c>
      <c r="AL248" s="319">
        <v>1</v>
      </c>
      <c r="AM248" s="319">
        <v>1</v>
      </c>
      <c r="AN248" s="319">
        <v>1</v>
      </c>
      <c r="AO248" s="319">
        <v>1</v>
      </c>
      <c r="AP248" s="319">
        <v>1</v>
      </c>
      <c r="AQ248" s="22">
        <v>1</v>
      </c>
      <c r="AR248" s="22">
        <v>1</v>
      </c>
      <c r="AS248" s="22">
        <v>1</v>
      </c>
      <c r="AT248" s="201">
        <v>1</v>
      </c>
      <c r="AU248" s="201">
        <v>1</v>
      </c>
      <c r="AV248" s="201">
        <v>1</v>
      </c>
      <c r="AW248" s="201">
        <v>1</v>
      </c>
      <c r="AX248" s="206"/>
    </row>
    <row r="249" spans="1:50" ht="15.75" customHeight="1">
      <c r="A249" s="201">
        <v>43</v>
      </c>
      <c r="B249" s="267" t="s">
        <v>380</v>
      </c>
      <c r="C249" s="268" t="s">
        <v>381</v>
      </c>
      <c r="D249" s="296"/>
      <c r="E249" s="294"/>
      <c r="F249" s="295"/>
      <c r="G249" s="201"/>
      <c r="H249" s="296"/>
      <c r="I249" s="294"/>
      <c r="J249" s="295"/>
      <c r="K249" s="202"/>
      <c r="L249" s="199"/>
      <c r="M249" s="289"/>
      <c r="N249" s="290"/>
      <c r="O249" s="290"/>
      <c r="P249" s="290"/>
      <c r="Q249" s="290"/>
      <c r="R249" s="291"/>
      <c r="S249" s="22">
        <v>1</v>
      </c>
      <c r="T249" s="22">
        <v>1</v>
      </c>
      <c r="U249" s="22">
        <v>0</v>
      </c>
      <c r="V249" s="22">
        <v>1</v>
      </c>
      <c r="W249" s="22">
        <v>1</v>
      </c>
      <c r="X249" s="22">
        <v>1</v>
      </c>
      <c r="Y249" s="22">
        <v>1</v>
      </c>
      <c r="Z249" s="22">
        <v>1</v>
      </c>
      <c r="AA249" s="22">
        <v>1</v>
      </c>
      <c r="AB249" s="22">
        <v>1</v>
      </c>
      <c r="AC249" s="22">
        <v>1</v>
      </c>
      <c r="AD249" s="22">
        <v>1</v>
      </c>
      <c r="AE249" s="319">
        <v>1</v>
      </c>
      <c r="AF249" s="319">
        <v>1</v>
      </c>
      <c r="AG249" s="319">
        <v>1</v>
      </c>
      <c r="AH249" s="319">
        <v>1</v>
      </c>
      <c r="AI249" s="319">
        <v>1</v>
      </c>
      <c r="AJ249" s="319">
        <v>1</v>
      </c>
      <c r="AK249" s="319">
        <v>1</v>
      </c>
      <c r="AL249" s="319">
        <v>1</v>
      </c>
      <c r="AM249" s="319">
        <v>1</v>
      </c>
      <c r="AN249" s="319">
        <v>1</v>
      </c>
      <c r="AO249" s="319">
        <v>1</v>
      </c>
      <c r="AP249" s="319">
        <v>1</v>
      </c>
      <c r="AQ249" s="22">
        <v>1</v>
      </c>
      <c r="AR249" s="22">
        <v>1</v>
      </c>
      <c r="AS249" s="22">
        <v>1</v>
      </c>
      <c r="AT249" s="201">
        <v>1</v>
      </c>
      <c r="AU249" s="201">
        <v>1</v>
      </c>
      <c r="AV249" s="201">
        <v>1</v>
      </c>
      <c r="AW249" s="201">
        <v>1</v>
      </c>
      <c r="AX249" s="206"/>
    </row>
    <row r="250" spans="1:50" ht="15.75" customHeight="1">
      <c r="A250" s="201">
        <v>44</v>
      </c>
      <c r="B250" s="267" t="s">
        <v>382</v>
      </c>
      <c r="C250" s="268" t="s">
        <v>383</v>
      </c>
      <c r="D250" s="296"/>
      <c r="E250" s="294"/>
      <c r="F250" s="295"/>
      <c r="G250" s="201"/>
      <c r="H250" s="296"/>
      <c r="I250" s="294"/>
      <c r="J250" s="295"/>
      <c r="K250" s="202"/>
      <c r="L250" s="199"/>
      <c r="M250" s="289"/>
      <c r="N250" s="290"/>
      <c r="O250" s="290"/>
      <c r="P250" s="290"/>
      <c r="Q250" s="290"/>
      <c r="R250" s="291"/>
      <c r="S250" s="22">
        <v>1</v>
      </c>
      <c r="T250" s="22">
        <v>1</v>
      </c>
      <c r="U250" s="22">
        <v>0</v>
      </c>
      <c r="V250" s="22">
        <v>1</v>
      </c>
      <c r="W250" s="22">
        <v>1</v>
      </c>
      <c r="X250" s="22">
        <v>1</v>
      </c>
      <c r="Y250" s="22">
        <v>1</v>
      </c>
      <c r="Z250" s="22">
        <v>1</v>
      </c>
      <c r="AA250" s="22">
        <v>1</v>
      </c>
      <c r="AB250" s="22">
        <v>1</v>
      </c>
      <c r="AC250" s="22">
        <v>1</v>
      </c>
      <c r="AD250" s="22">
        <v>1</v>
      </c>
      <c r="AE250" s="319">
        <v>1</v>
      </c>
      <c r="AF250" s="319">
        <v>1</v>
      </c>
      <c r="AG250" s="319">
        <v>1</v>
      </c>
      <c r="AH250" s="319">
        <v>1</v>
      </c>
      <c r="AI250" s="319">
        <v>1</v>
      </c>
      <c r="AJ250" s="319">
        <v>1</v>
      </c>
      <c r="AK250" s="319">
        <v>1</v>
      </c>
      <c r="AL250" s="319">
        <v>1</v>
      </c>
      <c r="AM250" s="319">
        <v>1</v>
      </c>
      <c r="AN250" s="319">
        <v>1</v>
      </c>
      <c r="AO250" s="319">
        <v>1</v>
      </c>
      <c r="AP250" s="319">
        <v>1</v>
      </c>
      <c r="AQ250" s="22">
        <v>1</v>
      </c>
      <c r="AR250" s="22">
        <v>1</v>
      </c>
      <c r="AS250" s="22">
        <v>1</v>
      </c>
      <c r="AT250" s="201">
        <v>1</v>
      </c>
      <c r="AU250" s="201">
        <v>1</v>
      </c>
      <c r="AV250" s="201">
        <v>1</v>
      </c>
      <c r="AW250" s="201">
        <v>1</v>
      </c>
      <c r="AX250" s="206"/>
    </row>
    <row r="251" spans="1:50" ht="15.75" customHeight="1">
      <c r="A251" s="201">
        <v>45</v>
      </c>
      <c r="B251" s="267" t="s">
        <v>382</v>
      </c>
      <c r="C251" s="268" t="s">
        <v>384</v>
      </c>
      <c r="D251" s="296"/>
      <c r="E251" s="294"/>
      <c r="F251" s="295"/>
      <c r="G251" s="201"/>
      <c r="H251" s="296"/>
      <c r="I251" s="294"/>
      <c r="J251" s="295"/>
      <c r="K251" s="202"/>
      <c r="L251" s="199"/>
      <c r="M251" s="289"/>
      <c r="N251" s="290"/>
      <c r="O251" s="290"/>
      <c r="P251" s="290"/>
      <c r="Q251" s="290"/>
      <c r="R251" s="291"/>
      <c r="S251" s="22">
        <v>1</v>
      </c>
      <c r="T251" s="22">
        <v>1</v>
      </c>
      <c r="U251" s="22">
        <v>1</v>
      </c>
      <c r="V251" s="22">
        <v>1</v>
      </c>
      <c r="W251" s="22">
        <v>1</v>
      </c>
      <c r="X251" s="22">
        <v>1</v>
      </c>
      <c r="Y251" s="22">
        <v>1</v>
      </c>
      <c r="Z251" s="22">
        <v>1</v>
      </c>
      <c r="AA251" s="22">
        <v>1</v>
      </c>
      <c r="AB251" s="22">
        <v>1</v>
      </c>
      <c r="AC251" s="22">
        <v>1</v>
      </c>
      <c r="AD251" s="22">
        <v>1</v>
      </c>
      <c r="AE251" s="319">
        <v>1</v>
      </c>
      <c r="AF251" s="319">
        <v>1</v>
      </c>
      <c r="AG251" s="319">
        <v>1</v>
      </c>
      <c r="AH251" s="319">
        <v>1</v>
      </c>
      <c r="AI251" s="319">
        <v>1</v>
      </c>
      <c r="AJ251" s="319">
        <v>1</v>
      </c>
      <c r="AK251" s="319">
        <v>1</v>
      </c>
      <c r="AL251" s="319">
        <v>1</v>
      </c>
      <c r="AM251" s="319">
        <v>1</v>
      </c>
      <c r="AN251" s="319">
        <v>1</v>
      </c>
      <c r="AO251" s="319">
        <v>1</v>
      </c>
      <c r="AP251" s="319">
        <v>1</v>
      </c>
      <c r="AQ251" s="22">
        <v>1</v>
      </c>
      <c r="AR251" s="22">
        <v>1</v>
      </c>
      <c r="AS251" s="22">
        <v>1</v>
      </c>
      <c r="AT251" s="201">
        <v>1</v>
      </c>
      <c r="AU251" s="201">
        <v>1</v>
      </c>
      <c r="AV251" s="201">
        <v>1</v>
      </c>
      <c r="AW251" s="201">
        <v>1</v>
      </c>
      <c r="AX251" s="206"/>
    </row>
    <row r="252" spans="1:50" ht="15.75" customHeight="1">
      <c r="A252" s="201">
        <v>46</v>
      </c>
      <c r="B252" s="267" t="s">
        <v>385</v>
      </c>
      <c r="C252" s="268" t="s">
        <v>386</v>
      </c>
      <c r="D252" s="296"/>
      <c r="E252" s="294"/>
      <c r="F252" s="295"/>
      <c r="G252" s="201"/>
      <c r="H252" s="296"/>
      <c r="I252" s="294"/>
      <c r="J252" s="295"/>
      <c r="K252" s="202"/>
      <c r="L252" s="199"/>
      <c r="M252" s="289"/>
      <c r="N252" s="290"/>
      <c r="O252" s="290"/>
      <c r="P252" s="290"/>
      <c r="Q252" s="290"/>
      <c r="R252" s="291"/>
      <c r="S252" s="22">
        <v>1</v>
      </c>
      <c r="T252" s="22">
        <v>1</v>
      </c>
      <c r="U252" s="22">
        <v>0</v>
      </c>
      <c r="V252" s="22">
        <v>1</v>
      </c>
      <c r="W252" s="22">
        <v>1</v>
      </c>
      <c r="X252" s="22">
        <v>1</v>
      </c>
      <c r="Y252" s="22">
        <v>1</v>
      </c>
      <c r="Z252" s="22">
        <v>1</v>
      </c>
      <c r="AA252" s="22">
        <v>1</v>
      </c>
      <c r="AB252" s="22">
        <v>1</v>
      </c>
      <c r="AC252" s="22">
        <v>1</v>
      </c>
      <c r="AD252" s="22">
        <v>1</v>
      </c>
      <c r="AE252" s="319">
        <v>1</v>
      </c>
      <c r="AF252" s="319">
        <v>1</v>
      </c>
      <c r="AG252" s="319">
        <v>1</v>
      </c>
      <c r="AH252" s="319">
        <v>1</v>
      </c>
      <c r="AI252" s="319">
        <v>1</v>
      </c>
      <c r="AJ252" s="319">
        <v>1</v>
      </c>
      <c r="AK252" s="319">
        <v>1</v>
      </c>
      <c r="AL252" s="319">
        <v>1</v>
      </c>
      <c r="AM252" s="319">
        <v>1</v>
      </c>
      <c r="AN252" s="319">
        <v>1</v>
      </c>
      <c r="AO252" s="319">
        <v>1</v>
      </c>
      <c r="AP252" s="319">
        <v>1</v>
      </c>
      <c r="AQ252" s="22">
        <v>1</v>
      </c>
      <c r="AR252" s="22">
        <v>1</v>
      </c>
      <c r="AS252" s="22">
        <v>1</v>
      </c>
      <c r="AT252" s="201">
        <v>1</v>
      </c>
      <c r="AU252" s="201">
        <v>1</v>
      </c>
      <c r="AV252" s="201">
        <v>1</v>
      </c>
      <c r="AW252" s="201">
        <v>1</v>
      </c>
      <c r="AX252" s="206"/>
    </row>
    <row r="253" spans="1:50" ht="15.75" customHeight="1">
      <c r="A253" s="201">
        <v>47</v>
      </c>
      <c r="B253" s="270" t="s">
        <v>387</v>
      </c>
      <c r="C253" s="268" t="s">
        <v>388</v>
      </c>
      <c r="D253" s="296"/>
      <c r="E253" s="294"/>
      <c r="F253" s="295"/>
      <c r="G253" s="201"/>
      <c r="H253" s="296"/>
      <c r="I253" s="294"/>
      <c r="J253" s="295"/>
      <c r="K253" s="202"/>
      <c r="L253" s="199"/>
      <c r="M253" s="289"/>
      <c r="N253" s="290"/>
      <c r="O253" s="290"/>
      <c r="P253" s="290"/>
      <c r="Q253" s="290"/>
      <c r="R253" s="291"/>
      <c r="S253" s="22">
        <v>1</v>
      </c>
      <c r="T253" s="22">
        <v>1</v>
      </c>
      <c r="U253" s="22">
        <v>0</v>
      </c>
      <c r="V253" s="22">
        <v>1</v>
      </c>
      <c r="W253" s="22">
        <v>1</v>
      </c>
      <c r="X253" s="22">
        <v>1</v>
      </c>
      <c r="Y253" s="22">
        <v>1</v>
      </c>
      <c r="Z253" s="22">
        <v>1</v>
      </c>
      <c r="AA253" s="22">
        <v>1</v>
      </c>
      <c r="AB253" s="22">
        <v>1</v>
      </c>
      <c r="AC253" s="22">
        <v>1</v>
      </c>
      <c r="AD253" s="22">
        <v>1</v>
      </c>
      <c r="AE253" s="319">
        <v>1</v>
      </c>
      <c r="AF253" s="319">
        <v>1</v>
      </c>
      <c r="AG253" s="319">
        <v>1</v>
      </c>
      <c r="AH253" s="319">
        <v>1</v>
      </c>
      <c r="AI253" s="319">
        <v>1</v>
      </c>
      <c r="AJ253" s="319">
        <v>1</v>
      </c>
      <c r="AK253" s="319">
        <v>1</v>
      </c>
      <c r="AL253" s="319">
        <v>1</v>
      </c>
      <c r="AM253" s="319">
        <v>1</v>
      </c>
      <c r="AN253" s="319">
        <v>1</v>
      </c>
      <c r="AO253" s="319">
        <v>1</v>
      </c>
      <c r="AP253" s="319">
        <v>1</v>
      </c>
      <c r="AQ253" s="22">
        <v>1</v>
      </c>
      <c r="AR253" s="22">
        <v>1</v>
      </c>
      <c r="AS253" s="22">
        <v>1</v>
      </c>
      <c r="AT253" s="201">
        <v>1</v>
      </c>
      <c r="AU253" s="201">
        <v>1</v>
      </c>
      <c r="AV253" s="201">
        <v>1</v>
      </c>
      <c r="AW253" s="201">
        <v>1</v>
      </c>
      <c r="AX253" s="206"/>
    </row>
    <row r="254" spans="1:50">
      <c r="A254" s="1074" t="s">
        <v>50</v>
      </c>
      <c r="B254" s="1075"/>
      <c r="C254" s="1075"/>
      <c r="D254" s="1075"/>
      <c r="E254" s="1075"/>
      <c r="F254" s="1075"/>
      <c r="G254" s="1075"/>
      <c r="H254" s="1075"/>
      <c r="I254" s="1075"/>
      <c r="J254" s="1075"/>
      <c r="K254" s="1075"/>
      <c r="L254" s="1075"/>
      <c r="M254" s="1075"/>
      <c r="N254" s="1075"/>
      <c r="O254" s="1075"/>
      <c r="P254" s="1075"/>
      <c r="Q254" s="1075"/>
      <c r="R254" s="1076"/>
      <c r="S254" s="23">
        <f t="shared" ref="S254:AW254" si="4">SUM(S207:S253)</f>
        <v>47</v>
      </c>
      <c r="T254" s="205">
        <f t="shared" si="4"/>
        <v>47</v>
      </c>
      <c r="U254" s="205">
        <f t="shared" si="4"/>
        <v>17</v>
      </c>
      <c r="V254" s="205">
        <f t="shared" si="4"/>
        <v>47</v>
      </c>
      <c r="W254" s="205">
        <f t="shared" si="4"/>
        <v>47</v>
      </c>
      <c r="X254" s="205">
        <f t="shared" si="4"/>
        <v>47</v>
      </c>
      <c r="Y254" s="205">
        <f t="shared" si="4"/>
        <v>47</v>
      </c>
      <c r="Z254" s="205">
        <f t="shared" si="4"/>
        <v>47</v>
      </c>
      <c r="AA254" s="205">
        <f t="shared" si="4"/>
        <v>47</v>
      </c>
      <c r="AB254" s="205">
        <f t="shared" si="4"/>
        <v>47</v>
      </c>
      <c r="AC254" s="205">
        <f t="shared" si="4"/>
        <v>47</v>
      </c>
      <c r="AD254" s="205">
        <f t="shared" si="4"/>
        <v>47</v>
      </c>
      <c r="AE254" s="205">
        <f t="shared" si="4"/>
        <v>47</v>
      </c>
      <c r="AF254" s="205">
        <f t="shared" si="4"/>
        <v>47</v>
      </c>
      <c r="AG254" s="205">
        <f t="shared" si="4"/>
        <v>47</v>
      </c>
      <c r="AH254" s="205">
        <f t="shared" si="4"/>
        <v>47</v>
      </c>
      <c r="AI254" s="205">
        <f t="shared" si="4"/>
        <v>47</v>
      </c>
      <c r="AJ254" s="205">
        <f t="shared" si="4"/>
        <v>47</v>
      </c>
      <c r="AK254" s="205">
        <f t="shared" si="4"/>
        <v>47</v>
      </c>
      <c r="AL254" s="205">
        <f t="shared" si="4"/>
        <v>47</v>
      </c>
      <c r="AM254" s="205">
        <f t="shared" si="4"/>
        <v>47</v>
      </c>
      <c r="AN254" s="205">
        <f t="shared" si="4"/>
        <v>47</v>
      </c>
      <c r="AO254" s="205">
        <f t="shared" si="4"/>
        <v>47</v>
      </c>
      <c r="AP254" s="205">
        <f t="shared" si="4"/>
        <v>47</v>
      </c>
      <c r="AQ254" s="205">
        <f t="shared" si="4"/>
        <v>47</v>
      </c>
      <c r="AR254" s="205">
        <f t="shared" si="4"/>
        <v>47</v>
      </c>
      <c r="AS254" s="205">
        <f t="shared" si="4"/>
        <v>47</v>
      </c>
      <c r="AT254" s="205">
        <f t="shared" si="4"/>
        <v>47</v>
      </c>
      <c r="AU254" s="205">
        <f t="shared" si="4"/>
        <v>47</v>
      </c>
      <c r="AV254" s="205">
        <f t="shared" si="4"/>
        <v>47</v>
      </c>
      <c r="AW254" s="205">
        <f t="shared" si="4"/>
        <v>47</v>
      </c>
      <c r="AX254" s="206"/>
    </row>
    <row r="255" spans="1:50">
      <c r="A255" s="1084" t="s">
        <v>51</v>
      </c>
      <c r="B255" s="1085"/>
      <c r="C255" s="1085"/>
      <c r="D255" s="1085"/>
      <c r="E255" s="1085"/>
      <c r="F255" s="1085"/>
      <c r="G255" s="1085"/>
      <c r="H255" s="1085"/>
      <c r="I255" s="1085"/>
      <c r="J255" s="1085"/>
      <c r="K255" s="1085"/>
      <c r="L255" s="1085"/>
      <c r="M255" s="1085"/>
      <c r="N255" s="1085"/>
      <c r="O255" s="1085"/>
      <c r="P255" s="1085"/>
      <c r="Q255" s="1085"/>
      <c r="R255" s="1085"/>
      <c r="S255" s="1085"/>
      <c r="T255" s="1085"/>
      <c r="U255" s="1085"/>
      <c r="V255" s="1085"/>
      <c r="W255" s="1085"/>
      <c r="X255" s="1085"/>
      <c r="Y255" s="1085"/>
      <c r="Z255" s="1085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6"/>
    </row>
    <row r="256" spans="1:50">
      <c r="A256" s="1087" t="s">
        <v>0</v>
      </c>
      <c r="B256" s="1088" t="s">
        <v>52</v>
      </c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90"/>
      <c r="S256" s="1094" t="s">
        <v>395</v>
      </c>
      <c r="T256" s="1095"/>
      <c r="U256" s="1095"/>
      <c r="V256" s="1095"/>
      <c r="W256" s="1095"/>
      <c r="X256" s="1095"/>
      <c r="Y256" s="1095"/>
      <c r="Z256" s="1095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43" t="s">
        <v>21</v>
      </c>
    </row>
    <row r="257" spans="1:50">
      <c r="A257" s="1087"/>
      <c r="B257" s="1091"/>
      <c r="C257" s="1092"/>
      <c r="D257" s="1092"/>
      <c r="E257" s="1092"/>
      <c r="F257" s="1092"/>
      <c r="G257" s="1092"/>
      <c r="H257" s="1092"/>
      <c r="I257" s="1092"/>
      <c r="J257" s="1092"/>
      <c r="K257" s="1092"/>
      <c r="L257" s="1092"/>
      <c r="M257" s="1092"/>
      <c r="N257" s="1092"/>
      <c r="O257" s="1092"/>
      <c r="P257" s="1092"/>
      <c r="Q257" s="1092"/>
      <c r="R257" s="1093"/>
      <c r="S257" s="293">
        <v>1</v>
      </c>
      <c r="T257" s="293">
        <v>2</v>
      </c>
      <c r="U257" s="293">
        <v>3</v>
      </c>
      <c r="V257" s="293">
        <v>4</v>
      </c>
      <c r="W257" s="293">
        <v>5</v>
      </c>
      <c r="X257" s="293">
        <v>6</v>
      </c>
      <c r="Y257" s="293">
        <v>7</v>
      </c>
      <c r="Z257" s="293">
        <v>8</v>
      </c>
      <c r="AA257" s="293">
        <v>9</v>
      </c>
      <c r="AB257" s="293">
        <v>10</v>
      </c>
      <c r="AC257" s="293">
        <v>11</v>
      </c>
      <c r="AD257" s="293">
        <v>12</v>
      </c>
      <c r="AE257" s="293">
        <v>13</v>
      </c>
      <c r="AF257" s="293">
        <v>14</v>
      </c>
      <c r="AG257" s="293">
        <v>15</v>
      </c>
      <c r="AH257" s="293">
        <v>16</v>
      </c>
      <c r="AI257" s="293">
        <v>17</v>
      </c>
      <c r="AJ257" s="293">
        <v>18</v>
      </c>
      <c r="AK257" s="293">
        <v>19</v>
      </c>
      <c r="AL257" s="200">
        <v>20</v>
      </c>
      <c r="AM257" s="200">
        <v>21</v>
      </c>
      <c r="AN257" s="200">
        <v>22</v>
      </c>
      <c r="AO257" s="200">
        <v>23</v>
      </c>
      <c r="AP257" s="200">
        <v>24</v>
      </c>
      <c r="AQ257" s="200">
        <v>25</v>
      </c>
      <c r="AR257" s="200">
        <v>26</v>
      </c>
      <c r="AS257" s="200">
        <v>27</v>
      </c>
      <c r="AT257" s="293">
        <v>28</v>
      </c>
      <c r="AU257" s="293">
        <v>29</v>
      </c>
      <c r="AV257" s="293">
        <v>30</v>
      </c>
      <c r="AW257" s="293">
        <v>31</v>
      </c>
      <c r="AX257" s="1045"/>
    </row>
    <row r="258" spans="1:50" ht="14.25" customHeight="1">
      <c r="A258" s="201">
        <v>1</v>
      </c>
      <c r="B258" s="208" t="s">
        <v>264</v>
      </c>
      <c r="C258" s="1100"/>
      <c r="D258" s="1100"/>
      <c r="E258" s="1100"/>
      <c r="F258" s="1100"/>
      <c r="G258" s="1100"/>
      <c r="H258" s="1100"/>
      <c r="I258" s="1100"/>
      <c r="J258" s="209"/>
      <c r="K258" s="209"/>
      <c r="L258" s="209"/>
      <c r="M258" s="209"/>
      <c r="N258" s="209"/>
      <c r="O258" s="209"/>
      <c r="P258" s="209"/>
      <c r="Q258" s="209"/>
      <c r="R258" s="210"/>
      <c r="S258" s="24">
        <v>1</v>
      </c>
      <c r="T258" s="24">
        <v>1</v>
      </c>
      <c r="U258" s="24">
        <v>1</v>
      </c>
      <c r="V258" s="24">
        <v>1</v>
      </c>
      <c r="W258" s="24">
        <v>1</v>
      </c>
      <c r="X258" s="24">
        <v>1</v>
      </c>
      <c r="Y258" s="24">
        <v>1</v>
      </c>
      <c r="Z258" s="24">
        <v>1</v>
      </c>
      <c r="AA258" s="24">
        <v>1</v>
      </c>
      <c r="AB258" s="24">
        <v>1</v>
      </c>
      <c r="AC258" s="24">
        <v>1</v>
      </c>
      <c r="AD258" s="24">
        <v>1</v>
      </c>
      <c r="AE258" s="323">
        <v>1</v>
      </c>
      <c r="AF258" s="323">
        <v>1</v>
      </c>
      <c r="AG258" s="323">
        <v>1</v>
      </c>
      <c r="AH258" s="323">
        <v>1</v>
      </c>
      <c r="AI258" s="323">
        <v>1</v>
      </c>
      <c r="AJ258" s="323">
        <v>1</v>
      </c>
      <c r="AK258" s="323">
        <v>1</v>
      </c>
      <c r="AL258" s="323">
        <v>1</v>
      </c>
      <c r="AM258" s="323">
        <v>1</v>
      </c>
      <c r="AN258" s="323">
        <v>1</v>
      </c>
      <c r="AO258" s="323">
        <v>1</v>
      </c>
      <c r="AP258" s="323">
        <v>1</v>
      </c>
      <c r="AQ258" s="323">
        <v>1</v>
      </c>
      <c r="AR258" s="323">
        <v>1</v>
      </c>
      <c r="AS258" s="323">
        <v>1</v>
      </c>
      <c r="AT258" s="323">
        <v>1</v>
      </c>
      <c r="AU258" s="323">
        <v>1</v>
      </c>
      <c r="AV258" s="323">
        <v>1</v>
      </c>
      <c r="AW258" s="323">
        <v>1</v>
      </c>
      <c r="AX258" s="285">
        <v>5</v>
      </c>
    </row>
    <row r="259" spans="1:50">
      <c r="A259" s="201">
        <v>2</v>
      </c>
      <c r="B259" s="211" t="s">
        <v>1</v>
      </c>
      <c r="C259" s="1100"/>
      <c r="D259" s="1100"/>
      <c r="E259" s="1100"/>
      <c r="F259" s="1100"/>
      <c r="G259" s="1100"/>
      <c r="H259" s="1100"/>
      <c r="I259" s="1100"/>
      <c r="J259" s="212"/>
      <c r="K259" s="212"/>
      <c r="L259" s="212"/>
      <c r="M259" s="212"/>
      <c r="N259" s="212"/>
      <c r="O259" s="212"/>
      <c r="P259" s="212"/>
      <c r="Q259" s="212"/>
      <c r="R259" s="213"/>
      <c r="S259" s="23">
        <v>1</v>
      </c>
      <c r="T259" s="23">
        <v>1</v>
      </c>
      <c r="U259" s="23">
        <v>1</v>
      </c>
      <c r="V259" s="23">
        <v>1</v>
      </c>
      <c r="W259" s="23">
        <v>1</v>
      </c>
      <c r="X259" s="23">
        <v>1</v>
      </c>
      <c r="Y259" s="23">
        <v>1</v>
      </c>
      <c r="Z259" s="23">
        <v>1</v>
      </c>
      <c r="AA259" s="23">
        <v>1</v>
      </c>
      <c r="AB259" s="23">
        <v>1</v>
      </c>
      <c r="AC259" s="23">
        <v>1</v>
      </c>
      <c r="AD259" s="23">
        <v>1</v>
      </c>
      <c r="AE259" s="325">
        <v>1</v>
      </c>
      <c r="AF259" s="325">
        <v>1</v>
      </c>
      <c r="AG259" s="325">
        <v>1</v>
      </c>
      <c r="AH259" s="325">
        <v>1</v>
      </c>
      <c r="AI259" s="325">
        <v>1</v>
      </c>
      <c r="AJ259" s="325">
        <v>1</v>
      </c>
      <c r="AK259" s="325">
        <v>1</v>
      </c>
      <c r="AL259" s="325">
        <v>1</v>
      </c>
      <c r="AM259" s="325">
        <v>1</v>
      </c>
      <c r="AN259" s="325">
        <v>1</v>
      </c>
      <c r="AO259" s="325">
        <v>1</v>
      </c>
      <c r="AP259" s="325">
        <v>1</v>
      </c>
      <c r="AQ259" s="325">
        <v>1</v>
      </c>
      <c r="AR259" s="325">
        <v>1</v>
      </c>
      <c r="AS259" s="325">
        <v>1</v>
      </c>
      <c r="AT259" s="325">
        <v>1</v>
      </c>
      <c r="AU259" s="325">
        <v>1</v>
      </c>
      <c r="AV259" s="325">
        <v>1</v>
      </c>
      <c r="AW259" s="325">
        <v>1</v>
      </c>
      <c r="AX259" s="214"/>
    </row>
    <row r="260" spans="1:50">
      <c r="A260" s="201">
        <v>3</v>
      </c>
      <c r="B260" s="301" t="s">
        <v>53</v>
      </c>
      <c r="C260" s="1100"/>
      <c r="D260" s="1100"/>
      <c r="E260" s="1100"/>
      <c r="F260" s="1100"/>
      <c r="G260" s="1100"/>
      <c r="H260" s="1100"/>
      <c r="I260" s="1100"/>
      <c r="J260" s="302"/>
      <c r="K260" s="302"/>
      <c r="L260" s="302"/>
      <c r="M260" s="302"/>
      <c r="N260" s="302"/>
      <c r="O260" s="302"/>
      <c r="P260" s="302"/>
      <c r="Q260" s="302"/>
      <c r="R260" s="210"/>
      <c r="S260" s="23">
        <v>1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325">
        <v>0</v>
      </c>
      <c r="AF260" s="325">
        <v>0</v>
      </c>
      <c r="AG260" s="325">
        <v>0</v>
      </c>
      <c r="AH260" s="325">
        <v>0</v>
      </c>
      <c r="AI260" s="325">
        <v>0</v>
      </c>
      <c r="AJ260" s="325">
        <v>0</v>
      </c>
      <c r="AK260" s="325">
        <v>0</v>
      </c>
      <c r="AL260" s="325">
        <v>0</v>
      </c>
      <c r="AM260" s="325">
        <v>0</v>
      </c>
      <c r="AN260" s="325">
        <v>0</v>
      </c>
      <c r="AO260" s="325">
        <v>0</v>
      </c>
      <c r="AP260" s="325">
        <v>0</v>
      </c>
      <c r="AQ260" s="325">
        <v>0</v>
      </c>
      <c r="AR260" s="325">
        <v>0</v>
      </c>
      <c r="AS260" s="325">
        <v>0</v>
      </c>
      <c r="AT260" s="325">
        <v>0</v>
      </c>
      <c r="AU260" s="325">
        <v>0</v>
      </c>
      <c r="AV260" s="325">
        <v>0</v>
      </c>
      <c r="AW260" s="325">
        <v>0</v>
      </c>
      <c r="AX260" s="242"/>
    </row>
    <row r="261" spans="1:50">
      <c r="A261" s="201">
        <v>3</v>
      </c>
      <c r="B261" s="301" t="s">
        <v>54</v>
      </c>
      <c r="C261" s="1100"/>
      <c r="D261" s="1100"/>
      <c r="E261" s="1100"/>
      <c r="F261" s="1100"/>
      <c r="G261" s="1100"/>
      <c r="H261" s="1100"/>
      <c r="I261" s="1100"/>
      <c r="J261" s="302"/>
      <c r="K261" s="302"/>
      <c r="L261" s="302"/>
      <c r="M261" s="302"/>
      <c r="N261" s="302"/>
      <c r="O261" s="302"/>
      <c r="P261" s="302"/>
      <c r="Q261" s="302"/>
      <c r="R261" s="213"/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325">
        <v>0</v>
      </c>
      <c r="AF261" s="325">
        <v>0</v>
      </c>
      <c r="AG261" s="325">
        <v>0</v>
      </c>
      <c r="AH261" s="325">
        <v>0</v>
      </c>
      <c r="AI261" s="325">
        <v>0</v>
      </c>
      <c r="AJ261" s="325">
        <v>0</v>
      </c>
      <c r="AK261" s="325">
        <v>0</v>
      </c>
      <c r="AL261" s="325">
        <v>0</v>
      </c>
      <c r="AM261" s="325">
        <v>0</v>
      </c>
      <c r="AN261" s="325">
        <v>0</v>
      </c>
      <c r="AO261" s="325">
        <v>0</v>
      </c>
      <c r="AP261" s="325">
        <v>0</v>
      </c>
      <c r="AQ261" s="325">
        <v>0</v>
      </c>
      <c r="AR261" s="325">
        <v>0</v>
      </c>
      <c r="AS261" s="325">
        <v>0</v>
      </c>
      <c r="AT261" s="325">
        <v>0</v>
      </c>
      <c r="AU261" s="325">
        <v>0</v>
      </c>
      <c r="AV261" s="325">
        <v>0</v>
      </c>
      <c r="AW261" s="325">
        <v>0</v>
      </c>
      <c r="AX261" s="215"/>
    </row>
    <row r="262" spans="1:50">
      <c r="A262" s="201">
        <v>4</v>
      </c>
      <c r="B262" s="302" t="s">
        <v>178</v>
      </c>
      <c r="C262" s="1100"/>
      <c r="D262" s="1100"/>
      <c r="E262" s="1100"/>
      <c r="F262" s="1100"/>
      <c r="G262" s="1100"/>
      <c r="H262" s="1100"/>
      <c r="I262" s="1100"/>
      <c r="J262" s="302"/>
      <c r="K262" s="302"/>
      <c r="L262" s="302"/>
      <c r="M262" s="302"/>
      <c r="N262" s="302"/>
      <c r="O262" s="302"/>
      <c r="P262" s="302"/>
      <c r="Q262" s="302"/>
      <c r="R262" s="303"/>
      <c r="S262" s="23">
        <v>2</v>
      </c>
      <c r="T262" s="23">
        <v>2</v>
      </c>
      <c r="U262" s="23">
        <v>2</v>
      </c>
      <c r="V262" s="23">
        <v>2</v>
      </c>
      <c r="W262" s="23">
        <v>2</v>
      </c>
      <c r="X262" s="23">
        <v>2</v>
      </c>
      <c r="Y262" s="23">
        <v>2</v>
      </c>
      <c r="Z262" s="23">
        <v>2</v>
      </c>
      <c r="AA262" s="23">
        <v>2</v>
      </c>
      <c r="AB262" s="23">
        <v>2</v>
      </c>
      <c r="AC262" s="23">
        <v>2</v>
      </c>
      <c r="AD262" s="23">
        <v>2</v>
      </c>
      <c r="AE262" s="325">
        <v>2</v>
      </c>
      <c r="AF262" s="325">
        <v>2</v>
      </c>
      <c r="AG262" s="325">
        <v>2</v>
      </c>
      <c r="AH262" s="325">
        <v>2</v>
      </c>
      <c r="AI262" s="325">
        <v>2</v>
      </c>
      <c r="AJ262" s="325">
        <v>2</v>
      </c>
      <c r="AK262" s="325">
        <v>2</v>
      </c>
      <c r="AL262" s="325">
        <v>2</v>
      </c>
      <c r="AM262" s="325">
        <v>2</v>
      </c>
      <c r="AN262" s="325">
        <v>2</v>
      </c>
      <c r="AO262" s="325">
        <v>2</v>
      </c>
      <c r="AP262" s="325">
        <v>2</v>
      </c>
      <c r="AQ262" s="325">
        <v>2</v>
      </c>
      <c r="AR262" s="325">
        <v>2</v>
      </c>
      <c r="AS262" s="325">
        <v>2</v>
      </c>
      <c r="AT262" s="325">
        <v>2</v>
      </c>
      <c r="AU262" s="325">
        <v>2</v>
      </c>
      <c r="AV262" s="325">
        <v>2</v>
      </c>
      <c r="AW262" s="325">
        <v>2</v>
      </c>
      <c r="AX262" s="215"/>
    </row>
    <row r="263" spans="1:50">
      <c r="A263" s="201">
        <v>5</v>
      </c>
      <c r="B263" s="302" t="s">
        <v>2</v>
      </c>
      <c r="C263" s="1100"/>
      <c r="D263" s="1100"/>
      <c r="E263" s="1100"/>
      <c r="F263" s="1100"/>
      <c r="G263" s="1100"/>
      <c r="H263" s="1100"/>
      <c r="I263" s="1100"/>
      <c r="J263" s="302"/>
      <c r="K263" s="302"/>
      <c r="L263" s="302"/>
      <c r="M263" s="302"/>
      <c r="N263" s="302"/>
      <c r="O263" s="302"/>
      <c r="P263" s="302"/>
      <c r="Q263" s="302"/>
      <c r="R263" s="303"/>
      <c r="S263" s="23">
        <v>1</v>
      </c>
      <c r="T263" s="23">
        <v>1</v>
      </c>
      <c r="U263" s="23">
        <v>1</v>
      </c>
      <c r="V263" s="23">
        <v>1</v>
      </c>
      <c r="W263" s="23">
        <v>1</v>
      </c>
      <c r="X263" s="23">
        <v>1</v>
      </c>
      <c r="Y263" s="23">
        <v>1</v>
      </c>
      <c r="Z263" s="23">
        <v>1</v>
      </c>
      <c r="AA263" s="23">
        <v>1</v>
      </c>
      <c r="AB263" s="23">
        <v>1</v>
      </c>
      <c r="AC263" s="23">
        <v>1</v>
      </c>
      <c r="AD263" s="23">
        <v>1</v>
      </c>
      <c r="AE263" s="325">
        <v>1</v>
      </c>
      <c r="AF263" s="325">
        <v>1</v>
      </c>
      <c r="AG263" s="325">
        <v>1</v>
      </c>
      <c r="AH263" s="325">
        <v>1</v>
      </c>
      <c r="AI263" s="325">
        <v>1</v>
      </c>
      <c r="AJ263" s="325">
        <v>1</v>
      </c>
      <c r="AK263" s="325">
        <v>1</v>
      </c>
      <c r="AL263" s="325">
        <v>1</v>
      </c>
      <c r="AM263" s="325">
        <v>1</v>
      </c>
      <c r="AN263" s="325">
        <v>1</v>
      </c>
      <c r="AO263" s="325">
        <v>1</v>
      </c>
      <c r="AP263" s="325">
        <v>1</v>
      </c>
      <c r="AQ263" s="325">
        <v>1</v>
      </c>
      <c r="AR263" s="325">
        <v>1</v>
      </c>
      <c r="AS263" s="325">
        <v>1</v>
      </c>
      <c r="AT263" s="325">
        <v>1</v>
      </c>
      <c r="AU263" s="325">
        <v>1</v>
      </c>
      <c r="AV263" s="325">
        <v>1</v>
      </c>
      <c r="AW263" s="325">
        <v>1</v>
      </c>
      <c r="AX263" s="215"/>
    </row>
    <row r="264" spans="1:50">
      <c r="A264" s="201">
        <v>6</v>
      </c>
      <c r="B264" s="302" t="s">
        <v>57</v>
      </c>
      <c r="C264" s="1100"/>
      <c r="D264" s="1100"/>
      <c r="E264" s="1100"/>
      <c r="F264" s="1100"/>
      <c r="G264" s="1100"/>
      <c r="H264" s="1100"/>
      <c r="I264" s="1100"/>
      <c r="J264" s="302"/>
      <c r="K264" s="302"/>
      <c r="L264" s="302"/>
      <c r="M264" s="302"/>
      <c r="N264" s="302"/>
      <c r="O264" s="302"/>
      <c r="P264" s="302"/>
      <c r="Q264" s="302"/>
      <c r="R264" s="303"/>
      <c r="S264" s="23">
        <v>1</v>
      </c>
      <c r="T264" s="23">
        <v>2</v>
      </c>
      <c r="U264" s="23">
        <v>2</v>
      </c>
      <c r="V264" s="23">
        <v>2</v>
      </c>
      <c r="W264" s="23">
        <v>2</v>
      </c>
      <c r="X264" s="23">
        <v>2</v>
      </c>
      <c r="Y264" s="23">
        <v>2</v>
      </c>
      <c r="Z264" s="23">
        <v>2</v>
      </c>
      <c r="AA264" s="23">
        <v>2</v>
      </c>
      <c r="AB264" s="23">
        <v>2</v>
      </c>
      <c r="AC264" s="23">
        <v>2</v>
      </c>
      <c r="AD264" s="23">
        <v>2</v>
      </c>
      <c r="AE264" s="325">
        <v>2</v>
      </c>
      <c r="AF264" s="325">
        <v>2</v>
      </c>
      <c r="AG264" s="325">
        <v>2</v>
      </c>
      <c r="AH264" s="325">
        <v>2</v>
      </c>
      <c r="AI264" s="325">
        <v>2</v>
      </c>
      <c r="AJ264" s="325">
        <v>2</v>
      </c>
      <c r="AK264" s="325">
        <v>2</v>
      </c>
      <c r="AL264" s="325">
        <v>2</v>
      </c>
      <c r="AM264" s="325">
        <v>2</v>
      </c>
      <c r="AN264" s="325">
        <v>2</v>
      </c>
      <c r="AO264" s="325">
        <v>2</v>
      </c>
      <c r="AP264" s="325">
        <v>2</v>
      </c>
      <c r="AQ264" s="325">
        <v>2</v>
      </c>
      <c r="AR264" s="325">
        <v>2</v>
      </c>
      <c r="AS264" s="325">
        <v>2</v>
      </c>
      <c r="AT264" s="325">
        <v>2</v>
      </c>
      <c r="AU264" s="325">
        <v>2</v>
      </c>
      <c r="AV264" s="325">
        <v>2</v>
      </c>
      <c r="AW264" s="325">
        <v>2</v>
      </c>
      <c r="AX264" s="215"/>
    </row>
    <row r="265" spans="1:50">
      <c r="A265" s="201">
        <v>7</v>
      </c>
      <c r="B265" s="302" t="s">
        <v>56</v>
      </c>
      <c r="C265" s="1100"/>
      <c r="D265" s="1100"/>
      <c r="E265" s="1100"/>
      <c r="F265" s="1100"/>
      <c r="G265" s="1100"/>
      <c r="H265" s="1100"/>
      <c r="I265" s="1100"/>
      <c r="J265" s="302"/>
      <c r="K265" s="302"/>
      <c r="L265" s="302"/>
      <c r="M265" s="302"/>
      <c r="N265" s="302"/>
      <c r="O265" s="302"/>
      <c r="P265" s="302"/>
      <c r="Q265" s="302"/>
      <c r="R265" s="303"/>
      <c r="S265" s="23">
        <v>4</v>
      </c>
      <c r="T265" s="23">
        <v>4</v>
      </c>
      <c r="U265" s="23">
        <v>4</v>
      </c>
      <c r="V265" s="23">
        <v>4</v>
      </c>
      <c r="W265" s="23">
        <v>4</v>
      </c>
      <c r="X265" s="23">
        <v>4</v>
      </c>
      <c r="Y265" s="23">
        <v>4</v>
      </c>
      <c r="Z265" s="23">
        <v>4</v>
      </c>
      <c r="AA265" s="23">
        <v>4</v>
      </c>
      <c r="AB265" s="23">
        <v>4</v>
      </c>
      <c r="AC265" s="23">
        <v>4</v>
      </c>
      <c r="AD265" s="23">
        <v>4</v>
      </c>
      <c r="AE265" s="325">
        <v>4</v>
      </c>
      <c r="AF265" s="325">
        <v>4</v>
      </c>
      <c r="AG265" s="325">
        <v>4</v>
      </c>
      <c r="AH265" s="325">
        <v>4</v>
      </c>
      <c r="AI265" s="325">
        <v>3</v>
      </c>
      <c r="AJ265" s="325">
        <v>3</v>
      </c>
      <c r="AK265" s="325">
        <v>3</v>
      </c>
      <c r="AL265" s="325">
        <v>3</v>
      </c>
      <c r="AM265" s="325">
        <v>3</v>
      </c>
      <c r="AN265" s="325">
        <v>3</v>
      </c>
      <c r="AO265" s="325">
        <v>3</v>
      </c>
      <c r="AP265" s="325">
        <v>3</v>
      </c>
      <c r="AQ265" s="325">
        <v>3</v>
      </c>
      <c r="AR265" s="325">
        <v>3</v>
      </c>
      <c r="AS265" s="325">
        <v>3</v>
      </c>
      <c r="AT265" s="325">
        <v>3</v>
      </c>
      <c r="AU265" s="325">
        <v>3</v>
      </c>
      <c r="AV265" s="325">
        <v>3</v>
      </c>
      <c r="AW265" s="325">
        <v>3</v>
      </c>
      <c r="AX265" s="215"/>
    </row>
    <row r="266" spans="1:50">
      <c r="A266" s="201">
        <v>8</v>
      </c>
      <c r="B266" s="302" t="s">
        <v>221</v>
      </c>
      <c r="C266" s="1100"/>
      <c r="D266" s="1100"/>
      <c r="E266" s="1100"/>
      <c r="F266" s="1100"/>
      <c r="G266" s="1100"/>
      <c r="H266" s="1100"/>
      <c r="I266" s="1100"/>
      <c r="J266" s="302"/>
      <c r="K266" s="302"/>
      <c r="L266" s="302"/>
      <c r="M266" s="302"/>
      <c r="N266" s="302"/>
      <c r="O266" s="302"/>
      <c r="P266" s="302"/>
      <c r="Q266" s="302"/>
      <c r="R266" s="303"/>
      <c r="S266" s="23">
        <v>3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325">
        <v>0</v>
      </c>
      <c r="AF266" s="325">
        <v>0</v>
      </c>
      <c r="AG266" s="325">
        <v>0</v>
      </c>
      <c r="AH266" s="325">
        <v>0</v>
      </c>
      <c r="AI266" s="325">
        <v>0</v>
      </c>
      <c r="AJ266" s="325">
        <v>0</v>
      </c>
      <c r="AK266" s="325">
        <v>0</v>
      </c>
      <c r="AL266" s="325">
        <v>0</v>
      </c>
      <c r="AM266" s="325">
        <v>0</v>
      </c>
      <c r="AN266" s="325">
        <v>0</v>
      </c>
      <c r="AO266" s="325">
        <v>0</v>
      </c>
      <c r="AP266" s="325">
        <v>0</v>
      </c>
      <c r="AQ266" s="325">
        <v>0</v>
      </c>
      <c r="AR266" s="325">
        <v>0</v>
      </c>
      <c r="AS266" s="325">
        <v>0</v>
      </c>
      <c r="AT266" s="325">
        <v>0</v>
      </c>
      <c r="AU266" s="325">
        <v>0</v>
      </c>
      <c r="AV266" s="325">
        <v>0</v>
      </c>
      <c r="AW266" s="325">
        <v>0</v>
      </c>
      <c r="AX266" s="215"/>
    </row>
    <row r="267" spans="1:50">
      <c r="A267" s="201">
        <v>9</v>
      </c>
      <c r="B267" s="302" t="s">
        <v>171</v>
      </c>
      <c r="C267" s="1100"/>
      <c r="D267" s="1100"/>
      <c r="E267" s="1100"/>
      <c r="F267" s="1100"/>
      <c r="G267" s="1100"/>
      <c r="H267" s="1100"/>
      <c r="I267" s="1100"/>
      <c r="J267" s="302"/>
      <c r="K267" s="302"/>
      <c r="L267" s="302"/>
      <c r="M267" s="302"/>
      <c r="N267" s="302"/>
      <c r="O267" s="302"/>
      <c r="P267" s="302"/>
      <c r="Q267" s="302"/>
      <c r="R267" s="303"/>
      <c r="S267" s="23">
        <v>6</v>
      </c>
      <c r="T267" s="23">
        <v>3</v>
      </c>
      <c r="U267" s="23">
        <v>3</v>
      </c>
      <c r="V267" s="23">
        <v>3</v>
      </c>
      <c r="W267" s="23">
        <v>3</v>
      </c>
      <c r="X267" s="23">
        <v>3</v>
      </c>
      <c r="Y267" s="23">
        <v>3</v>
      </c>
      <c r="Z267" s="23">
        <v>3</v>
      </c>
      <c r="AA267" s="23">
        <v>3</v>
      </c>
      <c r="AB267" s="23">
        <v>3</v>
      </c>
      <c r="AC267" s="23">
        <v>3</v>
      </c>
      <c r="AD267" s="23">
        <v>3</v>
      </c>
      <c r="AE267" s="325">
        <v>3</v>
      </c>
      <c r="AF267" s="325">
        <v>3</v>
      </c>
      <c r="AG267" s="325">
        <v>3</v>
      </c>
      <c r="AH267" s="325">
        <v>3</v>
      </c>
      <c r="AI267" s="325">
        <v>3</v>
      </c>
      <c r="AJ267" s="325">
        <v>3</v>
      </c>
      <c r="AK267" s="325">
        <v>3</v>
      </c>
      <c r="AL267" s="325">
        <v>3</v>
      </c>
      <c r="AM267" s="325">
        <v>3</v>
      </c>
      <c r="AN267" s="325">
        <v>3</v>
      </c>
      <c r="AO267" s="325">
        <v>3</v>
      </c>
      <c r="AP267" s="325">
        <v>3</v>
      </c>
      <c r="AQ267" s="325">
        <v>3</v>
      </c>
      <c r="AR267" s="325">
        <v>3</v>
      </c>
      <c r="AS267" s="325">
        <v>3</v>
      </c>
      <c r="AT267" s="325">
        <v>3</v>
      </c>
      <c r="AU267" s="325">
        <v>3</v>
      </c>
      <c r="AV267" s="325">
        <v>3</v>
      </c>
      <c r="AW267" s="325">
        <v>3</v>
      </c>
      <c r="AX267" s="215"/>
    </row>
    <row r="268" spans="1:50">
      <c r="A268" s="201">
        <v>10</v>
      </c>
      <c r="B268" s="302" t="s">
        <v>172</v>
      </c>
      <c r="C268" s="1100"/>
      <c r="D268" s="1100"/>
      <c r="E268" s="1100"/>
      <c r="F268" s="1100"/>
      <c r="G268" s="1100"/>
      <c r="H268" s="1100"/>
      <c r="I268" s="1100"/>
      <c r="J268" s="212"/>
      <c r="K268" s="212"/>
      <c r="L268" s="212"/>
      <c r="M268" s="212"/>
      <c r="N268" s="212"/>
      <c r="O268" s="212"/>
      <c r="P268" s="212"/>
      <c r="Q268" s="212"/>
      <c r="R268" s="303"/>
      <c r="S268" s="23">
        <v>5</v>
      </c>
      <c r="T268" s="23">
        <v>5</v>
      </c>
      <c r="U268" s="23">
        <v>5</v>
      </c>
      <c r="V268" s="23">
        <v>5</v>
      </c>
      <c r="W268" s="23">
        <v>5</v>
      </c>
      <c r="X268" s="23">
        <v>5</v>
      </c>
      <c r="Y268" s="23">
        <v>5</v>
      </c>
      <c r="Z268" s="23">
        <v>5</v>
      </c>
      <c r="AA268" s="23">
        <v>5</v>
      </c>
      <c r="AB268" s="23">
        <v>5</v>
      </c>
      <c r="AC268" s="23">
        <v>5</v>
      </c>
      <c r="AD268" s="23">
        <v>5</v>
      </c>
      <c r="AE268" s="325">
        <v>5</v>
      </c>
      <c r="AF268" s="325">
        <v>5</v>
      </c>
      <c r="AG268" s="325">
        <v>5</v>
      </c>
      <c r="AH268" s="325">
        <v>5</v>
      </c>
      <c r="AI268" s="325">
        <v>5</v>
      </c>
      <c r="AJ268" s="325">
        <v>5</v>
      </c>
      <c r="AK268" s="325">
        <v>5</v>
      </c>
      <c r="AL268" s="325">
        <v>5</v>
      </c>
      <c r="AM268" s="325">
        <v>5</v>
      </c>
      <c r="AN268" s="325">
        <v>5</v>
      </c>
      <c r="AO268" s="325">
        <v>5</v>
      </c>
      <c r="AP268" s="325">
        <v>5</v>
      </c>
      <c r="AQ268" s="325">
        <v>5</v>
      </c>
      <c r="AR268" s="325">
        <v>5</v>
      </c>
      <c r="AS268" s="325">
        <v>5</v>
      </c>
      <c r="AT268" s="325">
        <v>5</v>
      </c>
      <c r="AU268" s="325">
        <v>5</v>
      </c>
      <c r="AV268" s="325">
        <v>5</v>
      </c>
      <c r="AW268" s="325">
        <v>5</v>
      </c>
      <c r="AX268" s="215"/>
    </row>
    <row r="269" spans="1:50">
      <c r="A269" s="201">
        <v>7</v>
      </c>
      <c r="B269" s="302" t="s">
        <v>173</v>
      </c>
      <c r="C269" s="1100"/>
      <c r="D269" s="1100"/>
      <c r="E269" s="1100"/>
      <c r="F269" s="1100"/>
      <c r="G269" s="1100"/>
      <c r="H269" s="1100"/>
      <c r="I269" s="1100"/>
      <c r="J269" s="302"/>
      <c r="K269" s="302"/>
      <c r="L269" s="302"/>
      <c r="M269" s="302"/>
      <c r="N269" s="302"/>
      <c r="O269" s="302"/>
      <c r="P269" s="302"/>
      <c r="Q269" s="302"/>
      <c r="R269" s="303"/>
      <c r="S269" s="19">
        <v>7</v>
      </c>
      <c r="T269" s="19">
        <v>5</v>
      </c>
      <c r="U269" s="19">
        <v>5</v>
      </c>
      <c r="V269" s="19">
        <v>5</v>
      </c>
      <c r="W269" s="19">
        <v>5</v>
      </c>
      <c r="X269" s="19">
        <v>5</v>
      </c>
      <c r="Y269" s="19">
        <v>5</v>
      </c>
      <c r="Z269" s="19">
        <v>5</v>
      </c>
      <c r="AA269" s="19">
        <v>5</v>
      </c>
      <c r="AB269" s="19">
        <v>5</v>
      </c>
      <c r="AC269" s="19">
        <v>5</v>
      </c>
      <c r="AD269" s="19">
        <v>5</v>
      </c>
      <c r="AE269" s="328">
        <v>5</v>
      </c>
      <c r="AF269" s="328">
        <v>5</v>
      </c>
      <c r="AG269" s="328">
        <v>5</v>
      </c>
      <c r="AH269" s="328">
        <v>5</v>
      </c>
      <c r="AI269" s="328">
        <v>5</v>
      </c>
      <c r="AJ269" s="328">
        <v>5</v>
      </c>
      <c r="AK269" s="328">
        <v>5</v>
      </c>
      <c r="AL269" s="328">
        <v>5</v>
      </c>
      <c r="AM269" s="328">
        <v>5</v>
      </c>
      <c r="AN269" s="328">
        <v>5</v>
      </c>
      <c r="AO269" s="328">
        <v>5</v>
      </c>
      <c r="AP269" s="328">
        <v>5</v>
      </c>
      <c r="AQ269" s="328">
        <v>5</v>
      </c>
      <c r="AR269" s="328">
        <v>5</v>
      </c>
      <c r="AS269" s="328">
        <v>5</v>
      </c>
      <c r="AT269" s="328">
        <v>5</v>
      </c>
      <c r="AU269" s="328">
        <v>5</v>
      </c>
      <c r="AV269" s="328">
        <v>5</v>
      </c>
      <c r="AW269" s="328">
        <v>5</v>
      </c>
      <c r="AX269" s="215"/>
    </row>
    <row r="270" spans="1:50">
      <c r="A270" s="201">
        <v>12</v>
      </c>
      <c r="B270" s="302" t="s">
        <v>58</v>
      </c>
      <c r="C270" s="1100"/>
      <c r="D270" s="1100"/>
      <c r="E270" s="1100"/>
      <c r="F270" s="1100"/>
      <c r="G270" s="1100"/>
      <c r="H270" s="1100"/>
      <c r="I270" s="1100"/>
      <c r="J270" s="302"/>
      <c r="K270" s="302"/>
      <c r="L270" s="302"/>
      <c r="M270" s="302"/>
      <c r="N270" s="302"/>
      <c r="O270" s="302"/>
      <c r="P270" s="302"/>
      <c r="Q270" s="302"/>
      <c r="R270" s="213"/>
      <c r="S270" s="23">
        <v>4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325">
        <v>0</v>
      </c>
      <c r="AF270" s="325">
        <v>0</v>
      </c>
      <c r="AG270" s="325">
        <v>0</v>
      </c>
      <c r="AH270" s="325">
        <v>0</v>
      </c>
      <c r="AI270" s="325">
        <v>0</v>
      </c>
      <c r="AJ270" s="325">
        <v>0</v>
      </c>
      <c r="AK270" s="325">
        <v>0</v>
      </c>
      <c r="AL270" s="325">
        <v>0</v>
      </c>
      <c r="AM270" s="325">
        <v>0</v>
      </c>
      <c r="AN270" s="325">
        <v>0</v>
      </c>
      <c r="AO270" s="325">
        <v>0</v>
      </c>
      <c r="AP270" s="325">
        <v>0</v>
      </c>
      <c r="AQ270" s="325">
        <v>0</v>
      </c>
      <c r="AR270" s="325">
        <v>0</v>
      </c>
      <c r="AS270" s="325">
        <v>0</v>
      </c>
      <c r="AT270" s="325">
        <v>0</v>
      </c>
      <c r="AU270" s="325">
        <v>0</v>
      </c>
      <c r="AV270" s="325">
        <v>0</v>
      </c>
      <c r="AW270" s="325">
        <v>0</v>
      </c>
      <c r="AX270" s="215"/>
    </row>
    <row r="271" spans="1:50">
      <c r="A271" s="201"/>
      <c r="B271" s="310" t="s">
        <v>402</v>
      </c>
      <c r="C271" s="312"/>
      <c r="D271" s="312"/>
      <c r="E271" s="312"/>
      <c r="F271" s="312"/>
      <c r="G271" s="312"/>
      <c r="H271" s="312"/>
      <c r="I271" s="312"/>
      <c r="J271" s="310"/>
      <c r="K271" s="310"/>
      <c r="L271" s="310"/>
      <c r="M271" s="310"/>
      <c r="N271" s="310"/>
      <c r="O271" s="310"/>
      <c r="P271" s="310"/>
      <c r="Q271" s="310"/>
      <c r="R271" s="213"/>
      <c r="S271" s="23">
        <v>0</v>
      </c>
      <c r="T271" s="23">
        <v>2</v>
      </c>
      <c r="U271" s="23">
        <v>2</v>
      </c>
      <c r="V271" s="23">
        <v>2</v>
      </c>
      <c r="W271" s="23">
        <v>2</v>
      </c>
      <c r="X271" s="23">
        <v>2</v>
      </c>
      <c r="Y271" s="23">
        <v>2</v>
      </c>
      <c r="Z271" s="23">
        <v>2</v>
      </c>
      <c r="AA271" s="23">
        <v>2</v>
      </c>
      <c r="AB271" s="23">
        <v>2</v>
      </c>
      <c r="AC271" s="23">
        <v>2</v>
      </c>
      <c r="AD271" s="23">
        <v>2</v>
      </c>
      <c r="AE271" s="325">
        <v>2</v>
      </c>
      <c r="AF271" s="325">
        <v>2</v>
      </c>
      <c r="AG271" s="325">
        <v>2</v>
      </c>
      <c r="AH271" s="325">
        <v>2</v>
      </c>
      <c r="AI271" s="325">
        <v>2</v>
      </c>
      <c r="AJ271" s="325">
        <v>2</v>
      </c>
      <c r="AK271" s="325">
        <v>2</v>
      </c>
      <c r="AL271" s="325">
        <v>2</v>
      </c>
      <c r="AM271" s="325">
        <v>2</v>
      </c>
      <c r="AN271" s="325">
        <v>2</v>
      </c>
      <c r="AO271" s="325">
        <v>2</v>
      </c>
      <c r="AP271" s="325">
        <v>2</v>
      </c>
      <c r="AQ271" s="325">
        <v>2</v>
      </c>
      <c r="AR271" s="325">
        <v>2</v>
      </c>
      <c r="AS271" s="325">
        <v>2</v>
      </c>
      <c r="AT271" s="325">
        <v>2</v>
      </c>
      <c r="AU271" s="325">
        <v>2</v>
      </c>
      <c r="AV271" s="325">
        <v>2</v>
      </c>
      <c r="AW271" s="325">
        <v>2</v>
      </c>
      <c r="AX271" s="215"/>
    </row>
    <row r="272" spans="1:50">
      <c r="A272" s="201">
        <v>13</v>
      </c>
      <c r="B272" s="302" t="s">
        <v>174</v>
      </c>
      <c r="C272" s="1100"/>
      <c r="D272" s="1100"/>
      <c r="E272" s="1100"/>
      <c r="F272" s="1100"/>
      <c r="G272" s="1100"/>
      <c r="H272" s="1100"/>
      <c r="I272" s="1100"/>
      <c r="J272" s="302"/>
      <c r="K272" s="302"/>
      <c r="L272" s="302"/>
      <c r="M272" s="302"/>
      <c r="N272" s="302"/>
      <c r="O272" s="302"/>
      <c r="P272" s="302"/>
      <c r="Q272" s="302"/>
      <c r="R272" s="303"/>
      <c r="S272" s="23">
        <v>8</v>
      </c>
      <c r="T272" s="23">
        <v>5</v>
      </c>
      <c r="U272" s="23">
        <v>5</v>
      </c>
      <c r="V272" s="23">
        <v>5</v>
      </c>
      <c r="W272" s="23">
        <v>5</v>
      </c>
      <c r="X272" s="23">
        <v>5</v>
      </c>
      <c r="Y272" s="23">
        <v>5</v>
      </c>
      <c r="Z272" s="23">
        <v>5</v>
      </c>
      <c r="AA272" s="23">
        <v>5</v>
      </c>
      <c r="AB272" s="23">
        <v>4</v>
      </c>
      <c r="AC272" s="23">
        <v>4</v>
      </c>
      <c r="AD272" s="23">
        <v>4</v>
      </c>
      <c r="AE272" s="325">
        <v>4</v>
      </c>
      <c r="AF272" s="325">
        <v>4</v>
      </c>
      <c r="AG272" s="325">
        <v>4</v>
      </c>
      <c r="AH272" s="325">
        <v>4</v>
      </c>
      <c r="AI272" s="325">
        <v>4</v>
      </c>
      <c r="AJ272" s="325">
        <v>4</v>
      </c>
      <c r="AK272" s="325">
        <v>4</v>
      </c>
      <c r="AL272" s="325">
        <v>4</v>
      </c>
      <c r="AM272" s="325">
        <v>4</v>
      </c>
      <c r="AN272" s="325">
        <v>4</v>
      </c>
      <c r="AO272" s="325">
        <v>4</v>
      </c>
      <c r="AP272" s="325">
        <v>4</v>
      </c>
      <c r="AQ272" s="325">
        <v>4</v>
      </c>
      <c r="AR272" s="325">
        <v>4</v>
      </c>
      <c r="AS272" s="325">
        <v>4</v>
      </c>
      <c r="AT272" s="325">
        <v>4</v>
      </c>
      <c r="AU272" s="325">
        <v>4</v>
      </c>
      <c r="AV272" s="325">
        <v>4</v>
      </c>
      <c r="AW272" s="325">
        <v>4</v>
      </c>
      <c r="AX272" s="215"/>
    </row>
    <row r="273" spans="1:50">
      <c r="A273" s="201">
        <v>14</v>
      </c>
      <c r="B273" s="302" t="s">
        <v>3</v>
      </c>
      <c r="C273" s="1100"/>
      <c r="D273" s="1100"/>
      <c r="E273" s="1100"/>
      <c r="F273" s="1100"/>
      <c r="G273" s="1100"/>
      <c r="H273" s="1100"/>
      <c r="I273" s="1100"/>
      <c r="J273" s="302"/>
      <c r="K273" s="302"/>
      <c r="L273" s="302"/>
      <c r="M273" s="302"/>
      <c r="N273" s="302"/>
      <c r="O273" s="302"/>
      <c r="P273" s="302"/>
      <c r="Q273" s="302"/>
      <c r="R273" s="303"/>
      <c r="S273" s="23">
        <v>5</v>
      </c>
      <c r="T273" s="23">
        <v>1</v>
      </c>
      <c r="U273" s="23">
        <v>1</v>
      </c>
      <c r="V273" s="23">
        <v>1</v>
      </c>
      <c r="W273" s="23">
        <v>1</v>
      </c>
      <c r="X273" s="23">
        <v>1</v>
      </c>
      <c r="Y273" s="23">
        <v>1</v>
      </c>
      <c r="Z273" s="23">
        <v>1</v>
      </c>
      <c r="AA273" s="23">
        <v>1</v>
      </c>
      <c r="AB273" s="23">
        <v>1</v>
      </c>
      <c r="AC273" s="23">
        <v>1</v>
      </c>
      <c r="AD273" s="23">
        <v>1</v>
      </c>
      <c r="AE273" s="325">
        <v>1</v>
      </c>
      <c r="AF273" s="325">
        <v>1</v>
      </c>
      <c r="AG273" s="325">
        <v>1</v>
      </c>
      <c r="AH273" s="325">
        <v>1</v>
      </c>
      <c r="AI273" s="325">
        <v>1</v>
      </c>
      <c r="AJ273" s="325">
        <v>1</v>
      </c>
      <c r="AK273" s="325">
        <v>1</v>
      </c>
      <c r="AL273" s="325">
        <v>1</v>
      </c>
      <c r="AM273" s="325">
        <v>1</v>
      </c>
      <c r="AN273" s="325">
        <v>1</v>
      </c>
      <c r="AO273" s="325">
        <v>1</v>
      </c>
      <c r="AP273" s="325">
        <v>1</v>
      </c>
      <c r="AQ273" s="325">
        <v>1</v>
      </c>
      <c r="AR273" s="325">
        <v>1</v>
      </c>
      <c r="AS273" s="325">
        <v>1</v>
      </c>
      <c r="AT273" s="325">
        <v>1</v>
      </c>
      <c r="AU273" s="325">
        <v>1</v>
      </c>
      <c r="AV273" s="325">
        <v>1</v>
      </c>
      <c r="AW273" s="325">
        <v>1</v>
      </c>
      <c r="AX273" s="215"/>
    </row>
    <row r="274" spans="1:50">
      <c r="A274" s="201">
        <v>15</v>
      </c>
      <c r="B274" s="302" t="s">
        <v>55</v>
      </c>
      <c r="C274" s="1100"/>
      <c r="D274" s="1100"/>
      <c r="E274" s="1100"/>
      <c r="F274" s="1100"/>
      <c r="G274" s="1100"/>
      <c r="H274" s="1100"/>
      <c r="I274" s="1100"/>
      <c r="J274" s="302"/>
      <c r="K274" s="302"/>
      <c r="L274" s="302"/>
      <c r="M274" s="302"/>
      <c r="N274" s="302"/>
      <c r="O274" s="302"/>
      <c r="P274" s="302"/>
      <c r="Q274" s="302"/>
      <c r="R274" s="303"/>
      <c r="S274" s="23">
        <v>13</v>
      </c>
      <c r="T274" s="23">
        <v>8</v>
      </c>
      <c r="U274" s="23">
        <v>8</v>
      </c>
      <c r="V274" s="23">
        <v>8</v>
      </c>
      <c r="W274" s="23">
        <v>8</v>
      </c>
      <c r="X274" s="23">
        <v>8</v>
      </c>
      <c r="Y274" s="23">
        <v>8</v>
      </c>
      <c r="Z274" s="23">
        <v>8</v>
      </c>
      <c r="AA274" s="23">
        <v>8</v>
      </c>
      <c r="AB274" s="23">
        <v>8</v>
      </c>
      <c r="AC274" s="23">
        <v>8</v>
      </c>
      <c r="AD274" s="23">
        <v>8</v>
      </c>
      <c r="AE274" s="325">
        <v>8</v>
      </c>
      <c r="AF274" s="325">
        <v>8</v>
      </c>
      <c r="AG274" s="325">
        <v>8</v>
      </c>
      <c r="AH274" s="325">
        <v>8</v>
      </c>
      <c r="AI274" s="325">
        <v>8</v>
      </c>
      <c r="AJ274" s="325">
        <v>8</v>
      </c>
      <c r="AK274" s="325">
        <v>8</v>
      </c>
      <c r="AL274" s="325">
        <v>8</v>
      </c>
      <c r="AM274" s="325">
        <v>8</v>
      </c>
      <c r="AN274" s="325">
        <v>8</v>
      </c>
      <c r="AO274" s="325">
        <v>8</v>
      </c>
      <c r="AP274" s="325">
        <v>8</v>
      </c>
      <c r="AQ274" s="325">
        <v>8</v>
      </c>
      <c r="AR274" s="325">
        <v>8</v>
      </c>
      <c r="AS274" s="325">
        <v>8</v>
      </c>
      <c r="AT274" s="325">
        <v>8</v>
      </c>
      <c r="AU274" s="325">
        <v>8</v>
      </c>
      <c r="AV274" s="325">
        <v>8</v>
      </c>
      <c r="AW274" s="325">
        <v>8</v>
      </c>
      <c r="AX274" s="215"/>
    </row>
    <row r="275" spans="1:50">
      <c r="A275" s="201">
        <v>16</v>
      </c>
      <c r="B275" s="302" t="s">
        <v>176</v>
      </c>
      <c r="C275" s="1100"/>
      <c r="D275" s="1100"/>
      <c r="E275" s="1100"/>
      <c r="F275" s="1100"/>
      <c r="G275" s="1100"/>
      <c r="H275" s="1100"/>
      <c r="I275" s="1100"/>
      <c r="J275" s="302"/>
      <c r="K275" s="302"/>
      <c r="L275" s="302"/>
      <c r="M275" s="302"/>
      <c r="N275" s="302"/>
      <c r="O275" s="302"/>
      <c r="P275" s="302"/>
      <c r="Q275" s="302"/>
      <c r="R275" s="303"/>
      <c r="S275" s="23">
        <v>11</v>
      </c>
      <c r="T275" s="23">
        <v>3</v>
      </c>
      <c r="U275" s="23">
        <v>3</v>
      </c>
      <c r="V275" s="23">
        <v>3</v>
      </c>
      <c r="W275" s="23">
        <v>3</v>
      </c>
      <c r="X275" s="23">
        <v>3</v>
      </c>
      <c r="Y275" s="23">
        <v>3</v>
      </c>
      <c r="Z275" s="23">
        <v>3</v>
      </c>
      <c r="AA275" s="23">
        <v>3</v>
      </c>
      <c r="AB275" s="23">
        <v>0</v>
      </c>
      <c r="AC275" s="23">
        <v>0</v>
      </c>
      <c r="AD275" s="23">
        <v>0</v>
      </c>
      <c r="AE275" s="325">
        <v>0</v>
      </c>
      <c r="AF275" s="325">
        <v>0</v>
      </c>
      <c r="AG275" s="325">
        <v>0</v>
      </c>
      <c r="AH275" s="325">
        <v>0</v>
      </c>
      <c r="AI275" s="325">
        <v>0</v>
      </c>
      <c r="AJ275" s="325">
        <v>0</v>
      </c>
      <c r="AK275" s="325">
        <v>0</v>
      </c>
      <c r="AL275" s="325">
        <v>0</v>
      </c>
      <c r="AM275" s="325">
        <v>0</v>
      </c>
      <c r="AN275" s="325">
        <v>0</v>
      </c>
      <c r="AO275" s="325">
        <v>0</v>
      </c>
      <c r="AP275" s="325">
        <v>0</v>
      </c>
      <c r="AQ275" s="325">
        <v>0</v>
      </c>
      <c r="AR275" s="325">
        <v>0</v>
      </c>
      <c r="AS275" s="325">
        <v>0</v>
      </c>
      <c r="AT275" s="325">
        <v>0</v>
      </c>
      <c r="AU275" s="325">
        <v>0</v>
      </c>
      <c r="AV275" s="325">
        <v>0</v>
      </c>
      <c r="AW275" s="325">
        <v>0</v>
      </c>
      <c r="AX275" s="215"/>
    </row>
    <row r="276" spans="1:50">
      <c r="A276" s="201">
        <v>17</v>
      </c>
      <c r="B276" s="302" t="s">
        <v>177</v>
      </c>
      <c r="C276" s="1100"/>
      <c r="D276" s="1100"/>
      <c r="E276" s="1100"/>
      <c r="F276" s="1100"/>
      <c r="G276" s="1100"/>
      <c r="H276" s="1100"/>
      <c r="I276" s="1100"/>
      <c r="J276" s="212"/>
      <c r="K276" s="212"/>
      <c r="L276" s="212"/>
      <c r="M276" s="212"/>
      <c r="N276" s="212"/>
      <c r="O276" s="212"/>
      <c r="P276" s="212"/>
      <c r="Q276" s="212"/>
      <c r="R276" s="303"/>
      <c r="S276" s="19">
        <v>1</v>
      </c>
      <c r="T276" s="19">
        <v>1</v>
      </c>
      <c r="U276" s="19">
        <v>1</v>
      </c>
      <c r="V276" s="19">
        <v>1</v>
      </c>
      <c r="W276" s="19">
        <v>1</v>
      </c>
      <c r="X276" s="19">
        <v>1</v>
      </c>
      <c r="Y276" s="19">
        <v>1</v>
      </c>
      <c r="Z276" s="19">
        <v>1</v>
      </c>
      <c r="AA276" s="19">
        <v>1</v>
      </c>
      <c r="AB276" s="19">
        <v>2</v>
      </c>
      <c r="AC276" s="19">
        <v>2</v>
      </c>
      <c r="AD276" s="19">
        <v>2</v>
      </c>
      <c r="AE276" s="328">
        <v>2</v>
      </c>
      <c r="AF276" s="328">
        <v>2</v>
      </c>
      <c r="AG276" s="328">
        <v>1</v>
      </c>
      <c r="AH276" s="328">
        <v>1</v>
      </c>
      <c r="AI276" s="328">
        <v>1</v>
      </c>
      <c r="AJ276" s="328">
        <v>1</v>
      </c>
      <c r="AK276" s="328">
        <v>1</v>
      </c>
      <c r="AL276" s="328">
        <v>1</v>
      </c>
      <c r="AM276" s="328">
        <v>1</v>
      </c>
      <c r="AN276" s="328">
        <v>1</v>
      </c>
      <c r="AO276" s="328">
        <v>1</v>
      </c>
      <c r="AP276" s="328">
        <v>1</v>
      </c>
      <c r="AQ276" s="328">
        <v>1</v>
      </c>
      <c r="AR276" s="328">
        <v>1</v>
      </c>
      <c r="AS276" s="328">
        <v>1</v>
      </c>
      <c r="AT276" s="328">
        <v>1</v>
      </c>
      <c r="AU276" s="328">
        <v>1</v>
      </c>
      <c r="AV276" s="328">
        <v>1</v>
      </c>
      <c r="AW276" s="328">
        <v>1</v>
      </c>
      <c r="AX276" s="215"/>
    </row>
    <row r="277" spans="1:50">
      <c r="A277" s="201">
        <v>18</v>
      </c>
      <c r="B277" s="310" t="s">
        <v>400</v>
      </c>
      <c r="C277" s="1100"/>
      <c r="D277" s="1100"/>
      <c r="E277" s="1100"/>
      <c r="F277" s="1100"/>
      <c r="G277" s="1100"/>
      <c r="H277" s="1100"/>
      <c r="I277" s="1100"/>
      <c r="J277" s="212"/>
      <c r="K277" s="212"/>
      <c r="L277" s="212"/>
      <c r="M277" s="212"/>
      <c r="N277" s="212"/>
      <c r="O277" s="212"/>
      <c r="P277" s="212"/>
      <c r="Q277" s="212"/>
      <c r="R277" s="303"/>
      <c r="S277" s="19">
        <v>2</v>
      </c>
      <c r="T277" s="19">
        <v>2</v>
      </c>
      <c r="U277" s="19">
        <v>2</v>
      </c>
      <c r="V277" s="19">
        <v>2</v>
      </c>
      <c r="W277" s="19">
        <v>2</v>
      </c>
      <c r="X277" s="19">
        <v>2</v>
      </c>
      <c r="Y277" s="19">
        <v>2</v>
      </c>
      <c r="Z277" s="19">
        <v>2</v>
      </c>
      <c r="AA277" s="19">
        <v>2</v>
      </c>
      <c r="AB277" s="19">
        <v>2</v>
      </c>
      <c r="AC277" s="19">
        <v>2</v>
      </c>
      <c r="AD277" s="19">
        <v>2</v>
      </c>
      <c r="AE277" s="328">
        <v>2</v>
      </c>
      <c r="AF277" s="328">
        <v>2</v>
      </c>
      <c r="AG277" s="328">
        <v>2</v>
      </c>
      <c r="AH277" s="328">
        <v>2</v>
      </c>
      <c r="AI277" s="328">
        <v>2</v>
      </c>
      <c r="AJ277" s="328">
        <v>2</v>
      </c>
      <c r="AK277" s="328">
        <v>2</v>
      </c>
      <c r="AL277" s="328">
        <v>2</v>
      </c>
      <c r="AM277" s="328">
        <v>2</v>
      </c>
      <c r="AN277" s="328">
        <v>2</v>
      </c>
      <c r="AO277" s="328">
        <v>2</v>
      </c>
      <c r="AP277" s="328">
        <v>2</v>
      </c>
      <c r="AQ277" s="328">
        <v>2</v>
      </c>
      <c r="AR277" s="328">
        <v>2</v>
      </c>
      <c r="AS277" s="328">
        <v>2</v>
      </c>
      <c r="AT277" s="328">
        <v>2</v>
      </c>
      <c r="AU277" s="328">
        <v>1</v>
      </c>
      <c r="AV277" s="328">
        <v>1</v>
      </c>
      <c r="AW277" s="328">
        <v>1</v>
      </c>
      <c r="AX277" s="215"/>
    </row>
    <row r="278" spans="1:50">
      <c r="A278" s="201">
        <v>19</v>
      </c>
      <c r="B278" s="302" t="s">
        <v>179</v>
      </c>
      <c r="C278" s="1100"/>
      <c r="D278" s="1100"/>
      <c r="E278" s="1100"/>
      <c r="F278" s="1100"/>
      <c r="G278" s="1100"/>
      <c r="H278" s="1100"/>
      <c r="I278" s="1100"/>
      <c r="J278" s="302"/>
      <c r="K278" s="302"/>
      <c r="L278" s="302"/>
      <c r="M278" s="302"/>
      <c r="N278" s="302"/>
      <c r="O278" s="302"/>
      <c r="P278" s="302"/>
      <c r="Q278" s="302"/>
      <c r="R278" s="213"/>
      <c r="S278" s="23">
        <v>4</v>
      </c>
      <c r="T278" s="23">
        <v>2</v>
      </c>
      <c r="U278" s="23">
        <v>2</v>
      </c>
      <c r="V278" s="23">
        <v>2</v>
      </c>
      <c r="W278" s="23">
        <v>2</v>
      </c>
      <c r="X278" s="23">
        <v>2</v>
      </c>
      <c r="Y278" s="23">
        <v>2</v>
      </c>
      <c r="Z278" s="23">
        <v>2</v>
      </c>
      <c r="AA278" s="23">
        <v>2</v>
      </c>
      <c r="AB278" s="19">
        <v>2</v>
      </c>
      <c r="AC278" s="19">
        <v>2</v>
      </c>
      <c r="AD278" s="19">
        <v>2</v>
      </c>
      <c r="AE278" s="328">
        <v>2</v>
      </c>
      <c r="AF278" s="328">
        <v>2</v>
      </c>
      <c r="AG278" s="328">
        <v>2</v>
      </c>
      <c r="AH278" s="328">
        <v>2</v>
      </c>
      <c r="AI278" s="328">
        <v>2</v>
      </c>
      <c r="AJ278" s="328">
        <v>2</v>
      </c>
      <c r="AK278" s="328">
        <v>2</v>
      </c>
      <c r="AL278" s="328">
        <v>2</v>
      </c>
      <c r="AM278" s="328">
        <v>2</v>
      </c>
      <c r="AN278" s="328">
        <v>2</v>
      </c>
      <c r="AO278" s="328">
        <v>2</v>
      </c>
      <c r="AP278" s="328">
        <v>2</v>
      </c>
      <c r="AQ278" s="328">
        <v>2</v>
      </c>
      <c r="AR278" s="328">
        <v>2</v>
      </c>
      <c r="AS278" s="328">
        <v>2</v>
      </c>
      <c r="AT278" s="328">
        <v>2</v>
      </c>
      <c r="AU278" s="328">
        <v>2</v>
      </c>
      <c r="AV278" s="328">
        <v>2</v>
      </c>
      <c r="AW278" s="328">
        <v>2</v>
      </c>
      <c r="AX278" s="215"/>
    </row>
    <row r="279" spans="1:50" ht="15.75" customHeight="1">
      <c r="A279" s="201">
        <v>20</v>
      </c>
      <c r="B279" s="302" t="s">
        <v>175</v>
      </c>
      <c r="C279" s="1100"/>
      <c r="D279" s="1100"/>
      <c r="E279" s="1100"/>
      <c r="F279" s="1100"/>
      <c r="G279" s="1100"/>
      <c r="H279" s="1100"/>
      <c r="I279" s="1100"/>
      <c r="J279" s="302"/>
      <c r="K279" s="302"/>
      <c r="L279" s="302"/>
      <c r="M279" s="302"/>
      <c r="N279" s="302"/>
      <c r="O279" s="302"/>
      <c r="P279" s="302"/>
      <c r="Q279" s="302"/>
      <c r="R279" s="213"/>
      <c r="S279" s="23">
        <v>4</v>
      </c>
      <c r="T279" s="23">
        <v>2</v>
      </c>
      <c r="U279" s="23">
        <v>2</v>
      </c>
      <c r="V279" s="23">
        <v>2</v>
      </c>
      <c r="W279" s="23">
        <v>2</v>
      </c>
      <c r="X279" s="23">
        <v>2</v>
      </c>
      <c r="Y279" s="23">
        <v>2</v>
      </c>
      <c r="Z279" s="23">
        <v>2</v>
      </c>
      <c r="AA279" s="23">
        <v>2</v>
      </c>
      <c r="AB279" s="19">
        <v>2</v>
      </c>
      <c r="AC279" s="19">
        <v>2</v>
      </c>
      <c r="AD279" s="19">
        <v>2</v>
      </c>
      <c r="AE279" s="328">
        <v>2</v>
      </c>
      <c r="AF279" s="328">
        <v>2</v>
      </c>
      <c r="AG279" s="328">
        <v>2</v>
      </c>
      <c r="AH279" s="328">
        <v>2</v>
      </c>
      <c r="AI279" s="328">
        <v>2</v>
      </c>
      <c r="AJ279" s="328">
        <v>2</v>
      </c>
      <c r="AK279" s="328">
        <v>2</v>
      </c>
      <c r="AL279" s="328">
        <v>2</v>
      </c>
      <c r="AM279" s="328">
        <v>2</v>
      </c>
      <c r="AN279" s="328">
        <v>2</v>
      </c>
      <c r="AO279" s="328">
        <v>2</v>
      </c>
      <c r="AP279" s="328">
        <v>2</v>
      </c>
      <c r="AQ279" s="328">
        <v>2</v>
      </c>
      <c r="AR279" s="328">
        <v>2</v>
      </c>
      <c r="AS279" s="328">
        <v>2</v>
      </c>
      <c r="AT279" s="328">
        <v>2</v>
      </c>
      <c r="AU279" s="328">
        <v>2</v>
      </c>
      <c r="AV279" s="328">
        <v>2</v>
      </c>
      <c r="AW279" s="328">
        <v>2</v>
      </c>
      <c r="AX279" s="215"/>
    </row>
    <row r="280" spans="1:50" ht="15.75" customHeight="1">
      <c r="A280" s="201">
        <v>21</v>
      </c>
      <c r="B280" s="302" t="s">
        <v>170</v>
      </c>
      <c r="C280" s="1100"/>
      <c r="D280" s="1100"/>
      <c r="E280" s="1100"/>
      <c r="F280" s="1100"/>
      <c r="G280" s="1100"/>
      <c r="H280" s="1100"/>
      <c r="I280" s="1100"/>
      <c r="J280" s="302"/>
      <c r="K280" s="302"/>
      <c r="L280" s="302"/>
      <c r="M280" s="302"/>
      <c r="N280" s="302"/>
      <c r="O280" s="302"/>
      <c r="P280" s="302"/>
      <c r="Q280" s="302"/>
      <c r="R280" s="303"/>
      <c r="S280" s="22">
        <v>1</v>
      </c>
      <c r="T280" s="22">
        <v>2</v>
      </c>
      <c r="U280" s="22">
        <v>2</v>
      </c>
      <c r="V280" s="22">
        <v>2</v>
      </c>
      <c r="W280" s="22">
        <v>2</v>
      </c>
      <c r="X280" s="22">
        <v>2</v>
      </c>
      <c r="Y280" s="22">
        <v>2</v>
      </c>
      <c r="Z280" s="22">
        <v>2</v>
      </c>
      <c r="AA280" s="22">
        <v>2</v>
      </c>
      <c r="AB280" s="19">
        <v>2</v>
      </c>
      <c r="AC280" s="19">
        <v>2</v>
      </c>
      <c r="AD280" s="19">
        <v>2</v>
      </c>
      <c r="AE280" s="328">
        <v>2</v>
      </c>
      <c r="AF280" s="328">
        <v>2</v>
      </c>
      <c r="AG280" s="328">
        <v>2</v>
      </c>
      <c r="AH280" s="328">
        <v>2</v>
      </c>
      <c r="AI280" s="328">
        <v>2</v>
      </c>
      <c r="AJ280" s="328">
        <v>2</v>
      </c>
      <c r="AK280" s="328">
        <v>2</v>
      </c>
      <c r="AL280" s="328">
        <v>2</v>
      </c>
      <c r="AM280" s="328">
        <v>2</v>
      </c>
      <c r="AN280" s="328">
        <v>2</v>
      </c>
      <c r="AO280" s="328">
        <v>2</v>
      </c>
      <c r="AP280" s="328">
        <v>2</v>
      </c>
      <c r="AQ280" s="328">
        <v>2</v>
      </c>
      <c r="AR280" s="328">
        <v>2</v>
      </c>
      <c r="AS280" s="328">
        <v>2</v>
      </c>
      <c r="AT280" s="328">
        <v>2</v>
      </c>
      <c r="AU280" s="328">
        <v>2</v>
      </c>
      <c r="AV280" s="328">
        <v>2</v>
      </c>
      <c r="AW280" s="328">
        <v>2</v>
      </c>
      <c r="AX280" s="215"/>
    </row>
    <row r="281" spans="1:50" ht="15.75" customHeight="1">
      <c r="A281" s="201">
        <v>22</v>
      </c>
      <c r="B281" s="302" t="s">
        <v>218</v>
      </c>
      <c r="C281" s="1100"/>
      <c r="D281" s="1100"/>
      <c r="E281" s="1100"/>
      <c r="F281" s="1100"/>
      <c r="G281" s="1100"/>
      <c r="H281" s="1100"/>
      <c r="I281" s="1100"/>
      <c r="J281" s="302"/>
      <c r="K281" s="302"/>
      <c r="L281" s="302"/>
      <c r="M281" s="302"/>
      <c r="N281" s="302"/>
      <c r="O281" s="302"/>
      <c r="P281" s="302"/>
      <c r="Q281" s="302"/>
      <c r="R281" s="303"/>
      <c r="S281" s="22">
        <v>1</v>
      </c>
      <c r="T281" s="22">
        <v>0</v>
      </c>
      <c r="U281" s="22">
        <v>0</v>
      </c>
      <c r="V281" s="22">
        <v>0</v>
      </c>
      <c r="W281" s="22">
        <v>0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319">
        <v>0</v>
      </c>
      <c r="AF281" s="319">
        <v>0</v>
      </c>
      <c r="AG281" s="319">
        <v>0</v>
      </c>
      <c r="AH281" s="319">
        <v>0</v>
      </c>
      <c r="AI281" s="319">
        <v>0</v>
      </c>
      <c r="AJ281" s="319">
        <v>0</v>
      </c>
      <c r="AK281" s="319">
        <v>0</v>
      </c>
      <c r="AL281" s="319">
        <v>0</v>
      </c>
      <c r="AM281" s="319">
        <v>0</v>
      </c>
      <c r="AN281" s="319">
        <v>0</v>
      </c>
      <c r="AO281" s="319">
        <v>0</v>
      </c>
      <c r="AP281" s="319">
        <v>0</v>
      </c>
      <c r="AQ281" s="319">
        <v>0</v>
      </c>
      <c r="AR281" s="319">
        <v>0</v>
      </c>
      <c r="AS281" s="319">
        <v>0</v>
      </c>
      <c r="AT281" s="319">
        <v>0</v>
      </c>
      <c r="AU281" s="319">
        <v>0</v>
      </c>
      <c r="AV281" s="319">
        <v>0</v>
      </c>
      <c r="AW281" s="319">
        <v>0</v>
      </c>
      <c r="AX281" s="215"/>
    </row>
    <row r="282" spans="1:50" ht="15.75" customHeight="1">
      <c r="A282" s="201">
        <v>23</v>
      </c>
      <c r="B282" s="302" t="s">
        <v>283</v>
      </c>
      <c r="C282" s="1100"/>
      <c r="D282" s="1100"/>
      <c r="E282" s="1100"/>
      <c r="F282" s="1100"/>
      <c r="G282" s="1100"/>
      <c r="H282" s="1100"/>
      <c r="I282" s="1100"/>
      <c r="J282" s="302"/>
      <c r="K282" s="302"/>
      <c r="L282" s="302"/>
      <c r="M282" s="302"/>
      <c r="N282" s="302"/>
      <c r="O282" s="302"/>
      <c r="P282" s="302"/>
      <c r="Q282" s="302"/>
      <c r="R282" s="303"/>
      <c r="S282" s="22">
        <v>1</v>
      </c>
      <c r="T282" s="22">
        <v>0</v>
      </c>
      <c r="U282" s="22">
        <v>0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0</v>
      </c>
      <c r="AB282" s="22">
        <v>0</v>
      </c>
      <c r="AC282" s="22">
        <v>0</v>
      </c>
      <c r="AD282" s="22">
        <v>0</v>
      </c>
      <c r="AE282" s="319">
        <v>0</v>
      </c>
      <c r="AF282" s="319">
        <v>0</v>
      </c>
      <c r="AG282" s="319">
        <v>0</v>
      </c>
      <c r="AH282" s="319">
        <v>0</v>
      </c>
      <c r="AI282" s="319">
        <v>0</v>
      </c>
      <c r="AJ282" s="319">
        <v>0</v>
      </c>
      <c r="AK282" s="319">
        <v>0</v>
      </c>
      <c r="AL282" s="319">
        <v>0</v>
      </c>
      <c r="AM282" s="319">
        <v>0</v>
      </c>
      <c r="AN282" s="319">
        <v>0</v>
      </c>
      <c r="AO282" s="319">
        <v>0</v>
      </c>
      <c r="AP282" s="319">
        <v>0</v>
      </c>
      <c r="AQ282" s="319">
        <v>0</v>
      </c>
      <c r="AR282" s="319">
        <v>0</v>
      </c>
      <c r="AS282" s="319">
        <v>0</v>
      </c>
      <c r="AT282" s="319">
        <v>0</v>
      </c>
      <c r="AU282" s="319">
        <v>0</v>
      </c>
      <c r="AV282" s="319">
        <v>0</v>
      </c>
      <c r="AW282" s="319">
        <v>0</v>
      </c>
      <c r="AX282" s="215"/>
    </row>
    <row r="283" spans="1:50" ht="15.75" customHeight="1">
      <c r="A283" s="201"/>
      <c r="B283" s="310" t="s">
        <v>401</v>
      </c>
      <c r="C283" s="312"/>
      <c r="D283" s="312"/>
      <c r="E283" s="312"/>
      <c r="F283" s="312"/>
      <c r="G283" s="312"/>
      <c r="H283" s="312"/>
      <c r="I283" s="312"/>
      <c r="J283" s="310"/>
      <c r="K283" s="310"/>
      <c r="L283" s="310"/>
      <c r="M283" s="310"/>
      <c r="N283" s="310"/>
      <c r="O283" s="310"/>
      <c r="P283" s="310"/>
      <c r="Q283" s="310"/>
      <c r="R283" s="311"/>
      <c r="S283" s="22">
        <v>0</v>
      </c>
      <c r="T283" s="22">
        <v>0</v>
      </c>
      <c r="U283" s="22">
        <v>0</v>
      </c>
      <c r="V283" s="22">
        <v>0</v>
      </c>
      <c r="W283" s="22">
        <v>0</v>
      </c>
      <c r="X283" s="22">
        <v>0</v>
      </c>
      <c r="Y283" s="22">
        <v>0</v>
      </c>
      <c r="Z283" s="22">
        <v>0</v>
      </c>
      <c r="AA283" s="22">
        <v>0</v>
      </c>
      <c r="AB283" s="22">
        <v>0</v>
      </c>
      <c r="AC283" s="22">
        <v>0</v>
      </c>
      <c r="AD283" s="22">
        <v>0</v>
      </c>
      <c r="AE283" s="319">
        <v>0</v>
      </c>
      <c r="AF283" s="319">
        <v>0</v>
      </c>
      <c r="AG283" s="319">
        <v>0</v>
      </c>
      <c r="AH283" s="319">
        <v>0</v>
      </c>
      <c r="AI283" s="319">
        <v>0</v>
      </c>
      <c r="AJ283" s="319">
        <v>0</v>
      </c>
      <c r="AK283" s="319">
        <v>0</v>
      </c>
      <c r="AL283" s="319">
        <v>0</v>
      </c>
      <c r="AM283" s="319">
        <v>0</v>
      </c>
      <c r="AN283" s="319">
        <v>0</v>
      </c>
      <c r="AO283" s="319">
        <v>0</v>
      </c>
      <c r="AP283" s="319">
        <v>0</v>
      </c>
      <c r="AQ283" s="319">
        <v>0</v>
      </c>
      <c r="AR283" s="319">
        <v>0</v>
      </c>
      <c r="AS283" s="319">
        <v>0</v>
      </c>
      <c r="AT283" s="319">
        <v>0</v>
      </c>
      <c r="AU283" s="319">
        <v>0</v>
      </c>
      <c r="AV283" s="319">
        <v>0</v>
      </c>
      <c r="AW283" s="319">
        <v>0</v>
      </c>
      <c r="AX283" s="215"/>
    </row>
    <row r="284" spans="1:50" ht="15.75" customHeight="1">
      <c r="A284" s="201">
        <v>24</v>
      </c>
      <c r="B284" s="302" t="s">
        <v>286</v>
      </c>
      <c r="C284" s="1100"/>
      <c r="D284" s="1100"/>
      <c r="E284" s="1100"/>
      <c r="F284" s="1100"/>
      <c r="G284" s="1100"/>
      <c r="H284" s="1100"/>
      <c r="I284" s="1100"/>
      <c r="J284" s="302"/>
      <c r="K284" s="302"/>
      <c r="L284" s="302"/>
      <c r="M284" s="302"/>
      <c r="N284" s="302"/>
      <c r="O284" s="302"/>
      <c r="P284" s="302"/>
      <c r="Q284" s="302"/>
      <c r="R284" s="303"/>
      <c r="S284" s="23">
        <v>2</v>
      </c>
      <c r="T284" s="23">
        <v>1</v>
      </c>
      <c r="U284" s="23">
        <v>1</v>
      </c>
      <c r="V284" s="23">
        <v>1</v>
      </c>
      <c r="W284" s="23">
        <v>1</v>
      </c>
      <c r="X284" s="23">
        <v>1</v>
      </c>
      <c r="Y284" s="23">
        <v>1</v>
      </c>
      <c r="Z284" s="23">
        <v>1</v>
      </c>
      <c r="AA284" s="23">
        <v>1</v>
      </c>
      <c r="AB284" s="23">
        <v>1</v>
      </c>
      <c r="AC284" s="23">
        <v>1</v>
      </c>
      <c r="AD284" s="23">
        <v>1</v>
      </c>
      <c r="AE284" s="325">
        <v>1</v>
      </c>
      <c r="AF284" s="325">
        <v>1</v>
      </c>
      <c r="AG284" s="325">
        <v>1</v>
      </c>
      <c r="AH284" s="325">
        <v>1</v>
      </c>
      <c r="AI284" s="325">
        <v>1</v>
      </c>
      <c r="AJ284" s="325">
        <v>1</v>
      </c>
      <c r="AK284" s="325">
        <v>1</v>
      </c>
      <c r="AL284" s="325">
        <v>1</v>
      </c>
      <c r="AM284" s="325">
        <v>1</v>
      </c>
      <c r="AN284" s="325">
        <v>1</v>
      </c>
      <c r="AO284" s="325">
        <v>1</v>
      </c>
      <c r="AP284" s="325">
        <v>1</v>
      </c>
      <c r="AQ284" s="325">
        <v>1</v>
      </c>
      <c r="AR284" s="325">
        <v>1</v>
      </c>
      <c r="AS284" s="325">
        <v>1</v>
      </c>
      <c r="AT284" s="325">
        <v>1</v>
      </c>
      <c r="AU284" s="325">
        <v>1</v>
      </c>
      <c r="AV284" s="325">
        <v>1</v>
      </c>
      <c r="AW284" s="325">
        <v>1</v>
      </c>
      <c r="AX284" s="215"/>
    </row>
    <row r="285" spans="1:50" ht="15.75" customHeight="1">
      <c r="A285" s="201">
        <v>25</v>
      </c>
      <c r="B285" s="302" t="s">
        <v>292</v>
      </c>
      <c r="C285" s="1100"/>
      <c r="D285" s="1100"/>
      <c r="E285" s="1100"/>
      <c r="F285" s="1100"/>
      <c r="G285" s="1100"/>
      <c r="H285" s="1100"/>
      <c r="I285" s="1100"/>
      <c r="J285" s="302"/>
      <c r="K285" s="302"/>
      <c r="L285" s="302"/>
      <c r="M285" s="302"/>
      <c r="N285" s="302"/>
      <c r="O285" s="302"/>
      <c r="P285" s="302"/>
      <c r="Q285" s="302"/>
      <c r="R285" s="303"/>
      <c r="S285" s="23">
        <v>5</v>
      </c>
      <c r="T285" s="23">
        <v>4</v>
      </c>
      <c r="U285" s="23">
        <v>4</v>
      </c>
      <c r="V285" s="23">
        <v>4</v>
      </c>
      <c r="W285" s="23">
        <v>4</v>
      </c>
      <c r="X285" s="23">
        <v>4</v>
      </c>
      <c r="Y285" s="23">
        <v>4</v>
      </c>
      <c r="Z285" s="23">
        <v>4</v>
      </c>
      <c r="AA285" s="23">
        <v>4</v>
      </c>
      <c r="AB285" s="23">
        <v>4</v>
      </c>
      <c r="AC285" s="23">
        <v>4</v>
      </c>
      <c r="AD285" s="23">
        <v>4</v>
      </c>
      <c r="AE285" s="325">
        <v>4</v>
      </c>
      <c r="AF285" s="325">
        <v>4</v>
      </c>
      <c r="AG285" s="325">
        <v>4</v>
      </c>
      <c r="AH285" s="325">
        <v>4</v>
      </c>
      <c r="AI285" s="325">
        <v>4</v>
      </c>
      <c r="AJ285" s="325">
        <v>4</v>
      </c>
      <c r="AK285" s="325">
        <v>4</v>
      </c>
      <c r="AL285" s="325">
        <v>4</v>
      </c>
      <c r="AM285" s="325">
        <v>4</v>
      </c>
      <c r="AN285" s="325">
        <v>4</v>
      </c>
      <c r="AO285" s="325">
        <v>4</v>
      </c>
      <c r="AP285" s="325">
        <v>4</v>
      </c>
      <c r="AQ285" s="325">
        <v>4</v>
      </c>
      <c r="AR285" s="325">
        <v>4</v>
      </c>
      <c r="AS285" s="325">
        <v>4</v>
      </c>
      <c r="AT285" s="325">
        <v>4</v>
      </c>
      <c r="AU285" s="325">
        <v>4</v>
      </c>
      <c r="AV285" s="325">
        <v>4</v>
      </c>
      <c r="AW285" s="325">
        <v>4</v>
      </c>
      <c r="AX285" s="215"/>
    </row>
    <row r="286" spans="1:50">
      <c r="A286" s="201">
        <v>26</v>
      </c>
      <c r="B286" s="302" t="s">
        <v>59</v>
      </c>
      <c r="C286" s="1100"/>
      <c r="D286" s="1100"/>
      <c r="E286" s="1100"/>
      <c r="F286" s="1100"/>
      <c r="G286" s="1100"/>
      <c r="H286" s="1100"/>
      <c r="I286" s="1100"/>
      <c r="J286" s="302"/>
      <c r="K286" s="302"/>
      <c r="L286" s="302"/>
      <c r="M286" s="302"/>
      <c r="N286" s="302"/>
      <c r="O286" s="302"/>
      <c r="P286" s="302"/>
      <c r="Q286" s="302"/>
      <c r="R286" s="303"/>
      <c r="S286" s="22">
        <v>1</v>
      </c>
      <c r="T286" s="22">
        <v>0</v>
      </c>
      <c r="U286" s="22">
        <v>0</v>
      </c>
      <c r="V286" s="22">
        <v>0</v>
      </c>
      <c r="W286" s="22">
        <v>0</v>
      </c>
      <c r="X286" s="22">
        <v>0</v>
      </c>
      <c r="Y286" s="22">
        <v>0</v>
      </c>
      <c r="Z286" s="22">
        <v>0</v>
      </c>
      <c r="AA286" s="22">
        <v>0</v>
      </c>
      <c r="AB286" s="22">
        <v>0</v>
      </c>
      <c r="AC286" s="22">
        <v>0</v>
      </c>
      <c r="AD286" s="22">
        <v>0</v>
      </c>
      <c r="AE286" s="319">
        <v>0</v>
      </c>
      <c r="AF286" s="319">
        <v>0</v>
      </c>
      <c r="AG286" s="319">
        <v>0</v>
      </c>
      <c r="AH286" s="319">
        <v>0</v>
      </c>
      <c r="AI286" s="319">
        <v>0</v>
      </c>
      <c r="AJ286" s="319">
        <v>0</v>
      </c>
      <c r="AK286" s="319">
        <v>0</v>
      </c>
      <c r="AL286" s="319">
        <v>0</v>
      </c>
      <c r="AM286" s="319">
        <v>0</v>
      </c>
      <c r="AN286" s="319">
        <v>0</v>
      </c>
      <c r="AO286" s="319">
        <v>0</v>
      </c>
      <c r="AP286" s="319">
        <v>0</v>
      </c>
      <c r="AQ286" s="319">
        <v>0</v>
      </c>
      <c r="AR286" s="319">
        <v>0</v>
      </c>
      <c r="AS286" s="319">
        <v>0</v>
      </c>
      <c r="AT286" s="319">
        <v>0</v>
      </c>
      <c r="AU286" s="319">
        <v>0</v>
      </c>
      <c r="AV286" s="319">
        <v>0</v>
      </c>
      <c r="AW286" s="319">
        <v>0</v>
      </c>
      <c r="AX286" s="215"/>
    </row>
    <row r="287" spans="1:50">
      <c r="A287" s="201"/>
      <c r="B287" s="310" t="s">
        <v>403</v>
      </c>
      <c r="C287" s="312"/>
      <c r="D287" s="312"/>
      <c r="E287" s="312"/>
      <c r="F287" s="312"/>
      <c r="G287" s="312"/>
      <c r="H287" s="312"/>
      <c r="I287" s="312"/>
      <c r="J287" s="310"/>
      <c r="K287" s="310"/>
      <c r="L287" s="310"/>
      <c r="M287" s="310"/>
      <c r="N287" s="310"/>
      <c r="O287" s="310"/>
      <c r="P287" s="310"/>
      <c r="Q287" s="310"/>
      <c r="R287" s="311"/>
      <c r="S287" s="22">
        <v>0</v>
      </c>
      <c r="T287" s="22">
        <v>1</v>
      </c>
      <c r="U287" s="22">
        <v>1</v>
      </c>
      <c r="V287" s="22">
        <v>1</v>
      </c>
      <c r="W287" s="22">
        <v>1</v>
      </c>
      <c r="X287" s="22">
        <v>1</v>
      </c>
      <c r="Y287" s="22">
        <v>1</v>
      </c>
      <c r="Z287" s="22">
        <v>1</v>
      </c>
      <c r="AA287" s="22">
        <v>1</v>
      </c>
      <c r="AB287" s="22">
        <v>1</v>
      </c>
      <c r="AC287" s="22">
        <v>1</v>
      </c>
      <c r="AD287" s="22">
        <v>1</v>
      </c>
      <c r="AE287" s="319">
        <v>1</v>
      </c>
      <c r="AF287" s="319">
        <v>1</v>
      </c>
      <c r="AG287" s="319">
        <v>1</v>
      </c>
      <c r="AH287" s="319">
        <v>1</v>
      </c>
      <c r="AI287" s="319">
        <v>1</v>
      </c>
      <c r="AJ287" s="319">
        <v>1</v>
      </c>
      <c r="AK287" s="319">
        <v>1</v>
      </c>
      <c r="AL287" s="319">
        <v>1</v>
      </c>
      <c r="AM287" s="319">
        <v>1</v>
      </c>
      <c r="AN287" s="319">
        <v>1</v>
      </c>
      <c r="AO287" s="319">
        <v>1</v>
      </c>
      <c r="AP287" s="319">
        <v>1</v>
      </c>
      <c r="AQ287" s="319">
        <v>1</v>
      </c>
      <c r="AR287" s="319">
        <v>1</v>
      </c>
      <c r="AS287" s="319">
        <v>1</v>
      </c>
      <c r="AT287" s="319">
        <v>1</v>
      </c>
      <c r="AU287" s="319">
        <v>1</v>
      </c>
      <c r="AV287" s="319">
        <v>1</v>
      </c>
      <c r="AW287" s="319">
        <v>1</v>
      </c>
      <c r="AX287" s="215"/>
    </row>
    <row r="288" spans="1:50">
      <c r="A288" s="201">
        <v>27</v>
      </c>
      <c r="B288" s="302" t="s">
        <v>296</v>
      </c>
      <c r="C288" s="297"/>
      <c r="D288" s="297"/>
      <c r="E288" s="297"/>
      <c r="F288" s="297"/>
      <c r="G288" s="297"/>
      <c r="H288" s="297"/>
      <c r="I288" s="297"/>
      <c r="J288" s="302"/>
      <c r="K288" s="302"/>
      <c r="L288" s="302"/>
      <c r="M288" s="302"/>
      <c r="N288" s="302"/>
      <c r="O288" s="302"/>
      <c r="P288" s="302"/>
      <c r="Q288" s="302"/>
      <c r="R288" s="303"/>
      <c r="S288" s="22">
        <v>2</v>
      </c>
      <c r="T288" s="22">
        <v>3</v>
      </c>
      <c r="U288" s="22">
        <v>3</v>
      </c>
      <c r="V288" s="22">
        <v>3</v>
      </c>
      <c r="W288" s="22">
        <v>3</v>
      </c>
      <c r="X288" s="22">
        <v>3</v>
      </c>
      <c r="Y288" s="22">
        <v>3</v>
      </c>
      <c r="Z288" s="22">
        <v>3</v>
      </c>
      <c r="AA288" s="22">
        <v>3</v>
      </c>
      <c r="AB288" s="22">
        <v>3</v>
      </c>
      <c r="AC288" s="22">
        <v>3</v>
      </c>
      <c r="AD288" s="22">
        <v>3</v>
      </c>
      <c r="AE288" s="319">
        <v>3</v>
      </c>
      <c r="AF288" s="319">
        <v>3</v>
      </c>
      <c r="AG288" s="319">
        <v>3</v>
      </c>
      <c r="AH288" s="319">
        <v>3</v>
      </c>
      <c r="AI288" s="319">
        <v>3</v>
      </c>
      <c r="AJ288" s="319">
        <v>3</v>
      </c>
      <c r="AK288" s="319">
        <v>3</v>
      </c>
      <c r="AL288" s="319">
        <v>3</v>
      </c>
      <c r="AM288" s="319">
        <v>3</v>
      </c>
      <c r="AN288" s="319">
        <v>3</v>
      </c>
      <c r="AO288" s="319">
        <v>3</v>
      </c>
      <c r="AP288" s="319">
        <v>3</v>
      </c>
      <c r="AQ288" s="319">
        <v>3</v>
      </c>
      <c r="AR288" s="319">
        <v>3</v>
      </c>
      <c r="AS288" s="319">
        <v>3</v>
      </c>
      <c r="AT288" s="319">
        <v>3</v>
      </c>
      <c r="AU288" s="319">
        <v>3</v>
      </c>
      <c r="AV288" s="319">
        <v>3</v>
      </c>
      <c r="AW288" s="319">
        <v>3</v>
      </c>
      <c r="AX288" s="215"/>
    </row>
    <row r="289" spans="1:50">
      <c r="A289" s="201">
        <v>28</v>
      </c>
      <c r="B289" s="302" t="s">
        <v>295</v>
      </c>
      <c r="C289" s="297"/>
      <c r="D289" s="297"/>
      <c r="E289" s="297"/>
      <c r="F289" s="297"/>
      <c r="G289" s="297"/>
      <c r="H289" s="297"/>
      <c r="I289" s="297"/>
      <c r="J289" s="302"/>
      <c r="K289" s="302"/>
      <c r="L289" s="302"/>
      <c r="M289" s="302"/>
      <c r="N289" s="302"/>
      <c r="O289" s="302"/>
      <c r="P289" s="302"/>
      <c r="Q289" s="302"/>
      <c r="R289" s="303"/>
      <c r="S289" s="22">
        <v>2</v>
      </c>
      <c r="T289" s="22">
        <v>2</v>
      </c>
      <c r="U289" s="22">
        <v>2</v>
      </c>
      <c r="V289" s="22">
        <v>2</v>
      </c>
      <c r="W289" s="22">
        <v>2</v>
      </c>
      <c r="X289" s="22">
        <v>2</v>
      </c>
      <c r="Y289" s="22">
        <v>2</v>
      </c>
      <c r="Z289" s="22">
        <v>2</v>
      </c>
      <c r="AA289" s="22">
        <v>2</v>
      </c>
      <c r="AB289" s="22">
        <v>2</v>
      </c>
      <c r="AC289" s="22">
        <v>2</v>
      </c>
      <c r="AD289" s="22">
        <v>2</v>
      </c>
      <c r="AE289" s="319">
        <v>2</v>
      </c>
      <c r="AF289" s="319">
        <v>2</v>
      </c>
      <c r="AG289" s="319">
        <v>2</v>
      </c>
      <c r="AH289" s="319">
        <v>2</v>
      </c>
      <c r="AI289" s="319">
        <v>2</v>
      </c>
      <c r="AJ289" s="319">
        <v>2</v>
      </c>
      <c r="AK289" s="319">
        <v>2</v>
      </c>
      <c r="AL289" s="319">
        <v>2</v>
      </c>
      <c r="AM289" s="319">
        <v>2</v>
      </c>
      <c r="AN289" s="319">
        <v>2</v>
      </c>
      <c r="AO289" s="319">
        <v>2</v>
      </c>
      <c r="AP289" s="319">
        <v>2</v>
      </c>
      <c r="AQ289" s="319">
        <v>2</v>
      </c>
      <c r="AR289" s="319">
        <v>2</v>
      </c>
      <c r="AS289" s="319">
        <v>2</v>
      </c>
      <c r="AT289" s="319">
        <v>2</v>
      </c>
      <c r="AU289" s="319">
        <v>2</v>
      </c>
      <c r="AV289" s="319">
        <v>2</v>
      </c>
      <c r="AW289" s="319">
        <v>2</v>
      </c>
      <c r="AX289" s="215"/>
    </row>
    <row r="290" spans="1:50">
      <c r="A290" s="201">
        <v>29</v>
      </c>
      <c r="B290" s="302" t="s">
        <v>294</v>
      </c>
      <c r="C290" s="1100"/>
      <c r="D290" s="1100"/>
      <c r="E290" s="1100"/>
      <c r="F290" s="1100"/>
      <c r="G290" s="1100"/>
      <c r="H290" s="1100"/>
      <c r="I290" s="1100"/>
      <c r="J290" s="302"/>
      <c r="K290" s="302"/>
      <c r="L290" s="302"/>
      <c r="M290" s="302"/>
      <c r="N290" s="302"/>
      <c r="O290" s="302"/>
      <c r="P290" s="302"/>
      <c r="Q290" s="302"/>
      <c r="R290" s="303"/>
      <c r="S290" s="26">
        <v>2</v>
      </c>
      <c r="T290" s="26">
        <v>1</v>
      </c>
      <c r="U290" s="26">
        <v>1</v>
      </c>
      <c r="V290" s="26">
        <v>1</v>
      </c>
      <c r="W290" s="26">
        <v>1</v>
      </c>
      <c r="X290" s="26">
        <v>1</v>
      </c>
      <c r="Y290" s="26">
        <v>1</v>
      </c>
      <c r="Z290" s="26">
        <v>1</v>
      </c>
      <c r="AA290" s="26">
        <v>1</v>
      </c>
      <c r="AB290" s="26">
        <v>1</v>
      </c>
      <c r="AC290" s="26">
        <v>1</v>
      </c>
      <c r="AD290" s="26">
        <v>1</v>
      </c>
      <c r="AE290" s="330">
        <v>1</v>
      </c>
      <c r="AF290" s="330">
        <v>1</v>
      </c>
      <c r="AG290" s="330">
        <v>1</v>
      </c>
      <c r="AH290" s="330">
        <v>1</v>
      </c>
      <c r="AI290" s="330">
        <v>1</v>
      </c>
      <c r="AJ290" s="330">
        <v>1</v>
      </c>
      <c r="AK290" s="330">
        <v>1</v>
      </c>
      <c r="AL290" s="330">
        <v>1</v>
      </c>
      <c r="AM290" s="330">
        <v>1</v>
      </c>
      <c r="AN290" s="330">
        <v>1</v>
      </c>
      <c r="AO290" s="330">
        <v>1</v>
      </c>
      <c r="AP290" s="330">
        <v>1</v>
      </c>
      <c r="AQ290" s="330">
        <v>1</v>
      </c>
      <c r="AR290" s="330">
        <v>1</v>
      </c>
      <c r="AS290" s="330">
        <v>1</v>
      </c>
      <c r="AT290" s="330">
        <v>1</v>
      </c>
      <c r="AU290" s="330">
        <v>1</v>
      </c>
      <c r="AV290" s="330">
        <v>1</v>
      </c>
      <c r="AW290" s="330">
        <v>1</v>
      </c>
      <c r="AX290" s="215"/>
    </row>
    <row r="291" spans="1:50">
      <c r="A291" s="1074" t="s">
        <v>50</v>
      </c>
      <c r="B291" s="1075"/>
      <c r="C291" s="1075"/>
      <c r="D291" s="1075"/>
      <c r="E291" s="1075"/>
      <c r="F291" s="1075"/>
      <c r="G291" s="1075"/>
      <c r="H291" s="1075"/>
      <c r="I291" s="1075"/>
      <c r="J291" s="1075"/>
      <c r="K291" s="1075"/>
      <c r="L291" s="1075"/>
      <c r="M291" s="1075"/>
      <c r="N291" s="1075"/>
      <c r="O291" s="1075"/>
      <c r="P291" s="1075"/>
      <c r="Q291" s="1075"/>
      <c r="R291" s="1076"/>
      <c r="S291" s="205">
        <f>SUM(S258:S290)</f>
        <v>101</v>
      </c>
      <c r="T291" s="205">
        <f>SUM(T258:T290)</f>
        <v>64</v>
      </c>
      <c r="U291" s="205">
        <f>SUM(U258:U290)</f>
        <v>64</v>
      </c>
      <c r="V291" s="205">
        <f>SUM(V258:V290)</f>
        <v>64</v>
      </c>
      <c r="W291" s="205">
        <f t="shared" ref="W291:AV291" si="5">SUM(W258:W290)</f>
        <v>64</v>
      </c>
      <c r="X291" s="205">
        <f t="shared" si="5"/>
        <v>64</v>
      </c>
      <c r="Y291" s="205">
        <f t="shared" si="5"/>
        <v>64</v>
      </c>
      <c r="Z291" s="205">
        <f t="shared" si="5"/>
        <v>64</v>
      </c>
      <c r="AA291" s="205">
        <f t="shared" si="5"/>
        <v>64</v>
      </c>
      <c r="AB291" s="205">
        <f t="shared" si="5"/>
        <v>61</v>
      </c>
      <c r="AC291" s="205">
        <f t="shared" si="5"/>
        <v>61</v>
      </c>
      <c r="AD291" s="205">
        <f t="shared" si="5"/>
        <v>61</v>
      </c>
      <c r="AE291" s="205">
        <f t="shared" si="5"/>
        <v>61</v>
      </c>
      <c r="AF291" s="205">
        <f t="shared" si="5"/>
        <v>61</v>
      </c>
      <c r="AG291" s="205">
        <f t="shared" si="5"/>
        <v>60</v>
      </c>
      <c r="AH291" s="205">
        <f t="shared" si="5"/>
        <v>60</v>
      </c>
      <c r="AI291" s="205">
        <f t="shared" si="5"/>
        <v>59</v>
      </c>
      <c r="AJ291" s="205">
        <f t="shared" si="5"/>
        <v>59</v>
      </c>
      <c r="AK291" s="205">
        <f t="shared" si="5"/>
        <v>59</v>
      </c>
      <c r="AL291" s="205">
        <f t="shared" si="5"/>
        <v>59</v>
      </c>
      <c r="AM291" s="205">
        <f t="shared" si="5"/>
        <v>59</v>
      </c>
      <c r="AN291" s="205">
        <f t="shared" si="5"/>
        <v>59</v>
      </c>
      <c r="AO291" s="205">
        <f t="shared" si="5"/>
        <v>59</v>
      </c>
      <c r="AP291" s="205">
        <f t="shared" si="5"/>
        <v>59</v>
      </c>
      <c r="AQ291" s="205">
        <f t="shared" si="5"/>
        <v>59</v>
      </c>
      <c r="AR291" s="205">
        <f t="shared" si="5"/>
        <v>59</v>
      </c>
      <c r="AS291" s="205">
        <f t="shared" si="5"/>
        <v>59</v>
      </c>
      <c r="AT291" s="205">
        <f t="shared" si="5"/>
        <v>59</v>
      </c>
      <c r="AU291" s="205">
        <f t="shared" si="5"/>
        <v>58</v>
      </c>
      <c r="AV291" s="205">
        <f t="shared" si="5"/>
        <v>58</v>
      </c>
      <c r="AW291" s="205">
        <f>SUM(AW259:AW290)</f>
        <v>57</v>
      </c>
      <c r="AX291" s="215"/>
    </row>
    <row r="292" spans="1:50">
      <c r="A292" s="1084" t="s">
        <v>60</v>
      </c>
      <c r="B292" s="1085"/>
      <c r="C292" s="1085"/>
      <c r="D292" s="1085"/>
      <c r="E292" s="1085"/>
      <c r="F292" s="1085"/>
      <c r="G292" s="1085"/>
      <c r="H292" s="1085"/>
      <c r="I292" s="1085"/>
      <c r="J292" s="1085"/>
      <c r="K292" s="1085"/>
      <c r="L292" s="1085"/>
      <c r="M292" s="1085"/>
      <c r="N292" s="1085"/>
      <c r="O292" s="1085"/>
      <c r="P292" s="1085"/>
      <c r="Q292" s="1085"/>
      <c r="R292" s="1085"/>
      <c r="S292" s="1085"/>
      <c r="T292" s="1085"/>
      <c r="U292" s="1085"/>
      <c r="V292" s="1085"/>
      <c r="W292" s="1085"/>
      <c r="X292" s="1085"/>
      <c r="Y292" s="1085"/>
      <c r="Z292" s="1085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6"/>
    </row>
    <row r="293" spans="1:50" ht="15" customHeight="1">
      <c r="A293" s="1087" t="s">
        <v>0</v>
      </c>
      <c r="B293" s="1087" t="s">
        <v>61</v>
      </c>
      <c r="C293" s="1087"/>
      <c r="D293" s="1087" t="s">
        <v>52</v>
      </c>
      <c r="E293" s="1087"/>
      <c r="F293" s="1087"/>
      <c r="G293" s="1087"/>
      <c r="H293" s="1087"/>
      <c r="I293" s="1087"/>
      <c r="J293" s="1087"/>
      <c r="K293" s="1087"/>
      <c r="L293" s="1087"/>
      <c r="M293" s="1087"/>
      <c r="N293" s="1087"/>
      <c r="O293" s="1087"/>
      <c r="P293" s="1087"/>
      <c r="Q293" s="1087"/>
      <c r="R293" s="1087"/>
      <c r="S293" s="1094" t="s">
        <v>395</v>
      </c>
      <c r="T293" s="1095"/>
      <c r="U293" s="1095"/>
      <c r="V293" s="1095"/>
      <c r="W293" s="1095"/>
      <c r="X293" s="1095"/>
      <c r="Y293" s="1095"/>
      <c r="Z293" s="1095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43" t="s">
        <v>21</v>
      </c>
    </row>
    <row r="294" spans="1:50" ht="15" customHeight="1">
      <c r="A294" s="1087"/>
      <c r="B294" s="1087"/>
      <c r="C294" s="1087"/>
      <c r="D294" s="1087"/>
      <c r="E294" s="1087"/>
      <c r="F294" s="1087"/>
      <c r="G294" s="1087"/>
      <c r="H294" s="1087"/>
      <c r="I294" s="1087"/>
      <c r="J294" s="1087"/>
      <c r="K294" s="1087"/>
      <c r="L294" s="1087"/>
      <c r="M294" s="1087"/>
      <c r="N294" s="1087"/>
      <c r="O294" s="1087"/>
      <c r="P294" s="1087"/>
      <c r="Q294" s="1087"/>
      <c r="R294" s="1087"/>
      <c r="S294" s="293">
        <v>1</v>
      </c>
      <c r="T294" s="293">
        <v>2</v>
      </c>
      <c r="U294" s="293">
        <v>3</v>
      </c>
      <c r="V294" s="293">
        <v>4</v>
      </c>
      <c r="W294" s="293">
        <v>5</v>
      </c>
      <c r="X294" s="293">
        <v>6</v>
      </c>
      <c r="Y294" s="293">
        <v>7</v>
      </c>
      <c r="Z294" s="293">
        <v>8</v>
      </c>
      <c r="AA294" s="293">
        <v>9</v>
      </c>
      <c r="AB294" s="293">
        <v>10</v>
      </c>
      <c r="AC294" s="293">
        <v>11</v>
      </c>
      <c r="AD294" s="293">
        <v>12</v>
      </c>
      <c r="AE294" s="293">
        <v>13</v>
      </c>
      <c r="AF294" s="293">
        <v>14</v>
      </c>
      <c r="AG294" s="293">
        <v>15</v>
      </c>
      <c r="AH294" s="293">
        <v>16</v>
      </c>
      <c r="AI294" s="293">
        <v>17</v>
      </c>
      <c r="AJ294" s="293">
        <v>18</v>
      </c>
      <c r="AK294" s="293">
        <v>19</v>
      </c>
      <c r="AL294" s="200">
        <v>20</v>
      </c>
      <c r="AM294" s="200">
        <v>21</v>
      </c>
      <c r="AN294" s="200">
        <v>22</v>
      </c>
      <c r="AO294" s="200">
        <v>23</v>
      </c>
      <c r="AP294" s="200">
        <v>24</v>
      </c>
      <c r="AQ294" s="200">
        <v>25</v>
      </c>
      <c r="AR294" s="200">
        <v>26</v>
      </c>
      <c r="AS294" s="200">
        <v>27</v>
      </c>
      <c r="AT294" s="293">
        <v>28</v>
      </c>
      <c r="AU294" s="293">
        <v>29</v>
      </c>
      <c r="AV294" s="293">
        <v>30</v>
      </c>
      <c r="AW294" s="293">
        <v>31</v>
      </c>
      <c r="AX294" s="1045"/>
    </row>
    <row r="295" spans="1:50">
      <c r="A295" s="288">
        <v>1</v>
      </c>
      <c r="B295" s="1087">
        <v>2</v>
      </c>
      <c r="C295" s="1087"/>
      <c r="D295" s="1087">
        <v>3</v>
      </c>
      <c r="E295" s="1087"/>
      <c r="F295" s="1087"/>
      <c r="G295" s="1087"/>
      <c r="H295" s="1087"/>
      <c r="I295" s="1087"/>
      <c r="J295" s="1087"/>
      <c r="K295" s="1087"/>
      <c r="L295" s="1087"/>
      <c r="M295" s="1087"/>
      <c r="N295" s="1087"/>
      <c r="O295" s="1087"/>
      <c r="P295" s="1087"/>
      <c r="Q295" s="1087"/>
      <c r="R295" s="1087"/>
      <c r="S295" s="1094">
        <v>4</v>
      </c>
      <c r="T295" s="1095"/>
      <c r="U295" s="1095"/>
      <c r="V295" s="1095"/>
      <c r="W295" s="1095"/>
      <c r="X295" s="1095"/>
      <c r="Y295" s="1095"/>
      <c r="Z295" s="1095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285">
        <v>5</v>
      </c>
    </row>
    <row r="296" spans="1:50">
      <c r="A296" s="201">
        <v>1</v>
      </c>
      <c r="B296" s="1077" t="s">
        <v>1350</v>
      </c>
      <c r="C296" s="1077"/>
      <c r="D296" s="1077" t="s">
        <v>216</v>
      </c>
      <c r="E296" s="1077"/>
      <c r="F296" s="1077"/>
      <c r="G296" s="1077"/>
      <c r="H296" s="1077"/>
      <c r="I296" s="1077"/>
      <c r="J296" s="1077"/>
      <c r="K296" s="1077"/>
      <c r="L296" s="1077"/>
      <c r="M296" s="1077"/>
      <c r="N296" s="1077"/>
      <c r="O296" s="1077"/>
      <c r="P296" s="1077"/>
      <c r="Q296" s="1077"/>
      <c r="R296" s="1077"/>
      <c r="S296" s="22">
        <v>1</v>
      </c>
      <c r="T296" s="22">
        <v>1</v>
      </c>
      <c r="U296" s="22">
        <v>1</v>
      </c>
      <c r="V296" s="22">
        <v>1</v>
      </c>
      <c r="W296" s="22">
        <v>1</v>
      </c>
      <c r="X296" s="22">
        <v>1</v>
      </c>
      <c r="Y296" s="22">
        <v>1</v>
      </c>
      <c r="Z296" s="22">
        <v>1</v>
      </c>
      <c r="AA296" s="22">
        <v>1</v>
      </c>
      <c r="AB296" s="22">
        <v>1</v>
      </c>
      <c r="AC296" s="22">
        <v>1</v>
      </c>
      <c r="AD296" s="22">
        <v>1</v>
      </c>
      <c r="AE296" s="319">
        <v>1</v>
      </c>
      <c r="AF296" s="319">
        <v>1</v>
      </c>
      <c r="AG296" s="319">
        <v>1</v>
      </c>
      <c r="AH296" s="319">
        <v>1</v>
      </c>
      <c r="AI296" s="319">
        <v>1</v>
      </c>
      <c r="AJ296" s="319">
        <v>1</v>
      </c>
      <c r="AK296" s="319">
        <v>1</v>
      </c>
      <c r="AL296" s="319">
        <v>1</v>
      </c>
      <c r="AM296" s="319">
        <v>1</v>
      </c>
      <c r="AN296" s="319">
        <v>1</v>
      </c>
      <c r="AO296" s="319">
        <v>1</v>
      </c>
      <c r="AP296" s="319">
        <v>1</v>
      </c>
      <c r="AQ296" s="319">
        <v>1</v>
      </c>
      <c r="AR296" s="319">
        <v>1</v>
      </c>
      <c r="AS296" s="319">
        <v>1</v>
      </c>
      <c r="AT296" s="332">
        <v>1</v>
      </c>
      <c r="AU296" s="332">
        <v>1</v>
      </c>
      <c r="AV296" s="332">
        <v>1</v>
      </c>
      <c r="AW296" s="332">
        <v>1</v>
      </c>
      <c r="AX296" s="214"/>
    </row>
    <row r="297" spans="1:50">
      <c r="A297" s="201">
        <v>2</v>
      </c>
      <c r="B297" s="1077" t="s">
        <v>1350</v>
      </c>
      <c r="C297" s="1077"/>
      <c r="D297" s="1078" t="s">
        <v>212</v>
      </c>
      <c r="E297" s="1079"/>
      <c r="F297" s="1079"/>
      <c r="G297" s="1079"/>
      <c r="H297" s="1079"/>
      <c r="I297" s="1079"/>
      <c r="J297" s="1079"/>
      <c r="K297" s="1079"/>
      <c r="L297" s="1079"/>
      <c r="M297" s="1079"/>
      <c r="N297" s="1079"/>
      <c r="O297" s="1079"/>
      <c r="P297" s="1079"/>
      <c r="Q297" s="1079"/>
      <c r="R297" s="1080"/>
      <c r="S297" s="22">
        <v>1</v>
      </c>
      <c r="T297" s="22">
        <v>1</v>
      </c>
      <c r="U297" s="22">
        <v>1</v>
      </c>
      <c r="V297" s="22">
        <v>1</v>
      </c>
      <c r="W297" s="22">
        <v>1</v>
      </c>
      <c r="X297" s="22">
        <v>1</v>
      </c>
      <c r="Y297" s="22">
        <v>1</v>
      </c>
      <c r="Z297" s="22">
        <v>1</v>
      </c>
      <c r="AA297" s="22">
        <v>1</v>
      </c>
      <c r="AB297" s="22">
        <v>1</v>
      </c>
      <c r="AC297" s="22">
        <v>1</v>
      </c>
      <c r="AD297" s="22">
        <v>1</v>
      </c>
      <c r="AE297" s="319">
        <v>1</v>
      </c>
      <c r="AF297" s="319">
        <v>1</v>
      </c>
      <c r="AG297" s="319">
        <v>1</v>
      </c>
      <c r="AH297" s="319">
        <v>1</v>
      </c>
      <c r="AI297" s="319">
        <v>1</v>
      </c>
      <c r="AJ297" s="319">
        <v>1</v>
      </c>
      <c r="AK297" s="319">
        <v>1</v>
      </c>
      <c r="AL297" s="319">
        <v>1</v>
      </c>
      <c r="AM297" s="319">
        <v>1</v>
      </c>
      <c r="AN297" s="319">
        <v>1</v>
      </c>
      <c r="AO297" s="319">
        <v>1</v>
      </c>
      <c r="AP297" s="319">
        <v>1</v>
      </c>
      <c r="AQ297" s="319">
        <v>1</v>
      </c>
      <c r="AR297" s="319">
        <v>1</v>
      </c>
      <c r="AS297" s="319">
        <v>1</v>
      </c>
      <c r="AT297" s="332">
        <v>1</v>
      </c>
      <c r="AU297" s="332">
        <v>1</v>
      </c>
      <c r="AV297" s="332">
        <v>1</v>
      </c>
      <c r="AW297" s="332">
        <v>1</v>
      </c>
      <c r="AX297" s="284"/>
    </row>
    <row r="298" spans="1:50">
      <c r="A298" s="201">
        <v>3</v>
      </c>
      <c r="B298" s="1077" t="s">
        <v>1350</v>
      </c>
      <c r="C298" s="1077"/>
      <c r="D298" s="1097" t="s">
        <v>213</v>
      </c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9"/>
      <c r="S298" s="22">
        <v>1</v>
      </c>
      <c r="T298" s="22">
        <v>1</v>
      </c>
      <c r="U298" s="22">
        <v>1</v>
      </c>
      <c r="V298" s="22">
        <v>1</v>
      </c>
      <c r="W298" s="22">
        <v>1</v>
      </c>
      <c r="X298" s="22">
        <v>1</v>
      </c>
      <c r="Y298" s="22">
        <v>1</v>
      </c>
      <c r="Z298" s="22">
        <v>1</v>
      </c>
      <c r="AA298" s="22">
        <v>1</v>
      </c>
      <c r="AB298" s="22">
        <v>1</v>
      </c>
      <c r="AC298" s="22">
        <v>1</v>
      </c>
      <c r="AD298" s="22">
        <v>1</v>
      </c>
      <c r="AE298" s="319">
        <v>1</v>
      </c>
      <c r="AF298" s="319">
        <v>1</v>
      </c>
      <c r="AG298" s="319">
        <v>1</v>
      </c>
      <c r="AH298" s="319">
        <v>1</v>
      </c>
      <c r="AI298" s="319">
        <v>1</v>
      </c>
      <c r="AJ298" s="319">
        <v>1</v>
      </c>
      <c r="AK298" s="319">
        <v>1</v>
      </c>
      <c r="AL298" s="319">
        <v>1</v>
      </c>
      <c r="AM298" s="319">
        <v>1</v>
      </c>
      <c r="AN298" s="319">
        <v>1</v>
      </c>
      <c r="AO298" s="319">
        <v>1</v>
      </c>
      <c r="AP298" s="319">
        <v>1</v>
      </c>
      <c r="AQ298" s="319">
        <v>1</v>
      </c>
      <c r="AR298" s="319">
        <v>1</v>
      </c>
      <c r="AS298" s="319">
        <v>1</v>
      </c>
      <c r="AT298" s="332">
        <v>1</v>
      </c>
      <c r="AU298" s="332">
        <v>1</v>
      </c>
      <c r="AV298" s="332">
        <v>1</v>
      </c>
      <c r="AW298" s="332">
        <v>1</v>
      </c>
      <c r="AX298" s="215"/>
    </row>
    <row r="299" spans="1:50">
      <c r="A299" s="201">
        <v>4</v>
      </c>
      <c r="B299" s="1077" t="s">
        <v>1350</v>
      </c>
      <c r="C299" s="1077"/>
      <c r="D299" s="1078" t="s">
        <v>214</v>
      </c>
      <c r="E299" s="1079"/>
      <c r="F299" s="1079"/>
      <c r="G299" s="1079"/>
      <c r="H299" s="1079"/>
      <c r="I299" s="1079"/>
      <c r="J299" s="1079"/>
      <c r="K299" s="1079"/>
      <c r="L299" s="1079"/>
      <c r="M299" s="1079"/>
      <c r="N299" s="1079"/>
      <c r="O299" s="1079"/>
      <c r="P299" s="1079"/>
      <c r="Q299" s="1079"/>
      <c r="R299" s="1080"/>
      <c r="S299" s="22">
        <v>1</v>
      </c>
      <c r="T299" s="22">
        <v>1</v>
      </c>
      <c r="U299" s="22">
        <v>1</v>
      </c>
      <c r="V299" s="22">
        <v>1</v>
      </c>
      <c r="W299" s="22">
        <v>1</v>
      </c>
      <c r="X299" s="22">
        <v>1</v>
      </c>
      <c r="Y299" s="22">
        <v>1</v>
      </c>
      <c r="Z299" s="22">
        <v>1</v>
      </c>
      <c r="AA299" s="22">
        <v>1</v>
      </c>
      <c r="AB299" s="22">
        <v>1</v>
      </c>
      <c r="AC299" s="22">
        <v>1</v>
      </c>
      <c r="AD299" s="22">
        <v>1</v>
      </c>
      <c r="AE299" s="319">
        <v>1</v>
      </c>
      <c r="AF299" s="319">
        <v>1</v>
      </c>
      <c r="AG299" s="319">
        <v>1</v>
      </c>
      <c r="AH299" s="319">
        <v>1</v>
      </c>
      <c r="AI299" s="319">
        <v>1</v>
      </c>
      <c r="AJ299" s="319">
        <v>1</v>
      </c>
      <c r="AK299" s="319">
        <v>1</v>
      </c>
      <c r="AL299" s="319">
        <v>1</v>
      </c>
      <c r="AM299" s="319">
        <v>1</v>
      </c>
      <c r="AN299" s="319">
        <v>1</v>
      </c>
      <c r="AO299" s="319">
        <v>1</v>
      </c>
      <c r="AP299" s="319">
        <v>1</v>
      </c>
      <c r="AQ299" s="319">
        <v>1</v>
      </c>
      <c r="AR299" s="319">
        <v>1</v>
      </c>
      <c r="AS299" s="319">
        <v>1</v>
      </c>
      <c r="AT299" s="332">
        <v>1</v>
      </c>
      <c r="AU299" s="332">
        <v>1</v>
      </c>
      <c r="AV299" s="332">
        <v>1</v>
      </c>
      <c r="AW299" s="332">
        <v>1</v>
      </c>
      <c r="AX299" s="215"/>
    </row>
    <row r="300" spans="1:50">
      <c r="A300" s="201">
        <v>5</v>
      </c>
      <c r="B300" s="1077" t="s">
        <v>1350</v>
      </c>
      <c r="C300" s="1077"/>
      <c r="D300" s="1078" t="s">
        <v>212</v>
      </c>
      <c r="E300" s="1079"/>
      <c r="F300" s="1079"/>
      <c r="G300" s="1079"/>
      <c r="H300" s="1079"/>
      <c r="I300" s="1079"/>
      <c r="J300" s="1079"/>
      <c r="K300" s="1079"/>
      <c r="L300" s="1079"/>
      <c r="M300" s="1079"/>
      <c r="N300" s="1079"/>
      <c r="O300" s="1079"/>
      <c r="P300" s="1079"/>
      <c r="Q300" s="1079"/>
      <c r="R300" s="1080"/>
      <c r="S300" s="22">
        <v>1</v>
      </c>
      <c r="T300" s="22">
        <v>1</v>
      </c>
      <c r="U300" s="22">
        <v>1</v>
      </c>
      <c r="V300" s="22">
        <v>1</v>
      </c>
      <c r="W300" s="22">
        <v>1</v>
      </c>
      <c r="X300" s="22">
        <v>1</v>
      </c>
      <c r="Y300" s="22">
        <v>1</v>
      </c>
      <c r="Z300" s="22">
        <v>1</v>
      </c>
      <c r="AA300" s="22">
        <v>1</v>
      </c>
      <c r="AB300" s="22">
        <v>1</v>
      </c>
      <c r="AC300" s="22">
        <v>1</v>
      </c>
      <c r="AD300" s="22">
        <v>1</v>
      </c>
      <c r="AE300" s="319">
        <v>1</v>
      </c>
      <c r="AF300" s="319">
        <v>1</v>
      </c>
      <c r="AG300" s="319">
        <v>1</v>
      </c>
      <c r="AH300" s="319">
        <v>1</v>
      </c>
      <c r="AI300" s="319">
        <v>1</v>
      </c>
      <c r="AJ300" s="319">
        <v>1</v>
      </c>
      <c r="AK300" s="319">
        <v>1</v>
      </c>
      <c r="AL300" s="319">
        <v>1</v>
      </c>
      <c r="AM300" s="319">
        <v>1</v>
      </c>
      <c r="AN300" s="319">
        <v>1</v>
      </c>
      <c r="AO300" s="319">
        <v>1</v>
      </c>
      <c r="AP300" s="319">
        <v>1</v>
      </c>
      <c r="AQ300" s="319">
        <v>1</v>
      </c>
      <c r="AR300" s="319">
        <v>1</v>
      </c>
      <c r="AS300" s="319">
        <v>1</v>
      </c>
      <c r="AT300" s="332">
        <v>1</v>
      </c>
      <c r="AU300" s="332">
        <v>1</v>
      </c>
      <c r="AV300" s="332">
        <v>1</v>
      </c>
      <c r="AW300" s="332">
        <v>1</v>
      </c>
      <c r="AX300" s="215"/>
    </row>
    <row r="301" spans="1:50">
      <c r="A301" s="201">
        <v>6</v>
      </c>
      <c r="B301" s="1077" t="s">
        <v>1351</v>
      </c>
      <c r="C301" s="1077"/>
      <c r="D301" s="298" t="s">
        <v>225</v>
      </c>
      <c r="E301" s="299"/>
      <c r="F301" s="299"/>
      <c r="G301" s="299"/>
      <c r="H301" s="299"/>
      <c r="I301" s="299"/>
      <c r="J301" s="299"/>
      <c r="K301" s="299"/>
      <c r="L301" s="299"/>
      <c r="M301" s="299"/>
      <c r="N301" s="299"/>
      <c r="O301" s="299"/>
      <c r="P301" s="299"/>
      <c r="Q301" s="299"/>
      <c r="R301" s="300"/>
      <c r="S301" s="23"/>
      <c r="T301" s="23"/>
      <c r="U301" s="23"/>
      <c r="V301" s="23"/>
      <c r="W301" s="23"/>
      <c r="X301" s="23"/>
      <c r="Y301" s="204"/>
      <c r="Z301" s="204"/>
      <c r="AA301" s="204"/>
      <c r="AB301" s="204"/>
      <c r="AC301" s="204"/>
      <c r="AD301" s="203"/>
      <c r="AE301" s="331"/>
      <c r="AF301" s="331"/>
      <c r="AG301" s="331"/>
      <c r="AH301" s="331"/>
      <c r="AI301" s="331"/>
      <c r="AJ301" s="331"/>
      <c r="AK301" s="331"/>
      <c r="AL301" s="322"/>
      <c r="AM301" s="322"/>
      <c r="AN301" s="322"/>
      <c r="AO301" s="322"/>
      <c r="AP301" s="322"/>
      <c r="AQ301" s="322"/>
      <c r="AR301" s="322"/>
      <c r="AS301" s="322"/>
      <c r="AT301" s="322"/>
      <c r="AU301" s="322"/>
      <c r="AV301" s="322"/>
      <c r="AW301" s="322"/>
      <c r="AX301" s="215"/>
    </row>
    <row r="302" spans="1:50" ht="15.75" customHeight="1">
      <c r="A302" s="201">
        <v>7</v>
      </c>
      <c r="B302" s="1077"/>
      <c r="C302" s="1077"/>
      <c r="D302" s="298"/>
      <c r="E302" s="299"/>
      <c r="F302" s="299"/>
      <c r="G302" s="299"/>
      <c r="H302" s="299"/>
      <c r="I302" s="299"/>
      <c r="J302" s="299"/>
      <c r="K302" s="299"/>
      <c r="L302" s="299"/>
      <c r="M302" s="299"/>
      <c r="N302" s="299"/>
      <c r="O302" s="299"/>
      <c r="P302" s="299"/>
      <c r="Q302" s="299"/>
      <c r="R302" s="300"/>
      <c r="S302" s="26"/>
      <c r="T302" s="26"/>
      <c r="U302" s="26"/>
      <c r="V302" s="205"/>
      <c r="W302" s="207"/>
      <c r="X302" s="207"/>
      <c r="Y302" s="207"/>
      <c r="Z302" s="207"/>
      <c r="AA302" s="207"/>
      <c r="AB302" s="207"/>
      <c r="AC302" s="207"/>
      <c r="AD302" s="207"/>
      <c r="AE302" s="329"/>
      <c r="AF302" s="329"/>
      <c r="AG302" s="329"/>
      <c r="AH302" s="329"/>
      <c r="AI302" s="329"/>
      <c r="AJ302" s="329"/>
      <c r="AK302" s="329"/>
      <c r="AL302" s="322"/>
      <c r="AM302" s="322"/>
      <c r="AN302" s="322"/>
      <c r="AO302" s="322"/>
      <c r="AP302" s="322"/>
      <c r="AQ302" s="322"/>
      <c r="AR302" s="322"/>
      <c r="AS302" s="322"/>
      <c r="AT302" s="322"/>
      <c r="AU302" s="322"/>
      <c r="AV302" s="322"/>
      <c r="AW302" s="322"/>
      <c r="AX302" s="215"/>
    </row>
    <row r="303" spans="1:50" ht="15.75" customHeight="1">
      <c r="A303" s="201">
        <v>8</v>
      </c>
      <c r="B303" s="1077"/>
      <c r="C303" s="1077"/>
      <c r="D303" s="298"/>
      <c r="E303" s="299"/>
      <c r="F303" s="299"/>
      <c r="G303" s="299"/>
      <c r="H303" s="299"/>
      <c r="I303" s="299"/>
      <c r="J303" s="299"/>
      <c r="K303" s="299"/>
      <c r="L303" s="299"/>
      <c r="M303" s="299"/>
      <c r="N303" s="299"/>
      <c r="O303" s="299"/>
      <c r="P303" s="299"/>
      <c r="Q303" s="299"/>
      <c r="R303" s="300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329"/>
      <c r="AF303" s="329"/>
      <c r="AG303" s="327"/>
      <c r="AH303" s="332"/>
      <c r="AI303" s="332"/>
      <c r="AJ303" s="332"/>
      <c r="AK303" s="332"/>
      <c r="AL303" s="322"/>
      <c r="AM303" s="322"/>
      <c r="AN303" s="322"/>
      <c r="AO303" s="322"/>
      <c r="AP303" s="322"/>
      <c r="AQ303" s="322"/>
      <c r="AR303" s="322"/>
      <c r="AS303" s="322"/>
      <c r="AT303" s="322"/>
      <c r="AU303" s="322"/>
      <c r="AV303" s="322"/>
      <c r="AW303" s="322"/>
      <c r="AX303" s="215"/>
    </row>
    <row r="304" spans="1:50" ht="15.75" customHeight="1">
      <c r="A304" s="201">
        <v>9</v>
      </c>
      <c r="B304" s="1077"/>
      <c r="C304" s="1077"/>
      <c r="D304" s="298"/>
      <c r="E304" s="299"/>
      <c r="F304" s="299"/>
      <c r="G304" s="299"/>
      <c r="H304" s="299"/>
      <c r="I304" s="299"/>
      <c r="J304" s="299"/>
      <c r="K304" s="299"/>
      <c r="L304" s="299"/>
      <c r="M304" s="299"/>
      <c r="N304" s="299"/>
      <c r="O304" s="299"/>
      <c r="P304" s="299"/>
      <c r="Q304" s="299"/>
      <c r="R304" s="300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329"/>
      <c r="AF304" s="329"/>
      <c r="AG304" s="327"/>
      <c r="AH304" s="332"/>
      <c r="AI304" s="332"/>
      <c r="AJ304" s="332"/>
      <c r="AK304" s="332"/>
      <c r="AL304" s="322"/>
      <c r="AM304" s="322"/>
      <c r="AN304" s="322"/>
      <c r="AO304" s="322"/>
      <c r="AP304" s="322"/>
      <c r="AQ304" s="322"/>
      <c r="AR304" s="322"/>
      <c r="AS304" s="322"/>
      <c r="AT304" s="322"/>
      <c r="AU304" s="322"/>
      <c r="AV304" s="322"/>
      <c r="AW304" s="322"/>
      <c r="AX304" s="215"/>
    </row>
    <row r="305" spans="1:50">
      <c r="A305" s="201">
        <v>10</v>
      </c>
      <c r="B305" s="1077"/>
      <c r="C305" s="1077"/>
      <c r="D305" s="1078"/>
      <c r="E305" s="1079"/>
      <c r="F305" s="1079"/>
      <c r="G305" s="1079"/>
      <c r="H305" s="1079"/>
      <c r="I305" s="1079"/>
      <c r="J305" s="1079"/>
      <c r="K305" s="1079"/>
      <c r="L305" s="1079"/>
      <c r="M305" s="1079"/>
      <c r="N305" s="1079"/>
      <c r="O305" s="1079"/>
      <c r="P305" s="1079"/>
      <c r="Q305" s="1079"/>
      <c r="R305" s="1080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7"/>
      <c r="AC305" s="207"/>
      <c r="AD305" s="207"/>
      <c r="AE305" s="329"/>
      <c r="AF305" s="329"/>
      <c r="AG305" s="327"/>
      <c r="AH305" s="332"/>
      <c r="AI305" s="332"/>
      <c r="AJ305" s="332"/>
      <c r="AK305" s="332"/>
      <c r="AL305" s="322"/>
      <c r="AM305" s="322"/>
      <c r="AN305" s="322"/>
      <c r="AO305" s="322"/>
      <c r="AP305" s="322"/>
      <c r="AQ305" s="322"/>
      <c r="AR305" s="322"/>
      <c r="AS305" s="322"/>
      <c r="AT305" s="322"/>
      <c r="AU305" s="322"/>
      <c r="AV305" s="322"/>
      <c r="AW305" s="322"/>
      <c r="AX305" s="215"/>
    </row>
    <row r="306" spans="1:50">
      <c r="A306" s="1074" t="s">
        <v>50</v>
      </c>
      <c r="B306" s="1075"/>
      <c r="C306" s="1075"/>
      <c r="D306" s="1075"/>
      <c r="E306" s="1075"/>
      <c r="F306" s="1075"/>
      <c r="G306" s="1075"/>
      <c r="H306" s="1075"/>
      <c r="I306" s="1075"/>
      <c r="J306" s="1075"/>
      <c r="K306" s="1075"/>
      <c r="L306" s="1075"/>
      <c r="M306" s="1075"/>
      <c r="N306" s="1075"/>
      <c r="O306" s="1075"/>
      <c r="P306" s="1075"/>
      <c r="Q306" s="1075"/>
      <c r="R306" s="1076"/>
      <c r="S306" s="207">
        <f>SUM(S296:S305)</f>
        <v>5</v>
      </c>
      <c r="T306" s="207">
        <f t="shared" ref="T306:AW306" si="6">SUM(T296:T305)</f>
        <v>5</v>
      </c>
      <c r="U306" s="207">
        <f t="shared" si="6"/>
        <v>5</v>
      </c>
      <c r="V306" s="207">
        <f t="shared" si="6"/>
        <v>5</v>
      </c>
      <c r="W306" s="207">
        <f t="shared" si="6"/>
        <v>5</v>
      </c>
      <c r="X306" s="207">
        <f t="shared" si="6"/>
        <v>5</v>
      </c>
      <c r="Y306" s="207">
        <f t="shared" si="6"/>
        <v>5</v>
      </c>
      <c r="Z306" s="207">
        <f t="shared" si="6"/>
        <v>5</v>
      </c>
      <c r="AA306" s="207">
        <f t="shared" si="6"/>
        <v>5</v>
      </c>
      <c r="AB306" s="207">
        <f t="shared" si="6"/>
        <v>5</v>
      </c>
      <c r="AC306" s="207">
        <f t="shared" si="6"/>
        <v>5</v>
      </c>
      <c r="AD306" s="207">
        <f t="shared" si="6"/>
        <v>5</v>
      </c>
      <c r="AE306" s="207">
        <f t="shared" si="6"/>
        <v>5</v>
      </c>
      <c r="AF306" s="207">
        <f t="shared" si="6"/>
        <v>5</v>
      </c>
      <c r="AG306" s="207">
        <f t="shared" si="6"/>
        <v>5</v>
      </c>
      <c r="AH306" s="207">
        <f t="shared" si="6"/>
        <v>5</v>
      </c>
      <c r="AI306" s="207">
        <f t="shared" si="6"/>
        <v>5</v>
      </c>
      <c r="AJ306" s="207">
        <f t="shared" si="6"/>
        <v>5</v>
      </c>
      <c r="AK306" s="207">
        <f t="shared" si="6"/>
        <v>5</v>
      </c>
      <c r="AL306" s="207">
        <f t="shared" si="6"/>
        <v>5</v>
      </c>
      <c r="AM306" s="207">
        <f t="shared" si="6"/>
        <v>5</v>
      </c>
      <c r="AN306" s="207">
        <f t="shared" si="6"/>
        <v>5</v>
      </c>
      <c r="AO306" s="207">
        <f t="shared" si="6"/>
        <v>5</v>
      </c>
      <c r="AP306" s="207">
        <f t="shared" si="6"/>
        <v>5</v>
      </c>
      <c r="AQ306" s="207">
        <f t="shared" si="6"/>
        <v>5</v>
      </c>
      <c r="AR306" s="207">
        <f t="shared" si="6"/>
        <v>5</v>
      </c>
      <c r="AS306" s="207">
        <f t="shared" si="6"/>
        <v>5</v>
      </c>
      <c r="AT306" s="207">
        <f t="shared" si="6"/>
        <v>5</v>
      </c>
      <c r="AU306" s="207">
        <f t="shared" si="6"/>
        <v>5</v>
      </c>
      <c r="AV306" s="207">
        <f t="shared" si="6"/>
        <v>5</v>
      </c>
      <c r="AW306" s="207">
        <f t="shared" si="6"/>
        <v>5</v>
      </c>
      <c r="AX306" s="215"/>
    </row>
    <row r="307" spans="1:50">
      <c r="A307" s="1084" t="s">
        <v>62</v>
      </c>
      <c r="B307" s="1085"/>
      <c r="C307" s="1085"/>
      <c r="D307" s="1085"/>
      <c r="E307" s="1085"/>
      <c r="F307" s="1085"/>
      <c r="G307" s="1085"/>
      <c r="H307" s="1085"/>
      <c r="I307" s="1085"/>
      <c r="J307" s="1085"/>
      <c r="K307" s="1085"/>
      <c r="L307" s="1085"/>
      <c r="M307" s="1085"/>
      <c r="N307" s="1085"/>
      <c r="O307" s="1085"/>
      <c r="P307" s="1085"/>
      <c r="Q307" s="1085"/>
      <c r="R307" s="1085"/>
      <c r="S307" s="1085"/>
      <c r="T307" s="1085"/>
      <c r="U307" s="1085"/>
      <c r="V307" s="1085"/>
      <c r="W307" s="1085"/>
      <c r="X307" s="1085"/>
      <c r="Y307" s="1085"/>
      <c r="Z307" s="1085"/>
      <c r="AA307" s="1085"/>
      <c r="AB307" s="1085"/>
      <c r="AC307" s="1085"/>
      <c r="AD307" s="1085"/>
      <c r="AE307" s="1085"/>
      <c r="AF307" s="1085"/>
      <c r="AG307" s="1085"/>
      <c r="AH307" s="1085"/>
      <c r="AI307" s="1085"/>
      <c r="AJ307" s="1085"/>
      <c r="AK307" s="1085"/>
      <c r="AL307" s="1085"/>
      <c r="AM307" s="1085"/>
      <c r="AN307" s="1085"/>
      <c r="AO307" s="1085"/>
      <c r="AP307" s="1085"/>
      <c r="AQ307" s="1085"/>
      <c r="AR307" s="1085"/>
      <c r="AS307" s="1085"/>
      <c r="AT307" s="1085"/>
      <c r="AU307" s="1085"/>
      <c r="AV307" s="1085"/>
      <c r="AW307" s="1085"/>
      <c r="AX307" s="1086"/>
    </row>
    <row r="308" spans="1:50">
      <c r="A308" s="1087" t="s">
        <v>0</v>
      </c>
      <c r="B308" s="1087" t="s">
        <v>61</v>
      </c>
      <c r="C308" s="1087"/>
      <c r="D308" s="1088" t="s">
        <v>40</v>
      </c>
      <c r="E308" s="1089"/>
      <c r="F308" s="1089"/>
      <c r="G308" s="1089"/>
      <c r="H308" s="1089"/>
      <c r="I308" s="1089"/>
      <c r="J308" s="1089"/>
      <c r="K308" s="1089"/>
      <c r="L308" s="1089"/>
      <c r="M308" s="1089"/>
      <c r="N308" s="1089"/>
      <c r="O308" s="1090"/>
      <c r="P308" s="1088" t="s">
        <v>6</v>
      </c>
      <c r="Q308" s="1089"/>
      <c r="R308" s="1090"/>
      <c r="S308" s="1094" t="s">
        <v>395</v>
      </c>
      <c r="T308" s="1095"/>
      <c r="U308" s="1095"/>
      <c r="V308" s="1095"/>
      <c r="W308" s="1095"/>
      <c r="X308" s="1095"/>
      <c r="Y308" s="1095"/>
      <c r="Z308" s="1095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1095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215"/>
    </row>
    <row r="309" spans="1:50">
      <c r="A309" s="1087"/>
      <c r="B309" s="1087"/>
      <c r="C309" s="1087"/>
      <c r="D309" s="1091"/>
      <c r="E309" s="1092"/>
      <c r="F309" s="1092"/>
      <c r="G309" s="1092"/>
      <c r="H309" s="1092"/>
      <c r="I309" s="1092"/>
      <c r="J309" s="1092"/>
      <c r="K309" s="1092"/>
      <c r="L309" s="1092"/>
      <c r="M309" s="1092"/>
      <c r="N309" s="1092"/>
      <c r="O309" s="1093"/>
      <c r="P309" s="1091"/>
      <c r="Q309" s="1092"/>
      <c r="R309" s="1093"/>
      <c r="S309" s="293">
        <v>1</v>
      </c>
      <c r="T309" s="293">
        <v>2</v>
      </c>
      <c r="U309" s="293">
        <v>3</v>
      </c>
      <c r="V309" s="293">
        <v>4</v>
      </c>
      <c r="W309" s="293">
        <v>5</v>
      </c>
      <c r="X309" s="293">
        <v>6</v>
      </c>
      <c r="Y309" s="293">
        <v>7</v>
      </c>
      <c r="Z309" s="293">
        <v>8</v>
      </c>
      <c r="AA309" s="293">
        <v>9</v>
      </c>
      <c r="AB309" s="293">
        <v>10</v>
      </c>
      <c r="AC309" s="293">
        <v>11</v>
      </c>
      <c r="AD309" s="293">
        <v>12</v>
      </c>
      <c r="AE309" s="293">
        <v>13</v>
      </c>
      <c r="AF309" s="293">
        <v>14</v>
      </c>
      <c r="AG309" s="293">
        <v>15</v>
      </c>
      <c r="AH309" s="293">
        <v>16</v>
      </c>
      <c r="AI309" s="293">
        <v>17</v>
      </c>
      <c r="AJ309" s="293">
        <v>18</v>
      </c>
      <c r="AK309" s="293">
        <v>19</v>
      </c>
      <c r="AL309" s="200">
        <v>20</v>
      </c>
      <c r="AM309" s="200">
        <v>21</v>
      </c>
      <c r="AN309" s="200">
        <v>22</v>
      </c>
      <c r="AO309" s="200">
        <v>23</v>
      </c>
      <c r="AP309" s="200">
        <v>24</v>
      </c>
      <c r="AQ309" s="200">
        <v>25</v>
      </c>
      <c r="AR309" s="200">
        <v>26</v>
      </c>
      <c r="AS309" s="200">
        <v>27</v>
      </c>
      <c r="AT309" s="293">
        <v>28</v>
      </c>
      <c r="AU309" s="293">
        <v>29</v>
      </c>
      <c r="AV309" s="293">
        <v>30</v>
      </c>
      <c r="AW309" s="293">
        <v>31</v>
      </c>
      <c r="AX309" s="284"/>
    </row>
    <row r="310" spans="1:50" ht="15.75" customHeight="1">
      <c r="A310" s="288">
        <v>1</v>
      </c>
      <c r="B310" s="1087">
        <v>2</v>
      </c>
      <c r="C310" s="1087"/>
      <c r="D310" s="1095">
        <v>3</v>
      </c>
      <c r="E310" s="1095"/>
      <c r="F310" s="1095"/>
      <c r="G310" s="1095"/>
      <c r="H310" s="1095"/>
      <c r="I310" s="1095"/>
      <c r="J310" s="1095"/>
      <c r="K310" s="1095"/>
      <c r="L310" s="1095"/>
      <c r="M310" s="1095"/>
      <c r="N310" s="1095"/>
      <c r="O310" s="1096"/>
      <c r="P310" s="1094">
        <v>4</v>
      </c>
      <c r="Q310" s="1095"/>
      <c r="R310" s="1096"/>
      <c r="S310" s="1094">
        <v>4</v>
      </c>
      <c r="T310" s="1095"/>
      <c r="U310" s="1095"/>
      <c r="V310" s="1095"/>
      <c r="W310" s="1095"/>
      <c r="X310" s="1095"/>
      <c r="Y310" s="1095"/>
      <c r="Z310" s="1095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43" t="s">
        <v>21</v>
      </c>
    </row>
    <row r="311" spans="1:50" ht="15.75" customHeight="1">
      <c r="A311" s="201">
        <v>1</v>
      </c>
      <c r="B311" s="1077" t="s">
        <v>1350</v>
      </c>
      <c r="C311" s="1077"/>
      <c r="D311" s="1078" t="s">
        <v>217</v>
      </c>
      <c r="E311" s="1079"/>
      <c r="F311" s="1079"/>
      <c r="G311" s="1079"/>
      <c r="H311" s="1079"/>
      <c r="I311" s="1079"/>
      <c r="J311" s="1079"/>
      <c r="K311" s="1079"/>
      <c r="L311" s="1079"/>
      <c r="M311" s="1079"/>
      <c r="N311" s="1079"/>
      <c r="O311" s="1080"/>
      <c r="P311" s="1081" t="s">
        <v>215</v>
      </c>
      <c r="Q311" s="1082"/>
      <c r="R311" s="1083"/>
      <c r="S311" s="22">
        <v>2</v>
      </c>
      <c r="T311" s="22">
        <v>2</v>
      </c>
      <c r="U311" s="22">
        <v>2</v>
      </c>
      <c r="V311" s="22">
        <v>2</v>
      </c>
      <c r="W311" s="22">
        <v>2</v>
      </c>
      <c r="X311" s="22">
        <v>2</v>
      </c>
      <c r="Y311" s="313">
        <v>2</v>
      </c>
      <c r="Z311" s="313">
        <v>2</v>
      </c>
      <c r="AA311" s="313">
        <v>2</v>
      </c>
      <c r="AB311" s="313">
        <v>2</v>
      </c>
      <c r="AC311" s="313">
        <v>2</v>
      </c>
      <c r="AD311" s="313">
        <v>2</v>
      </c>
      <c r="AE311" s="320">
        <v>2</v>
      </c>
      <c r="AF311" s="320">
        <v>2</v>
      </c>
      <c r="AG311" s="320">
        <v>2</v>
      </c>
      <c r="AH311" s="320">
        <v>2</v>
      </c>
      <c r="AI311" s="320">
        <v>2</v>
      </c>
      <c r="AJ311" s="320">
        <v>2</v>
      </c>
      <c r="AK311" s="320">
        <v>2</v>
      </c>
      <c r="AL311" s="320">
        <v>2</v>
      </c>
      <c r="AM311" s="320">
        <v>2</v>
      </c>
      <c r="AN311" s="320">
        <v>2</v>
      </c>
      <c r="AO311" s="320">
        <v>2</v>
      </c>
      <c r="AP311" s="320">
        <v>2</v>
      </c>
      <c r="AQ311" s="320">
        <v>2</v>
      </c>
      <c r="AR311" s="320">
        <v>2</v>
      </c>
      <c r="AS311" s="320">
        <v>2</v>
      </c>
      <c r="AT311" s="320">
        <v>2</v>
      </c>
      <c r="AU311" s="320">
        <v>2</v>
      </c>
      <c r="AV311" s="320">
        <v>2</v>
      </c>
      <c r="AW311" s="320">
        <v>2</v>
      </c>
      <c r="AX311" s="1045"/>
    </row>
    <row r="312" spans="1:50">
      <c r="A312" s="201">
        <v>2</v>
      </c>
      <c r="B312" s="1077" t="s">
        <v>1351</v>
      </c>
      <c r="C312" s="1077"/>
      <c r="D312" s="1078" t="s">
        <v>226</v>
      </c>
      <c r="E312" s="1079"/>
      <c r="F312" s="1079"/>
      <c r="G312" s="1079"/>
      <c r="H312" s="1079"/>
      <c r="I312" s="1079"/>
      <c r="J312" s="1079"/>
      <c r="K312" s="1079"/>
      <c r="L312" s="1079"/>
      <c r="M312" s="1079"/>
      <c r="N312" s="1079"/>
      <c r="O312" s="1080"/>
      <c r="P312" s="1081" t="s">
        <v>227</v>
      </c>
      <c r="Q312" s="1082"/>
      <c r="R312" s="1083"/>
      <c r="S312" s="23"/>
      <c r="T312" s="23"/>
      <c r="U312" s="23"/>
      <c r="V312" s="23"/>
      <c r="W312" s="23"/>
      <c r="X312" s="23"/>
      <c r="Y312" s="313"/>
      <c r="Z312" s="313"/>
      <c r="AA312" s="313"/>
      <c r="AB312" s="313"/>
      <c r="AC312" s="313"/>
      <c r="AD312" s="313"/>
      <c r="AE312" s="320"/>
      <c r="AF312" s="320"/>
      <c r="AG312" s="320"/>
      <c r="AH312" s="320"/>
      <c r="AI312" s="320"/>
      <c r="AJ312" s="320"/>
      <c r="AK312" s="320"/>
      <c r="AL312" s="320"/>
      <c r="AM312" s="320"/>
      <c r="AN312" s="320"/>
      <c r="AO312" s="320"/>
      <c r="AP312" s="320"/>
      <c r="AQ312" s="320"/>
      <c r="AR312" s="320"/>
      <c r="AS312" s="320"/>
      <c r="AT312" s="321"/>
      <c r="AU312" s="321"/>
      <c r="AV312" s="321"/>
      <c r="AW312" s="321"/>
      <c r="AX312" s="284">
        <v>6</v>
      </c>
    </row>
    <row r="313" spans="1:50">
      <c r="A313" s="201">
        <v>3</v>
      </c>
      <c r="B313" s="1077"/>
      <c r="C313" s="1077"/>
      <c r="D313" s="1078"/>
      <c r="E313" s="1079"/>
      <c r="F313" s="1079"/>
      <c r="G313" s="1079"/>
      <c r="H313" s="1079"/>
      <c r="I313" s="1079"/>
      <c r="J313" s="1079"/>
      <c r="K313" s="1079"/>
      <c r="L313" s="1079"/>
      <c r="M313" s="1079"/>
      <c r="N313" s="1079"/>
      <c r="O313" s="1080"/>
      <c r="P313" s="1081"/>
      <c r="Q313" s="1082"/>
      <c r="R313" s="1083"/>
      <c r="S313" s="26"/>
      <c r="T313" s="26"/>
      <c r="U313" s="26"/>
      <c r="V313" s="205"/>
      <c r="W313" s="205"/>
      <c r="X313" s="205"/>
      <c r="Y313" s="205"/>
      <c r="Z313" s="207"/>
      <c r="AA313" s="207"/>
      <c r="AB313" s="207"/>
      <c r="AC313" s="203"/>
      <c r="AD313" s="203"/>
      <c r="AE313" s="331"/>
      <c r="AF313" s="331"/>
      <c r="AG313" s="331"/>
      <c r="AH313" s="332"/>
      <c r="AI313" s="332"/>
      <c r="AJ313" s="332"/>
      <c r="AK313" s="332"/>
      <c r="AL313" s="322"/>
      <c r="AM313" s="322"/>
      <c r="AN313" s="322"/>
      <c r="AO313" s="322"/>
      <c r="AP313" s="322"/>
      <c r="AQ313" s="322"/>
      <c r="AR313" s="322"/>
      <c r="AS313" s="322"/>
      <c r="AT313" s="322"/>
      <c r="AU313" s="322"/>
      <c r="AV313" s="322"/>
      <c r="AW313" s="322"/>
      <c r="AX313" s="201"/>
    </row>
    <row r="314" spans="1:50">
      <c r="A314" s="201">
        <v>4</v>
      </c>
      <c r="B314" s="1077"/>
      <c r="C314" s="1077"/>
      <c r="D314" s="1078"/>
      <c r="E314" s="1079"/>
      <c r="F314" s="1079"/>
      <c r="G314" s="1079"/>
      <c r="H314" s="1079"/>
      <c r="I314" s="1079"/>
      <c r="J314" s="1079"/>
      <c r="K314" s="1079"/>
      <c r="L314" s="1079"/>
      <c r="M314" s="1079"/>
      <c r="N314" s="1079"/>
      <c r="O314" s="1080"/>
      <c r="P314" s="1081"/>
      <c r="Q314" s="1082"/>
      <c r="R314" s="1083"/>
      <c r="S314" s="205"/>
      <c r="T314" s="205"/>
      <c r="U314" s="205"/>
      <c r="V314" s="205"/>
      <c r="W314" s="207"/>
      <c r="X314" s="207"/>
      <c r="Y314" s="207"/>
      <c r="Z314" s="207"/>
      <c r="AA314" s="207"/>
      <c r="AB314" s="207"/>
      <c r="AC314" s="207"/>
      <c r="AD314" s="207"/>
      <c r="AE314" s="329"/>
      <c r="AF314" s="329"/>
      <c r="AG314" s="329"/>
      <c r="AH314" s="332"/>
      <c r="AI314" s="332"/>
      <c r="AJ314" s="332"/>
      <c r="AK314" s="332"/>
      <c r="AL314" s="322"/>
      <c r="AM314" s="322"/>
      <c r="AN314" s="322"/>
      <c r="AO314" s="322"/>
      <c r="AP314" s="322"/>
      <c r="AQ314" s="322"/>
      <c r="AR314" s="322"/>
      <c r="AS314" s="322"/>
      <c r="AT314" s="322"/>
      <c r="AU314" s="322"/>
      <c r="AV314" s="322"/>
      <c r="AW314" s="322"/>
      <c r="AX314" s="201"/>
    </row>
    <row r="315" spans="1:50">
      <c r="A315" s="1074" t="s">
        <v>50</v>
      </c>
      <c r="B315" s="1075"/>
      <c r="C315" s="1075"/>
      <c r="D315" s="1075"/>
      <c r="E315" s="1075"/>
      <c r="F315" s="1075"/>
      <c r="G315" s="1075"/>
      <c r="H315" s="1075"/>
      <c r="I315" s="1075"/>
      <c r="J315" s="1075"/>
      <c r="K315" s="1075"/>
      <c r="L315" s="1075"/>
      <c r="M315" s="1075"/>
      <c r="N315" s="1075"/>
      <c r="O315" s="1075"/>
      <c r="P315" s="1075"/>
      <c r="Q315" s="1075"/>
      <c r="R315" s="1076"/>
      <c r="S315" s="207">
        <f t="shared" ref="S315:AV315" si="7">SUM(S311:S314)</f>
        <v>2</v>
      </c>
      <c r="T315" s="207">
        <f t="shared" si="7"/>
        <v>2</v>
      </c>
      <c r="U315" s="207">
        <f t="shared" si="7"/>
        <v>2</v>
      </c>
      <c r="V315" s="207">
        <f t="shared" si="7"/>
        <v>2</v>
      </c>
      <c r="W315" s="207">
        <f t="shared" si="7"/>
        <v>2</v>
      </c>
      <c r="X315" s="207">
        <f t="shared" si="7"/>
        <v>2</v>
      </c>
      <c r="Y315" s="207">
        <f t="shared" si="7"/>
        <v>2</v>
      </c>
      <c r="Z315" s="207">
        <f t="shared" si="7"/>
        <v>2</v>
      </c>
      <c r="AA315" s="207">
        <f t="shared" si="7"/>
        <v>2</v>
      </c>
      <c r="AB315" s="207">
        <f t="shared" si="7"/>
        <v>2</v>
      </c>
      <c r="AC315" s="207">
        <f t="shared" si="7"/>
        <v>2</v>
      </c>
      <c r="AD315" s="207">
        <f t="shared" si="7"/>
        <v>2</v>
      </c>
      <c r="AE315" s="207">
        <f t="shared" si="7"/>
        <v>2</v>
      </c>
      <c r="AF315" s="207">
        <f t="shared" si="7"/>
        <v>2</v>
      </c>
      <c r="AG315" s="207">
        <f t="shared" si="7"/>
        <v>2</v>
      </c>
      <c r="AH315" s="207">
        <f t="shared" si="7"/>
        <v>2</v>
      </c>
      <c r="AI315" s="207">
        <f t="shared" si="7"/>
        <v>2</v>
      </c>
      <c r="AJ315" s="207">
        <f t="shared" si="7"/>
        <v>2</v>
      </c>
      <c r="AK315" s="207">
        <f t="shared" si="7"/>
        <v>2</v>
      </c>
      <c r="AL315" s="207">
        <f t="shared" si="7"/>
        <v>2</v>
      </c>
      <c r="AM315" s="207">
        <f t="shared" si="7"/>
        <v>2</v>
      </c>
      <c r="AN315" s="207">
        <f t="shared" si="7"/>
        <v>2</v>
      </c>
      <c r="AO315" s="207">
        <f t="shared" si="7"/>
        <v>2</v>
      </c>
      <c r="AP315" s="207">
        <f t="shared" si="7"/>
        <v>2</v>
      </c>
      <c r="AQ315" s="207">
        <f t="shared" si="7"/>
        <v>2</v>
      </c>
      <c r="AR315" s="207">
        <f t="shared" si="7"/>
        <v>2</v>
      </c>
      <c r="AS315" s="207">
        <f t="shared" si="7"/>
        <v>2</v>
      </c>
      <c r="AT315" s="207">
        <f t="shared" si="7"/>
        <v>2</v>
      </c>
      <c r="AU315" s="207">
        <f t="shared" si="7"/>
        <v>2</v>
      </c>
      <c r="AV315" s="207">
        <f t="shared" si="7"/>
        <v>2</v>
      </c>
      <c r="AW315" s="207">
        <f>SUM(AW311:AW314)</f>
        <v>2</v>
      </c>
      <c r="AX315" s="215"/>
    </row>
    <row r="316" spans="1:50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31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32"/>
      <c r="AH316" s="12"/>
      <c r="AI316" s="12"/>
      <c r="AJ316" s="12"/>
      <c r="AK316" s="12"/>
      <c r="AL316" s="33"/>
      <c r="AM316" s="33"/>
      <c r="AN316" s="33"/>
      <c r="AO316" s="33"/>
      <c r="AP316" s="33"/>
      <c r="AQ316" s="33"/>
      <c r="AR316" s="33"/>
      <c r="AS316" s="33"/>
      <c r="AT316" s="12"/>
      <c r="AU316" s="12"/>
      <c r="AV316" s="12"/>
      <c r="AW316" s="12"/>
      <c r="AX316" s="8"/>
    </row>
    <row r="317" spans="1:50" ht="15.75">
      <c r="A317" s="34"/>
      <c r="B317" s="35" t="s">
        <v>63</v>
      </c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6"/>
      <c r="R317" s="36"/>
      <c r="S317" s="37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8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9"/>
      <c r="AS317" s="39"/>
      <c r="AT317" s="33"/>
      <c r="AU317" s="33"/>
      <c r="AV317" s="33"/>
      <c r="AW317" s="33"/>
      <c r="AX317" s="40"/>
    </row>
    <row r="318" spans="1:50" ht="15.7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6"/>
      <c r="R318" s="14"/>
      <c r="S318" s="37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8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9"/>
      <c r="AS318" s="39"/>
      <c r="AT318" s="33"/>
      <c r="AU318" s="33"/>
      <c r="AV318" s="33"/>
      <c r="AW318" s="33"/>
      <c r="AX318" s="40"/>
    </row>
    <row r="319" spans="1:50" ht="15.7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6"/>
      <c r="R319" s="36"/>
      <c r="S319" s="37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8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9"/>
      <c r="AS319" s="39"/>
      <c r="AT319" s="33"/>
      <c r="AU319" s="33"/>
      <c r="AV319" s="33"/>
      <c r="AW319" s="33"/>
      <c r="AX319" s="40"/>
    </row>
    <row r="320" spans="1:50" ht="15.7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6"/>
      <c r="R320" s="36"/>
      <c r="S320" s="37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8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9"/>
      <c r="AS320" s="39"/>
      <c r="AT320" s="33"/>
      <c r="AU320" s="33"/>
      <c r="AV320" s="33"/>
      <c r="AW320" s="33"/>
      <c r="AX320" s="40"/>
    </row>
    <row r="321" spans="1:50" ht="15.75">
      <c r="A321" s="34"/>
      <c r="B321" s="41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985"/>
      <c r="O321" s="985"/>
      <c r="P321" s="985"/>
      <c r="Q321" s="985"/>
      <c r="R321" s="36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8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9"/>
      <c r="AS321" s="39"/>
      <c r="AT321" s="33"/>
      <c r="AU321" s="33"/>
      <c r="AV321" s="33"/>
      <c r="AW321" s="40"/>
      <c r="AX321" s="1"/>
    </row>
    <row r="322" spans="1:50">
      <c r="R322" s="36"/>
    </row>
    <row r="323" spans="1:50">
      <c r="R323" s="37"/>
    </row>
  </sheetData>
  <sheetProtection formatCells="0" formatColumns="0" formatRows="0"/>
  <mergeCells count="1709">
    <mergeCell ref="A315:R315"/>
    <mergeCell ref="N321:Q321"/>
    <mergeCell ref="B313:C313"/>
    <mergeCell ref="D313:O313"/>
    <mergeCell ref="P313:R313"/>
    <mergeCell ref="B314:C314"/>
    <mergeCell ref="D314:O314"/>
    <mergeCell ref="P314:R314"/>
    <mergeCell ref="D299:R299"/>
    <mergeCell ref="B300:C300"/>
    <mergeCell ref="D300:R300"/>
    <mergeCell ref="B301:C301"/>
    <mergeCell ref="B302:C302"/>
    <mergeCell ref="B303:C303"/>
    <mergeCell ref="B304:C304"/>
    <mergeCell ref="B305:C305"/>
    <mergeCell ref="D305:R305"/>
    <mergeCell ref="A306:R306"/>
    <mergeCell ref="P310:R310"/>
    <mergeCell ref="S310:AW310"/>
    <mergeCell ref="AX310:AX311"/>
    <mergeCell ref="B311:C311"/>
    <mergeCell ref="D311:O311"/>
    <mergeCell ref="P311:R311"/>
    <mergeCell ref="B312:C312"/>
    <mergeCell ref="D312:O312"/>
    <mergeCell ref="P312:R312"/>
    <mergeCell ref="A307:AX307"/>
    <mergeCell ref="A308:A309"/>
    <mergeCell ref="B308:C309"/>
    <mergeCell ref="D308:O309"/>
    <mergeCell ref="P308:R309"/>
    <mergeCell ref="S308:AW308"/>
    <mergeCell ref="B310:C310"/>
    <mergeCell ref="D310:O310"/>
    <mergeCell ref="C277:I277"/>
    <mergeCell ref="C278:I278"/>
    <mergeCell ref="C279:I279"/>
    <mergeCell ref="C280:I280"/>
    <mergeCell ref="C281:I281"/>
    <mergeCell ref="C282:I282"/>
    <mergeCell ref="C284:I284"/>
    <mergeCell ref="C285:I285"/>
    <mergeCell ref="C286:I286"/>
    <mergeCell ref="C290:I290"/>
    <mergeCell ref="A291:R291"/>
    <mergeCell ref="A292:AX292"/>
    <mergeCell ref="A293:A294"/>
    <mergeCell ref="B293:C294"/>
    <mergeCell ref="D293:R294"/>
    <mergeCell ref="S293:AW293"/>
    <mergeCell ref="B297:C297"/>
    <mergeCell ref="D297:R297"/>
    <mergeCell ref="B298:C298"/>
    <mergeCell ref="D298:R298"/>
    <mergeCell ref="B299:C299"/>
    <mergeCell ref="D212:F212"/>
    <mergeCell ref="H212:J212"/>
    <mergeCell ref="O219:P219"/>
    <mergeCell ref="M221:O221"/>
    <mergeCell ref="O223:P223"/>
    <mergeCell ref="A254:R254"/>
    <mergeCell ref="A255:AX255"/>
    <mergeCell ref="A256:A257"/>
    <mergeCell ref="B256:R257"/>
    <mergeCell ref="S256:AW256"/>
    <mergeCell ref="AX256:AX257"/>
    <mergeCell ref="B295:C295"/>
    <mergeCell ref="D295:R295"/>
    <mergeCell ref="S295:AW295"/>
    <mergeCell ref="C258:I258"/>
    <mergeCell ref="C259:I259"/>
    <mergeCell ref="C260:I260"/>
    <mergeCell ref="C261:I261"/>
    <mergeCell ref="C262:I262"/>
    <mergeCell ref="C263:I263"/>
    <mergeCell ref="C264:I264"/>
    <mergeCell ref="C265:I265"/>
    <mergeCell ref="C266:I266"/>
    <mergeCell ref="C267:I267"/>
    <mergeCell ref="C270:I270"/>
    <mergeCell ref="C272:I272"/>
    <mergeCell ref="C273:I273"/>
    <mergeCell ref="C274:I274"/>
    <mergeCell ref="C275:I275"/>
    <mergeCell ref="C276:I276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AX293:AX294"/>
    <mergeCell ref="B296:C296"/>
    <mergeCell ref="D296:R296"/>
    <mergeCell ref="S206:AW206"/>
    <mergeCell ref="D207:F207"/>
    <mergeCell ref="H207:J207"/>
    <mergeCell ref="M207:R207"/>
    <mergeCell ref="AX200:AX201"/>
    <mergeCell ref="B202:AX202"/>
    <mergeCell ref="A204:A205"/>
    <mergeCell ref="B204:B205"/>
    <mergeCell ref="C204:C205"/>
    <mergeCell ref="D204:F205"/>
    <mergeCell ref="G204:J204"/>
    <mergeCell ref="K204:K205"/>
    <mergeCell ref="L204:R204"/>
    <mergeCell ref="S204:AW204"/>
    <mergeCell ref="AX204:AX205"/>
    <mergeCell ref="C268:I268"/>
    <mergeCell ref="C269:I269"/>
    <mergeCell ref="A200:A201"/>
    <mergeCell ref="B200:B201"/>
    <mergeCell ref="C200:C201"/>
    <mergeCell ref="D200:D201"/>
    <mergeCell ref="E200:E201"/>
    <mergeCell ref="F200:F201"/>
    <mergeCell ref="G200:G201"/>
    <mergeCell ref="M198:M199"/>
    <mergeCell ref="N198:N199"/>
    <mergeCell ref="O198:O199"/>
    <mergeCell ref="P198:P199"/>
    <mergeCell ref="Q200:Q201"/>
    <mergeCell ref="H205:J205"/>
    <mergeCell ref="M205:R205"/>
    <mergeCell ref="D206:F206"/>
    <mergeCell ref="H206:J206"/>
    <mergeCell ref="M206:R206"/>
    <mergeCell ref="L195:L196"/>
    <mergeCell ref="M195:M196"/>
    <mergeCell ref="Q193:Q194"/>
    <mergeCell ref="AX193:AX194"/>
    <mergeCell ref="A195:A196"/>
    <mergeCell ref="B195:B196"/>
    <mergeCell ref="C195:C196"/>
    <mergeCell ref="D195:D196"/>
    <mergeCell ref="E195:E196"/>
    <mergeCell ref="N195:N196"/>
    <mergeCell ref="O195:O196"/>
    <mergeCell ref="P195:P196"/>
    <mergeCell ref="Q195:Q196"/>
    <mergeCell ref="AX195:AX196"/>
    <mergeCell ref="A193:A194"/>
    <mergeCell ref="A198:A199"/>
    <mergeCell ref="B198:B199"/>
    <mergeCell ref="C198:C199"/>
    <mergeCell ref="D198:D199"/>
    <mergeCell ref="E198:E199"/>
    <mergeCell ref="F198:F199"/>
    <mergeCell ref="Q198:Q199"/>
    <mergeCell ref="AX198:AX199"/>
    <mergeCell ref="G198:G199"/>
    <mergeCell ref="H198:H199"/>
    <mergeCell ref="I198:I199"/>
    <mergeCell ref="J198:J199"/>
    <mergeCell ref="K198:K199"/>
    <mergeCell ref="L198:L199"/>
    <mergeCell ref="B197:AX197"/>
    <mergeCell ref="H195:H196"/>
    <mergeCell ref="I195:I196"/>
    <mergeCell ref="J195:J196"/>
    <mergeCell ref="K195:K196"/>
    <mergeCell ref="F195:F196"/>
    <mergeCell ref="G195:G196"/>
    <mergeCell ref="F191:F192"/>
    <mergeCell ref="G191:G192"/>
    <mergeCell ref="H191:H192"/>
    <mergeCell ref="I191:I192"/>
    <mergeCell ref="J191:J192"/>
    <mergeCell ref="K191:K192"/>
    <mergeCell ref="L191:L192"/>
    <mergeCell ref="M191:M192"/>
    <mergeCell ref="N191:N192"/>
    <mergeCell ref="O191:O192"/>
    <mergeCell ref="P191:P192"/>
    <mergeCell ref="Q191:Q192"/>
    <mergeCell ref="AX191:AX192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P193:P194"/>
    <mergeCell ref="J193:J194"/>
    <mergeCell ref="K193:K194"/>
    <mergeCell ref="L193:L194"/>
    <mergeCell ref="A191:A192"/>
    <mergeCell ref="B191:B192"/>
    <mergeCell ref="C191:C192"/>
    <mergeCell ref="D191:D192"/>
    <mergeCell ref="E191:E192"/>
    <mergeCell ref="N193:N194"/>
    <mergeCell ref="O193:O194"/>
    <mergeCell ref="O187:O188"/>
    <mergeCell ref="P187:P188"/>
    <mergeCell ref="Q187:Q188"/>
    <mergeCell ref="M193:M194"/>
    <mergeCell ref="AX187:AX188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N189:N190"/>
    <mergeCell ref="O189:O190"/>
    <mergeCell ref="P189:P190"/>
    <mergeCell ref="Q189:Q190"/>
    <mergeCell ref="AX189:AX190"/>
    <mergeCell ref="F185:F186"/>
    <mergeCell ref="G185:G186"/>
    <mergeCell ref="H185:H186"/>
    <mergeCell ref="I185:I186"/>
    <mergeCell ref="J185:J186"/>
    <mergeCell ref="K185:K186"/>
    <mergeCell ref="L185:L186"/>
    <mergeCell ref="M185:M186"/>
    <mergeCell ref="N185:N186"/>
    <mergeCell ref="O185:O186"/>
    <mergeCell ref="P185:P186"/>
    <mergeCell ref="Q185:Q186"/>
    <mergeCell ref="AX185:AX186"/>
    <mergeCell ref="A187:A188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A185:A186"/>
    <mergeCell ref="B185:B186"/>
    <mergeCell ref="C185:C186"/>
    <mergeCell ref="D185:D186"/>
    <mergeCell ref="E185:E186"/>
    <mergeCell ref="J187:J188"/>
    <mergeCell ref="K187:K188"/>
    <mergeCell ref="L187:L188"/>
    <mergeCell ref="M187:M188"/>
    <mergeCell ref="N187:N188"/>
    <mergeCell ref="O181:O182"/>
    <mergeCell ref="P181:P182"/>
    <mergeCell ref="Q181:Q182"/>
    <mergeCell ref="AX181:AX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K183:K184"/>
    <mergeCell ref="L183:L184"/>
    <mergeCell ref="M183:M184"/>
    <mergeCell ref="N183:N184"/>
    <mergeCell ref="O183:O184"/>
    <mergeCell ref="P183:P184"/>
    <mergeCell ref="Q183:Q184"/>
    <mergeCell ref="AX183:AX184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N179:N180"/>
    <mergeCell ref="O179:O180"/>
    <mergeCell ref="P179:P180"/>
    <mergeCell ref="Q179:Q180"/>
    <mergeCell ref="AX179:AX180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A179:A180"/>
    <mergeCell ref="B179:B180"/>
    <mergeCell ref="C179:C180"/>
    <mergeCell ref="D179:D180"/>
    <mergeCell ref="E179:E180"/>
    <mergeCell ref="J181:J182"/>
    <mergeCell ref="K181:K182"/>
    <mergeCell ref="L181:L182"/>
    <mergeCell ref="M181:M182"/>
    <mergeCell ref="N181:N182"/>
    <mergeCell ref="O175:O176"/>
    <mergeCell ref="P175:P176"/>
    <mergeCell ref="Q175:Q176"/>
    <mergeCell ref="AX175:AX176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N177:N178"/>
    <mergeCell ref="O177:O178"/>
    <mergeCell ref="P177:P178"/>
    <mergeCell ref="Q177:Q178"/>
    <mergeCell ref="AX177:AX178"/>
    <mergeCell ref="F173:F174"/>
    <mergeCell ref="G173:G174"/>
    <mergeCell ref="H173:H174"/>
    <mergeCell ref="I173:I174"/>
    <mergeCell ref="J173:J174"/>
    <mergeCell ref="K173:K174"/>
    <mergeCell ref="L173:L174"/>
    <mergeCell ref="M173:M174"/>
    <mergeCell ref="N173:N174"/>
    <mergeCell ref="O173:O174"/>
    <mergeCell ref="P173:P174"/>
    <mergeCell ref="Q173:Q174"/>
    <mergeCell ref="AX173:AX174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A173:A174"/>
    <mergeCell ref="B173:B174"/>
    <mergeCell ref="C173:C174"/>
    <mergeCell ref="D173:D174"/>
    <mergeCell ref="E173:E174"/>
    <mergeCell ref="J175:J176"/>
    <mergeCell ref="K175:K176"/>
    <mergeCell ref="L175:L176"/>
    <mergeCell ref="M175:M176"/>
    <mergeCell ref="N175:N176"/>
    <mergeCell ref="J169:J170"/>
    <mergeCell ref="K169:K170"/>
    <mergeCell ref="L169:L170"/>
    <mergeCell ref="M169:M170"/>
    <mergeCell ref="N169:N170"/>
    <mergeCell ref="O169:O170"/>
    <mergeCell ref="P169:P170"/>
    <mergeCell ref="Q169:Q170"/>
    <mergeCell ref="AX169:AX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Q171:Q172"/>
    <mergeCell ref="AX171:AX172"/>
    <mergeCell ref="J164:J165"/>
    <mergeCell ref="K164:K165"/>
    <mergeCell ref="L164:L165"/>
    <mergeCell ref="M164:M165"/>
    <mergeCell ref="N164:N165"/>
    <mergeCell ref="O164:O165"/>
    <mergeCell ref="P164:P165"/>
    <mergeCell ref="Q164:Q165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Q166:Q167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AX166:AX167"/>
    <mergeCell ref="B168:AX168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A164:A165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X162:AX163"/>
    <mergeCell ref="A160:A161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N160:N161"/>
    <mergeCell ref="O160:O161"/>
    <mergeCell ref="P160:P161"/>
    <mergeCell ref="Q160:Q161"/>
    <mergeCell ref="AX160:AX161"/>
    <mergeCell ref="A162:A163"/>
    <mergeCell ref="B162:B163"/>
    <mergeCell ref="C162:C163"/>
    <mergeCell ref="D162:D163"/>
    <mergeCell ref="E162:E163"/>
    <mergeCell ref="N154:N155"/>
    <mergeCell ref="O154:O155"/>
    <mergeCell ref="P154:P155"/>
    <mergeCell ref="Q154:Q155"/>
    <mergeCell ref="AX158:AX159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6:AX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AX154:AX155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AX152:AX153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47:N148"/>
    <mergeCell ref="O147:O148"/>
    <mergeCell ref="P147:P148"/>
    <mergeCell ref="Q147:Q148"/>
    <mergeCell ref="AX147:AX148"/>
    <mergeCell ref="B149:AX149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N150:N151"/>
    <mergeCell ref="O150:O151"/>
    <mergeCell ref="P150:P151"/>
    <mergeCell ref="Q150:Q151"/>
    <mergeCell ref="AX150:AX151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Q144:Q145"/>
    <mergeCell ref="AX144:AX145"/>
    <mergeCell ref="B146:AX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A144:A145"/>
    <mergeCell ref="B144:B145"/>
    <mergeCell ref="C144:C145"/>
    <mergeCell ref="D144:D145"/>
    <mergeCell ref="E144:E145"/>
    <mergeCell ref="F144:F145"/>
    <mergeCell ref="J147:J148"/>
    <mergeCell ref="K147:K148"/>
    <mergeCell ref="L147:L148"/>
    <mergeCell ref="M147:M148"/>
    <mergeCell ref="O139:O140"/>
    <mergeCell ref="P139:P140"/>
    <mergeCell ref="Q139:Q140"/>
    <mergeCell ref="AX139:AX140"/>
    <mergeCell ref="B141:AX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AX142:AX143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7:AX138"/>
    <mergeCell ref="A139:A140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K139:K140"/>
    <mergeCell ref="A137:A138"/>
    <mergeCell ref="B137:B138"/>
    <mergeCell ref="C137:C138"/>
    <mergeCell ref="D137:D138"/>
    <mergeCell ref="E137:E138"/>
    <mergeCell ref="F137:F138"/>
    <mergeCell ref="G137:G138"/>
    <mergeCell ref="L139:L140"/>
    <mergeCell ref="M139:M140"/>
    <mergeCell ref="N139:N140"/>
    <mergeCell ref="O133:O134"/>
    <mergeCell ref="P133:P134"/>
    <mergeCell ref="Q133:Q134"/>
    <mergeCell ref="AX133:AX134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AX135:AX136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AX131:AX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A131:A132"/>
    <mergeCell ref="B131:B132"/>
    <mergeCell ref="C131:C132"/>
    <mergeCell ref="D131:D132"/>
    <mergeCell ref="E131:E132"/>
    <mergeCell ref="F131:F132"/>
    <mergeCell ref="G131:G132"/>
    <mergeCell ref="L133:L134"/>
    <mergeCell ref="M133:M134"/>
    <mergeCell ref="N133:N134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N122:N123"/>
    <mergeCell ref="O122:O123"/>
    <mergeCell ref="P122:P123"/>
    <mergeCell ref="Q122:Q123"/>
    <mergeCell ref="AX126:AX127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AX124:AX125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AX122:AX123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16:N117"/>
    <mergeCell ref="O116:O117"/>
    <mergeCell ref="P116:P117"/>
    <mergeCell ref="Q116:Q117"/>
    <mergeCell ref="AX116:AX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AX118:AX119"/>
    <mergeCell ref="F113:F114"/>
    <mergeCell ref="G113:G114"/>
    <mergeCell ref="H113:H114"/>
    <mergeCell ref="I113:I114"/>
    <mergeCell ref="J113:J114"/>
    <mergeCell ref="K113:K114"/>
    <mergeCell ref="L113:L114"/>
    <mergeCell ref="M113:M114"/>
    <mergeCell ref="N113:N114"/>
    <mergeCell ref="O113:O114"/>
    <mergeCell ref="P113:P114"/>
    <mergeCell ref="Q113:Q114"/>
    <mergeCell ref="AX113:AX114"/>
    <mergeCell ref="B115:AX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A113:A114"/>
    <mergeCell ref="B113:B114"/>
    <mergeCell ref="C113:C114"/>
    <mergeCell ref="D113:D114"/>
    <mergeCell ref="E113:E114"/>
    <mergeCell ref="I116:I117"/>
    <mergeCell ref="J116:J117"/>
    <mergeCell ref="K116:K117"/>
    <mergeCell ref="L116:L117"/>
    <mergeCell ref="M116:M117"/>
    <mergeCell ref="O109:O110"/>
    <mergeCell ref="P109:P110"/>
    <mergeCell ref="Q109:Q110"/>
    <mergeCell ref="AX109:AX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AX111:AX112"/>
    <mergeCell ref="F107:F108"/>
    <mergeCell ref="G107:G108"/>
    <mergeCell ref="H107:H108"/>
    <mergeCell ref="I107:I108"/>
    <mergeCell ref="J107:J108"/>
    <mergeCell ref="K107:K108"/>
    <mergeCell ref="L107:L108"/>
    <mergeCell ref="M107:M108"/>
    <mergeCell ref="N107:N108"/>
    <mergeCell ref="O107:O108"/>
    <mergeCell ref="P107:P108"/>
    <mergeCell ref="Q107:Q108"/>
    <mergeCell ref="AX107:AX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A107:A108"/>
    <mergeCell ref="B107:B108"/>
    <mergeCell ref="C107:C108"/>
    <mergeCell ref="D107:D108"/>
    <mergeCell ref="E107:E108"/>
    <mergeCell ref="J109:J110"/>
    <mergeCell ref="K109:K110"/>
    <mergeCell ref="L109:L110"/>
    <mergeCell ref="M109:M110"/>
    <mergeCell ref="N109:N110"/>
    <mergeCell ref="J103:J104"/>
    <mergeCell ref="K103:K104"/>
    <mergeCell ref="L103:L104"/>
    <mergeCell ref="M103:M104"/>
    <mergeCell ref="N103:N104"/>
    <mergeCell ref="O103:O104"/>
    <mergeCell ref="P103:P104"/>
    <mergeCell ref="Q103:Q104"/>
    <mergeCell ref="AX103:A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AX105:AX106"/>
    <mergeCell ref="AX98:AX99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O100:O101"/>
    <mergeCell ref="P100:P101"/>
    <mergeCell ref="Q100:Q101"/>
    <mergeCell ref="N96:N97"/>
    <mergeCell ref="O96:O97"/>
    <mergeCell ref="P96:P97"/>
    <mergeCell ref="Q96:Q97"/>
    <mergeCell ref="AX100:AX101"/>
    <mergeCell ref="B102:AX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N98:N99"/>
    <mergeCell ref="O98:O99"/>
    <mergeCell ref="P98:P99"/>
    <mergeCell ref="Q98:Q99"/>
    <mergeCell ref="AX96:AX97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X94:AX95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6:K97"/>
    <mergeCell ref="L96:L97"/>
    <mergeCell ref="M96:M97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Q92:Q93"/>
    <mergeCell ref="AX92:AX93"/>
    <mergeCell ref="A90:A91"/>
    <mergeCell ref="B90:B91"/>
    <mergeCell ref="C90:C91"/>
    <mergeCell ref="D90:D91"/>
    <mergeCell ref="E90:E91"/>
    <mergeCell ref="F90:F91"/>
    <mergeCell ref="Q90:Q91"/>
    <mergeCell ref="AX90:AX91"/>
    <mergeCell ref="G90:G91"/>
    <mergeCell ref="H90:H91"/>
    <mergeCell ref="I90:I91"/>
    <mergeCell ref="J90:J91"/>
    <mergeCell ref="K90:K91"/>
    <mergeCell ref="L90:L91"/>
    <mergeCell ref="N85:N86"/>
    <mergeCell ref="O85:O86"/>
    <mergeCell ref="M90:M91"/>
    <mergeCell ref="N90:N91"/>
    <mergeCell ref="O90:O91"/>
    <mergeCell ref="P90:P91"/>
    <mergeCell ref="P85:P86"/>
    <mergeCell ref="J85:J86"/>
    <mergeCell ref="K85:K86"/>
    <mergeCell ref="L85:L86"/>
    <mergeCell ref="M85:M86"/>
    <mergeCell ref="L87:L88"/>
    <mergeCell ref="M87:M88"/>
    <mergeCell ref="Q85:Q86"/>
    <mergeCell ref="AX85:AX86"/>
    <mergeCell ref="A87:A88"/>
    <mergeCell ref="B87:B88"/>
    <mergeCell ref="C87:C88"/>
    <mergeCell ref="D87:D88"/>
    <mergeCell ref="E87:E88"/>
    <mergeCell ref="N87:N88"/>
    <mergeCell ref="O87:O88"/>
    <mergeCell ref="P87:P88"/>
    <mergeCell ref="Q87:Q88"/>
    <mergeCell ref="AX87:AX88"/>
    <mergeCell ref="B89:AX89"/>
    <mergeCell ref="H87:H88"/>
    <mergeCell ref="I87:I88"/>
    <mergeCell ref="J87:J88"/>
    <mergeCell ref="K87:K88"/>
    <mergeCell ref="F87:F88"/>
    <mergeCell ref="G87:G88"/>
    <mergeCell ref="F83:F84"/>
    <mergeCell ref="G83:G84"/>
    <mergeCell ref="H83:H84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AX83:AX84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J79:J80"/>
    <mergeCell ref="K79:K80"/>
    <mergeCell ref="L79:L80"/>
    <mergeCell ref="M79:M80"/>
    <mergeCell ref="N79:N80"/>
    <mergeCell ref="O79:O80"/>
    <mergeCell ref="P79:P80"/>
    <mergeCell ref="Q79:Q80"/>
    <mergeCell ref="A83:A84"/>
    <mergeCell ref="B83:B84"/>
    <mergeCell ref="C83:C84"/>
    <mergeCell ref="D83:D84"/>
    <mergeCell ref="E83:E84"/>
    <mergeCell ref="AX79:AX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M81:M82"/>
    <mergeCell ref="N81:N82"/>
    <mergeCell ref="O81:O82"/>
    <mergeCell ref="P81:P82"/>
    <mergeCell ref="Q81:Q82"/>
    <mergeCell ref="AX81:AX82"/>
    <mergeCell ref="H74:H75"/>
    <mergeCell ref="I74:I75"/>
    <mergeCell ref="J74:J75"/>
    <mergeCell ref="K74:K75"/>
    <mergeCell ref="L74:L75"/>
    <mergeCell ref="M74:M75"/>
    <mergeCell ref="N74:N75"/>
    <mergeCell ref="O74:O75"/>
    <mergeCell ref="P74:P75"/>
    <mergeCell ref="Q74:Q75"/>
    <mergeCell ref="AX74:AX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Q76:Q77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AX76:AX77"/>
    <mergeCell ref="B78:AX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A74:A75"/>
    <mergeCell ref="B74:B75"/>
    <mergeCell ref="C74:C75"/>
    <mergeCell ref="D74:D75"/>
    <mergeCell ref="E74:E75"/>
    <mergeCell ref="F74:F75"/>
    <mergeCell ref="G74:G75"/>
    <mergeCell ref="AX72:AX73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Q70:Q71"/>
    <mergeCell ref="AX70:AX71"/>
    <mergeCell ref="A72:A73"/>
    <mergeCell ref="B72:B73"/>
    <mergeCell ref="C72:C73"/>
    <mergeCell ref="N62:N63"/>
    <mergeCell ref="O62:O63"/>
    <mergeCell ref="P62:P63"/>
    <mergeCell ref="Q62:Q63"/>
    <mergeCell ref="AX62:AX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J60:J61"/>
    <mergeCell ref="K60:K61"/>
    <mergeCell ref="L60:L61"/>
    <mergeCell ref="M60:M61"/>
    <mergeCell ref="N60:N61"/>
    <mergeCell ref="O60:O61"/>
    <mergeCell ref="P60:P61"/>
    <mergeCell ref="Q60:Q61"/>
    <mergeCell ref="AX64:AX65"/>
    <mergeCell ref="B66:AX66"/>
    <mergeCell ref="B67:AX67"/>
    <mergeCell ref="A68:A69"/>
    <mergeCell ref="B68:B69"/>
    <mergeCell ref="C68:C69"/>
    <mergeCell ref="D68:D69"/>
    <mergeCell ref="E68:E69"/>
    <mergeCell ref="F68:F69"/>
    <mergeCell ref="G68:G69"/>
    <mergeCell ref="H68:H69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56:N57"/>
    <mergeCell ref="O56:O57"/>
    <mergeCell ref="P56:P57"/>
    <mergeCell ref="Q56:Q57"/>
    <mergeCell ref="AX60:AX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Q58:Q59"/>
    <mergeCell ref="AX58:AX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AX56:AX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AX54:AX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AX50:AX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Q52:Q53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AX52:AX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48:AX49"/>
    <mergeCell ref="J43:J44"/>
    <mergeCell ref="K43:K44"/>
    <mergeCell ref="L43:L44"/>
    <mergeCell ref="M43:M44"/>
    <mergeCell ref="N43:N44"/>
    <mergeCell ref="O43:O44"/>
    <mergeCell ref="P43:P44"/>
    <mergeCell ref="Q43:Q44"/>
    <mergeCell ref="AX43:AX44"/>
    <mergeCell ref="B45:AX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AX46:AX47"/>
    <mergeCell ref="A48:A49"/>
    <mergeCell ref="B48:B49"/>
    <mergeCell ref="C48:C49"/>
    <mergeCell ref="AX39:AX40"/>
    <mergeCell ref="F41:F42"/>
    <mergeCell ref="G41:G42"/>
    <mergeCell ref="H41:H42"/>
    <mergeCell ref="I41:I42"/>
    <mergeCell ref="J41:J42"/>
    <mergeCell ref="K41:K42"/>
    <mergeCell ref="L41:L42"/>
    <mergeCell ref="M41:M42"/>
    <mergeCell ref="N41:N42"/>
    <mergeCell ref="O41:O42"/>
    <mergeCell ref="P41:P42"/>
    <mergeCell ref="Q41:Q42"/>
    <mergeCell ref="AX41:AX42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A41:A42"/>
    <mergeCell ref="B41:B42"/>
    <mergeCell ref="C41:C42"/>
    <mergeCell ref="D41:D42"/>
    <mergeCell ref="E41:E42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Q39:Q40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AX35:AX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Q37:Q38"/>
    <mergeCell ref="AX37:AX38"/>
    <mergeCell ref="L29:L30"/>
    <mergeCell ref="M29:M30"/>
    <mergeCell ref="N29:N30"/>
    <mergeCell ref="O29:O30"/>
    <mergeCell ref="P29:P30"/>
    <mergeCell ref="Q29:Q30"/>
    <mergeCell ref="AX29:AX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N31:N32"/>
    <mergeCell ref="O31:O32"/>
    <mergeCell ref="P31:P32"/>
    <mergeCell ref="Q31:Q32"/>
    <mergeCell ref="AX31:AX32"/>
    <mergeCell ref="B33:AX33"/>
    <mergeCell ref="B34:AX34"/>
    <mergeCell ref="A35:A36"/>
    <mergeCell ref="B35:B36"/>
    <mergeCell ref="C35:C36"/>
    <mergeCell ref="D35:D36"/>
    <mergeCell ref="E35:E36"/>
    <mergeCell ref="H27:H28"/>
    <mergeCell ref="I27:I28"/>
    <mergeCell ref="J27:J28"/>
    <mergeCell ref="K27:K28"/>
    <mergeCell ref="L27:L28"/>
    <mergeCell ref="M27:M28"/>
    <mergeCell ref="N27:N28"/>
    <mergeCell ref="O27:O28"/>
    <mergeCell ref="P27:P28"/>
    <mergeCell ref="Q27:Q28"/>
    <mergeCell ref="AX27:AX28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A27:A28"/>
    <mergeCell ref="B27:B28"/>
    <mergeCell ref="C27:C28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P25:P26"/>
    <mergeCell ref="Q25:Q26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K23:K24"/>
    <mergeCell ref="A21:A22"/>
    <mergeCell ref="B21:B22"/>
    <mergeCell ref="C21:C22"/>
    <mergeCell ref="D21:D22"/>
    <mergeCell ref="E21:E22"/>
    <mergeCell ref="F21:F22"/>
    <mergeCell ref="B18:AX18"/>
    <mergeCell ref="O19:O20"/>
    <mergeCell ref="P19:P20"/>
    <mergeCell ref="Q19:Q20"/>
    <mergeCell ref="AX19:AX20"/>
    <mergeCell ref="D27:D28"/>
    <mergeCell ref="E27:E28"/>
    <mergeCell ref="F27:F28"/>
    <mergeCell ref="G27:G28"/>
    <mergeCell ref="H21:H22"/>
    <mergeCell ref="I21:I22"/>
    <mergeCell ref="J21:J22"/>
    <mergeCell ref="K21:K22"/>
    <mergeCell ref="L21:L22"/>
    <mergeCell ref="M21:M22"/>
    <mergeCell ref="N21:N22"/>
    <mergeCell ref="O21:O22"/>
    <mergeCell ref="P21:P22"/>
    <mergeCell ref="Q21:Q22"/>
    <mergeCell ref="AX21:AX22"/>
    <mergeCell ref="L23:L24"/>
    <mergeCell ref="M23:M24"/>
    <mergeCell ref="N23:N24"/>
    <mergeCell ref="O23:O24"/>
    <mergeCell ref="P23:P24"/>
    <mergeCell ref="Q23:Q24"/>
    <mergeCell ref="AX23:AX24"/>
    <mergeCell ref="AX25:AX26"/>
    <mergeCell ref="G21:G22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K12:L12"/>
    <mergeCell ref="O12:P12"/>
    <mergeCell ref="S12:AW12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M9:M11"/>
    <mergeCell ref="N9:N11"/>
    <mergeCell ref="Q16:Q17"/>
    <mergeCell ref="AX16:AX17"/>
    <mergeCell ref="A14:A15"/>
    <mergeCell ref="B14:B15"/>
    <mergeCell ref="C14:C15"/>
    <mergeCell ref="D14:D15"/>
    <mergeCell ref="E14:E15"/>
    <mergeCell ref="F14:F15"/>
    <mergeCell ref="AU14:AU15"/>
    <mergeCell ref="AV14:AV15"/>
    <mergeCell ref="AW14:AW15"/>
    <mergeCell ref="AX14:AX15"/>
    <mergeCell ref="J14:J15"/>
    <mergeCell ref="K14:K15"/>
    <mergeCell ref="L14:L15"/>
    <mergeCell ref="M14:M15"/>
    <mergeCell ref="N14:N15"/>
    <mergeCell ref="O14:O15"/>
    <mergeCell ref="P16:P17"/>
    <mergeCell ref="AV1:AX1"/>
    <mergeCell ref="AN2:AX2"/>
    <mergeCell ref="A3:AT3"/>
    <mergeCell ref="AU3:AW3"/>
    <mergeCell ref="A5:D5"/>
    <mergeCell ref="G5:J5"/>
    <mergeCell ref="AU5:AW5"/>
    <mergeCell ref="C9:C11"/>
    <mergeCell ref="D9:D11"/>
    <mergeCell ref="E9:J9"/>
    <mergeCell ref="K9:L10"/>
    <mergeCell ref="P14:P15"/>
    <mergeCell ref="Q14:Q15"/>
    <mergeCell ref="B13:AX13"/>
    <mergeCell ref="G14:G15"/>
    <mergeCell ref="H14:H15"/>
    <mergeCell ref="I14:I15"/>
    <mergeCell ref="O9:P10"/>
    <mergeCell ref="Q9:Q11"/>
    <mergeCell ref="R9:R11"/>
    <mergeCell ref="S9:AW10"/>
    <mergeCell ref="A6:D6"/>
    <mergeCell ref="AU6:AW6"/>
    <mergeCell ref="A7:D7"/>
    <mergeCell ref="AU7:AW7"/>
    <mergeCell ref="A9:A11"/>
    <mergeCell ref="B9:B11"/>
    <mergeCell ref="AX9:AX11"/>
    <mergeCell ref="E10:G10"/>
    <mergeCell ref="H10:J10"/>
    <mergeCell ref="E12:G12"/>
    <mergeCell ref="H12:J12"/>
  </mergeCells>
  <conditionalFormatting sqref="E198:J201 E169:J196 E142:J145 E147:J148 E103:J114 E116:E127 G116:J127 F116 F118 F120 F122 F124 F126 E129:J140 E150:J167 E79:J88 E35:J44 E14:J17 E68:J77 E19:J32 E90:J101 E46:J65">
    <cfRule type="timePeriod" dxfId="590" priority="4" stopIfTrue="1" timePeriod="tomorrow">
      <formula>FLOOR(E14,1)=TODAY()+1</formula>
    </cfRule>
    <cfRule type="timePeriod" dxfId="589" priority="5" stopIfTrue="1" timePeriod="today">
      <formula>FLOOR(E14,1)=TODAY()</formula>
    </cfRule>
    <cfRule type="timePeriod" dxfId="588" priority="6" stopIfTrue="1" timePeriod="yesterday">
      <formula>FLOOR(E14,1)=TODAY()-1</formula>
    </cfRule>
  </conditionalFormatting>
  <conditionalFormatting sqref="F313:G316 F318:G320 E321:F321 E317:J317 I313:J316 I318:J320 H321:I321 F197:G197 I197:J197 F202:G202 I202:J202 I168:J186 F168:G186 F141:G141 I141:J141 F146:G146 I146:J146 I128:J130 F128:G130 I149:J153 F149:G153 F102:F116 D116:E127 G116:J127 G102:G115 F118 F120 F122 F124 F126 I131:I140 E58:E59 I3:J7 F3:G7 I9:J115 F9:G101">
    <cfRule type="timePeriod" dxfId="587" priority="1" stopIfTrue="1" timePeriod="tomorrow">
      <formula>FLOOR(D3,1)=TODAY()+1</formula>
    </cfRule>
    <cfRule type="timePeriod" dxfId="586" priority="2" stopIfTrue="1" timePeriod="today">
      <formula>FLOOR(D3,1)=TODAY()</formula>
    </cfRule>
    <cfRule type="timePeriod" dxfId="585" priority="3" stopIfTrue="1" timePeriod="yesterday">
      <formula>FLOOR(D3,1)=TODAY()-1</formula>
    </cfRule>
  </conditionalFormatting>
  <pageMargins left="0.35433070866141736" right="0.35433070866141736" top="0.35433070866141736" bottom="0.35433070866141736" header="0.31496062992125984" footer="0.35433070866141736"/>
  <pageSetup paperSize="8" scale="17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5">
    <pageSetUpPr fitToPage="1"/>
  </sheetPr>
  <dimension ref="A1:AZ323"/>
  <sheetViews>
    <sheetView topLeftCell="G290" zoomScale="60" zoomScaleNormal="60" zoomScaleSheetLayoutView="70" workbookViewId="0">
      <selection activeCell="AX253" sqref="AX253"/>
    </sheetView>
  </sheetViews>
  <sheetFormatPr defaultRowHeight="15"/>
  <cols>
    <col min="1" max="1" width="7.1406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6" width="10.85546875" customWidth="1"/>
    <col min="7" max="7" width="10.140625" customWidth="1"/>
    <col min="8" max="8" width="10.28515625" customWidth="1"/>
    <col min="9" max="9" width="10.140625" customWidth="1"/>
    <col min="10" max="10" width="9.7109375" customWidth="1"/>
    <col min="11" max="11" width="12.85546875" customWidth="1"/>
    <col min="12" max="12" width="12" customWidth="1"/>
    <col min="13" max="13" width="11.5703125" customWidth="1"/>
    <col min="14" max="14" width="11" customWidth="1"/>
    <col min="15" max="15" width="10.42578125" customWidth="1"/>
    <col min="16" max="16" width="12.28515625" customWidth="1"/>
    <col min="17" max="17" width="15.42578125" customWidth="1"/>
    <col min="18" max="18" width="12.7109375" customWidth="1"/>
    <col min="19" max="48" width="8.7109375" customWidth="1"/>
    <col min="49" max="49" width="9.140625" hidden="1" customWidth="1"/>
    <col min="50" max="50" width="35" customWidth="1"/>
    <col min="51" max="51" width="9.140625" hidden="1" customWidth="1"/>
    <col min="52" max="52" width="9.7109375" hidden="1" customWidth="1"/>
  </cols>
  <sheetData>
    <row r="1" spans="1:50" s="1" customFormat="1" ht="15" customHeigh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75"/>
      <c r="Y1" s="475"/>
      <c r="Z1" s="475"/>
      <c r="AA1" s="475"/>
      <c r="AB1" s="475"/>
      <c r="AC1" s="475"/>
      <c r="AD1" s="475"/>
      <c r="AE1" s="475" t="s">
        <v>31</v>
      </c>
      <c r="AF1" s="475"/>
      <c r="AG1" s="475"/>
      <c r="AH1" s="475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475"/>
      <c r="AU1" s="475"/>
      <c r="AV1" s="1048"/>
      <c r="AW1" s="1048"/>
      <c r="AX1" s="1048"/>
    </row>
    <row r="2" spans="1:50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75"/>
      <c r="Y2" s="475"/>
      <c r="Z2" s="475"/>
      <c r="AA2" s="475"/>
      <c r="AB2" s="475"/>
      <c r="AC2" s="475"/>
      <c r="AD2" s="475"/>
      <c r="AE2" s="475"/>
      <c r="AF2" s="475"/>
      <c r="AG2" s="475"/>
      <c r="AH2" s="475"/>
      <c r="AI2" s="5"/>
      <c r="AJ2" s="5"/>
      <c r="AK2" s="5"/>
      <c r="AL2" s="6"/>
      <c r="AM2" s="7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</row>
    <row r="3" spans="1:50" s="9" customFormat="1" ht="20.25" customHeight="1">
      <c r="A3" s="1050"/>
      <c r="B3" s="1050"/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8"/>
    </row>
    <row r="4" spans="1:50" s="9" customFormat="1" ht="20.25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7"/>
      <c r="S4" s="57"/>
      <c r="T4" s="57"/>
      <c r="U4" s="57"/>
      <c r="V4" s="57"/>
      <c r="W4" s="57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8"/>
      <c r="AM4" s="58"/>
      <c r="AN4" s="58"/>
      <c r="AO4" s="58"/>
      <c r="AP4" s="58"/>
      <c r="AQ4" s="59"/>
      <c r="AR4" s="59"/>
      <c r="AS4" s="59"/>
      <c r="AT4" s="60"/>
      <c r="AU4" s="55"/>
      <c r="AV4" s="56"/>
      <c r="AW4" s="56"/>
      <c r="AX4" s="8"/>
    </row>
    <row r="5" spans="1:50" s="1" customFormat="1" ht="23.25">
      <c r="A5" s="1051"/>
      <c r="B5" s="1051"/>
      <c r="C5" s="1051"/>
      <c r="D5" s="1051"/>
      <c r="E5" s="61"/>
      <c r="F5" s="61"/>
      <c r="G5" s="1052"/>
      <c r="H5" s="1052"/>
      <c r="I5" s="1052"/>
      <c r="J5" s="1052"/>
      <c r="K5" s="62"/>
      <c r="L5" s="62"/>
      <c r="M5" s="62"/>
      <c r="N5" s="61"/>
      <c r="O5" s="63"/>
      <c r="P5" s="63"/>
      <c r="Q5" s="64"/>
      <c r="R5" s="64"/>
      <c r="S5" s="64"/>
      <c r="T5" s="64"/>
      <c r="U5" s="64"/>
      <c r="V5" s="64"/>
      <c r="W5" s="64"/>
      <c r="X5" s="62"/>
      <c r="Y5" s="62"/>
      <c r="Z5" s="62"/>
      <c r="AA5" s="62"/>
      <c r="AB5" s="62"/>
      <c r="AC5" s="61"/>
      <c r="AD5" s="61"/>
      <c r="AE5" s="475"/>
      <c r="AF5" s="475"/>
      <c r="AG5" s="475"/>
      <c r="AH5" s="475"/>
      <c r="AI5" s="475"/>
      <c r="AJ5" s="475"/>
      <c r="AK5" s="475"/>
      <c r="AL5" s="6"/>
      <c r="AM5" s="6"/>
      <c r="AN5" s="6"/>
      <c r="AO5" s="6"/>
      <c r="AP5" s="6"/>
      <c r="AQ5" s="65"/>
      <c r="AR5" s="66"/>
      <c r="AS5" s="66"/>
      <c r="AT5" s="67"/>
      <c r="AU5" s="1051"/>
      <c r="AV5" s="1051"/>
      <c r="AW5" s="1051"/>
      <c r="AX5" s="8"/>
    </row>
    <row r="6" spans="1:50" s="1" customFormat="1" ht="23.25">
      <c r="A6" s="1051"/>
      <c r="B6" s="1051"/>
      <c r="C6" s="1051"/>
      <c r="D6" s="1051"/>
      <c r="E6" s="68"/>
      <c r="F6" s="68"/>
      <c r="G6" s="64"/>
      <c r="H6" s="64"/>
      <c r="I6" s="64"/>
      <c r="J6" s="64"/>
      <c r="K6" s="69"/>
      <c r="L6" s="69"/>
      <c r="M6" s="63"/>
      <c r="N6" s="69"/>
      <c r="O6" s="219"/>
      <c r="P6" s="63"/>
      <c r="Q6" s="64"/>
      <c r="R6" s="64"/>
      <c r="S6" s="187"/>
      <c r="T6" s="64"/>
      <c r="U6" s="64"/>
      <c r="V6" s="64"/>
      <c r="W6" s="64"/>
      <c r="X6" s="61"/>
      <c r="Y6" s="61"/>
      <c r="Z6" s="61"/>
      <c r="AA6" s="61"/>
      <c r="AB6" s="61"/>
      <c r="AC6" s="70"/>
      <c r="AD6" s="68"/>
      <c r="AE6" s="475"/>
      <c r="AF6" s="475"/>
      <c r="AG6" s="475"/>
      <c r="AH6" s="475"/>
      <c r="AI6" s="475"/>
      <c r="AJ6" s="475"/>
      <c r="AK6" s="475"/>
      <c r="AL6" s="6"/>
      <c r="AM6" s="6"/>
      <c r="AN6" s="6"/>
      <c r="AO6" s="6"/>
      <c r="AP6" s="6"/>
      <c r="AQ6" s="65"/>
      <c r="AR6" s="66"/>
      <c r="AS6" s="66"/>
      <c r="AT6" s="67"/>
      <c r="AU6" s="1051"/>
      <c r="AV6" s="1051"/>
      <c r="AW6" s="1051"/>
      <c r="AX6" s="8"/>
    </row>
    <row r="7" spans="1:50" s="1" customFormat="1" ht="18">
      <c r="A7" s="1051"/>
      <c r="B7" s="1051"/>
      <c r="C7" s="1051"/>
      <c r="D7" s="1051"/>
      <c r="E7" s="68"/>
      <c r="F7" s="68"/>
      <c r="G7" s="68"/>
      <c r="H7" s="68"/>
      <c r="I7" s="68"/>
      <c r="J7" s="68"/>
      <c r="K7" s="68"/>
      <c r="L7" s="241"/>
      <c r="M7" s="68"/>
      <c r="N7" s="68"/>
      <c r="O7" s="68"/>
      <c r="P7" s="68"/>
      <c r="Q7" s="68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68"/>
      <c r="AE7" s="475"/>
      <c r="AF7" s="475"/>
      <c r="AG7" s="475"/>
      <c r="AH7" s="475"/>
      <c r="AI7" s="475"/>
      <c r="AJ7" s="475"/>
      <c r="AK7" s="475"/>
      <c r="AL7" s="6"/>
      <c r="AM7" s="6"/>
      <c r="AN7" s="6"/>
      <c r="AO7" s="6"/>
      <c r="AP7" s="6"/>
      <c r="AQ7" s="65"/>
      <c r="AR7" s="66"/>
      <c r="AS7" s="66"/>
      <c r="AT7" s="67"/>
      <c r="AU7" s="1051"/>
      <c r="AV7" s="1051"/>
      <c r="AW7" s="1051"/>
      <c r="AX7" s="8"/>
    </row>
    <row r="8" spans="1:50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5"/>
      <c r="AR8" s="13"/>
      <c r="AS8" s="13"/>
      <c r="AT8" s="11"/>
      <c r="AU8" s="11"/>
      <c r="AV8" s="11"/>
      <c r="AW8" s="11"/>
      <c r="AX8" s="8"/>
    </row>
    <row r="9" spans="1:50" s="1" customFormat="1" ht="15.75" customHeight="1">
      <c r="A9" s="1115" t="s">
        <v>9</v>
      </c>
      <c r="B9" s="1043" t="s">
        <v>10</v>
      </c>
      <c r="C9" s="1043" t="s">
        <v>11</v>
      </c>
      <c r="D9" s="1043" t="s">
        <v>12</v>
      </c>
      <c r="E9" s="1041" t="s">
        <v>13</v>
      </c>
      <c r="F9" s="1041"/>
      <c r="G9" s="1041"/>
      <c r="H9" s="1041"/>
      <c r="I9" s="1041"/>
      <c r="J9" s="1041"/>
      <c r="K9" s="1041" t="s">
        <v>14</v>
      </c>
      <c r="L9" s="1041"/>
      <c r="M9" s="1043" t="s">
        <v>15</v>
      </c>
      <c r="N9" s="1041" t="s">
        <v>16</v>
      </c>
      <c r="O9" s="1041" t="s">
        <v>17</v>
      </c>
      <c r="P9" s="1041"/>
      <c r="Q9" s="1041" t="s">
        <v>18</v>
      </c>
      <c r="R9" s="1041" t="s">
        <v>19</v>
      </c>
      <c r="S9" s="1119" t="s">
        <v>404</v>
      </c>
      <c r="T9" s="1120"/>
      <c r="U9" s="1120"/>
      <c r="V9" s="1120"/>
      <c r="W9" s="1120"/>
      <c r="X9" s="1120"/>
      <c r="Y9" s="1120"/>
      <c r="Z9" s="1120"/>
      <c r="AA9" s="1120"/>
      <c r="AB9" s="1120"/>
      <c r="AC9" s="1120"/>
      <c r="AD9" s="1120"/>
      <c r="AE9" s="1120"/>
      <c r="AF9" s="1120"/>
      <c r="AG9" s="1120"/>
      <c r="AH9" s="1120"/>
      <c r="AI9" s="1120"/>
      <c r="AJ9" s="1120"/>
      <c r="AK9" s="1120"/>
      <c r="AL9" s="1120"/>
      <c r="AM9" s="1120"/>
      <c r="AN9" s="1120"/>
      <c r="AO9" s="1120"/>
      <c r="AP9" s="1120"/>
      <c r="AQ9" s="1120"/>
      <c r="AR9" s="1120"/>
      <c r="AS9" s="1120"/>
      <c r="AT9" s="1120"/>
      <c r="AU9" s="1120"/>
      <c r="AV9" s="1120"/>
      <c r="AW9" s="1121"/>
      <c r="AX9" s="1041" t="s">
        <v>21</v>
      </c>
    </row>
    <row r="10" spans="1:50" s="1" customFormat="1" ht="15.75" customHeight="1">
      <c r="A10" s="1115"/>
      <c r="B10" s="1044"/>
      <c r="C10" s="1044"/>
      <c r="D10" s="1044"/>
      <c r="E10" s="1041" t="s">
        <v>22</v>
      </c>
      <c r="F10" s="1041"/>
      <c r="G10" s="1034"/>
      <c r="H10" s="1041" t="s">
        <v>23</v>
      </c>
      <c r="I10" s="1041"/>
      <c r="J10" s="1041"/>
      <c r="K10" s="1041"/>
      <c r="L10" s="1041"/>
      <c r="M10" s="1044"/>
      <c r="N10" s="1041"/>
      <c r="O10" s="1041"/>
      <c r="P10" s="1041"/>
      <c r="Q10" s="1041"/>
      <c r="R10" s="1041"/>
      <c r="S10" s="1122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4"/>
      <c r="AX10" s="1041"/>
    </row>
    <row r="11" spans="1:50" s="1" customFormat="1" ht="33" customHeight="1">
      <c r="A11" s="1115"/>
      <c r="B11" s="1045"/>
      <c r="C11" s="1045"/>
      <c r="D11" s="1045"/>
      <c r="E11" s="474" t="s">
        <v>24</v>
      </c>
      <c r="F11" s="474" t="s">
        <v>25</v>
      </c>
      <c r="G11" s="474" t="s">
        <v>26</v>
      </c>
      <c r="H11" s="474" t="s">
        <v>24</v>
      </c>
      <c r="I11" s="474" t="s">
        <v>25</v>
      </c>
      <c r="J11" s="474" t="s">
        <v>26</v>
      </c>
      <c r="K11" s="474" t="s">
        <v>24</v>
      </c>
      <c r="L11" s="474" t="s">
        <v>26</v>
      </c>
      <c r="M11" s="1045"/>
      <c r="N11" s="1041"/>
      <c r="O11" s="474" t="s">
        <v>24</v>
      </c>
      <c r="P11" s="474" t="s">
        <v>26</v>
      </c>
      <c r="Q11" s="1041"/>
      <c r="R11" s="1041"/>
      <c r="S11" s="51">
        <v>1</v>
      </c>
      <c r="T11" s="51">
        <v>2</v>
      </c>
      <c r="U11" s="51">
        <v>3</v>
      </c>
      <c r="V11" s="51">
        <v>4</v>
      </c>
      <c r="W11" s="51">
        <v>5</v>
      </c>
      <c r="X11" s="51">
        <v>6</v>
      </c>
      <c r="Y11" s="51">
        <v>7</v>
      </c>
      <c r="Z11" s="51">
        <v>8</v>
      </c>
      <c r="AA11" s="51">
        <v>9</v>
      </c>
      <c r="AB11" s="51">
        <v>10</v>
      </c>
      <c r="AC11" s="51">
        <v>11</v>
      </c>
      <c r="AD11" s="51">
        <v>12</v>
      </c>
      <c r="AE11" s="51">
        <v>13</v>
      </c>
      <c r="AF11" s="51">
        <v>14</v>
      </c>
      <c r="AG11" s="51">
        <v>15</v>
      </c>
      <c r="AH11" s="51">
        <v>16</v>
      </c>
      <c r="AI11" s="51">
        <v>17</v>
      </c>
      <c r="AJ11" s="51">
        <v>18</v>
      </c>
      <c r="AK11" s="51">
        <v>19</v>
      </c>
      <c r="AL11" s="220">
        <v>20</v>
      </c>
      <c r="AM11" s="220">
        <v>21</v>
      </c>
      <c r="AN11" s="220">
        <v>22</v>
      </c>
      <c r="AO11" s="220">
        <v>23</v>
      </c>
      <c r="AP11" s="220">
        <v>24</v>
      </c>
      <c r="AQ11" s="220">
        <v>25</v>
      </c>
      <c r="AR11" s="220">
        <v>26</v>
      </c>
      <c r="AS11" s="220">
        <v>27</v>
      </c>
      <c r="AT11" s="220">
        <v>28</v>
      </c>
      <c r="AU11" s="220">
        <v>29</v>
      </c>
      <c r="AV11" s="220">
        <v>30</v>
      </c>
      <c r="AW11" s="221">
        <v>31</v>
      </c>
      <c r="AX11" s="1041"/>
    </row>
    <row r="12" spans="1:50" s="2" customFormat="1" ht="15" customHeight="1">
      <c r="A12" s="222">
        <v>1</v>
      </c>
      <c r="B12" s="474">
        <v>2</v>
      </c>
      <c r="C12" s="474">
        <v>3</v>
      </c>
      <c r="D12" s="474">
        <v>4</v>
      </c>
      <c r="E12" s="1041">
        <v>5</v>
      </c>
      <c r="F12" s="1041"/>
      <c r="G12" s="1041"/>
      <c r="H12" s="1041">
        <v>6</v>
      </c>
      <c r="I12" s="1041"/>
      <c r="J12" s="1041"/>
      <c r="K12" s="1115" t="s">
        <v>27</v>
      </c>
      <c r="L12" s="1115"/>
      <c r="M12" s="492" t="s">
        <v>28</v>
      </c>
      <c r="N12" s="492" t="s">
        <v>29</v>
      </c>
      <c r="O12" s="1041">
        <v>10</v>
      </c>
      <c r="P12" s="1041"/>
      <c r="Q12" s="474">
        <v>11</v>
      </c>
      <c r="R12" s="51">
        <v>12</v>
      </c>
      <c r="S12" s="1116">
        <v>13</v>
      </c>
      <c r="T12" s="1117"/>
      <c r="U12" s="1117"/>
      <c r="V12" s="1117"/>
      <c r="W12" s="1117"/>
      <c r="X12" s="1117"/>
      <c r="Y12" s="1117"/>
      <c r="Z12" s="1117"/>
      <c r="AA12" s="1117"/>
      <c r="AB12" s="1117"/>
      <c r="AC12" s="1117"/>
      <c r="AD12" s="1117"/>
      <c r="AE12" s="1117"/>
      <c r="AF12" s="1117"/>
      <c r="AG12" s="1117"/>
      <c r="AH12" s="1117"/>
      <c r="AI12" s="1117"/>
      <c r="AJ12" s="1117"/>
      <c r="AK12" s="1117"/>
      <c r="AL12" s="1117"/>
      <c r="AM12" s="1117"/>
      <c r="AN12" s="1117"/>
      <c r="AO12" s="1117"/>
      <c r="AP12" s="1117"/>
      <c r="AQ12" s="1117"/>
      <c r="AR12" s="1117"/>
      <c r="AS12" s="1117"/>
      <c r="AT12" s="1117"/>
      <c r="AU12" s="1117"/>
      <c r="AV12" s="1117"/>
      <c r="AW12" s="1118"/>
      <c r="AX12" s="474">
        <v>14</v>
      </c>
    </row>
    <row r="13" spans="1:50" ht="18" hidden="1" customHeight="1">
      <c r="A13" s="48">
        <v>1</v>
      </c>
      <c r="B13" s="979" t="s">
        <v>74</v>
      </c>
      <c r="C13" s="979"/>
      <c r="D13" s="979"/>
      <c r="E13" s="979">
        <v>42045</v>
      </c>
      <c r="F13" s="979"/>
      <c r="G13" s="979"/>
      <c r="H13" s="979">
        <v>42310</v>
      </c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</row>
    <row r="14" spans="1:50" ht="15" hidden="1" customHeight="1">
      <c r="A14" s="980" t="s">
        <v>30</v>
      </c>
      <c r="B14" s="981" t="s">
        <v>169</v>
      </c>
      <c r="C14" s="960" t="s">
        <v>39</v>
      </c>
      <c r="D14" s="964">
        <v>100</v>
      </c>
      <c r="E14" s="969">
        <v>42045</v>
      </c>
      <c r="F14" s="969"/>
      <c r="G14" s="969">
        <v>42045</v>
      </c>
      <c r="H14" s="969">
        <v>42063</v>
      </c>
      <c r="I14" s="969"/>
      <c r="J14" s="969">
        <v>42054</v>
      </c>
      <c r="K14" s="965">
        <f>O14+[1]март!L14</f>
        <v>99.996207777462388</v>
      </c>
      <c r="L14" s="965">
        <f>P14+[1]март!L14</f>
        <v>99.996207777462388</v>
      </c>
      <c r="M14" s="966">
        <f>D14-L14</f>
        <v>3.7922225376121332E-3</v>
      </c>
      <c r="N14" s="966">
        <f>L14/D14*100</f>
        <v>99.996207777462388</v>
      </c>
      <c r="O14" s="964">
        <f>SUM(S14:AW14)</f>
        <v>0</v>
      </c>
      <c r="P14" s="966">
        <f>SUM(S15:AW15)</f>
        <v>0</v>
      </c>
      <c r="Q14" s="966" t="e">
        <f>P14/O14*100</f>
        <v>#DIV/0!</v>
      </c>
      <c r="R14" s="49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1022"/>
      <c r="AV14" s="980"/>
      <c r="AW14" s="981"/>
      <c r="AX14" s="960"/>
    </row>
    <row r="15" spans="1:50" ht="15" hidden="1" customHeight="1">
      <c r="A15" s="980"/>
      <c r="B15" s="981"/>
      <c r="C15" s="961"/>
      <c r="D15" s="964"/>
      <c r="E15" s="969"/>
      <c r="F15" s="969"/>
      <c r="G15" s="969"/>
      <c r="H15" s="969"/>
      <c r="I15" s="969"/>
      <c r="J15" s="969"/>
      <c r="K15" s="965"/>
      <c r="L15" s="965"/>
      <c r="M15" s="967"/>
      <c r="N15" s="967"/>
      <c r="O15" s="964"/>
      <c r="P15" s="967"/>
      <c r="Q15" s="967"/>
      <c r="R15" s="51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3"/>
      <c r="AM15" s="53"/>
      <c r="AN15" s="53"/>
      <c r="AO15" s="53"/>
      <c r="AP15" s="53"/>
      <c r="AQ15" s="53"/>
      <c r="AR15" s="53"/>
      <c r="AS15" s="53"/>
      <c r="AT15" s="53"/>
      <c r="AU15" s="1023"/>
      <c r="AV15" s="980"/>
      <c r="AW15" s="981"/>
      <c r="AX15" s="961"/>
    </row>
    <row r="16" spans="1:50" ht="15" hidden="1" customHeight="1">
      <c r="A16" s="980" t="s">
        <v>37</v>
      </c>
      <c r="B16" s="981" t="s">
        <v>75</v>
      </c>
      <c r="C16" s="960" t="s">
        <v>39</v>
      </c>
      <c r="D16" s="964">
        <v>100</v>
      </c>
      <c r="E16" s="969">
        <v>42045</v>
      </c>
      <c r="F16" s="969"/>
      <c r="G16" s="969">
        <v>42043</v>
      </c>
      <c r="H16" s="969">
        <v>42063</v>
      </c>
      <c r="I16" s="969"/>
      <c r="J16" s="969"/>
      <c r="K16" s="965">
        <f>O16+[1]март!L16</f>
        <v>100</v>
      </c>
      <c r="L16" s="965">
        <f>P16+[1]март!L16</f>
        <v>100</v>
      </c>
      <c r="M16" s="966">
        <f>D16-L16</f>
        <v>0</v>
      </c>
      <c r="N16" s="966">
        <f>L16/D16*100</f>
        <v>100</v>
      </c>
      <c r="O16" s="964">
        <f>SUM(S16:AW16)</f>
        <v>0</v>
      </c>
      <c r="P16" s="966">
        <f>SUM(S17:AW17)</f>
        <v>0</v>
      </c>
      <c r="Q16" s="966" t="e">
        <f>P16/O16*100</f>
        <v>#DIV/0!</v>
      </c>
      <c r="R16" s="49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960" t="s">
        <v>31</v>
      </c>
    </row>
    <row r="17" spans="1:52" ht="15" hidden="1" customHeight="1">
      <c r="A17" s="980"/>
      <c r="B17" s="981"/>
      <c r="C17" s="961"/>
      <c r="D17" s="964"/>
      <c r="E17" s="969"/>
      <c r="F17" s="969"/>
      <c r="G17" s="969"/>
      <c r="H17" s="969"/>
      <c r="I17" s="969"/>
      <c r="J17" s="969"/>
      <c r="K17" s="965"/>
      <c r="L17" s="965"/>
      <c r="M17" s="967"/>
      <c r="N17" s="967"/>
      <c r="O17" s="964"/>
      <c r="P17" s="967"/>
      <c r="Q17" s="967"/>
      <c r="R17" s="51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3"/>
      <c r="AG17" s="52"/>
      <c r="AH17" s="52"/>
      <c r="AI17" s="52"/>
      <c r="AJ17" s="52"/>
      <c r="AK17" s="52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961"/>
    </row>
    <row r="18" spans="1:52" ht="18">
      <c r="A18" s="48">
        <v>2</v>
      </c>
      <c r="B18" s="979" t="s">
        <v>65</v>
      </c>
      <c r="C18" s="979"/>
      <c r="D18" s="979"/>
      <c r="E18" s="979">
        <v>42045</v>
      </c>
      <c r="F18" s="979"/>
      <c r="G18" s="979"/>
      <c r="H18" s="979">
        <v>42227</v>
      </c>
      <c r="I18" s="979"/>
      <c r="J18" s="979"/>
      <c r="K18" s="979"/>
      <c r="L18" s="979"/>
      <c r="M18" s="979"/>
      <c r="N18" s="979"/>
      <c r="O18" s="979"/>
      <c r="P18" s="979"/>
      <c r="Q18" s="979"/>
      <c r="R18" s="979"/>
      <c r="S18" s="979"/>
      <c r="T18" s="979"/>
      <c r="U18" s="979"/>
      <c r="V18" s="979"/>
      <c r="W18" s="979"/>
      <c r="X18" s="979"/>
      <c r="Y18" s="979"/>
      <c r="Z18" s="979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</row>
    <row r="19" spans="1:52">
      <c r="A19" s="962" t="s">
        <v>66</v>
      </c>
      <c r="B19" s="963" t="s">
        <v>76</v>
      </c>
      <c r="C19" s="960" t="s">
        <v>36</v>
      </c>
      <c r="D19" s="964">
        <f>78.94+10.35+3.27</f>
        <v>92.559999999999988</v>
      </c>
      <c r="E19" s="969">
        <v>42047</v>
      </c>
      <c r="F19" s="969"/>
      <c r="G19" s="969">
        <v>42060</v>
      </c>
      <c r="H19" s="969">
        <v>42123</v>
      </c>
      <c r="I19" s="1125">
        <v>42199</v>
      </c>
      <c r="J19" s="1125"/>
      <c r="K19" s="965">
        <f>O19+[1]май!L19</f>
        <v>63.606699999999996</v>
      </c>
      <c r="L19" s="965">
        <f>P19+[1]май!L19</f>
        <v>61.336699999999993</v>
      </c>
      <c r="M19" s="966">
        <f>D19-L19</f>
        <v>31.223299999999995</v>
      </c>
      <c r="N19" s="966">
        <f>L19/D19*100</f>
        <v>66.266961970613664</v>
      </c>
      <c r="O19" s="964">
        <f>SUM(S19:AW19)</f>
        <v>3.0000000000000013</v>
      </c>
      <c r="P19" s="966">
        <f>SUM(S20:AW20)</f>
        <v>0.73</v>
      </c>
      <c r="Q19" s="966">
        <f>P19/O19*100</f>
        <v>24.333333333333321</v>
      </c>
      <c r="R19" s="49" t="s">
        <v>34</v>
      </c>
      <c r="S19" s="50">
        <v>0.1</v>
      </c>
      <c r="T19" s="50">
        <v>0.1</v>
      </c>
      <c r="U19" s="50">
        <v>0.1</v>
      </c>
      <c r="V19" s="50">
        <v>0.1</v>
      </c>
      <c r="W19" s="50">
        <v>0.1</v>
      </c>
      <c r="X19" s="50">
        <v>0.1</v>
      </c>
      <c r="Y19" s="50">
        <v>0.1</v>
      </c>
      <c r="Z19" s="50">
        <v>0.1</v>
      </c>
      <c r="AA19" s="50">
        <v>0.1</v>
      </c>
      <c r="AB19" s="50">
        <v>0.1</v>
      </c>
      <c r="AC19" s="50">
        <v>0.1</v>
      </c>
      <c r="AD19" s="50">
        <v>0.1</v>
      </c>
      <c r="AE19" s="50">
        <v>0.1</v>
      </c>
      <c r="AF19" s="50">
        <v>0.1</v>
      </c>
      <c r="AG19" s="50">
        <v>0.1</v>
      </c>
      <c r="AH19" s="50">
        <v>0.1</v>
      </c>
      <c r="AI19" s="50">
        <v>0.1</v>
      </c>
      <c r="AJ19" s="50">
        <v>0.1</v>
      </c>
      <c r="AK19" s="50">
        <v>0.1</v>
      </c>
      <c r="AL19" s="50">
        <v>0.1</v>
      </c>
      <c r="AM19" s="50">
        <v>0.1</v>
      </c>
      <c r="AN19" s="50">
        <v>0.1</v>
      </c>
      <c r="AO19" s="50">
        <v>0.1</v>
      </c>
      <c r="AP19" s="50">
        <v>0.1</v>
      </c>
      <c r="AQ19" s="50">
        <v>0.1</v>
      </c>
      <c r="AR19" s="50">
        <v>0.1</v>
      </c>
      <c r="AS19" s="50">
        <v>0.1</v>
      </c>
      <c r="AT19" s="50">
        <v>0.1</v>
      </c>
      <c r="AU19" s="50">
        <v>0.1</v>
      </c>
      <c r="AV19" s="50">
        <v>0.1</v>
      </c>
      <c r="AW19" s="50"/>
      <c r="AX19" s="960" t="s">
        <v>405</v>
      </c>
    </row>
    <row r="20" spans="1:52">
      <c r="A20" s="962"/>
      <c r="B20" s="963"/>
      <c r="C20" s="961"/>
      <c r="D20" s="964"/>
      <c r="E20" s="969"/>
      <c r="F20" s="969"/>
      <c r="G20" s="969"/>
      <c r="H20" s="969"/>
      <c r="I20" s="1125"/>
      <c r="J20" s="1125"/>
      <c r="K20" s="965"/>
      <c r="L20" s="965"/>
      <c r="M20" s="967"/>
      <c r="N20" s="967"/>
      <c r="O20" s="964"/>
      <c r="P20" s="967"/>
      <c r="Q20" s="967"/>
      <c r="R20" s="51" t="s">
        <v>35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2">
        <v>0</v>
      </c>
      <c r="AD20" s="52">
        <v>0</v>
      </c>
      <c r="AE20" s="314">
        <v>0</v>
      </c>
      <c r="AF20" s="314">
        <v>0</v>
      </c>
      <c r="AG20" s="314">
        <v>0</v>
      </c>
      <c r="AH20" s="314">
        <v>0</v>
      </c>
      <c r="AI20" s="314">
        <v>0</v>
      </c>
      <c r="AJ20" s="314">
        <v>0</v>
      </c>
      <c r="AK20" s="314">
        <v>0.31</v>
      </c>
      <c r="AL20" s="314">
        <v>0</v>
      </c>
      <c r="AM20" s="315">
        <v>0</v>
      </c>
      <c r="AN20" s="315">
        <v>0</v>
      </c>
      <c r="AO20" s="315">
        <v>7.0000000000000007E-2</v>
      </c>
      <c r="AP20" s="315">
        <v>0.12</v>
      </c>
      <c r="AQ20" s="315">
        <v>0.1</v>
      </c>
      <c r="AR20" s="315">
        <v>7.0000000000000007E-2</v>
      </c>
      <c r="AS20" s="315">
        <v>0</v>
      </c>
      <c r="AT20" s="315">
        <v>0.03</v>
      </c>
      <c r="AU20" s="316">
        <v>0.03</v>
      </c>
      <c r="AV20" s="317" t="s">
        <v>411</v>
      </c>
      <c r="AW20" s="317"/>
      <c r="AX20" s="961"/>
    </row>
    <row r="21" spans="1:52">
      <c r="A21" s="962" t="s">
        <v>67</v>
      </c>
      <c r="B21" s="963" t="s">
        <v>77</v>
      </c>
      <c r="C21" s="960" t="s">
        <v>38</v>
      </c>
      <c r="D21" s="964">
        <v>9555</v>
      </c>
      <c r="E21" s="969">
        <v>42057</v>
      </c>
      <c r="F21" s="969"/>
      <c r="G21" s="969">
        <v>42077</v>
      </c>
      <c r="H21" s="969">
        <v>42148</v>
      </c>
      <c r="I21" s="1125">
        <v>42205</v>
      </c>
      <c r="J21" s="1125"/>
      <c r="K21" s="965">
        <f>O21+[1]май!L21</f>
        <v>9357</v>
      </c>
      <c r="L21" s="965">
        <f>P21+[1]май!L21</f>
        <v>9427</v>
      </c>
      <c r="M21" s="966">
        <f>D21-L21</f>
        <v>128</v>
      </c>
      <c r="N21" s="966">
        <f>L21/D21*100</f>
        <v>98.660387231815804</v>
      </c>
      <c r="O21" s="964">
        <f>SUM(S21:AW21)</f>
        <v>440</v>
      </c>
      <c r="P21" s="966">
        <f>SUM(S22:AW22)</f>
        <v>510</v>
      </c>
      <c r="Q21" s="966">
        <f>P21/O21*100</f>
        <v>115.90909090909092</v>
      </c>
      <c r="R21" s="49" t="s">
        <v>34</v>
      </c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>
        <v>22</v>
      </c>
      <c r="AD21" s="54">
        <v>22</v>
      </c>
      <c r="AE21" s="54">
        <v>22</v>
      </c>
      <c r="AF21" s="54">
        <v>22</v>
      </c>
      <c r="AG21" s="54">
        <v>22</v>
      </c>
      <c r="AH21" s="54">
        <v>22</v>
      </c>
      <c r="AI21" s="54">
        <v>22</v>
      </c>
      <c r="AJ21" s="54">
        <v>22</v>
      </c>
      <c r="AK21" s="54">
        <v>22</v>
      </c>
      <c r="AL21" s="54">
        <v>22</v>
      </c>
      <c r="AM21" s="54">
        <v>22</v>
      </c>
      <c r="AN21" s="54">
        <v>22</v>
      </c>
      <c r="AO21" s="54">
        <v>22</v>
      </c>
      <c r="AP21" s="54">
        <v>22</v>
      </c>
      <c r="AQ21" s="54">
        <v>22</v>
      </c>
      <c r="AR21" s="54">
        <v>22</v>
      </c>
      <c r="AS21" s="54">
        <v>22</v>
      </c>
      <c r="AT21" s="54">
        <v>22</v>
      </c>
      <c r="AU21" s="54">
        <v>22</v>
      </c>
      <c r="AV21" s="54">
        <v>22</v>
      </c>
      <c r="AW21" s="54"/>
      <c r="AX21" s="960" t="s">
        <v>413</v>
      </c>
    </row>
    <row r="22" spans="1:52">
      <c r="A22" s="962"/>
      <c r="B22" s="963"/>
      <c r="C22" s="961"/>
      <c r="D22" s="964"/>
      <c r="E22" s="969"/>
      <c r="F22" s="969"/>
      <c r="G22" s="969"/>
      <c r="H22" s="969"/>
      <c r="I22" s="1125"/>
      <c r="J22" s="1125"/>
      <c r="K22" s="965"/>
      <c r="L22" s="965"/>
      <c r="M22" s="967"/>
      <c r="N22" s="967"/>
      <c r="O22" s="964"/>
      <c r="P22" s="967"/>
      <c r="Q22" s="967"/>
      <c r="R22" s="51" t="s">
        <v>35</v>
      </c>
      <c r="S22" s="52">
        <v>0</v>
      </c>
      <c r="T22" s="52"/>
      <c r="U22" s="52">
        <v>60</v>
      </c>
      <c r="V22" s="52">
        <v>60</v>
      </c>
      <c r="W22" s="52"/>
      <c r="X22" s="52"/>
      <c r="Y22" s="52"/>
      <c r="Z22" s="52">
        <v>120</v>
      </c>
      <c r="AA22" s="52"/>
      <c r="AB22" s="52"/>
      <c r="AC22" s="52">
        <v>0</v>
      </c>
      <c r="AD22" s="52">
        <v>0</v>
      </c>
      <c r="AE22" s="314">
        <v>0</v>
      </c>
      <c r="AF22" s="314">
        <v>0</v>
      </c>
      <c r="AG22" s="314">
        <v>0</v>
      </c>
      <c r="AH22" s="314">
        <v>0</v>
      </c>
      <c r="AI22" s="314">
        <v>0</v>
      </c>
      <c r="AJ22" s="314">
        <v>0</v>
      </c>
      <c r="AK22" s="314">
        <v>0</v>
      </c>
      <c r="AL22" s="315">
        <v>0</v>
      </c>
      <c r="AM22" s="315">
        <v>60</v>
      </c>
      <c r="AN22" s="315">
        <v>0</v>
      </c>
      <c r="AO22" s="315">
        <v>0</v>
      </c>
      <c r="AP22" s="315">
        <v>0</v>
      </c>
      <c r="AQ22" s="315">
        <v>0</v>
      </c>
      <c r="AR22" s="315">
        <v>0</v>
      </c>
      <c r="AS22" s="315">
        <v>0</v>
      </c>
      <c r="AT22" s="315">
        <v>120</v>
      </c>
      <c r="AU22" s="316">
        <v>90</v>
      </c>
      <c r="AV22" s="317" t="s">
        <v>407</v>
      </c>
      <c r="AW22" s="317"/>
      <c r="AX22" s="961"/>
    </row>
    <row r="23" spans="1:52" hidden="1">
      <c r="A23" s="962" t="s">
        <v>68</v>
      </c>
      <c r="B23" s="963" t="s">
        <v>211</v>
      </c>
      <c r="C23" s="960" t="s">
        <v>33</v>
      </c>
      <c r="D23" s="964">
        <v>35.229999999999997</v>
      </c>
      <c r="E23" s="969">
        <v>42064</v>
      </c>
      <c r="F23" s="969" t="s">
        <v>31</v>
      </c>
      <c r="G23" s="969">
        <v>42064</v>
      </c>
      <c r="H23" s="969">
        <v>42123</v>
      </c>
      <c r="I23" s="969">
        <v>42175</v>
      </c>
      <c r="J23" s="969"/>
      <c r="K23" s="965">
        <f>O23+[1]апрель!L23</f>
        <v>14.409999999999995</v>
      </c>
      <c r="L23" s="965">
        <f>P23+[1]апрель!L23</f>
        <v>14.409999999999995</v>
      </c>
      <c r="M23" s="966">
        <f>D23-L23</f>
        <v>20.82</v>
      </c>
      <c r="N23" s="966">
        <f>L23/D23*100</f>
        <v>40.902639795628716</v>
      </c>
      <c r="O23" s="964">
        <f>SUM(S23:AW23)</f>
        <v>0</v>
      </c>
      <c r="P23" s="966">
        <f>SUM(S24:AW24)</f>
        <v>0</v>
      </c>
      <c r="Q23" s="966" t="e">
        <f t="shared" ref="Q23:Q31" si="0">P23/O23*100</f>
        <v>#DIV/0!</v>
      </c>
      <c r="R23" s="49" t="s">
        <v>34</v>
      </c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960"/>
    </row>
    <row r="24" spans="1:52" hidden="1">
      <c r="A24" s="962"/>
      <c r="B24" s="963"/>
      <c r="C24" s="961"/>
      <c r="D24" s="964"/>
      <c r="E24" s="969"/>
      <c r="F24" s="969"/>
      <c r="G24" s="969"/>
      <c r="H24" s="969"/>
      <c r="I24" s="969"/>
      <c r="J24" s="969"/>
      <c r="K24" s="965"/>
      <c r="L24" s="965"/>
      <c r="M24" s="967"/>
      <c r="N24" s="967"/>
      <c r="O24" s="964"/>
      <c r="P24" s="967"/>
      <c r="Q24" s="967"/>
      <c r="R24" s="51" t="s">
        <v>35</v>
      </c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3"/>
      <c r="AM24" s="53"/>
      <c r="AN24" s="53"/>
      <c r="AO24" s="53"/>
      <c r="AP24" s="53"/>
      <c r="AQ24" s="53"/>
      <c r="AR24" s="53"/>
      <c r="AS24" s="53"/>
      <c r="AT24" s="53"/>
      <c r="AU24" s="140"/>
      <c r="AV24" s="192"/>
      <c r="AW24" s="193"/>
      <c r="AX24" s="961"/>
    </row>
    <row r="25" spans="1:52" ht="15" hidden="1" customHeight="1">
      <c r="A25" s="962" t="s">
        <v>69</v>
      </c>
      <c r="B25" s="963" t="s">
        <v>276</v>
      </c>
      <c r="C25" s="960" t="s">
        <v>33</v>
      </c>
      <c r="D25" s="964">
        <v>35.229999999999997</v>
      </c>
      <c r="E25" s="969">
        <v>42057</v>
      </c>
      <c r="F25" s="969"/>
      <c r="G25" s="969">
        <v>41694</v>
      </c>
      <c r="H25" s="969">
        <v>42072</v>
      </c>
      <c r="I25" s="969"/>
      <c r="J25" s="969">
        <v>42093</v>
      </c>
      <c r="K25" s="965">
        <f>O25+[1]март!L25</f>
        <v>35.22999999999999</v>
      </c>
      <c r="L25" s="965">
        <f>P25+[1]апрель!L25</f>
        <v>35.22999999999999</v>
      </c>
      <c r="M25" s="966">
        <f>D25-L25</f>
        <v>0</v>
      </c>
      <c r="N25" s="966">
        <f>L25/D25*100</f>
        <v>99.999999999999972</v>
      </c>
      <c r="O25" s="964">
        <f>SUM(S25:AW25)</f>
        <v>0</v>
      </c>
      <c r="P25" s="966">
        <f>SUM(S26:AW26)</f>
        <v>0</v>
      </c>
      <c r="Q25" s="966" t="e">
        <f t="shared" si="0"/>
        <v>#DIV/0!</v>
      </c>
      <c r="R25" s="49" t="s">
        <v>34</v>
      </c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960"/>
      <c r="AY25" s="188"/>
      <c r="AZ25" s="190"/>
    </row>
    <row r="26" spans="1:52" ht="15" hidden="1" customHeight="1">
      <c r="A26" s="962"/>
      <c r="B26" s="963"/>
      <c r="C26" s="961"/>
      <c r="D26" s="964"/>
      <c r="E26" s="969"/>
      <c r="F26" s="969"/>
      <c r="G26" s="969"/>
      <c r="H26" s="969"/>
      <c r="I26" s="969"/>
      <c r="J26" s="969"/>
      <c r="K26" s="965"/>
      <c r="L26" s="965"/>
      <c r="M26" s="967"/>
      <c r="N26" s="967"/>
      <c r="O26" s="964"/>
      <c r="P26" s="967"/>
      <c r="Q26" s="967"/>
      <c r="R26" s="51" t="s">
        <v>35</v>
      </c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961"/>
      <c r="AY26" s="189"/>
      <c r="AZ26" s="190"/>
    </row>
    <row r="27" spans="1:52" ht="15" hidden="1" customHeight="1">
      <c r="A27" s="962" t="s">
        <v>70</v>
      </c>
      <c r="B27" s="963" t="s">
        <v>78</v>
      </c>
      <c r="C27" s="960" t="s">
        <v>125</v>
      </c>
      <c r="D27" s="964">
        <v>17</v>
      </c>
      <c r="E27" s="969">
        <v>42095</v>
      </c>
      <c r="F27" s="969"/>
      <c r="G27" s="969">
        <v>42063</v>
      </c>
      <c r="H27" s="969">
        <v>42137</v>
      </c>
      <c r="I27" s="969"/>
      <c r="J27" s="969"/>
      <c r="K27" s="965">
        <f>O27+[1]апрель!L27</f>
        <v>16</v>
      </c>
      <c r="L27" s="965">
        <f>P27+[1]апрель!L27</f>
        <v>16</v>
      </c>
      <c r="M27" s="966">
        <f>D27-L27</f>
        <v>1</v>
      </c>
      <c r="N27" s="966">
        <f>L27/D27*100</f>
        <v>94.117647058823522</v>
      </c>
      <c r="O27" s="964">
        <f>SUM(S27:AW27)</f>
        <v>0</v>
      </c>
      <c r="P27" s="966">
        <f>SUM(S28:AW28)</f>
        <v>0</v>
      </c>
      <c r="Q27" s="966" t="e">
        <f t="shared" si="0"/>
        <v>#DIV/0!</v>
      </c>
      <c r="R27" s="49" t="s">
        <v>34</v>
      </c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960"/>
    </row>
    <row r="28" spans="1:52" ht="13.5" hidden="1" customHeight="1">
      <c r="A28" s="962"/>
      <c r="B28" s="963"/>
      <c r="C28" s="961"/>
      <c r="D28" s="964"/>
      <c r="E28" s="969"/>
      <c r="F28" s="969"/>
      <c r="G28" s="969"/>
      <c r="H28" s="969"/>
      <c r="I28" s="969"/>
      <c r="J28" s="969"/>
      <c r="K28" s="965"/>
      <c r="L28" s="965"/>
      <c r="M28" s="967"/>
      <c r="N28" s="967"/>
      <c r="O28" s="964"/>
      <c r="P28" s="967"/>
      <c r="Q28" s="967"/>
      <c r="R28" s="51" t="s">
        <v>35</v>
      </c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3"/>
      <c r="AM28" s="53"/>
      <c r="AN28" s="53"/>
      <c r="AO28" s="53"/>
      <c r="AP28" s="53"/>
      <c r="AQ28" s="53"/>
      <c r="AR28" s="53"/>
      <c r="AS28" s="53"/>
      <c r="AT28" s="53"/>
      <c r="AU28" s="140"/>
      <c r="AV28" s="192"/>
      <c r="AW28" s="193"/>
      <c r="AX28" s="961"/>
    </row>
    <row r="29" spans="1:52" ht="15" hidden="1" customHeight="1">
      <c r="A29" s="962" t="s">
        <v>71</v>
      </c>
      <c r="B29" s="963" t="s">
        <v>79</v>
      </c>
      <c r="C29" s="960" t="s">
        <v>125</v>
      </c>
      <c r="D29" s="964">
        <v>13</v>
      </c>
      <c r="E29" s="969">
        <v>42138</v>
      </c>
      <c r="F29" s="969"/>
      <c r="G29" s="969">
        <v>42057</v>
      </c>
      <c r="H29" s="969">
        <v>42227</v>
      </c>
      <c r="I29" s="969"/>
      <c r="J29" s="969"/>
      <c r="K29" s="965">
        <f>O29+[1]март!L29</f>
        <v>0</v>
      </c>
      <c r="L29" s="965">
        <f>P29+[1]март!L29</f>
        <v>0</v>
      </c>
      <c r="M29" s="966">
        <f>D29-L29</f>
        <v>13</v>
      </c>
      <c r="N29" s="966">
        <f>L29/D29*100</f>
        <v>0</v>
      </c>
      <c r="O29" s="964">
        <f>SUM(S29:AW29)</f>
        <v>0</v>
      </c>
      <c r="P29" s="966">
        <f>SUM(S30:AW30)</f>
        <v>0</v>
      </c>
      <c r="Q29" s="966" t="e">
        <f t="shared" si="0"/>
        <v>#DIV/0!</v>
      </c>
      <c r="R29" s="49" t="s">
        <v>34</v>
      </c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960"/>
    </row>
    <row r="30" spans="1:52" ht="15" hidden="1" customHeight="1">
      <c r="A30" s="962"/>
      <c r="B30" s="963"/>
      <c r="C30" s="961"/>
      <c r="D30" s="964"/>
      <c r="E30" s="969"/>
      <c r="F30" s="969"/>
      <c r="G30" s="969"/>
      <c r="H30" s="969"/>
      <c r="I30" s="969"/>
      <c r="J30" s="969"/>
      <c r="K30" s="965"/>
      <c r="L30" s="965"/>
      <c r="M30" s="967"/>
      <c r="N30" s="967"/>
      <c r="O30" s="964"/>
      <c r="P30" s="967"/>
      <c r="Q30" s="967"/>
      <c r="R30" s="51" t="s">
        <v>35</v>
      </c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3"/>
      <c r="AM30" s="53"/>
      <c r="AN30" s="53"/>
      <c r="AO30" s="53"/>
      <c r="AP30" s="53"/>
      <c r="AQ30" s="53"/>
      <c r="AR30" s="53"/>
      <c r="AS30" s="53"/>
      <c r="AT30" s="53"/>
      <c r="AU30" s="140"/>
      <c r="AV30" s="192"/>
      <c r="AW30" s="193"/>
      <c r="AX30" s="961"/>
    </row>
    <row r="31" spans="1:52" ht="15" hidden="1" customHeight="1">
      <c r="A31" s="962" t="s">
        <v>275</v>
      </c>
      <c r="B31" s="963" t="s">
        <v>80</v>
      </c>
      <c r="C31" s="960" t="s">
        <v>73</v>
      </c>
      <c r="D31" s="964">
        <v>2</v>
      </c>
      <c r="E31" s="969">
        <v>42045</v>
      </c>
      <c r="F31" s="969"/>
      <c r="G31" s="969">
        <v>42043</v>
      </c>
      <c r="H31" s="969">
        <v>42064</v>
      </c>
      <c r="I31" s="969"/>
      <c r="J31" s="969">
        <v>42057</v>
      </c>
      <c r="K31" s="965">
        <f>O31+[1]март!L31</f>
        <v>2</v>
      </c>
      <c r="L31" s="965">
        <f>P31+[1]март!L31</f>
        <v>2</v>
      </c>
      <c r="M31" s="966">
        <f>D31-L31</f>
        <v>0</v>
      </c>
      <c r="N31" s="966">
        <f>L31/D31*100</f>
        <v>100</v>
      </c>
      <c r="O31" s="964">
        <f>SUM(S31:AW31)</f>
        <v>0</v>
      </c>
      <c r="P31" s="966">
        <f>SUM(S32:AW32)</f>
        <v>0</v>
      </c>
      <c r="Q31" s="966" t="e">
        <f t="shared" si="0"/>
        <v>#DIV/0!</v>
      </c>
      <c r="R31" s="49" t="s">
        <v>34</v>
      </c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960"/>
    </row>
    <row r="32" spans="1:52" ht="15" hidden="1" customHeight="1">
      <c r="A32" s="962"/>
      <c r="B32" s="963"/>
      <c r="C32" s="961"/>
      <c r="D32" s="964"/>
      <c r="E32" s="969"/>
      <c r="F32" s="969"/>
      <c r="G32" s="969"/>
      <c r="H32" s="969"/>
      <c r="I32" s="969"/>
      <c r="J32" s="969"/>
      <c r="K32" s="965"/>
      <c r="L32" s="965"/>
      <c r="M32" s="967"/>
      <c r="N32" s="967"/>
      <c r="O32" s="964"/>
      <c r="P32" s="967"/>
      <c r="Q32" s="967"/>
      <c r="R32" s="51" t="s">
        <v>35</v>
      </c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961"/>
    </row>
    <row r="33" spans="1:50" ht="18" hidden="1" customHeight="1">
      <c r="A33" s="194">
        <v>3</v>
      </c>
      <c r="B33" s="970" t="s">
        <v>81</v>
      </c>
      <c r="C33" s="970"/>
      <c r="D33" s="970"/>
      <c r="E33" s="970">
        <v>42045</v>
      </c>
      <c r="F33" s="970"/>
      <c r="G33" s="970"/>
      <c r="H33" s="970">
        <v>42338</v>
      </c>
      <c r="I33" s="970"/>
      <c r="J33" s="970"/>
      <c r="K33" s="970"/>
      <c r="L33" s="970"/>
      <c r="M33" s="970"/>
      <c r="N33" s="970"/>
      <c r="O33" s="970"/>
      <c r="P33" s="970"/>
      <c r="Q33" s="970"/>
      <c r="R33" s="970"/>
      <c r="S33" s="970"/>
      <c r="T33" s="970"/>
      <c r="U33" s="970"/>
      <c r="V33" s="970"/>
      <c r="W33" s="970"/>
      <c r="X33" s="970"/>
      <c r="Y33" s="970"/>
      <c r="Z33" s="970"/>
      <c r="AA33" s="970"/>
      <c r="AB33" s="970"/>
      <c r="AC33" s="970"/>
      <c r="AD33" s="970"/>
      <c r="AE33" s="970"/>
      <c r="AF33" s="970"/>
      <c r="AG33" s="970"/>
      <c r="AH33" s="970"/>
      <c r="AI33" s="970"/>
      <c r="AJ33" s="970"/>
      <c r="AK33" s="970"/>
      <c r="AL33" s="970"/>
      <c r="AM33" s="970"/>
      <c r="AN33" s="970"/>
      <c r="AO33" s="970"/>
      <c r="AP33" s="970"/>
      <c r="AQ33" s="970"/>
      <c r="AR33" s="970"/>
      <c r="AS33" s="970"/>
      <c r="AT33" s="970"/>
      <c r="AU33" s="970"/>
      <c r="AV33" s="970"/>
      <c r="AW33" s="970"/>
      <c r="AX33" s="970"/>
    </row>
    <row r="34" spans="1:50" ht="15" hidden="1" customHeight="1">
      <c r="A34" s="195" t="s">
        <v>193</v>
      </c>
      <c r="B34" s="1110" t="s">
        <v>82</v>
      </c>
      <c r="C34" s="1110"/>
      <c r="D34" s="1110"/>
      <c r="E34" s="1110">
        <v>42046</v>
      </c>
      <c r="F34" s="1110"/>
      <c r="G34" s="1110"/>
      <c r="H34" s="1110">
        <v>42111</v>
      </c>
      <c r="I34" s="1110"/>
      <c r="J34" s="1110"/>
      <c r="K34" s="1110"/>
      <c r="L34" s="1110"/>
      <c r="M34" s="1110"/>
      <c r="N34" s="1110"/>
      <c r="O34" s="1110"/>
      <c r="P34" s="1110"/>
      <c r="Q34" s="1110"/>
      <c r="R34" s="1110"/>
      <c r="S34" s="1110"/>
      <c r="T34" s="1110"/>
      <c r="U34" s="1110"/>
      <c r="V34" s="1110"/>
      <c r="W34" s="1110"/>
      <c r="X34" s="1110"/>
      <c r="Y34" s="1110"/>
      <c r="Z34" s="1110"/>
      <c r="AA34" s="1110"/>
      <c r="AB34" s="1110"/>
      <c r="AC34" s="1110"/>
      <c r="AD34" s="1110"/>
      <c r="AE34" s="1110"/>
      <c r="AF34" s="1110"/>
      <c r="AG34" s="1110"/>
      <c r="AH34" s="1110"/>
      <c r="AI34" s="1110"/>
      <c r="AJ34" s="1110"/>
      <c r="AK34" s="1110"/>
      <c r="AL34" s="1110"/>
      <c r="AM34" s="1110"/>
      <c r="AN34" s="1110"/>
      <c r="AO34" s="1110"/>
      <c r="AP34" s="1110"/>
      <c r="AQ34" s="1110"/>
      <c r="AR34" s="1110"/>
      <c r="AS34" s="1110"/>
      <c r="AT34" s="1110"/>
      <c r="AU34" s="1110"/>
      <c r="AV34" s="1110"/>
      <c r="AW34" s="1110"/>
      <c r="AX34" s="1110"/>
    </row>
    <row r="35" spans="1:50" ht="15" hidden="1" customHeight="1">
      <c r="A35" s="962" t="s">
        <v>126</v>
      </c>
      <c r="B35" s="963" t="s">
        <v>256</v>
      </c>
      <c r="C35" s="960" t="s">
        <v>33</v>
      </c>
      <c r="D35" s="964">
        <f>35.23/2</f>
        <v>17.614999999999998</v>
      </c>
      <c r="E35" s="969">
        <v>42046</v>
      </c>
      <c r="F35" s="969"/>
      <c r="G35" s="969">
        <v>42044</v>
      </c>
      <c r="H35" s="969">
        <v>42086</v>
      </c>
      <c r="I35" s="969">
        <v>42206</v>
      </c>
      <c r="J35" s="969"/>
      <c r="K35" s="965">
        <f>O35+[1]март!L35</f>
        <v>7.58</v>
      </c>
      <c r="L35" s="965">
        <f>P35+[1]март!L35</f>
        <v>7.58</v>
      </c>
      <c r="M35" s="966">
        <f>D35-L35</f>
        <v>10.034999999999998</v>
      </c>
      <c r="N35" s="966">
        <f>L35/D35*100</f>
        <v>43.03150723814931</v>
      </c>
      <c r="O35" s="964">
        <f>SUM(S35:AW35)</f>
        <v>0</v>
      </c>
      <c r="P35" s="966">
        <f>SUM(S36:AW36)</f>
        <v>0</v>
      </c>
      <c r="Q35" s="966" t="e">
        <f>P35/O35*100</f>
        <v>#DIV/0!</v>
      </c>
      <c r="R35" s="49" t="s">
        <v>34</v>
      </c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960" t="s">
        <v>31</v>
      </c>
    </row>
    <row r="36" spans="1:50" ht="15" hidden="1" customHeight="1">
      <c r="A36" s="962"/>
      <c r="B36" s="963"/>
      <c r="C36" s="961"/>
      <c r="D36" s="964"/>
      <c r="E36" s="969"/>
      <c r="F36" s="969"/>
      <c r="G36" s="969"/>
      <c r="H36" s="969"/>
      <c r="I36" s="969"/>
      <c r="J36" s="969"/>
      <c r="K36" s="965"/>
      <c r="L36" s="965"/>
      <c r="M36" s="967"/>
      <c r="N36" s="967"/>
      <c r="O36" s="964"/>
      <c r="P36" s="967"/>
      <c r="Q36" s="967"/>
      <c r="R36" s="51" t="s">
        <v>35</v>
      </c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3"/>
      <c r="AM36" s="53"/>
      <c r="AN36" s="53"/>
      <c r="AO36" s="53"/>
      <c r="AP36" s="53"/>
      <c r="AQ36" s="53"/>
      <c r="AR36" s="53"/>
      <c r="AS36" s="53"/>
      <c r="AT36" s="53"/>
      <c r="AU36" s="140"/>
      <c r="AV36" s="192"/>
      <c r="AW36" s="193"/>
      <c r="AX36" s="961"/>
    </row>
    <row r="37" spans="1:50" ht="15" hidden="1" customHeight="1">
      <c r="A37" s="962" t="s">
        <v>127</v>
      </c>
      <c r="B37" s="963" t="s">
        <v>257</v>
      </c>
      <c r="C37" s="960" t="s">
        <v>33</v>
      </c>
      <c r="D37" s="964">
        <f>35.23/2</f>
        <v>17.614999999999998</v>
      </c>
      <c r="E37" s="969">
        <v>42060</v>
      </c>
      <c r="F37" s="969"/>
      <c r="G37" s="969">
        <v>42060</v>
      </c>
      <c r="H37" s="969">
        <v>42086</v>
      </c>
      <c r="I37" s="969">
        <v>42206</v>
      </c>
      <c r="J37" s="969"/>
      <c r="K37" s="965">
        <f>O37+[1]март!L37</f>
        <v>9.3019999999999996</v>
      </c>
      <c r="L37" s="965">
        <f>P37+[1]март!L37</f>
        <v>9.3019999999999996</v>
      </c>
      <c r="M37" s="966">
        <f>D37-L37</f>
        <v>8.3129999999999988</v>
      </c>
      <c r="N37" s="966">
        <f>L37/D37*100</f>
        <v>52.807266534203798</v>
      </c>
      <c r="O37" s="964">
        <f>SUM(S37:AW37)</f>
        <v>0</v>
      </c>
      <c r="P37" s="966">
        <f>SUM(S38:AW38)</f>
        <v>0</v>
      </c>
      <c r="Q37" s="966" t="e">
        <f>P37/O37*100</f>
        <v>#DIV/0!</v>
      </c>
      <c r="R37" s="49" t="s">
        <v>34</v>
      </c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960" t="s">
        <v>31</v>
      </c>
    </row>
    <row r="38" spans="1:50" ht="15" hidden="1" customHeight="1">
      <c r="A38" s="962"/>
      <c r="B38" s="963"/>
      <c r="C38" s="961"/>
      <c r="D38" s="964"/>
      <c r="E38" s="969"/>
      <c r="F38" s="969"/>
      <c r="G38" s="969"/>
      <c r="H38" s="969"/>
      <c r="I38" s="969"/>
      <c r="J38" s="969"/>
      <c r="K38" s="965"/>
      <c r="L38" s="965"/>
      <c r="M38" s="967"/>
      <c r="N38" s="967"/>
      <c r="O38" s="964"/>
      <c r="P38" s="967"/>
      <c r="Q38" s="967"/>
      <c r="R38" s="51" t="s">
        <v>35</v>
      </c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3"/>
      <c r="AM38" s="53"/>
      <c r="AN38" s="53"/>
      <c r="AO38" s="53"/>
      <c r="AP38" s="53"/>
      <c r="AQ38" s="53"/>
      <c r="AR38" s="53"/>
      <c r="AS38" s="53"/>
      <c r="AT38" s="53"/>
      <c r="AU38" s="140"/>
      <c r="AV38" s="192"/>
      <c r="AW38" s="193"/>
      <c r="AX38" s="961"/>
    </row>
    <row r="39" spans="1:50" ht="15" hidden="1" customHeight="1">
      <c r="A39" s="962" t="s">
        <v>128</v>
      </c>
      <c r="B39" s="963" t="s">
        <v>258</v>
      </c>
      <c r="C39" s="960" t="s">
        <v>33</v>
      </c>
      <c r="D39" s="964">
        <f>D35</f>
        <v>17.614999999999998</v>
      </c>
      <c r="E39" s="969">
        <v>42065</v>
      </c>
      <c r="F39" s="969"/>
      <c r="G39" s="969">
        <v>42045</v>
      </c>
      <c r="H39" s="969">
        <v>42111</v>
      </c>
      <c r="I39" s="969">
        <v>42215</v>
      </c>
      <c r="J39" s="969"/>
      <c r="K39" s="965">
        <f>O39+[1]март!L39</f>
        <v>12.469600000000003</v>
      </c>
      <c r="L39" s="965">
        <f>P39+[1]март!L39</f>
        <v>5.6696000000000009</v>
      </c>
      <c r="M39" s="966">
        <f>D39-L39</f>
        <v>11.945399999999998</v>
      </c>
      <c r="N39" s="966">
        <f>L39/D39*100</f>
        <v>32.186204938972473</v>
      </c>
      <c r="O39" s="964">
        <f>SUM(S39:AW39)</f>
        <v>6.8000000000000016</v>
      </c>
      <c r="P39" s="966">
        <f>SUM(S40:AW40)</f>
        <v>0</v>
      </c>
      <c r="Q39" s="966">
        <f>P39/O39*100</f>
        <v>0</v>
      </c>
      <c r="R39" s="49" t="s">
        <v>34</v>
      </c>
      <c r="S39" s="50">
        <v>0.4</v>
      </c>
      <c r="T39" s="50">
        <v>0.4</v>
      </c>
      <c r="U39" s="50">
        <v>0.4</v>
      </c>
      <c r="V39" s="50">
        <v>0.4</v>
      </c>
      <c r="W39" s="50">
        <v>0.4</v>
      </c>
      <c r="X39" s="50">
        <v>0.4</v>
      </c>
      <c r="Y39" s="50">
        <v>0.4</v>
      </c>
      <c r="Z39" s="50">
        <v>0.4</v>
      </c>
      <c r="AA39" s="50">
        <v>0.4</v>
      </c>
      <c r="AB39" s="50">
        <v>0.4</v>
      </c>
      <c r="AC39" s="50">
        <v>0.4</v>
      </c>
      <c r="AD39" s="50">
        <v>0.4</v>
      </c>
      <c r="AE39" s="50">
        <v>0.4</v>
      </c>
      <c r="AF39" s="50">
        <v>0.4</v>
      </c>
      <c r="AG39" s="50">
        <v>0.4</v>
      </c>
      <c r="AH39" s="50">
        <v>0.4</v>
      </c>
      <c r="AI39" s="50">
        <v>0.4</v>
      </c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960" t="s">
        <v>390</v>
      </c>
    </row>
    <row r="40" spans="1:50" ht="15" hidden="1" customHeight="1">
      <c r="A40" s="962"/>
      <c r="B40" s="963"/>
      <c r="C40" s="961"/>
      <c r="D40" s="964"/>
      <c r="E40" s="969"/>
      <c r="F40" s="969"/>
      <c r="G40" s="969"/>
      <c r="H40" s="969"/>
      <c r="I40" s="969"/>
      <c r="J40" s="969"/>
      <c r="K40" s="965"/>
      <c r="L40" s="965"/>
      <c r="M40" s="967"/>
      <c r="N40" s="967"/>
      <c r="O40" s="964"/>
      <c r="P40" s="967"/>
      <c r="Q40" s="967"/>
      <c r="R40" s="51" t="s">
        <v>35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X40" s="52">
        <v>0</v>
      </c>
      <c r="Y40" s="52">
        <v>0</v>
      </c>
      <c r="Z40" s="52">
        <v>0</v>
      </c>
      <c r="AA40" s="52">
        <v>0</v>
      </c>
      <c r="AB40" s="52">
        <v>0</v>
      </c>
      <c r="AC40" s="52">
        <v>0</v>
      </c>
      <c r="AD40" s="52">
        <v>0</v>
      </c>
      <c r="AE40" s="52">
        <v>0</v>
      </c>
      <c r="AF40" s="52">
        <v>0</v>
      </c>
      <c r="AG40" s="52"/>
      <c r="AH40" s="52"/>
      <c r="AI40" s="52"/>
      <c r="AJ40" s="52"/>
      <c r="AK40" s="52"/>
      <c r="AL40" s="53"/>
      <c r="AM40" s="53"/>
      <c r="AN40" s="53"/>
      <c r="AO40" s="53"/>
      <c r="AP40" s="53"/>
      <c r="AQ40" s="53"/>
      <c r="AR40" s="53"/>
      <c r="AS40" s="53"/>
      <c r="AT40" s="53"/>
      <c r="AU40" s="140"/>
      <c r="AV40" s="192"/>
      <c r="AW40" s="193"/>
      <c r="AX40" s="961"/>
    </row>
    <row r="41" spans="1:50" ht="15" hidden="1" customHeight="1">
      <c r="A41" s="962" t="s">
        <v>259</v>
      </c>
      <c r="B41" s="963" t="s">
        <v>260</v>
      </c>
      <c r="C41" s="960" t="s">
        <v>33</v>
      </c>
      <c r="D41" s="964">
        <f>D37</f>
        <v>17.614999999999998</v>
      </c>
      <c r="E41" s="969">
        <v>42063</v>
      </c>
      <c r="F41" s="969"/>
      <c r="G41" s="969">
        <v>42063</v>
      </c>
      <c r="H41" s="969">
        <v>42111</v>
      </c>
      <c r="I41" s="969">
        <v>42215</v>
      </c>
      <c r="J41" s="969"/>
      <c r="K41" s="965">
        <f>O41+[1]март!L41</f>
        <v>17.327199999999998</v>
      </c>
      <c r="L41" s="965">
        <f>P41+[1]март!L41</f>
        <v>10.747199999999998</v>
      </c>
      <c r="M41" s="966">
        <f>D41-L41</f>
        <v>6.8678000000000008</v>
      </c>
      <c r="N41" s="966">
        <f>L41/D41*100</f>
        <v>61.011637808685769</v>
      </c>
      <c r="O41" s="964">
        <f>SUM(S41:AW41)</f>
        <v>6.8000000000000016</v>
      </c>
      <c r="P41" s="966">
        <f>SUM(S42:AW42)</f>
        <v>0.22</v>
      </c>
      <c r="Q41" s="966">
        <f>P41/O41*100</f>
        <v>3.2352941176470575</v>
      </c>
      <c r="R41" s="49" t="s">
        <v>34</v>
      </c>
      <c r="S41" s="50">
        <v>0.4</v>
      </c>
      <c r="T41" s="50">
        <v>0.4</v>
      </c>
      <c r="U41" s="50">
        <v>0.4</v>
      </c>
      <c r="V41" s="50">
        <v>0.4</v>
      </c>
      <c r="W41" s="50">
        <v>0.4</v>
      </c>
      <c r="X41" s="50">
        <v>0.4</v>
      </c>
      <c r="Y41" s="50">
        <v>0.4</v>
      </c>
      <c r="Z41" s="50">
        <v>0.4</v>
      </c>
      <c r="AA41" s="50">
        <v>0.4</v>
      </c>
      <c r="AB41" s="50">
        <v>0.4</v>
      </c>
      <c r="AC41" s="50">
        <v>0.4</v>
      </c>
      <c r="AD41" s="50">
        <v>0.4</v>
      </c>
      <c r="AE41" s="50">
        <v>0.4</v>
      </c>
      <c r="AF41" s="50">
        <v>0.4</v>
      </c>
      <c r="AG41" s="50">
        <v>0.4</v>
      </c>
      <c r="AH41" s="50">
        <v>0.4</v>
      </c>
      <c r="AI41" s="50">
        <v>0.4</v>
      </c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960" t="s">
        <v>390</v>
      </c>
    </row>
    <row r="42" spans="1:50" ht="15" hidden="1" customHeight="1">
      <c r="A42" s="962"/>
      <c r="B42" s="963"/>
      <c r="C42" s="961"/>
      <c r="D42" s="964"/>
      <c r="E42" s="969"/>
      <c r="F42" s="969"/>
      <c r="G42" s="969"/>
      <c r="H42" s="969"/>
      <c r="I42" s="969"/>
      <c r="J42" s="969"/>
      <c r="K42" s="965"/>
      <c r="L42" s="965"/>
      <c r="M42" s="967"/>
      <c r="N42" s="967"/>
      <c r="O42" s="964"/>
      <c r="P42" s="967"/>
      <c r="Q42" s="967"/>
      <c r="R42" s="51" t="s">
        <v>35</v>
      </c>
      <c r="S42" s="52">
        <v>0.22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  <c r="AA42" s="52">
        <v>0</v>
      </c>
      <c r="AB42" s="52">
        <v>0</v>
      </c>
      <c r="AC42" s="52">
        <v>0</v>
      </c>
      <c r="AD42" s="52">
        <v>0</v>
      </c>
      <c r="AE42" s="52">
        <v>0</v>
      </c>
      <c r="AF42" s="52">
        <v>0</v>
      </c>
      <c r="AG42" s="52"/>
      <c r="AH42" s="52"/>
      <c r="AI42" s="52"/>
      <c r="AJ42" s="52"/>
      <c r="AK42" s="52"/>
      <c r="AL42" s="53"/>
      <c r="AM42" s="53"/>
      <c r="AN42" s="53"/>
      <c r="AO42" s="53"/>
      <c r="AP42" s="53"/>
      <c r="AQ42" s="53"/>
      <c r="AR42" s="53"/>
      <c r="AS42" s="53"/>
      <c r="AT42" s="53"/>
      <c r="AU42" s="140"/>
      <c r="AV42" s="192"/>
      <c r="AW42" s="193"/>
      <c r="AX42" s="961"/>
    </row>
    <row r="43" spans="1:50" ht="15" hidden="1" customHeight="1">
      <c r="A43" s="962" t="s">
        <v>261</v>
      </c>
      <c r="B43" s="963" t="s">
        <v>325</v>
      </c>
      <c r="C43" s="960" t="s">
        <v>7</v>
      </c>
      <c r="D43" s="964">
        <v>1823</v>
      </c>
      <c r="E43" s="969">
        <v>42049</v>
      </c>
      <c r="F43" s="969"/>
      <c r="G43" s="969">
        <v>42057</v>
      </c>
      <c r="H43" s="969">
        <v>42094</v>
      </c>
      <c r="I43" s="969">
        <v>42215</v>
      </c>
      <c r="J43" s="969"/>
      <c r="K43" s="965">
        <f>O43+[1]апрель!L43</f>
        <v>495</v>
      </c>
      <c r="L43" s="965">
        <f>P43+[1]апрель!L43</f>
        <v>495</v>
      </c>
      <c r="M43" s="966">
        <f>D43-L43</f>
        <v>1328</v>
      </c>
      <c r="N43" s="966">
        <f>L43/D43*100</f>
        <v>27.153044432254525</v>
      </c>
      <c r="O43" s="964">
        <f>SUM(S43:AW43)</f>
        <v>0</v>
      </c>
      <c r="P43" s="966">
        <f>SUM(S44:AW44)</f>
        <v>0</v>
      </c>
      <c r="Q43" s="966" t="e">
        <f>P43/O43*100</f>
        <v>#DIV/0!</v>
      </c>
      <c r="R43" s="49" t="s">
        <v>34</v>
      </c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960"/>
    </row>
    <row r="44" spans="1:50" ht="15" hidden="1" customHeight="1">
      <c r="A44" s="962"/>
      <c r="B44" s="963"/>
      <c r="C44" s="961"/>
      <c r="D44" s="964"/>
      <c r="E44" s="969"/>
      <c r="F44" s="969"/>
      <c r="G44" s="969"/>
      <c r="H44" s="969"/>
      <c r="I44" s="969"/>
      <c r="J44" s="969"/>
      <c r="K44" s="965"/>
      <c r="L44" s="965"/>
      <c r="M44" s="967"/>
      <c r="N44" s="967"/>
      <c r="O44" s="964"/>
      <c r="P44" s="967"/>
      <c r="Q44" s="967"/>
      <c r="R44" s="51" t="s">
        <v>35</v>
      </c>
      <c r="S44" s="216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3"/>
      <c r="AM44" s="53"/>
      <c r="AN44" s="53"/>
      <c r="AO44" s="53"/>
      <c r="AP44" s="53"/>
      <c r="AQ44" s="53"/>
      <c r="AR44" s="53"/>
      <c r="AS44" s="53"/>
      <c r="AT44" s="53"/>
      <c r="AU44" s="140"/>
      <c r="AV44" s="192"/>
      <c r="AW44" s="193"/>
      <c r="AX44" s="961"/>
    </row>
    <row r="45" spans="1:50">
      <c r="A45" s="195" t="s">
        <v>193</v>
      </c>
      <c r="B45" s="1110" t="s">
        <v>83</v>
      </c>
      <c r="C45" s="1110"/>
      <c r="D45" s="1110"/>
      <c r="E45" s="1110">
        <v>42068</v>
      </c>
      <c r="F45" s="1110"/>
      <c r="G45" s="1110"/>
      <c r="H45" s="1110">
        <v>42154</v>
      </c>
      <c r="I45" s="1110"/>
      <c r="J45" s="1110"/>
      <c r="K45" s="1110"/>
      <c r="L45" s="1110"/>
      <c r="M45" s="1110"/>
      <c r="N45" s="1110"/>
      <c r="O45" s="1110"/>
      <c r="P45" s="1110"/>
      <c r="Q45" s="1110"/>
      <c r="R45" s="1110"/>
      <c r="S45" s="1110"/>
      <c r="T45" s="1110"/>
      <c r="U45" s="1110"/>
      <c r="V45" s="1110"/>
      <c r="W45" s="1110"/>
      <c r="X45" s="1110"/>
      <c r="Y45" s="1110"/>
      <c r="Z45" s="1110"/>
      <c r="AA45" s="1110"/>
      <c r="AB45" s="1110"/>
      <c r="AC45" s="1110"/>
      <c r="AD45" s="1110"/>
      <c r="AE45" s="1110"/>
      <c r="AF45" s="1110"/>
      <c r="AG45" s="1110"/>
      <c r="AH45" s="1110"/>
      <c r="AI45" s="1110"/>
      <c r="AJ45" s="1110"/>
      <c r="AK45" s="1110"/>
      <c r="AL45" s="1110"/>
      <c r="AM45" s="1110"/>
      <c r="AN45" s="1110"/>
      <c r="AO45" s="1110"/>
      <c r="AP45" s="1110"/>
      <c r="AQ45" s="1110"/>
      <c r="AR45" s="1110"/>
      <c r="AS45" s="1110"/>
      <c r="AT45" s="1110"/>
      <c r="AU45" s="1110"/>
      <c r="AV45" s="1110"/>
      <c r="AW45" s="1110"/>
      <c r="AX45" s="1110"/>
    </row>
    <row r="46" spans="1:50" s="495" customFormat="1" ht="15" customHeight="1">
      <c r="A46" s="1141" t="s">
        <v>126</v>
      </c>
      <c r="B46" s="1142" t="s">
        <v>84</v>
      </c>
      <c r="C46" s="1143" t="s">
        <v>33</v>
      </c>
      <c r="D46" s="1145">
        <v>35.229999999999997</v>
      </c>
      <c r="E46" s="1146">
        <v>42068</v>
      </c>
      <c r="F46" s="1146"/>
      <c r="G46" s="1146">
        <v>42061</v>
      </c>
      <c r="H46" s="1146">
        <v>42122</v>
      </c>
      <c r="I46" s="1147">
        <v>42215</v>
      </c>
      <c r="J46" s="1147"/>
      <c r="K46" s="1148">
        <f>O46+[1]май!L46</f>
        <v>26.601000000000006</v>
      </c>
      <c r="L46" s="1148">
        <f>P46+[1]май!L46</f>
        <v>27.651000000000003</v>
      </c>
      <c r="M46" s="1113">
        <f>D46-L46</f>
        <v>7.5789999999999935</v>
      </c>
      <c r="N46" s="1113">
        <f>L46/D46*100</f>
        <v>78.487084870848719</v>
      </c>
      <c r="O46" s="1145">
        <f t="shared" ref="O46:O60" si="1">SUM(S46:AW46)</f>
        <v>2.4900000000000011</v>
      </c>
      <c r="P46" s="1113">
        <f>SUM(S47:AW47)</f>
        <v>3.54</v>
      </c>
      <c r="Q46" s="1113">
        <f t="shared" ref="Q46:Q64" si="2">P46/O46*100</f>
        <v>142.16867469879512</v>
      </c>
      <c r="R46" s="493" t="s">
        <v>34</v>
      </c>
      <c r="S46" s="494"/>
      <c r="T46" s="494"/>
      <c r="U46" s="494"/>
      <c r="V46" s="494"/>
      <c r="W46" s="494"/>
      <c r="X46" s="494">
        <v>0.09</v>
      </c>
      <c r="Y46" s="494">
        <v>0.09</v>
      </c>
      <c r="Z46" s="494">
        <v>0.09</v>
      </c>
      <c r="AA46" s="494">
        <v>0.09</v>
      </c>
      <c r="AB46" s="494">
        <v>0.09</v>
      </c>
      <c r="AC46" s="494">
        <v>0.09</v>
      </c>
      <c r="AD46" s="494">
        <v>0.09</v>
      </c>
      <c r="AE46" s="494">
        <v>0.09</v>
      </c>
      <c r="AF46" s="494">
        <v>0.09</v>
      </c>
      <c r="AG46" s="494">
        <v>0.09</v>
      </c>
      <c r="AH46" s="494">
        <v>0.09</v>
      </c>
      <c r="AI46" s="494">
        <v>0.09</v>
      </c>
      <c r="AJ46" s="494">
        <v>0.09</v>
      </c>
      <c r="AK46" s="494">
        <v>0.09</v>
      </c>
      <c r="AL46" s="494">
        <v>0.09</v>
      </c>
      <c r="AM46" s="494">
        <v>0.09</v>
      </c>
      <c r="AN46" s="494">
        <v>0.09</v>
      </c>
      <c r="AO46" s="494">
        <v>0.12</v>
      </c>
      <c r="AP46" s="494">
        <v>0.12</v>
      </c>
      <c r="AQ46" s="494">
        <v>0.12</v>
      </c>
      <c r="AR46" s="494">
        <v>0.12</v>
      </c>
      <c r="AS46" s="494">
        <v>0.12</v>
      </c>
      <c r="AT46" s="494">
        <v>0.12</v>
      </c>
      <c r="AU46" s="494">
        <v>0.12</v>
      </c>
      <c r="AV46" s="494">
        <v>0.12</v>
      </c>
      <c r="AW46" s="494"/>
      <c r="AX46" s="1143" t="s">
        <v>413</v>
      </c>
    </row>
    <row r="47" spans="1:50" s="495" customFormat="1">
      <c r="A47" s="1141"/>
      <c r="B47" s="1142"/>
      <c r="C47" s="1144"/>
      <c r="D47" s="1145"/>
      <c r="E47" s="1146"/>
      <c r="F47" s="1146"/>
      <c r="G47" s="1146"/>
      <c r="H47" s="1146"/>
      <c r="I47" s="1147"/>
      <c r="J47" s="1147"/>
      <c r="K47" s="1148"/>
      <c r="L47" s="1148"/>
      <c r="M47" s="1114"/>
      <c r="N47" s="1114"/>
      <c r="O47" s="1145"/>
      <c r="P47" s="1114"/>
      <c r="Q47" s="1114"/>
      <c r="R47" s="496" t="s">
        <v>35</v>
      </c>
      <c r="S47" s="497">
        <v>0.16</v>
      </c>
      <c r="T47" s="497">
        <v>0.32</v>
      </c>
      <c r="U47" s="497">
        <v>0.23</v>
      </c>
      <c r="V47" s="497">
        <v>0.32</v>
      </c>
      <c r="W47" s="497">
        <v>0.32</v>
      </c>
      <c r="X47" s="497">
        <v>0.3</v>
      </c>
      <c r="Y47" s="497">
        <v>0.42</v>
      </c>
      <c r="Z47" s="497">
        <v>0.21</v>
      </c>
      <c r="AA47" s="497">
        <v>0.32</v>
      </c>
      <c r="AB47" s="497">
        <v>0.32</v>
      </c>
      <c r="AC47" s="497">
        <v>0</v>
      </c>
      <c r="AD47" s="497">
        <v>0.16</v>
      </c>
      <c r="AE47" s="501">
        <v>0.25</v>
      </c>
      <c r="AF47" s="501">
        <v>0.12</v>
      </c>
      <c r="AG47" s="501">
        <v>0.09</v>
      </c>
      <c r="AH47" s="501">
        <v>0</v>
      </c>
      <c r="AI47" s="501">
        <v>0</v>
      </c>
      <c r="AJ47" s="501">
        <v>0</v>
      </c>
      <c r="AK47" s="501">
        <v>0</v>
      </c>
      <c r="AL47" s="502">
        <v>0</v>
      </c>
      <c r="AM47" s="502">
        <v>0</v>
      </c>
      <c r="AN47" s="502">
        <v>0</v>
      </c>
      <c r="AO47" s="502">
        <v>0</v>
      </c>
      <c r="AP47" s="502">
        <v>0</v>
      </c>
      <c r="AQ47" s="502">
        <v>0</v>
      </c>
      <c r="AR47" s="502">
        <v>0</v>
      </c>
      <c r="AS47" s="502">
        <v>0</v>
      </c>
      <c r="AT47" s="502">
        <v>0</v>
      </c>
      <c r="AU47" s="503">
        <v>0</v>
      </c>
      <c r="AV47" s="504" t="s">
        <v>407</v>
      </c>
      <c r="AW47" s="505"/>
      <c r="AX47" s="1144"/>
    </row>
    <row r="48" spans="1:50">
      <c r="A48" s="962" t="s">
        <v>127</v>
      </c>
      <c r="B48" s="963" t="s">
        <v>291</v>
      </c>
      <c r="C48" s="960" t="s">
        <v>33</v>
      </c>
      <c r="D48" s="964">
        <v>35.229999999999997</v>
      </c>
      <c r="E48" s="969">
        <v>42070</v>
      </c>
      <c r="F48" s="969"/>
      <c r="G48" s="969">
        <v>42068</v>
      </c>
      <c r="H48" s="969">
        <v>42149</v>
      </c>
      <c r="I48" s="1125">
        <v>42210</v>
      </c>
      <c r="J48" s="1125"/>
      <c r="K48" s="965">
        <f>O48+[1]май!L48</f>
        <v>19.354000000000006</v>
      </c>
      <c r="L48" s="965">
        <f>P48+[1]май!L48</f>
        <v>17.694000000000006</v>
      </c>
      <c r="M48" s="966">
        <f>D48-L48</f>
        <v>17.535999999999991</v>
      </c>
      <c r="N48" s="966">
        <f>L48/D48*100</f>
        <v>50.224240703945519</v>
      </c>
      <c r="O48" s="964">
        <f t="shared" si="1"/>
        <v>2.4900000000000007</v>
      </c>
      <c r="P48" s="966">
        <f>SUM(S49:AW49)</f>
        <v>0.83000000000000029</v>
      </c>
      <c r="Q48" s="966">
        <f t="shared" si="2"/>
        <v>33.333333333333336</v>
      </c>
      <c r="R48" s="49" t="s">
        <v>34</v>
      </c>
      <c r="S48" s="50">
        <v>8.3000000000000004E-2</v>
      </c>
      <c r="T48" s="50">
        <v>8.3000000000000004E-2</v>
      </c>
      <c r="U48" s="50">
        <v>8.3000000000000004E-2</v>
      </c>
      <c r="V48" s="50">
        <v>8.3000000000000004E-2</v>
      </c>
      <c r="W48" s="50">
        <v>8.3000000000000004E-2</v>
      </c>
      <c r="X48" s="50">
        <v>8.3000000000000004E-2</v>
      </c>
      <c r="Y48" s="50">
        <v>8.3000000000000004E-2</v>
      </c>
      <c r="Z48" s="50">
        <v>8.3000000000000004E-2</v>
      </c>
      <c r="AA48" s="50">
        <v>8.3000000000000004E-2</v>
      </c>
      <c r="AB48" s="50">
        <v>8.3000000000000004E-2</v>
      </c>
      <c r="AC48" s="50">
        <v>8.3000000000000004E-2</v>
      </c>
      <c r="AD48" s="50">
        <v>8.3000000000000004E-2</v>
      </c>
      <c r="AE48" s="50">
        <v>8.3000000000000004E-2</v>
      </c>
      <c r="AF48" s="50">
        <v>8.3000000000000004E-2</v>
      </c>
      <c r="AG48" s="50">
        <v>8.3000000000000004E-2</v>
      </c>
      <c r="AH48" s="50">
        <v>8.3000000000000004E-2</v>
      </c>
      <c r="AI48" s="50">
        <v>8.3000000000000004E-2</v>
      </c>
      <c r="AJ48" s="50">
        <v>8.3000000000000004E-2</v>
      </c>
      <c r="AK48" s="50">
        <v>8.3000000000000004E-2</v>
      </c>
      <c r="AL48" s="50">
        <v>8.3000000000000004E-2</v>
      </c>
      <c r="AM48" s="50">
        <v>8.3000000000000004E-2</v>
      </c>
      <c r="AN48" s="50">
        <v>8.3000000000000004E-2</v>
      </c>
      <c r="AO48" s="50">
        <v>8.3000000000000004E-2</v>
      </c>
      <c r="AP48" s="50">
        <v>8.3000000000000004E-2</v>
      </c>
      <c r="AQ48" s="50">
        <v>8.3000000000000004E-2</v>
      </c>
      <c r="AR48" s="50">
        <v>8.3000000000000004E-2</v>
      </c>
      <c r="AS48" s="50">
        <v>8.3000000000000004E-2</v>
      </c>
      <c r="AT48" s="50">
        <v>8.3000000000000004E-2</v>
      </c>
      <c r="AU48" s="50">
        <v>8.3000000000000004E-2</v>
      </c>
      <c r="AV48" s="50">
        <v>8.3000000000000004E-2</v>
      </c>
      <c r="AW48" s="50"/>
      <c r="AX48" s="960"/>
    </row>
    <row r="49" spans="1:50">
      <c r="A49" s="962"/>
      <c r="B49" s="963"/>
      <c r="C49" s="961"/>
      <c r="D49" s="964"/>
      <c r="E49" s="969"/>
      <c r="F49" s="969"/>
      <c r="G49" s="969"/>
      <c r="H49" s="969"/>
      <c r="I49" s="1125"/>
      <c r="J49" s="1125"/>
      <c r="K49" s="965"/>
      <c r="L49" s="965"/>
      <c r="M49" s="967"/>
      <c r="N49" s="967"/>
      <c r="O49" s="964"/>
      <c r="P49" s="967"/>
      <c r="Q49" s="967"/>
      <c r="R49" s="51" t="s">
        <v>35</v>
      </c>
      <c r="S49" s="52">
        <v>0.03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0.04</v>
      </c>
      <c r="AB49" s="52">
        <v>0.06</v>
      </c>
      <c r="AC49" s="52">
        <v>0.04</v>
      </c>
      <c r="AD49" s="52">
        <v>0.02</v>
      </c>
      <c r="AE49" s="314">
        <v>0.06</v>
      </c>
      <c r="AF49" s="314">
        <v>0.06</v>
      </c>
      <c r="AG49" s="314">
        <v>0.06</v>
      </c>
      <c r="AH49" s="314">
        <v>0.03</v>
      </c>
      <c r="AI49" s="314">
        <v>0.05</v>
      </c>
      <c r="AJ49" s="314">
        <v>0.04</v>
      </c>
      <c r="AK49" s="314">
        <v>0.05</v>
      </c>
      <c r="AL49" s="315">
        <v>0.05</v>
      </c>
      <c r="AM49" s="315">
        <v>0.05</v>
      </c>
      <c r="AN49" s="315">
        <v>0.02</v>
      </c>
      <c r="AO49" s="315">
        <v>0.02</v>
      </c>
      <c r="AP49" s="315">
        <v>0.03</v>
      </c>
      <c r="AQ49" s="315">
        <v>0.05</v>
      </c>
      <c r="AR49" s="315">
        <v>0</v>
      </c>
      <c r="AS49" s="315">
        <v>0</v>
      </c>
      <c r="AT49" s="315">
        <v>0.03</v>
      </c>
      <c r="AU49" s="316">
        <v>0.04</v>
      </c>
      <c r="AV49" s="317" t="s">
        <v>1109</v>
      </c>
      <c r="AW49" s="317"/>
      <c r="AX49" s="961"/>
    </row>
    <row r="50" spans="1:50" s="495" customFormat="1">
      <c r="A50" s="1141" t="s">
        <v>128</v>
      </c>
      <c r="B50" s="1142" t="s">
        <v>86</v>
      </c>
      <c r="C50" s="1143" t="s">
        <v>7</v>
      </c>
      <c r="D50" s="1145">
        <v>1824</v>
      </c>
      <c r="E50" s="1146">
        <v>42071</v>
      </c>
      <c r="F50" s="1146"/>
      <c r="G50" s="1146">
        <v>42071</v>
      </c>
      <c r="H50" s="1146">
        <v>42152</v>
      </c>
      <c r="I50" s="1147">
        <v>42213</v>
      </c>
      <c r="J50" s="1147"/>
      <c r="K50" s="1148">
        <f>O50+[1]май!L50</f>
        <v>1331</v>
      </c>
      <c r="L50" s="1148">
        <f>P50+[1]май!L50</f>
        <v>1057</v>
      </c>
      <c r="M50" s="1113">
        <f>D50-L50</f>
        <v>767</v>
      </c>
      <c r="N50" s="1113">
        <f>L50/D50*100</f>
        <v>57.949561403508774</v>
      </c>
      <c r="O50" s="1145">
        <f t="shared" si="1"/>
        <v>279</v>
      </c>
      <c r="P50" s="1113">
        <f>SUM(S51:AW51)</f>
        <v>5</v>
      </c>
      <c r="Q50" s="1113">
        <f t="shared" si="2"/>
        <v>1.7921146953405016</v>
      </c>
      <c r="R50" s="493" t="s">
        <v>34</v>
      </c>
      <c r="S50" s="494">
        <v>9</v>
      </c>
      <c r="T50" s="494">
        <v>9</v>
      </c>
      <c r="U50" s="494">
        <v>9</v>
      </c>
      <c r="V50" s="494">
        <v>9</v>
      </c>
      <c r="W50" s="494">
        <v>9</v>
      </c>
      <c r="X50" s="494">
        <v>9</v>
      </c>
      <c r="Y50" s="494">
        <v>9</v>
      </c>
      <c r="Z50" s="494">
        <v>9</v>
      </c>
      <c r="AA50" s="494">
        <v>9</v>
      </c>
      <c r="AB50" s="494">
        <v>9</v>
      </c>
      <c r="AC50" s="494">
        <v>9</v>
      </c>
      <c r="AD50" s="494">
        <v>9</v>
      </c>
      <c r="AE50" s="494">
        <v>9</v>
      </c>
      <c r="AF50" s="494">
        <v>9</v>
      </c>
      <c r="AG50" s="494">
        <v>9</v>
      </c>
      <c r="AH50" s="494">
        <v>9</v>
      </c>
      <c r="AI50" s="494">
        <v>9</v>
      </c>
      <c r="AJ50" s="494">
        <v>9</v>
      </c>
      <c r="AK50" s="494">
        <v>9</v>
      </c>
      <c r="AL50" s="494">
        <v>9</v>
      </c>
      <c r="AM50" s="494">
        <v>9</v>
      </c>
      <c r="AN50" s="494">
        <v>9</v>
      </c>
      <c r="AO50" s="494">
        <v>9</v>
      </c>
      <c r="AP50" s="494">
        <v>9</v>
      </c>
      <c r="AQ50" s="494">
        <v>9</v>
      </c>
      <c r="AR50" s="494">
        <v>9</v>
      </c>
      <c r="AS50" s="494">
        <v>9</v>
      </c>
      <c r="AT50" s="494">
        <v>9</v>
      </c>
      <c r="AU50" s="494">
        <v>9</v>
      </c>
      <c r="AV50" s="494">
        <v>9</v>
      </c>
      <c r="AW50" s="494">
        <v>9</v>
      </c>
      <c r="AX50" s="1143" t="s">
        <v>413</v>
      </c>
    </row>
    <row r="51" spans="1:50" s="495" customFormat="1">
      <c r="A51" s="1141"/>
      <c r="B51" s="1142"/>
      <c r="C51" s="1144"/>
      <c r="D51" s="1145"/>
      <c r="E51" s="1146"/>
      <c r="F51" s="1146"/>
      <c r="G51" s="1146"/>
      <c r="H51" s="1146"/>
      <c r="I51" s="1147"/>
      <c r="J51" s="1147"/>
      <c r="K51" s="1148"/>
      <c r="L51" s="1148"/>
      <c r="M51" s="1114"/>
      <c r="N51" s="1114"/>
      <c r="O51" s="1145"/>
      <c r="P51" s="1114"/>
      <c r="Q51" s="1114"/>
      <c r="R51" s="496" t="s">
        <v>35</v>
      </c>
      <c r="S51" s="497">
        <v>0</v>
      </c>
      <c r="T51" s="497">
        <v>0</v>
      </c>
      <c r="U51" s="497">
        <v>0</v>
      </c>
      <c r="V51" s="497">
        <v>0</v>
      </c>
      <c r="W51" s="497">
        <v>0</v>
      </c>
      <c r="X51" s="497">
        <v>0</v>
      </c>
      <c r="Y51" s="497">
        <v>0</v>
      </c>
      <c r="Z51" s="497">
        <v>0</v>
      </c>
      <c r="AA51" s="497">
        <v>0</v>
      </c>
      <c r="AB51" s="497">
        <v>0</v>
      </c>
      <c r="AC51" s="498">
        <v>5</v>
      </c>
      <c r="AD51" s="497">
        <v>0</v>
      </c>
      <c r="AE51" s="501">
        <v>0</v>
      </c>
      <c r="AF51" s="501">
        <v>0</v>
      </c>
      <c r="AG51" s="501">
        <v>0</v>
      </c>
      <c r="AH51" s="501">
        <v>0</v>
      </c>
      <c r="AI51" s="501">
        <v>0</v>
      </c>
      <c r="AJ51" s="501">
        <v>0</v>
      </c>
      <c r="AK51" s="501">
        <v>0</v>
      </c>
      <c r="AL51" s="502">
        <v>0</v>
      </c>
      <c r="AM51" s="502">
        <v>0</v>
      </c>
      <c r="AN51" s="502">
        <v>0</v>
      </c>
      <c r="AO51" s="502">
        <v>0</v>
      </c>
      <c r="AP51" s="502">
        <v>0</v>
      </c>
      <c r="AQ51" s="502">
        <v>0</v>
      </c>
      <c r="AR51" s="502">
        <v>0</v>
      </c>
      <c r="AS51" s="502">
        <v>0</v>
      </c>
      <c r="AT51" s="502">
        <v>0</v>
      </c>
      <c r="AU51" s="503">
        <v>0</v>
      </c>
      <c r="AV51" s="504" t="s">
        <v>407</v>
      </c>
      <c r="AW51" s="504"/>
      <c r="AX51" s="1144"/>
    </row>
    <row r="52" spans="1:50">
      <c r="A52" s="962" t="s">
        <v>259</v>
      </c>
      <c r="B52" s="963" t="s">
        <v>87</v>
      </c>
      <c r="C52" s="960" t="s">
        <v>7</v>
      </c>
      <c r="D52" s="964">
        <v>3649</v>
      </c>
      <c r="E52" s="969">
        <v>42074</v>
      </c>
      <c r="F52" s="969"/>
      <c r="G52" s="969">
        <v>42077</v>
      </c>
      <c r="H52" s="969">
        <v>42154</v>
      </c>
      <c r="I52" s="1125">
        <v>42215</v>
      </c>
      <c r="J52" s="1125"/>
      <c r="K52" s="965">
        <f>O52+[1]май!L52</f>
        <v>1364</v>
      </c>
      <c r="L52" s="965">
        <f>P52+[1]май!L52</f>
        <v>1319</v>
      </c>
      <c r="M52" s="966">
        <f>D52-L52</f>
        <v>2330</v>
      </c>
      <c r="N52" s="966">
        <f>L52/D52*100</f>
        <v>36.146889558783229</v>
      </c>
      <c r="O52" s="964">
        <f t="shared" si="1"/>
        <v>279</v>
      </c>
      <c r="P52" s="966">
        <f>SUM(S53:AW53)</f>
        <v>234</v>
      </c>
      <c r="Q52" s="966">
        <f t="shared" si="2"/>
        <v>83.870967741935488</v>
      </c>
      <c r="R52" s="49" t="s">
        <v>34</v>
      </c>
      <c r="S52" s="50">
        <v>9</v>
      </c>
      <c r="T52" s="50">
        <v>9</v>
      </c>
      <c r="U52" s="50">
        <v>9</v>
      </c>
      <c r="V52" s="50">
        <v>9</v>
      </c>
      <c r="W52" s="50">
        <v>9</v>
      </c>
      <c r="X52" s="50">
        <v>9</v>
      </c>
      <c r="Y52" s="50">
        <v>9</v>
      </c>
      <c r="Z52" s="50">
        <v>9</v>
      </c>
      <c r="AA52" s="50">
        <v>9</v>
      </c>
      <c r="AB52" s="50">
        <v>9</v>
      </c>
      <c r="AC52" s="50">
        <v>9</v>
      </c>
      <c r="AD52" s="50">
        <v>9</v>
      </c>
      <c r="AE52" s="50">
        <v>9</v>
      </c>
      <c r="AF52" s="50">
        <v>9</v>
      </c>
      <c r="AG52" s="50">
        <v>9</v>
      </c>
      <c r="AH52" s="50">
        <v>9</v>
      </c>
      <c r="AI52" s="50">
        <v>9</v>
      </c>
      <c r="AJ52" s="50">
        <v>9</v>
      </c>
      <c r="AK52" s="50">
        <v>9</v>
      </c>
      <c r="AL52" s="50">
        <v>9</v>
      </c>
      <c r="AM52" s="50">
        <v>9</v>
      </c>
      <c r="AN52" s="50">
        <v>9</v>
      </c>
      <c r="AO52" s="50">
        <v>9</v>
      </c>
      <c r="AP52" s="50">
        <v>9</v>
      </c>
      <c r="AQ52" s="50">
        <v>9</v>
      </c>
      <c r="AR52" s="50">
        <v>9</v>
      </c>
      <c r="AS52" s="50">
        <v>9</v>
      </c>
      <c r="AT52" s="50">
        <v>9</v>
      </c>
      <c r="AU52" s="50">
        <v>9</v>
      </c>
      <c r="AV52" s="50">
        <v>9</v>
      </c>
      <c r="AW52" s="50">
        <v>9</v>
      </c>
      <c r="AX52" s="960" t="s">
        <v>413</v>
      </c>
    </row>
    <row r="53" spans="1:50">
      <c r="A53" s="962"/>
      <c r="B53" s="963"/>
      <c r="C53" s="961"/>
      <c r="D53" s="964"/>
      <c r="E53" s="969"/>
      <c r="F53" s="969"/>
      <c r="G53" s="969"/>
      <c r="H53" s="969"/>
      <c r="I53" s="1125"/>
      <c r="J53" s="1125"/>
      <c r="K53" s="965"/>
      <c r="L53" s="965"/>
      <c r="M53" s="967"/>
      <c r="N53" s="967"/>
      <c r="O53" s="964"/>
      <c r="P53" s="967"/>
      <c r="Q53" s="967"/>
      <c r="R53" s="51" t="s">
        <v>35</v>
      </c>
      <c r="S53" s="52">
        <v>15</v>
      </c>
      <c r="T53" s="52">
        <v>17</v>
      </c>
      <c r="U53" s="52">
        <v>15</v>
      </c>
      <c r="V53" s="52">
        <v>15</v>
      </c>
      <c r="W53" s="52">
        <v>0</v>
      </c>
      <c r="X53" s="52">
        <v>0</v>
      </c>
      <c r="Y53" s="52">
        <v>9</v>
      </c>
      <c r="Z53" s="52">
        <v>10</v>
      </c>
      <c r="AA53" s="52">
        <v>0</v>
      </c>
      <c r="AB53" s="52">
        <v>0</v>
      </c>
      <c r="AC53" s="52">
        <v>0</v>
      </c>
      <c r="AD53" s="52">
        <v>0</v>
      </c>
      <c r="AE53" s="314">
        <v>0</v>
      </c>
      <c r="AF53" s="314">
        <v>0</v>
      </c>
      <c r="AG53" s="314">
        <v>10</v>
      </c>
      <c r="AH53" s="314">
        <v>12</v>
      </c>
      <c r="AI53" s="314">
        <v>7</v>
      </c>
      <c r="AJ53" s="314">
        <v>13</v>
      </c>
      <c r="AK53" s="314">
        <v>0</v>
      </c>
      <c r="AL53" s="315">
        <v>0</v>
      </c>
      <c r="AM53" s="315">
        <v>0</v>
      </c>
      <c r="AN53" s="315">
        <v>0</v>
      </c>
      <c r="AO53" s="315">
        <v>0</v>
      </c>
      <c r="AP53" s="315">
        <v>16</v>
      </c>
      <c r="AQ53" s="315">
        <v>14</v>
      </c>
      <c r="AR53" s="315">
        <v>35</v>
      </c>
      <c r="AS53" s="315">
        <v>15</v>
      </c>
      <c r="AT53" s="315">
        <v>15</v>
      </c>
      <c r="AU53" s="316">
        <v>16</v>
      </c>
      <c r="AV53" s="317" t="s">
        <v>407</v>
      </c>
      <c r="AW53" s="317"/>
      <c r="AX53" s="961"/>
    </row>
    <row r="54" spans="1:50">
      <c r="A54" s="962" t="s">
        <v>261</v>
      </c>
      <c r="B54" s="963" t="s">
        <v>88</v>
      </c>
      <c r="C54" s="960" t="s">
        <v>33</v>
      </c>
      <c r="D54" s="964">
        <v>35.229999999999997</v>
      </c>
      <c r="E54" s="969">
        <v>42077</v>
      </c>
      <c r="F54" s="969"/>
      <c r="G54" s="969">
        <v>42081</v>
      </c>
      <c r="H54" s="969">
        <v>42137</v>
      </c>
      <c r="I54" s="1125">
        <v>42210</v>
      </c>
      <c r="J54" s="1125"/>
      <c r="K54" s="965">
        <f>O54+[1]май!L54</f>
        <v>9.4700000000000006</v>
      </c>
      <c r="L54" s="965">
        <f>P54+[1]май!L54</f>
        <v>8.61</v>
      </c>
      <c r="M54" s="966">
        <f>D54-L54</f>
        <v>26.619999999999997</v>
      </c>
      <c r="N54" s="966">
        <f>L54/D54*100</f>
        <v>24.439398240136249</v>
      </c>
      <c r="O54" s="964">
        <f t="shared" si="1"/>
        <v>2.4900000000000007</v>
      </c>
      <c r="P54" s="966">
        <f>SUM(S55:AW55)</f>
        <v>1.6300000000000001</v>
      </c>
      <c r="Q54" s="966">
        <f t="shared" si="2"/>
        <v>65.46184738955823</v>
      </c>
      <c r="R54" s="49" t="s">
        <v>34</v>
      </c>
      <c r="S54" s="50">
        <v>8.3000000000000004E-2</v>
      </c>
      <c r="T54" s="50">
        <v>8.3000000000000004E-2</v>
      </c>
      <c r="U54" s="50">
        <v>8.3000000000000004E-2</v>
      </c>
      <c r="V54" s="50">
        <v>8.3000000000000004E-2</v>
      </c>
      <c r="W54" s="50">
        <v>8.3000000000000004E-2</v>
      </c>
      <c r="X54" s="50">
        <v>8.3000000000000004E-2</v>
      </c>
      <c r="Y54" s="50">
        <v>8.3000000000000004E-2</v>
      </c>
      <c r="Z54" s="50">
        <v>8.3000000000000004E-2</v>
      </c>
      <c r="AA54" s="50">
        <v>8.3000000000000004E-2</v>
      </c>
      <c r="AB54" s="50">
        <v>8.3000000000000004E-2</v>
      </c>
      <c r="AC54" s="50">
        <v>8.3000000000000004E-2</v>
      </c>
      <c r="AD54" s="50">
        <v>8.3000000000000004E-2</v>
      </c>
      <c r="AE54" s="50">
        <v>8.3000000000000004E-2</v>
      </c>
      <c r="AF54" s="50">
        <v>8.3000000000000004E-2</v>
      </c>
      <c r="AG54" s="50">
        <v>8.3000000000000004E-2</v>
      </c>
      <c r="AH54" s="50">
        <v>8.3000000000000004E-2</v>
      </c>
      <c r="AI54" s="50">
        <v>8.3000000000000004E-2</v>
      </c>
      <c r="AJ54" s="50">
        <v>8.3000000000000004E-2</v>
      </c>
      <c r="AK54" s="50">
        <v>8.3000000000000004E-2</v>
      </c>
      <c r="AL54" s="50">
        <v>8.3000000000000004E-2</v>
      </c>
      <c r="AM54" s="50">
        <v>8.3000000000000004E-2</v>
      </c>
      <c r="AN54" s="50">
        <v>8.3000000000000004E-2</v>
      </c>
      <c r="AO54" s="50">
        <v>8.3000000000000004E-2</v>
      </c>
      <c r="AP54" s="50">
        <v>8.3000000000000004E-2</v>
      </c>
      <c r="AQ54" s="50">
        <v>8.3000000000000004E-2</v>
      </c>
      <c r="AR54" s="50">
        <v>8.3000000000000004E-2</v>
      </c>
      <c r="AS54" s="50">
        <v>8.3000000000000004E-2</v>
      </c>
      <c r="AT54" s="50">
        <v>8.3000000000000004E-2</v>
      </c>
      <c r="AU54" s="50">
        <v>8.3000000000000004E-2</v>
      </c>
      <c r="AV54" s="50">
        <v>8.3000000000000004E-2</v>
      </c>
      <c r="AW54" s="50"/>
      <c r="AX54" s="960" t="s">
        <v>413</v>
      </c>
    </row>
    <row r="55" spans="1:50">
      <c r="A55" s="962"/>
      <c r="B55" s="963"/>
      <c r="C55" s="961"/>
      <c r="D55" s="964"/>
      <c r="E55" s="969"/>
      <c r="F55" s="969"/>
      <c r="G55" s="969"/>
      <c r="H55" s="969"/>
      <c r="I55" s="1125"/>
      <c r="J55" s="1125"/>
      <c r="K55" s="965"/>
      <c r="L55" s="965"/>
      <c r="M55" s="967"/>
      <c r="N55" s="967"/>
      <c r="O55" s="964"/>
      <c r="P55" s="967"/>
      <c r="Q55" s="967"/>
      <c r="R55" s="51" t="s">
        <v>35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0.11</v>
      </c>
      <c r="AD55" s="52">
        <v>0.26</v>
      </c>
      <c r="AE55" s="314">
        <v>0.19</v>
      </c>
      <c r="AF55" s="314">
        <v>0.25</v>
      </c>
      <c r="AG55" s="314">
        <v>0</v>
      </c>
      <c r="AH55" s="314">
        <v>0.15</v>
      </c>
      <c r="AI55" s="314">
        <v>0.22</v>
      </c>
      <c r="AJ55" s="314">
        <v>0.2</v>
      </c>
      <c r="AK55" s="314">
        <v>0</v>
      </c>
      <c r="AL55" s="315">
        <v>0</v>
      </c>
      <c r="AM55" s="315">
        <v>0</v>
      </c>
      <c r="AN55" s="315">
        <v>0.1</v>
      </c>
      <c r="AO55" s="315">
        <v>0</v>
      </c>
      <c r="AP55" s="315">
        <v>0</v>
      </c>
      <c r="AQ55" s="315">
        <v>0</v>
      </c>
      <c r="AR55" s="315">
        <v>0.15</v>
      </c>
      <c r="AS55" s="315">
        <v>0</v>
      </c>
      <c r="AT55" s="315">
        <v>0</v>
      </c>
      <c r="AU55" s="316">
        <v>0</v>
      </c>
      <c r="AV55" s="317" t="s">
        <v>407</v>
      </c>
      <c r="AW55" s="317"/>
      <c r="AX55" s="961"/>
    </row>
    <row r="56" spans="1:50">
      <c r="A56" s="962" t="s">
        <v>396</v>
      </c>
      <c r="B56" s="963" t="s">
        <v>89</v>
      </c>
      <c r="C56" s="960" t="s">
        <v>33</v>
      </c>
      <c r="D56" s="964">
        <f>35.23</f>
        <v>35.229999999999997</v>
      </c>
      <c r="E56" s="969">
        <v>42092</v>
      </c>
      <c r="F56" s="969"/>
      <c r="G56" s="969">
        <v>42087</v>
      </c>
      <c r="H56" s="969">
        <v>42143</v>
      </c>
      <c r="I56" s="1125">
        <v>42214</v>
      </c>
      <c r="J56" s="1125"/>
      <c r="K56" s="965">
        <f>O56+[1]май!L56</f>
        <v>7.58</v>
      </c>
      <c r="L56" s="965">
        <f>P56+[1]май!L56</f>
        <v>7.57</v>
      </c>
      <c r="M56" s="966">
        <f>D56-L56</f>
        <v>27.659999999999997</v>
      </c>
      <c r="N56" s="966">
        <f>L56/D56*100</f>
        <v>21.487368719841047</v>
      </c>
      <c r="O56" s="964">
        <f t="shared" si="1"/>
        <v>2.4900000000000007</v>
      </c>
      <c r="P56" s="966">
        <f>SUM(S57:AW57)</f>
        <v>2.48</v>
      </c>
      <c r="Q56" s="966">
        <f t="shared" si="2"/>
        <v>99.598393574297162</v>
      </c>
      <c r="R56" s="49" t="s">
        <v>34</v>
      </c>
      <c r="S56" s="50">
        <v>8.3000000000000004E-2</v>
      </c>
      <c r="T56" s="50">
        <v>8.3000000000000004E-2</v>
      </c>
      <c r="U56" s="50">
        <v>8.3000000000000004E-2</v>
      </c>
      <c r="V56" s="50">
        <v>8.3000000000000004E-2</v>
      </c>
      <c r="W56" s="50">
        <v>8.3000000000000004E-2</v>
      </c>
      <c r="X56" s="50">
        <v>8.3000000000000004E-2</v>
      </c>
      <c r="Y56" s="50">
        <v>8.3000000000000004E-2</v>
      </c>
      <c r="Z56" s="50">
        <v>8.3000000000000004E-2</v>
      </c>
      <c r="AA56" s="50">
        <v>8.3000000000000004E-2</v>
      </c>
      <c r="AB56" s="50">
        <v>8.3000000000000004E-2</v>
      </c>
      <c r="AC56" s="50">
        <v>8.3000000000000004E-2</v>
      </c>
      <c r="AD56" s="50">
        <v>8.3000000000000004E-2</v>
      </c>
      <c r="AE56" s="50">
        <v>8.3000000000000004E-2</v>
      </c>
      <c r="AF56" s="50">
        <v>8.3000000000000004E-2</v>
      </c>
      <c r="AG56" s="50">
        <v>8.3000000000000004E-2</v>
      </c>
      <c r="AH56" s="50">
        <v>8.3000000000000004E-2</v>
      </c>
      <c r="AI56" s="50">
        <v>8.3000000000000004E-2</v>
      </c>
      <c r="AJ56" s="50">
        <v>8.3000000000000004E-2</v>
      </c>
      <c r="AK56" s="50">
        <v>8.3000000000000004E-2</v>
      </c>
      <c r="AL56" s="50">
        <v>8.3000000000000004E-2</v>
      </c>
      <c r="AM56" s="50">
        <v>8.3000000000000004E-2</v>
      </c>
      <c r="AN56" s="50">
        <v>8.3000000000000004E-2</v>
      </c>
      <c r="AO56" s="50">
        <v>8.3000000000000004E-2</v>
      </c>
      <c r="AP56" s="50">
        <v>8.3000000000000004E-2</v>
      </c>
      <c r="AQ56" s="50">
        <v>8.3000000000000004E-2</v>
      </c>
      <c r="AR56" s="50">
        <v>8.3000000000000004E-2</v>
      </c>
      <c r="AS56" s="50">
        <v>8.3000000000000004E-2</v>
      </c>
      <c r="AT56" s="50">
        <v>8.3000000000000004E-2</v>
      </c>
      <c r="AU56" s="50">
        <v>8.3000000000000004E-2</v>
      </c>
      <c r="AV56" s="50">
        <v>8.3000000000000004E-2</v>
      </c>
      <c r="AW56" s="50"/>
      <c r="AX56" s="960" t="s">
        <v>413</v>
      </c>
    </row>
    <row r="57" spans="1:50" ht="12.75" customHeight="1">
      <c r="A57" s="962"/>
      <c r="B57" s="963"/>
      <c r="C57" s="961"/>
      <c r="D57" s="964"/>
      <c r="E57" s="969"/>
      <c r="F57" s="969"/>
      <c r="G57" s="969"/>
      <c r="H57" s="969"/>
      <c r="I57" s="1125"/>
      <c r="J57" s="1125"/>
      <c r="K57" s="965"/>
      <c r="L57" s="965"/>
      <c r="M57" s="967"/>
      <c r="N57" s="967"/>
      <c r="O57" s="964"/>
      <c r="P57" s="967"/>
      <c r="Q57" s="967"/>
      <c r="R57" s="51" t="s">
        <v>35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314">
        <v>0</v>
      </c>
      <c r="AF57" s="314">
        <v>0.26</v>
      </c>
      <c r="AG57" s="314">
        <v>0.21</v>
      </c>
      <c r="AH57" s="314">
        <v>0</v>
      </c>
      <c r="AI57" s="314">
        <v>0</v>
      </c>
      <c r="AJ57" s="314">
        <v>0</v>
      </c>
      <c r="AK57" s="314">
        <v>0</v>
      </c>
      <c r="AL57" s="315">
        <v>0</v>
      </c>
      <c r="AM57" s="315">
        <v>0.45</v>
      </c>
      <c r="AN57" s="315">
        <v>0</v>
      </c>
      <c r="AO57" s="315">
        <v>0.7</v>
      </c>
      <c r="AP57" s="315">
        <v>0</v>
      </c>
      <c r="AQ57" s="315">
        <v>0.86</v>
      </c>
      <c r="AR57" s="315">
        <v>0</v>
      </c>
      <c r="AS57" s="315">
        <v>0</v>
      </c>
      <c r="AT57" s="315">
        <v>0</v>
      </c>
      <c r="AU57" s="316">
        <v>0</v>
      </c>
      <c r="AV57" s="317" t="s">
        <v>407</v>
      </c>
      <c r="AW57" s="317"/>
      <c r="AX57" s="961"/>
    </row>
    <row r="58" spans="1:50" s="495" customFormat="1" ht="15" customHeight="1">
      <c r="A58" s="1141" t="s">
        <v>397</v>
      </c>
      <c r="B58" s="1142" t="s">
        <v>267</v>
      </c>
      <c r="C58" s="1143" t="s">
        <v>33</v>
      </c>
      <c r="D58" s="1145">
        <f>D46</f>
        <v>35.229999999999997</v>
      </c>
      <c r="E58" s="1146">
        <v>42099</v>
      </c>
      <c r="F58" s="1146"/>
      <c r="G58" s="1146">
        <v>42100</v>
      </c>
      <c r="H58" s="1146">
        <v>42149</v>
      </c>
      <c r="I58" s="1147">
        <v>42215</v>
      </c>
      <c r="J58" s="1147"/>
      <c r="K58" s="1148">
        <f>O58+[1]май!L58</f>
        <v>4.8600000000000003</v>
      </c>
      <c r="L58" s="1148">
        <f>P58+[1]май!L60</f>
        <v>5.8600000000000012</v>
      </c>
      <c r="M58" s="1113">
        <f>D58-L58</f>
        <v>29.369999999999997</v>
      </c>
      <c r="N58" s="1113">
        <f>L58/D58*100</f>
        <v>16.633550950894129</v>
      </c>
      <c r="O58" s="1145">
        <v>2.4900000000000002</v>
      </c>
      <c r="P58" s="1113">
        <f>SUM(S59:AW59)</f>
        <v>1.02</v>
      </c>
      <c r="Q58" s="1113">
        <f t="shared" si="2"/>
        <v>40.963855421686745</v>
      </c>
      <c r="R58" s="493" t="s">
        <v>34</v>
      </c>
      <c r="S58" s="494">
        <v>0.08</v>
      </c>
      <c r="T58" s="494">
        <v>0.08</v>
      </c>
      <c r="U58" s="494">
        <v>0.08</v>
      </c>
      <c r="V58" s="494">
        <v>0.08</v>
      </c>
      <c r="W58" s="494">
        <v>0.08</v>
      </c>
      <c r="X58" s="494">
        <v>0.08</v>
      </c>
      <c r="Y58" s="494">
        <v>0.08</v>
      </c>
      <c r="Z58" s="494">
        <v>0.08</v>
      </c>
      <c r="AA58" s="494">
        <v>0.08</v>
      </c>
      <c r="AB58" s="494">
        <v>0.08</v>
      </c>
      <c r="AC58" s="494">
        <v>0.08</v>
      </c>
      <c r="AD58" s="494">
        <v>0.08</v>
      </c>
      <c r="AE58" s="494">
        <v>0.08</v>
      </c>
      <c r="AF58" s="494">
        <v>0.08</v>
      </c>
      <c r="AG58" s="494">
        <v>0.08</v>
      </c>
      <c r="AH58" s="494">
        <v>0.08</v>
      </c>
      <c r="AI58" s="494">
        <v>0.08</v>
      </c>
      <c r="AJ58" s="494">
        <v>0.08</v>
      </c>
      <c r="AK58" s="494">
        <v>0.08</v>
      </c>
      <c r="AL58" s="494">
        <v>0.08</v>
      </c>
      <c r="AM58" s="494">
        <v>0.08</v>
      </c>
      <c r="AN58" s="494">
        <v>0.08</v>
      </c>
      <c r="AO58" s="494">
        <v>0.08</v>
      </c>
      <c r="AP58" s="494">
        <v>0.08</v>
      </c>
      <c r="AQ58" s="494">
        <v>0.08</v>
      </c>
      <c r="AR58" s="494">
        <v>0.08</v>
      </c>
      <c r="AS58" s="494">
        <v>0.08</v>
      </c>
      <c r="AT58" s="494">
        <v>0.08</v>
      </c>
      <c r="AU58" s="494">
        <v>0.08</v>
      </c>
      <c r="AV58" s="494">
        <v>0.08</v>
      </c>
      <c r="AW58" s="494"/>
      <c r="AX58" s="1143"/>
    </row>
    <row r="59" spans="1:50" s="495" customFormat="1" ht="15" customHeight="1">
      <c r="A59" s="1141"/>
      <c r="B59" s="1142"/>
      <c r="C59" s="1144"/>
      <c r="D59" s="1145"/>
      <c r="E59" s="1146"/>
      <c r="F59" s="1146"/>
      <c r="G59" s="1146"/>
      <c r="H59" s="1146"/>
      <c r="I59" s="1147"/>
      <c r="J59" s="1147"/>
      <c r="K59" s="1148"/>
      <c r="L59" s="1148"/>
      <c r="M59" s="1114"/>
      <c r="N59" s="1114"/>
      <c r="O59" s="1145"/>
      <c r="P59" s="1114"/>
      <c r="Q59" s="1114"/>
      <c r="R59" s="496" t="s">
        <v>35</v>
      </c>
      <c r="S59" s="497">
        <v>0</v>
      </c>
      <c r="T59" s="497">
        <v>0</v>
      </c>
      <c r="U59" s="497">
        <v>0</v>
      </c>
      <c r="V59" s="497">
        <v>0</v>
      </c>
      <c r="W59" s="497">
        <v>0</v>
      </c>
      <c r="X59" s="497">
        <v>0</v>
      </c>
      <c r="Y59" s="497">
        <v>0</v>
      </c>
      <c r="Z59" s="497">
        <v>0</v>
      </c>
      <c r="AA59" s="497">
        <v>0</v>
      </c>
      <c r="AB59" s="497">
        <v>0</v>
      </c>
      <c r="AC59" s="497">
        <v>0</v>
      </c>
      <c r="AD59" s="497">
        <v>0</v>
      </c>
      <c r="AE59" s="497">
        <v>0</v>
      </c>
      <c r="AF59" s="497">
        <v>0.26</v>
      </c>
      <c r="AG59" s="497">
        <v>0.21</v>
      </c>
      <c r="AH59" s="497">
        <v>0</v>
      </c>
      <c r="AI59" s="497">
        <v>0</v>
      </c>
      <c r="AJ59" s="497">
        <v>0</v>
      </c>
      <c r="AK59" s="497">
        <v>0</v>
      </c>
      <c r="AL59" s="498">
        <v>0</v>
      </c>
      <c r="AM59" s="498">
        <v>0</v>
      </c>
      <c r="AN59" s="498">
        <v>0</v>
      </c>
      <c r="AO59" s="498">
        <v>0</v>
      </c>
      <c r="AP59" s="498">
        <v>0</v>
      </c>
      <c r="AQ59" s="498">
        <v>0</v>
      </c>
      <c r="AR59" s="498">
        <v>0</v>
      </c>
      <c r="AS59" s="498">
        <v>0.25</v>
      </c>
      <c r="AT59" s="498">
        <v>0.1</v>
      </c>
      <c r="AU59" s="499">
        <v>0.2</v>
      </c>
      <c r="AV59" s="500" t="s">
        <v>1110</v>
      </c>
      <c r="AW59" s="500"/>
      <c r="AX59" s="1144"/>
    </row>
    <row r="60" spans="1:50" ht="15" hidden="1" customHeight="1">
      <c r="A60" s="962" t="s">
        <v>397</v>
      </c>
      <c r="B60" s="963" t="s">
        <v>391</v>
      </c>
      <c r="C60" s="960" t="s">
        <v>33</v>
      </c>
      <c r="D60" s="964">
        <f>D58</f>
        <v>35.229999999999997</v>
      </c>
      <c r="E60" s="969">
        <v>42099</v>
      </c>
      <c r="F60" s="969"/>
      <c r="G60" s="969">
        <v>42100</v>
      </c>
      <c r="H60" s="969">
        <v>42149</v>
      </c>
      <c r="I60" s="1125">
        <v>42215</v>
      </c>
      <c r="J60" s="1125"/>
      <c r="K60" s="965">
        <f>O60+[1]май!L60</f>
        <v>7.3300000000000018</v>
      </c>
      <c r="L60" s="965">
        <f>P60+[1]май!L60</f>
        <v>4.8400000000000007</v>
      </c>
      <c r="M60" s="966">
        <f>D60-L60</f>
        <v>30.389999999999997</v>
      </c>
      <c r="N60" s="966">
        <f>L60/D60*100</f>
        <v>13.738291229066141</v>
      </c>
      <c r="O60" s="964">
        <f t="shared" si="1"/>
        <v>2.4900000000000007</v>
      </c>
      <c r="P60" s="966">
        <f>SUM(S61:AW61)</f>
        <v>0</v>
      </c>
      <c r="Q60" s="966">
        <f t="shared" si="2"/>
        <v>0</v>
      </c>
      <c r="R60" s="49" t="s">
        <v>34</v>
      </c>
      <c r="S60" s="50">
        <v>8.3000000000000004E-2</v>
      </c>
      <c r="T60" s="50">
        <v>8.3000000000000004E-2</v>
      </c>
      <c r="U60" s="50">
        <v>8.3000000000000004E-2</v>
      </c>
      <c r="V60" s="50">
        <v>8.3000000000000004E-2</v>
      </c>
      <c r="W60" s="50">
        <v>8.3000000000000004E-2</v>
      </c>
      <c r="X60" s="50">
        <v>8.3000000000000004E-2</v>
      </c>
      <c r="Y60" s="50">
        <v>8.3000000000000004E-2</v>
      </c>
      <c r="Z60" s="50">
        <v>8.3000000000000004E-2</v>
      </c>
      <c r="AA60" s="50">
        <v>8.3000000000000004E-2</v>
      </c>
      <c r="AB60" s="50">
        <v>8.3000000000000004E-2</v>
      </c>
      <c r="AC60" s="50">
        <v>8.3000000000000004E-2</v>
      </c>
      <c r="AD60" s="50">
        <v>8.3000000000000004E-2</v>
      </c>
      <c r="AE60" s="50">
        <v>8.3000000000000004E-2</v>
      </c>
      <c r="AF60" s="50">
        <v>8.3000000000000004E-2</v>
      </c>
      <c r="AG60" s="50">
        <v>8.3000000000000004E-2</v>
      </c>
      <c r="AH60" s="50">
        <v>8.3000000000000004E-2</v>
      </c>
      <c r="AI60" s="50">
        <v>8.3000000000000004E-2</v>
      </c>
      <c r="AJ60" s="50">
        <v>8.3000000000000004E-2</v>
      </c>
      <c r="AK60" s="50">
        <v>8.3000000000000004E-2</v>
      </c>
      <c r="AL60" s="50">
        <v>8.3000000000000004E-2</v>
      </c>
      <c r="AM60" s="50">
        <v>8.3000000000000004E-2</v>
      </c>
      <c r="AN60" s="50">
        <v>8.3000000000000004E-2</v>
      </c>
      <c r="AO60" s="50">
        <v>8.3000000000000004E-2</v>
      </c>
      <c r="AP60" s="50">
        <v>8.3000000000000004E-2</v>
      </c>
      <c r="AQ60" s="50">
        <v>8.3000000000000004E-2</v>
      </c>
      <c r="AR60" s="50">
        <v>8.3000000000000004E-2</v>
      </c>
      <c r="AS60" s="50">
        <v>8.3000000000000004E-2</v>
      </c>
      <c r="AT60" s="50">
        <v>8.3000000000000004E-2</v>
      </c>
      <c r="AU60" s="50">
        <v>8.3000000000000004E-2</v>
      </c>
      <c r="AV60" s="50">
        <v>8.3000000000000004E-2</v>
      </c>
      <c r="AW60" s="50"/>
      <c r="AX60" s="960" t="s">
        <v>413</v>
      </c>
    </row>
    <row r="61" spans="1:50" ht="15" hidden="1" customHeight="1">
      <c r="A61" s="962"/>
      <c r="B61" s="963"/>
      <c r="C61" s="961"/>
      <c r="D61" s="964"/>
      <c r="E61" s="969"/>
      <c r="F61" s="969"/>
      <c r="G61" s="969"/>
      <c r="H61" s="969"/>
      <c r="I61" s="1125"/>
      <c r="J61" s="1125"/>
      <c r="K61" s="965"/>
      <c r="L61" s="965"/>
      <c r="M61" s="967"/>
      <c r="N61" s="967"/>
      <c r="O61" s="964"/>
      <c r="P61" s="967"/>
      <c r="Q61" s="967"/>
      <c r="R61" s="51" t="s">
        <v>35</v>
      </c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314"/>
      <c r="AF61" s="314"/>
      <c r="AG61" s="314"/>
      <c r="AH61" s="314"/>
      <c r="AI61" s="314"/>
      <c r="AJ61" s="314"/>
      <c r="AK61" s="314"/>
      <c r="AL61" s="315"/>
      <c r="AM61" s="315"/>
      <c r="AN61" s="315"/>
      <c r="AO61" s="315"/>
      <c r="AP61" s="315"/>
      <c r="AQ61" s="315"/>
      <c r="AR61" s="315"/>
      <c r="AS61" s="315"/>
      <c r="AT61" s="315"/>
      <c r="AU61" s="316"/>
      <c r="AV61" s="317"/>
      <c r="AW61" s="317"/>
      <c r="AX61" s="961"/>
    </row>
    <row r="62" spans="1:50">
      <c r="A62" s="962" t="s">
        <v>398</v>
      </c>
      <c r="B62" s="963" t="s">
        <v>288</v>
      </c>
      <c r="C62" s="960" t="s">
        <v>289</v>
      </c>
      <c r="D62" s="964">
        <v>749</v>
      </c>
      <c r="E62" s="969">
        <v>42075</v>
      </c>
      <c r="F62" s="969" t="s">
        <v>31</v>
      </c>
      <c r="G62" s="969">
        <v>42075</v>
      </c>
      <c r="H62" s="969">
        <v>42146</v>
      </c>
      <c r="I62" s="1125">
        <v>42200</v>
      </c>
      <c r="J62" s="1125"/>
      <c r="K62" s="965">
        <f>O62+[1]май!L62</f>
        <v>631</v>
      </c>
      <c r="L62" s="965">
        <f>P62+[1]май!L62</f>
        <v>662</v>
      </c>
      <c r="M62" s="966">
        <f>D62-L62</f>
        <v>87</v>
      </c>
      <c r="N62" s="966">
        <f>L62/D62*100</f>
        <v>88.384512683578109</v>
      </c>
      <c r="O62" s="964">
        <v>104</v>
      </c>
      <c r="P62" s="966">
        <f>SUM(S63:AW63)</f>
        <v>135</v>
      </c>
      <c r="Q62" s="966">
        <f>P62/O62*100</f>
        <v>129.80769230769232</v>
      </c>
      <c r="R62" s="49" t="s">
        <v>34</v>
      </c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>
        <v>45</v>
      </c>
      <c r="AG62" s="54"/>
      <c r="AH62" s="54">
        <v>5</v>
      </c>
      <c r="AI62" s="54"/>
      <c r="AJ62" s="54">
        <v>2</v>
      </c>
      <c r="AK62" s="54"/>
      <c r="AL62" s="54">
        <v>52</v>
      </c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0"/>
      <c r="AX62" s="960"/>
    </row>
    <row r="63" spans="1:50">
      <c r="A63" s="962"/>
      <c r="B63" s="963"/>
      <c r="C63" s="961"/>
      <c r="D63" s="964"/>
      <c r="E63" s="969"/>
      <c r="F63" s="969"/>
      <c r="G63" s="969"/>
      <c r="H63" s="969"/>
      <c r="I63" s="1125"/>
      <c r="J63" s="1125"/>
      <c r="K63" s="965"/>
      <c r="L63" s="965"/>
      <c r="M63" s="967"/>
      <c r="N63" s="967"/>
      <c r="O63" s="964"/>
      <c r="P63" s="967"/>
      <c r="Q63" s="967"/>
      <c r="R63" s="51" t="s">
        <v>35</v>
      </c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314"/>
      <c r="AF63" s="314">
        <v>0</v>
      </c>
      <c r="AG63" s="314"/>
      <c r="AH63" s="314">
        <v>0</v>
      </c>
      <c r="AI63" s="314"/>
      <c r="AJ63" s="314">
        <v>0</v>
      </c>
      <c r="AK63" s="314"/>
      <c r="AL63" s="315">
        <v>55</v>
      </c>
      <c r="AM63" s="315"/>
      <c r="AN63" s="315"/>
      <c r="AO63" s="315">
        <v>35</v>
      </c>
      <c r="AP63" s="315">
        <v>20</v>
      </c>
      <c r="AQ63" s="315"/>
      <c r="AR63" s="315">
        <v>25</v>
      </c>
      <c r="AS63" s="315"/>
      <c r="AT63" s="315"/>
      <c r="AU63" s="316"/>
      <c r="AV63" s="317"/>
      <c r="AW63" s="317"/>
      <c r="AX63" s="961"/>
    </row>
    <row r="64" spans="1:50">
      <c r="A64" s="962" t="s">
        <v>399</v>
      </c>
      <c r="B64" s="963" t="str">
        <f>[1]март!B64</f>
        <v>Монтаж утяжилителей УБО - 530М</v>
      </c>
      <c r="C64" s="960" t="s">
        <v>289</v>
      </c>
      <c r="D64" s="964">
        <v>749</v>
      </c>
      <c r="E64" s="969">
        <v>42075</v>
      </c>
      <c r="F64" s="969" t="s">
        <v>31</v>
      </c>
      <c r="G64" s="969">
        <v>42087</v>
      </c>
      <c r="H64" s="969">
        <v>42146</v>
      </c>
      <c r="I64" s="1125">
        <v>42206</v>
      </c>
      <c r="J64" s="1125"/>
      <c r="K64" s="965">
        <f>O64+[1]май!L64</f>
        <v>214</v>
      </c>
      <c r="L64" s="965">
        <f>P64+[1]май!L64</f>
        <v>157</v>
      </c>
      <c r="M64" s="966">
        <f>D64-L64</f>
        <v>592</v>
      </c>
      <c r="N64" s="966">
        <f>L64/D64*100</f>
        <v>20.961281708945258</v>
      </c>
      <c r="O64" s="964">
        <v>104</v>
      </c>
      <c r="P64" s="966">
        <f>SUM(S65:AW65)</f>
        <v>47</v>
      </c>
      <c r="Q64" s="966">
        <f t="shared" si="2"/>
        <v>45.192307692307693</v>
      </c>
      <c r="R64" s="49" t="s">
        <v>34</v>
      </c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>
        <v>45</v>
      </c>
      <c r="AM64" s="54"/>
      <c r="AN64" s="54">
        <v>5</v>
      </c>
      <c r="AO64" s="54"/>
      <c r="AP64" s="54">
        <v>2</v>
      </c>
      <c r="AQ64" s="54"/>
      <c r="AR64" s="54">
        <v>52</v>
      </c>
      <c r="AS64" s="54"/>
      <c r="AT64" s="54"/>
      <c r="AU64" s="54"/>
      <c r="AV64" s="54"/>
      <c r="AW64" s="54"/>
      <c r="AX64" s="960"/>
    </row>
    <row r="65" spans="1:51">
      <c r="A65" s="962"/>
      <c r="B65" s="963"/>
      <c r="C65" s="961"/>
      <c r="D65" s="964"/>
      <c r="E65" s="969"/>
      <c r="F65" s="969"/>
      <c r="G65" s="969"/>
      <c r="H65" s="969"/>
      <c r="I65" s="1125"/>
      <c r="J65" s="1125"/>
      <c r="K65" s="965"/>
      <c r="L65" s="965"/>
      <c r="M65" s="967"/>
      <c r="N65" s="967"/>
      <c r="O65" s="964"/>
      <c r="P65" s="967"/>
      <c r="Q65" s="967"/>
      <c r="R65" s="51" t="s">
        <v>35</v>
      </c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314"/>
      <c r="AF65" s="314"/>
      <c r="AG65" s="314"/>
      <c r="AH65" s="314"/>
      <c r="AI65" s="314"/>
      <c r="AJ65" s="314"/>
      <c r="AK65" s="314"/>
      <c r="AL65" s="315">
        <v>0</v>
      </c>
      <c r="AM65" s="315"/>
      <c r="AN65" s="315">
        <v>0</v>
      </c>
      <c r="AO65" s="315"/>
      <c r="AP65" s="315">
        <v>0</v>
      </c>
      <c r="AQ65" s="315">
        <v>47</v>
      </c>
      <c r="AR65" s="315"/>
      <c r="AS65" s="315"/>
      <c r="AT65" s="315"/>
      <c r="AU65" s="316"/>
      <c r="AV65" s="317"/>
      <c r="AW65" s="317"/>
      <c r="AX65" s="961"/>
    </row>
    <row r="66" spans="1:51" ht="15" hidden="1" customHeight="1">
      <c r="A66" s="194">
        <v>4</v>
      </c>
      <c r="B66" s="970" t="s">
        <v>91</v>
      </c>
      <c r="C66" s="970"/>
      <c r="D66" s="970"/>
      <c r="E66" s="970">
        <v>42045</v>
      </c>
      <c r="F66" s="970"/>
      <c r="G66" s="970"/>
      <c r="H66" s="970">
        <v>42174</v>
      </c>
      <c r="I66" s="970"/>
      <c r="J66" s="970"/>
      <c r="K66" s="970"/>
      <c r="L66" s="970"/>
      <c r="M66" s="970"/>
      <c r="N66" s="970"/>
      <c r="O66" s="970"/>
      <c r="P66" s="970"/>
      <c r="Q66" s="970"/>
      <c r="R66" s="970"/>
      <c r="S66" s="970"/>
      <c r="T66" s="970"/>
      <c r="U66" s="970"/>
      <c r="V66" s="970"/>
      <c r="W66" s="970"/>
      <c r="X66" s="970"/>
      <c r="Y66" s="970"/>
      <c r="Z66" s="970"/>
      <c r="AA66" s="970"/>
      <c r="AB66" s="970"/>
      <c r="AC66" s="970"/>
      <c r="AD66" s="970"/>
      <c r="AE66" s="970"/>
      <c r="AF66" s="970"/>
      <c r="AG66" s="970"/>
      <c r="AH66" s="970"/>
      <c r="AI66" s="970"/>
      <c r="AJ66" s="970"/>
      <c r="AK66" s="970"/>
      <c r="AL66" s="970"/>
      <c r="AM66" s="970"/>
      <c r="AN66" s="970"/>
      <c r="AO66" s="970"/>
      <c r="AP66" s="970"/>
      <c r="AQ66" s="970"/>
      <c r="AR66" s="970"/>
      <c r="AS66" s="970"/>
      <c r="AT66" s="970"/>
      <c r="AU66" s="970"/>
      <c r="AV66" s="970"/>
      <c r="AW66" s="970"/>
      <c r="AX66" s="970"/>
    </row>
    <row r="67" spans="1:51" ht="15" hidden="1" customHeight="1">
      <c r="A67" s="195" t="s">
        <v>268</v>
      </c>
      <c r="B67" s="1110" t="s">
        <v>92</v>
      </c>
      <c r="C67" s="1110"/>
      <c r="D67" s="1110"/>
      <c r="E67" s="1110">
        <v>42045</v>
      </c>
      <c r="F67" s="1110"/>
      <c r="G67" s="1110"/>
      <c r="H67" s="1110">
        <v>42084</v>
      </c>
      <c r="I67" s="1110"/>
      <c r="J67" s="1110"/>
      <c r="K67" s="1110"/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  <c r="AT67" s="1110"/>
      <c r="AU67" s="1110"/>
      <c r="AV67" s="1110"/>
      <c r="AW67" s="1110"/>
      <c r="AX67" s="1110"/>
    </row>
    <row r="68" spans="1:51" ht="15" hidden="1" customHeight="1">
      <c r="A68" s="962" t="s">
        <v>129</v>
      </c>
      <c r="B68" s="1126" t="s">
        <v>93</v>
      </c>
      <c r="C68" s="1127" t="s">
        <v>38</v>
      </c>
      <c r="D68" s="1129">
        <v>1596</v>
      </c>
      <c r="E68" s="1130">
        <v>42045</v>
      </c>
      <c r="F68" s="1130">
        <v>42175</v>
      </c>
      <c r="G68" s="1130"/>
      <c r="H68" s="1130">
        <v>42054</v>
      </c>
      <c r="I68" s="1130">
        <v>42320</v>
      </c>
      <c r="J68" s="1130"/>
      <c r="K68" s="1129">
        <f>O68+[1]апрель!L68</f>
        <v>0</v>
      </c>
      <c r="L68" s="1129">
        <f>P68+[1]апрель!L68</f>
        <v>0</v>
      </c>
      <c r="M68" s="1133">
        <f>D68-L68</f>
        <v>1596</v>
      </c>
      <c r="N68" s="1133">
        <f>L68/D68*100</f>
        <v>0</v>
      </c>
      <c r="O68" s="1129">
        <f>SUM(S68:AW68)</f>
        <v>0</v>
      </c>
      <c r="P68" s="1133">
        <f>SUM(S69:AW69)</f>
        <v>0</v>
      </c>
      <c r="Q68" s="1133" t="e">
        <f>P68/O68*100</f>
        <v>#DIV/0!</v>
      </c>
      <c r="R68" s="304" t="s">
        <v>34</v>
      </c>
      <c r="S68" s="305"/>
      <c r="T68" s="305"/>
      <c r="U68" s="305"/>
      <c r="V68" s="305"/>
      <c r="W68" s="305"/>
      <c r="X68" s="305"/>
      <c r="Y68" s="305"/>
      <c r="Z68" s="305"/>
      <c r="AA68" s="305"/>
      <c r="AB68" s="305"/>
      <c r="AC68" s="305"/>
      <c r="AD68" s="305"/>
      <c r="AE68" s="305"/>
      <c r="AF68" s="305"/>
      <c r="AG68" s="305"/>
      <c r="AH68" s="305"/>
      <c r="AI68" s="305"/>
      <c r="AJ68" s="305"/>
      <c r="AK68" s="305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5"/>
      <c r="AW68" s="305"/>
      <c r="AX68" s="1127" t="s">
        <v>393</v>
      </c>
      <c r="AY68">
        <f>F68-I68</f>
        <v>-145</v>
      </c>
    </row>
    <row r="69" spans="1:51" ht="15" hidden="1" customHeight="1">
      <c r="A69" s="962"/>
      <c r="B69" s="1126"/>
      <c r="C69" s="1128"/>
      <c r="D69" s="1129"/>
      <c r="E69" s="1130"/>
      <c r="F69" s="1130"/>
      <c r="G69" s="1130"/>
      <c r="H69" s="1130"/>
      <c r="I69" s="1130"/>
      <c r="J69" s="1130"/>
      <c r="K69" s="1129"/>
      <c r="L69" s="1129"/>
      <c r="M69" s="1134"/>
      <c r="N69" s="1134"/>
      <c r="O69" s="1129"/>
      <c r="P69" s="1134"/>
      <c r="Q69" s="1134"/>
      <c r="R69" s="304" t="s">
        <v>35</v>
      </c>
      <c r="S69" s="305"/>
      <c r="T69" s="305"/>
      <c r="U69" s="305"/>
      <c r="V69" s="305"/>
      <c r="W69" s="305"/>
      <c r="X69" s="305"/>
      <c r="Y69" s="305"/>
      <c r="Z69" s="305"/>
      <c r="AA69" s="305"/>
      <c r="AB69" s="305"/>
      <c r="AC69" s="305"/>
      <c r="AD69" s="305"/>
      <c r="AE69" s="305"/>
      <c r="AF69" s="305"/>
      <c r="AG69" s="305"/>
      <c r="AH69" s="305"/>
      <c r="AI69" s="305"/>
      <c r="AJ69" s="305"/>
      <c r="AK69" s="305"/>
      <c r="AL69" s="305"/>
      <c r="AM69" s="305"/>
      <c r="AN69" s="305"/>
      <c r="AO69" s="305"/>
      <c r="AP69" s="305"/>
      <c r="AQ69" s="305"/>
      <c r="AR69" s="305"/>
      <c r="AS69" s="305"/>
      <c r="AT69" s="305"/>
      <c r="AU69" s="306"/>
      <c r="AV69" s="307"/>
      <c r="AW69" s="308"/>
      <c r="AX69" s="1128"/>
    </row>
    <row r="70" spans="1:51" ht="15" hidden="1" customHeight="1">
      <c r="A70" s="962" t="s">
        <v>130</v>
      </c>
      <c r="B70" s="1126" t="s">
        <v>94</v>
      </c>
      <c r="C70" s="1127" t="s">
        <v>39</v>
      </c>
      <c r="D70" s="1129">
        <v>100</v>
      </c>
      <c r="E70" s="1130">
        <v>42055</v>
      </c>
      <c r="F70" s="1130">
        <v>42183</v>
      </c>
      <c r="G70" s="1130"/>
      <c r="H70" s="1130">
        <v>42069</v>
      </c>
      <c r="I70" s="1130">
        <v>42214</v>
      </c>
      <c r="J70" s="1130"/>
      <c r="K70" s="1129">
        <f>O70+[1]март!L70</f>
        <v>0</v>
      </c>
      <c r="L70" s="1129">
        <f>P70+[1]март!L70</f>
        <v>0</v>
      </c>
      <c r="M70" s="1133">
        <f>D70-L70</f>
        <v>100</v>
      </c>
      <c r="N70" s="1133">
        <f>L70/D70*100</f>
        <v>0</v>
      </c>
      <c r="O70" s="1129">
        <f>SUM(S70:AW70)</f>
        <v>0</v>
      </c>
      <c r="P70" s="1133">
        <f>SUM(S71:AW71)</f>
        <v>0</v>
      </c>
      <c r="Q70" s="1133" t="e">
        <f>P70/O70*100</f>
        <v>#DIV/0!</v>
      </c>
      <c r="R70" s="304" t="s">
        <v>34</v>
      </c>
      <c r="S70" s="305"/>
      <c r="T70" s="305"/>
      <c r="U70" s="305"/>
      <c r="V70" s="305"/>
      <c r="W70" s="305"/>
      <c r="X70" s="305"/>
      <c r="Y70" s="305"/>
      <c r="Z70" s="305"/>
      <c r="AA70" s="305"/>
      <c r="AB70" s="305"/>
      <c r="AC70" s="305"/>
      <c r="AD70" s="305"/>
      <c r="AE70" s="305"/>
      <c r="AF70" s="305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/>
      <c r="AX70" s="1131" t="s">
        <v>326</v>
      </c>
    </row>
    <row r="71" spans="1:51" ht="15" hidden="1" customHeight="1">
      <c r="A71" s="962"/>
      <c r="B71" s="1126"/>
      <c r="C71" s="1128"/>
      <c r="D71" s="1129"/>
      <c r="E71" s="1130"/>
      <c r="F71" s="1130"/>
      <c r="G71" s="1130"/>
      <c r="H71" s="1130"/>
      <c r="I71" s="1130"/>
      <c r="J71" s="1130"/>
      <c r="K71" s="1129"/>
      <c r="L71" s="1129"/>
      <c r="M71" s="1134"/>
      <c r="N71" s="1134"/>
      <c r="O71" s="1129"/>
      <c r="P71" s="1134"/>
      <c r="Q71" s="1134"/>
      <c r="R71" s="304" t="s">
        <v>35</v>
      </c>
      <c r="S71" s="305"/>
      <c r="T71" s="305"/>
      <c r="U71" s="305"/>
      <c r="V71" s="305"/>
      <c r="W71" s="305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6"/>
      <c r="AV71" s="307"/>
      <c r="AW71" s="308"/>
      <c r="AX71" s="1132"/>
    </row>
    <row r="72" spans="1:51" ht="15" hidden="1" customHeight="1">
      <c r="A72" s="962" t="s">
        <v>131</v>
      </c>
      <c r="B72" s="1126" t="s">
        <v>95</v>
      </c>
      <c r="C72" s="1127" t="s">
        <v>39</v>
      </c>
      <c r="D72" s="1129">
        <v>100</v>
      </c>
      <c r="E72" s="1130">
        <v>42070</v>
      </c>
      <c r="F72" s="1130">
        <v>42184</v>
      </c>
      <c r="G72" s="1130"/>
      <c r="H72" s="1130">
        <v>42075</v>
      </c>
      <c r="I72" s="1130">
        <v>42210</v>
      </c>
      <c r="J72" s="1130"/>
      <c r="K72" s="1129">
        <f>O72+[1]март!L72</f>
        <v>0</v>
      </c>
      <c r="L72" s="1129">
        <f>P72+[1]март!L72</f>
        <v>0</v>
      </c>
      <c r="M72" s="1133">
        <f>D72-L72</f>
        <v>100</v>
      </c>
      <c r="N72" s="1133">
        <f>L72/D72*100</f>
        <v>0</v>
      </c>
      <c r="O72" s="1129">
        <f>SUM(S72:AW72)</f>
        <v>0</v>
      </c>
      <c r="P72" s="1133">
        <f>SUM(S73:AW73)</f>
        <v>0</v>
      </c>
      <c r="Q72" s="1133" t="e">
        <f>P72/O72*100</f>
        <v>#DIV/0!</v>
      </c>
      <c r="R72" s="304" t="s">
        <v>34</v>
      </c>
      <c r="S72" s="305"/>
      <c r="T72" s="305"/>
      <c r="U72" s="305"/>
      <c r="V72" s="305"/>
      <c r="W72" s="305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/>
      <c r="AX72" s="1131" t="s">
        <v>326</v>
      </c>
    </row>
    <row r="73" spans="1:51" ht="15" hidden="1" customHeight="1">
      <c r="A73" s="962"/>
      <c r="B73" s="1126"/>
      <c r="C73" s="1128"/>
      <c r="D73" s="1129"/>
      <c r="E73" s="1130"/>
      <c r="F73" s="1130"/>
      <c r="G73" s="1130"/>
      <c r="H73" s="1130"/>
      <c r="I73" s="1130"/>
      <c r="J73" s="1130"/>
      <c r="K73" s="1129"/>
      <c r="L73" s="1129"/>
      <c r="M73" s="1134"/>
      <c r="N73" s="1134"/>
      <c r="O73" s="1129"/>
      <c r="P73" s="1134"/>
      <c r="Q73" s="1134"/>
      <c r="R73" s="304" t="s">
        <v>35</v>
      </c>
      <c r="S73" s="305"/>
      <c r="T73" s="305"/>
      <c r="U73" s="305"/>
      <c r="V73" s="305"/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6"/>
      <c r="AV73" s="307"/>
      <c r="AW73" s="308"/>
      <c r="AX73" s="1132"/>
    </row>
    <row r="74" spans="1:51" ht="15" hidden="1" customHeight="1">
      <c r="A74" s="962" t="s">
        <v>132</v>
      </c>
      <c r="B74" s="1126" t="s">
        <v>96</v>
      </c>
      <c r="C74" s="1127" t="s">
        <v>39</v>
      </c>
      <c r="D74" s="1129">
        <v>100</v>
      </c>
      <c r="E74" s="1130">
        <v>42070</v>
      </c>
      <c r="F74" s="1130">
        <v>42189</v>
      </c>
      <c r="G74" s="1130"/>
      <c r="H74" s="1130">
        <v>42084</v>
      </c>
      <c r="I74" s="1130">
        <v>42206</v>
      </c>
      <c r="J74" s="1130"/>
      <c r="K74" s="1129">
        <f>O74+[1]март!L74</f>
        <v>0</v>
      </c>
      <c r="L74" s="1129">
        <f>P74+[1]март!L74</f>
        <v>0</v>
      </c>
      <c r="M74" s="1133">
        <f>D74-L74</f>
        <v>100</v>
      </c>
      <c r="N74" s="1133">
        <f>L74/D74*100</f>
        <v>0</v>
      </c>
      <c r="O74" s="1129">
        <f>SUM(S74:AW74)</f>
        <v>0</v>
      </c>
      <c r="P74" s="1133">
        <f>SUM(S75:AW75)</f>
        <v>0</v>
      </c>
      <c r="Q74" s="1133" t="e">
        <f>P74/O74*100</f>
        <v>#DIV/0!</v>
      </c>
      <c r="R74" s="304" t="s">
        <v>34</v>
      </c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/>
      <c r="AX74" s="1131" t="s">
        <v>326</v>
      </c>
    </row>
    <row r="75" spans="1:51" ht="15" hidden="1" customHeight="1">
      <c r="A75" s="962"/>
      <c r="B75" s="1126"/>
      <c r="C75" s="1128"/>
      <c r="D75" s="1129"/>
      <c r="E75" s="1130"/>
      <c r="F75" s="1130"/>
      <c r="G75" s="1130"/>
      <c r="H75" s="1130"/>
      <c r="I75" s="1130"/>
      <c r="J75" s="1130"/>
      <c r="K75" s="1129"/>
      <c r="L75" s="1129"/>
      <c r="M75" s="1134"/>
      <c r="N75" s="1134"/>
      <c r="O75" s="1129"/>
      <c r="P75" s="1134"/>
      <c r="Q75" s="1134"/>
      <c r="R75" s="304" t="s">
        <v>35</v>
      </c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6"/>
      <c r="AV75" s="307"/>
      <c r="AW75" s="308"/>
      <c r="AX75" s="1132"/>
    </row>
    <row r="76" spans="1:51" ht="15" hidden="1" customHeight="1">
      <c r="A76" s="962" t="s">
        <v>133</v>
      </c>
      <c r="B76" s="1126" t="s">
        <v>97</v>
      </c>
      <c r="C76" s="1127" t="s">
        <v>39</v>
      </c>
      <c r="D76" s="1129">
        <v>100</v>
      </c>
      <c r="E76" s="1130">
        <v>42070</v>
      </c>
      <c r="F76" s="1130"/>
      <c r="G76" s="1130"/>
      <c r="H76" s="1130">
        <v>42078</v>
      </c>
      <c r="I76" s="1130"/>
      <c r="J76" s="1130"/>
      <c r="K76" s="1129">
        <f>O76+[1]март!L76</f>
        <v>0</v>
      </c>
      <c r="L76" s="1129">
        <f>P76+[1]март!L76</f>
        <v>0</v>
      </c>
      <c r="M76" s="1133">
        <f>D76-L76</f>
        <v>100</v>
      </c>
      <c r="N76" s="1133">
        <f>L76/D76*100</f>
        <v>0</v>
      </c>
      <c r="O76" s="1129">
        <f>SUM(S76:AW76)</f>
        <v>0</v>
      </c>
      <c r="P76" s="1133">
        <f>SUM(S77:AW77)</f>
        <v>0</v>
      </c>
      <c r="Q76" s="1133" t="e">
        <f>P76/O76*100</f>
        <v>#DIV/0!</v>
      </c>
      <c r="R76" s="304" t="s">
        <v>34</v>
      </c>
      <c r="S76" s="305"/>
      <c r="T76" s="305"/>
      <c r="U76" s="305"/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/>
      <c r="AX76" s="1131" t="s">
        <v>326</v>
      </c>
    </row>
    <row r="77" spans="1:51" ht="15" hidden="1" customHeight="1">
      <c r="A77" s="962"/>
      <c r="B77" s="1126"/>
      <c r="C77" s="1128"/>
      <c r="D77" s="1129"/>
      <c r="E77" s="1130"/>
      <c r="F77" s="1130"/>
      <c r="G77" s="1130"/>
      <c r="H77" s="1130"/>
      <c r="I77" s="1130"/>
      <c r="J77" s="1130"/>
      <c r="K77" s="1129"/>
      <c r="L77" s="1129"/>
      <c r="M77" s="1134"/>
      <c r="N77" s="1134"/>
      <c r="O77" s="1129"/>
      <c r="P77" s="1134"/>
      <c r="Q77" s="1134"/>
      <c r="R77" s="304" t="s">
        <v>35</v>
      </c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6"/>
      <c r="AV77" s="307"/>
      <c r="AW77" s="308"/>
      <c r="AX77" s="1132"/>
    </row>
    <row r="78" spans="1:51" ht="15" hidden="1" customHeight="1">
      <c r="A78" s="195" t="s">
        <v>269</v>
      </c>
      <c r="B78" s="1135" t="s">
        <v>98</v>
      </c>
      <c r="C78" s="1135"/>
      <c r="D78" s="1135"/>
      <c r="E78" s="1135">
        <v>42055</v>
      </c>
      <c r="F78" s="1135"/>
      <c r="G78" s="1135"/>
      <c r="H78" s="1135">
        <v>42114</v>
      </c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35"/>
      <c r="AC78" s="1135"/>
      <c r="AD78" s="1135"/>
      <c r="AE78" s="1135"/>
      <c r="AF78" s="1135"/>
      <c r="AG78" s="1135"/>
      <c r="AH78" s="1135"/>
      <c r="AI78" s="1135"/>
      <c r="AJ78" s="1135"/>
      <c r="AK78" s="1135"/>
      <c r="AL78" s="1135"/>
      <c r="AM78" s="1135"/>
      <c r="AN78" s="1135"/>
      <c r="AO78" s="1135"/>
      <c r="AP78" s="1135"/>
      <c r="AQ78" s="1135"/>
      <c r="AR78" s="1135"/>
      <c r="AS78" s="1135"/>
      <c r="AT78" s="1135"/>
      <c r="AU78" s="1135"/>
      <c r="AV78" s="1135"/>
      <c r="AW78" s="1135"/>
      <c r="AX78" s="1135"/>
    </row>
    <row r="79" spans="1:51" ht="15" hidden="1" customHeight="1">
      <c r="A79" s="962" t="s">
        <v>134</v>
      </c>
      <c r="B79" s="1126" t="s">
        <v>93</v>
      </c>
      <c r="C79" s="1127" t="s">
        <v>38</v>
      </c>
      <c r="D79" s="1129">
        <v>1886</v>
      </c>
      <c r="E79" s="1130">
        <v>42055</v>
      </c>
      <c r="F79" s="1130">
        <v>42183</v>
      </c>
      <c r="G79" s="1130"/>
      <c r="H79" s="1130">
        <v>42064</v>
      </c>
      <c r="I79" s="1130">
        <v>42321</v>
      </c>
      <c r="J79" s="1130"/>
      <c r="K79" s="1129">
        <f>O79+[1]апрель!L79</f>
        <v>0</v>
      </c>
      <c r="L79" s="1129">
        <f>P79+[1]апрель!L79</f>
        <v>0</v>
      </c>
      <c r="M79" s="1133">
        <f>D79-L79</f>
        <v>1886</v>
      </c>
      <c r="N79" s="1133">
        <f>L79/D79*100</f>
        <v>0</v>
      </c>
      <c r="O79" s="1129">
        <f>SUM(S79:AW79)</f>
        <v>0</v>
      </c>
      <c r="P79" s="1133">
        <f>SUM(S80:AW80)</f>
        <v>0</v>
      </c>
      <c r="Q79" s="1133" t="e">
        <f>P79/O79*100</f>
        <v>#DIV/0!</v>
      </c>
      <c r="R79" s="304" t="s">
        <v>34</v>
      </c>
      <c r="S79" s="305"/>
      <c r="T79" s="305"/>
      <c r="U79" s="305"/>
      <c r="V79" s="305"/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309"/>
      <c r="AO79" s="309"/>
      <c r="AP79" s="309"/>
      <c r="AQ79" s="309"/>
      <c r="AR79" s="309"/>
      <c r="AS79" s="309"/>
      <c r="AT79" s="309"/>
      <c r="AU79" s="309"/>
      <c r="AV79" s="309"/>
      <c r="AW79" s="305"/>
      <c r="AX79" s="1127" t="s">
        <v>393</v>
      </c>
      <c r="AY79">
        <f>I79-F79</f>
        <v>138</v>
      </c>
    </row>
    <row r="80" spans="1:51" ht="15" hidden="1" customHeight="1">
      <c r="A80" s="962"/>
      <c r="B80" s="1126"/>
      <c r="C80" s="1128"/>
      <c r="D80" s="1129"/>
      <c r="E80" s="1130"/>
      <c r="F80" s="1130"/>
      <c r="G80" s="1130"/>
      <c r="H80" s="1130"/>
      <c r="I80" s="1130"/>
      <c r="J80" s="1130"/>
      <c r="K80" s="1129"/>
      <c r="L80" s="1129"/>
      <c r="M80" s="1134"/>
      <c r="N80" s="1134"/>
      <c r="O80" s="1129"/>
      <c r="P80" s="1134"/>
      <c r="Q80" s="1134"/>
      <c r="R80" s="304" t="s">
        <v>35</v>
      </c>
      <c r="S80" s="305"/>
      <c r="T80" s="305"/>
      <c r="U80" s="305"/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6"/>
      <c r="AV80" s="307"/>
      <c r="AW80" s="308"/>
      <c r="AX80" s="1128"/>
    </row>
    <row r="81" spans="1:52" ht="15" hidden="1" customHeight="1">
      <c r="A81" s="962" t="s">
        <v>135</v>
      </c>
      <c r="B81" s="1126" t="s">
        <v>94</v>
      </c>
      <c r="C81" s="1127" t="s">
        <v>39</v>
      </c>
      <c r="D81" s="1129">
        <v>100</v>
      </c>
      <c r="E81" s="1130">
        <v>42085</v>
      </c>
      <c r="F81" s="1130">
        <v>42213</v>
      </c>
      <c r="G81" s="1130"/>
      <c r="H81" s="1130">
        <v>42099</v>
      </c>
      <c r="I81" s="1130">
        <v>42241</v>
      </c>
      <c r="J81" s="1130"/>
      <c r="K81" s="1129">
        <f>O81+[1]март!L81</f>
        <v>0</v>
      </c>
      <c r="L81" s="1129">
        <f>P81+[1]март!L81</f>
        <v>0</v>
      </c>
      <c r="M81" s="1133">
        <f>D81-L81</f>
        <v>100</v>
      </c>
      <c r="N81" s="1133">
        <f>L81/D81*100</f>
        <v>0</v>
      </c>
      <c r="O81" s="1129">
        <f>SUM(S81:AW81)</f>
        <v>0</v>
      </c>
      <c r="P81" s="1133">
        <f>SUM(S82:AW82)</f>
        <v>0</v>
      </c>
      <c r="Q81" s="1133" t="e">
        <f>P81/O81*100</f>
        <v>#DIV/0!</v>
      </c>
      <c r="R81" s="304" t="s">
        <v>34</v>
      </c>
      <c r="S81" s="305"/>
      <c r="T81" s="305"/>
      <c r="U81" s="305"/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/>
      <c r="AX81" s="1131" t="s">
        <v>326</v>
      </c>
    </row>
    <row r="82" spans="1:52" hidden="1">
      <c r="A82" s="962"/>
      <c r="B82" s="1126"/>
      <c r="C82" s="1128"/>
      <c r="D82" s="1129"/>
      <c r="E82" s="1130"/>
      <c r="F82" s="1130"/>
      <c r="G82" s="1130"/>
      <c r="H82" s="1130"/>
      <c r="I82" s="1130"/>
      <c r="J82" s="1130"/>
      <c r="K82" s="1129"/>
      <c r="L82" s="1129"/>
      <c r="M82" s="1134"/>
      <c r="N82" s="1134"/>
      <c r="O82" s="1129"/>
      <c r="P82" s="1134"/>
      <c r="Q82" s="1134"/>
      <c r="R82" s="304" t="s">
        <v>35</v>
      </c>
      <c r="S82" s="305"/>
      <c r="T82" s="305"/>
      <c r="U82" s="305"/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6"/>
      <c r="AV82" s="307"/>
      <c r="AW82" s="308"/>
      <c r="AX82" s="1132"/>
      <c r="AY82">
        <f>H81-E81</f>
        <v>14</v>
      </c>
      <c r="AZ82" s="191"/>
    </row>
    <row r="83" spans="1:52" hidden="1">
      <c r="A83" s="971" t="s">
        <v>136</v>
      </c>
      <c r="B83" s="1126" t="s">
        <v>95</v>
      </c>
      <c r="C83" s="1127" t="s">
        <v>39</v>
      </c>
      <c r="D83" s="1129">
        <v>100</v>
      </c>
      <c r="E83" s="1130">
        <v>42100</v>
      </c>
      <c r="F83" s="1130">
        <v>42220</v>
      </c>
      <c r="G83" s="1130"/>
      <c r="H83" s="1130">
        <v>42110</v>
      </c>
      <c r="I83" s="1130">
        <v>42234</v>
      </c>
      <c r="J83" s="1130"/>
      <c r="K83" s="1129">
        <f>O83+[1]март!L83</f>
        <v>0</v>
      </c>
      <c r="L83" s="1129">
        <f>P83+[1]март!L83</f>
        <v>0</v>
      </c>
      <c r="M83" s="1133">
        <f>D83-L83</f>
        <v>100</v>
      </c>
      <c r="N83" s="1133">
        <f>L83/D83*100</f>
        <v>0</v>
      </c>
      <c r="O83" s="1129">
        <f>SUM(S83:AW83)</f>
        <v>0</v>
      </c>
      <c r="P83" s="1133">
        <f>SUM(S84:AW84)</f>
        <v>0</v>
      </c>
      <c r="Q83" s="1133" t="e">
        <f>P83/O83*100</f>
        <v>#DIV/0!</v>
      </c>
      <c r="R83" s="304" t="s">
        <v>34</v>
      </c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/>
      <c r="AX83" s="1131" t="s">
        <v>326</v>
      </c>
    </row>
    <row r="84" spans="1:52" hidden="1">
      <c r="A84" s="971"/>
      <c r="B84" s="1126"/>
      <c r="C84" s="1128"/>
      <c r="D84" s="1129"/>
      <c r="E84" s="1130"/>
      <c r="F84" s="1130"/>
      <c r="G84" s="1130"/>
      <c r="H84" s="1130"/>
      <c r="I84" s="1130"/>
      <c r="J84" s="1130"/>
      <c r="K84" s="1129"/>
      <c r="L84" s="1129"/>
      <c r="M84" s="1134"/>
      <c r="N84" s="1134"/>
      <c r="O84" s="1129"/>
      <c r="P84" s="1134"/>
      <c r="Q84" s="1134"/>
      <c r="R84" s="304" t="s">
        <v>35</v>
      </c>
      <c r="S84" s="305"/>
      <c r="T84" s="305"/>
      <c r="U84" s="305"/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6"/>
      <c r="AV84" s="307"/>
      <c r="AW84" s="308"/>
      <c r="AX84" s="1132"/>
    </row>
    <row r="85" spans="1:52" hidden="1">
      <c r="A85" s="971" t="s">
        <v>137</v>
      </c>
      <c r="B85" s="1126" t="s">
        <v>96</v>
      </c>
      <c r="C85" s="1127" t="s">
        <v>39</v>
      </c>
      <c r="D85" s="1129">
        <v>100</v>
      </c>
      <c r="E85" s="1130">
        <v>42100</v>
      </c>
      <c r="F85" s="1130">
        <v>42220</v>
      </c>
      <c r="G85" s="1130"/>
      <c r="H85" s="1130">
        <v>42114</v>
      </c>
      <c r="I85" s="1130">
        <v>42237</v>
      </c>
      <c r="J85" s="1130"/>
      <c r="K85" s="1129">
        <f>O85+[1]март!L85</f>
        <v>0</v>
      </c>
      <c r="L85" s="1129">
        <f>P85+[1]март!L85</f>
        <v>0</v>
      </c>
      <c r="M85" s="1133">
        <f>D85-L85</f>
        <v>100</v>
      </c>
      <c r="N85" s="1133">
        <f>L85/D85*100</f>
        <v>0</v>
      </c>
      <c r="O85" s="1129">
        <f>SUM(S85:AW85)</f>
        <v>0</v>
      </c>
      <c r="P85" s="1133">
        <f>SUM(S86:AW86)</f>
        <v>0</v>
      </c>
      <c r="Q85" s="1133" t="e">
        <f>P85/O85*100</f>
        <v>#DIV/0!</v>
      </c>
      <c r="R85" s="304" t="s">
        <v>34</v>
      </c>
      <c r="S85" s="305"/>
      <c r="T85" s="305"/>
      <c r="U85" s="305"/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/>
      <c r="AX85" s="1131" t="s">
        <v>326</v>
      </c>
    </row>
    <row r="86" spans="1:52" hidden="1">
      <c r="A86" s="971"/>
      <c r="B86" s="1126"/>
      <c r="C86" s="1128"/>
      <c r="D86" s="1129"/>
      <c r="E86" s="1130"/>
      <c r="F86" s="1130"/>
      <c r="G86" s="1130"/>
      <c r="H86" s="1130"/>
      <c r="I86" s="1130"/>
      <c r="J86" s="1130"/>
      <c r="K86" s="1129"/>
      <c r="L86" s="1129"/>
      <c r="M86" s="1134"/>
      <c r="N86" s="1134"/>
      <c r="O86" s="1129"/>
      <c r="P86" s="1134"/>
      <c r="Q86" s="1134"/>
      <c r="R86" s="304" t="s">
        <v>35</v>
      </c>
      <c r="S86" s="305"/>
      <c r="T86" s="305"/>
      <c r="U86" s="305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6"/>
      <c r="AV86" s="307"/>
      <c r="AW86" s="308"/>
      <c r="AX86" s="1132"/>
    </row>
    <row r="87" spans="1:52" hidden="1">
      <c r="A87" s="971" t="s">
        <v>138</v>
      </c>
      <c r="B87" s="1126" t="s">
        <v>97</v>
      </c>
      <c r="C87" s="1127" t="s">
        <v>39</v>
      </c>
      <c r="D87" s="1129">
        <v>100</v>
      </c>
      <c r="E87" s="1130">
        <v>42100</v>
      </c>
      <c r="F87" s="1130"/>
      <c r="G87" s="1130"/>
      <c r="H87" s="1130">
        <v>42110</v>
      </c>
      <c r="I87" s="1130"/>
      <c r="J87" s="1130"/>
      <c r="K87" s="1129">
        <f>O87+[1]март!L87</f>
        <v>0</v>
      </c>
      <c r="L87" s="1129">
        <f>P87+[1]март!L87</f>
        <v>0</v>
      </c>
      <c r="M87" s="1133">
        <f>D87-L87</f>
        <v>100</v>
      </c>
      <c r="N87" s="1133">
        <f>L87/D87*100</f>
        <v>0</v>
      </c>
      <c r="O87" s="1129">
        <f>SUM(S87:AW87)</f>
        <v>0</v>
      </c>
      <c r="P87" s="1133">
        <f>SUM(S88:AW88)</f>
        <v>0</v>
      </c>
      <c r="Q87" s="1133" t="e">
        <f>P87/O87*100</f>
        <v>#DIV/0!</v>
      </c>
      <c r="R87" s="304" t="s">
        <v>34</v>
      </c>
      <c r="S87" s="305"/>
      <c r="T87" s="305"/>
      <c r="U87" s="305"/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/>
      <c r="AX87" s="1131" t="s">
        <v>326</v>
      </c>
    </row>
    <row r="88" spans="1:52" hidden="1">
      <c r="A88" s="971"/>
      <c r="B88" s="1126"/>
      <c r="C88" s="1128"/>
      <c r="D88" s="1129"/>
      <c r="E88" s="1130"/>
      <c r="F88" s="1130"/>
      <c r="G88" s="1130"/>
      <c r="H88" s="1130"/>
      <c r="I88" s="1130"/>
      <c r="J88" s="1130"/>
      <c r="K88" s="1129"/>
      <c r="L88" s="1129"/>
      <c r="M88" s="1134"/>
      <c r="N88" s="1134"/>
      <c r="O88" s="1129"/>
      <c r="P88" s="1134"/>
      <c r="Q88" s="1134"/>
      <c r="R88" s="304" t="s">
        <v>35</v>
      </c>
      <c r="S88" s="305"/>
      <c r="T88" s="305"/>
      <c r="U88" s="305"/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6"/>
      <c r="AV88" s="307"/>
      <c r="AW88" s="308"/>
      <c r="AX88" s="1132"/>
    </row>
    <row r="89" spans="1:52" hidden="1">
      <c r="A89" s="195" t="s">
        <v>270</v>
      </c>
      <c r="B89" s="1135" t="s">
        <v>99</v>
      </c>
      <c r="C89" s="1135"/>
      <c r="D89" s="1135"/>
      <c r="E89" s="1135">
        <v>42065</v>
      </c>
      <c r="F89" s="1135"/>
      <c r="G89" s="1135"/>
      <c r="H89" s="1135">
        <v>42099</v>
      </c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</row>
    <row r="90" spans="1:52" ht="15" hidden="1" customHeight="1">
      <c r="A90" s="962" t="s">
        <v>139</v>
      </c>
      <c r="B90" s="1126" t="s">
        <v>93</v>
      </c>
      <c r="C90" s="1127" t="s">
        <v>38</v>
      </c>
      <c r="D90" s="1129">
        <v>2323</v>
      </c>
      <c r="E90" s="1130">
        <v>42065</v>
      </c>
      <c r="F90" s="1130">
        <v>42166</v>
      </c>
      <c r="G90" s="1130"/>
      <c r="H90" s="1130">
        <v>42074</v>
      </c>
      <c r="I90" s="1130">
        <v>42297</v>
      </c>
      <c r="J90" s="1130"/>
      <c r="K90" s="1129">
        <f>O90+[1]апрель!L90</f>
        <v>0</v>
      </c>
      <c r="L90" s="1129">
        <f>P90+[1]апрель!L90</f>
        <v>0</v>
      </c>
      <c r="M90" s="1133">
        <f>D90-L90</f>
        <v>2323</v>
      </c>
      <c r="N90" s="1133">
        <f>L90/D90*100</f>
        <v>0</v>
      </c>
      <c r="O90" s="1129">
        <f>SUM(S90:AW90)</f>
        <v>0</v>
      </c>
      <c r="P90" s="1133">
        <f>SUM(S91:AW91)</f>
        <v>0</v>
      </c>
      <c r="Q90" s="1133" t="e">
        <f>P90/O90*100</f>
        <v>#DIV/0!</v>
      </c>
      <c r="R90" s="304" t="s">
        <v>34</v>
      </c>
      <c r="S90" s="305"/>
      <c r="T90" s="305"/>
      <c r="U90" s="305"/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/>
      <c r="AX90" s="1127" t="s">
        <v>393</v>
      </c>
      <c r="AY90">
        <f>F90-I90</f>
        <v>-131</v>
      </c>
    </row>
    <row r="91" spans="1:52" hidden="1">
      <c r="A91" s="962"/>
      <c r="B91" s="1126"/>
      <c r="C91" s="1128"/>
      <c r="D91" s="1129"/>
      <c r="E91" s="1130"/>
      <c r="F91" s="1130"/>
      <c r="G91" s="1130"/>
      <c r="H91" s="1130"/>
      <c r="I91" s="1130"/>
      <c r="J91" s="1130"/>
      <c r="K91" s="1129"/>
      <c r="L91" s="1129"/>
      <c r="M91" s="1134"/>
      <c r="N91" s="1134"/>
      <c r="O91" s="1129"/>
      <c r="P91" s="1134"/>
      <c r="Q91" s="1134"/>
      <c r="R91" s="304" t="s">
        <v>35</v>
      </c>
      <c r="S91" s="305"/>
      <c r="T91" s="305"/>
      <c r="U91" s="305"/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6"/>
      <c r="AV91" s="307"/>
      <c r="AW91" s="308"/>
      <c r="AX91" s="1128"/>
    </row>
    <row r="92" spans="1:52" ht="15" hidden="1" customHeight="1">
      <c r="A92" s="962" t="s">
        <v>140</v>
      </c>
      <c r="B92" s="1126" t="s">
        <v>94</v>
      </c>
      <c r="C92" s="1127" t="s">
        <v>39</v>
      </c>
      <c r="D92" s="1129">
        <v>100</v>
      </c>
      <c r="E92" s="1130">
        <v>42075</v>
      </c>
      <c r="F92" s="1130">
        <v>42180</v>
      </c>
      <c r="G92" s="1130"/>
      <c r="H92" s="1130">
        <v>42089</v>
      </c>
      <c r="I92" s="1130">
        <v>42199</v>
      </c>
      <c r="J92" s="1130"/>
      <c r="K92" s="1129">
        <f>O92+[1]март!L92</f>
        <v>0</v>
      </c>
      <c r="L92" s="1129">
        <f>P92+[1]март!L92</f>
        <v>0</v>
      </c>
      <c r="M92" s="1133">
        <f>D92-L92</f>
        <v>100</v>
      </c>
      <c r="N92" s="1133">
        <f>L92/D92*100</f>
        <v>0</v>
      </c>
      <c r="O92" s="1129">
        <f>SUM(S92:AW92)</f>
        <v>0</v>
      </c>
      <c r="P92" s="1133">
        <f>SUM(S93:AW93)</f>
        <v>0</v>
      </c>
      <c r="Q92" s="1133" t="e">
        <f>P92/O92*100</f>
        <v>#DIV/0!</v>
      </c>
      <c r="R92" s="304" t="s">
        <v>34</v>
      </c>
      <c r="S92" s="305"/>
      <c r="T92" s="305"/>
      <c r="U92" s="305"/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/>
      <c r="AX92" s="1131" t="s">
        <v>326</v>
      </c>
      <c r="AY92">
        <f>H92-E92</f>
        <v>14</v>
      </c>
    </row>
    <row r="93" spans="1:52" hidden="1">
      <c r="A93" s="962"/>
      <c r="B93" s="1126"/>
      <c r="C93" s="1128"/>
      <c r="D93" s="1129"/>
      <c r="E93" s="1130"/>
      <c r="F93" s="1130"/>
      <c r="G93" s="1130"/>
      <c r="H93" s="1130"/>
      <c r="I93" s="1130"/>
      <c r="J93" s="1130"/>
      <c r="K93" s="1129"/>
      <c r="L93" s="1129"/>
      <c r="M93" s="1134"/>
      <c r="N93" s="1134"/>
      <c r="O93" s="1129"/>
      <c r="P93" s="1134"/>
      <c r="Q93" s="1134"/>
      <c r="R93" s="304" t="s">
        <v>35</v>
      </c>
      <c r="S93" s="305"/>
      <c r="T93" s="305"/>
      <c r="U93" s="305"/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6"/>
      <c r="AV93" s="307"/>
      <c r="AW93" s="308"/>
      <c r="AX93" s="1132"/>
    </row>
    <row r="94" spans="1:52" ht="15" hidden="1" customHeight="1">
      <c r="A94" s="962" t="s">
        <v>141</v>
      </c>
      <c r="B94" s="1126" t="s">
        <v>95</v>
      </c>
      <c r="C94" s="1127" t="s">
        <v>39</v>
      </c>
      <c r="D94" s="1129">
        <v>100</v>
      </c>
      <c r="E94" s="1130">
        <v>42090</v>
      </c>
      <c r="F94" s="1130">
        <v>42177</v>
      </c>
      <c r="G94" s="1130"/>
      <c r="H94" s="1130">
        <v>42095</v>
      </c>
      <c r="I94" s="1130">
        <v>42205</v>
      </c>
      <c r="J94" s="1130"/>
      <c r="K94" s="1129">
        <f>O94+[1]март!L94</f>
        <v>0</v>
      </c>
      <c r="L94" s="1129">
        <f>P94+[1]март!L94</f>
        <v>0</v>
      </c>
      <c r="M94" s="1133">
        <f>D94-L94</f>
        <v>100</v>
      </c>
      <c r="N94" s="1133">
        <f>L94/D94*100</f>
        <v>0</v>
      </c>
      <c r="O94" s="1129">
        <f>SUM(S94:AW94)</f>
        <v>0</v>
      </c>
      <c r="P94" s="1133">
        <f>SUM(S95:AW95)</f>
        <v>0</v>
      </c>
      <c r="Q94" s="1133" t="e">
        <f>P94/O94*100</f>
        <v>#DIV/0!</v>
      </c>
      <c r="R94" s="304" t="s">
        <v>34</v>
      </c>
      <c r="S94" s="305"/>
      <c r="T94" s="305"/>
      <c r="U94" s="305"/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/>
      <c r="AX94" s="1131" t="s">
        <v>326</v>
      </c>
      <c r="AY94">
        <f>H94-E94</f>
        <v>5</v>
      </c>
    </row>
    <row r="95" spans="1:52" hidden="1">
      <c r="A95" s="962"/>
      <c r="B95" s="1126"/>
      <c r="C95" s="1128"/>
      <c r="D95" s="1129"/>
      <c r="E95" s="1130"/>
      <c r="F95" s="1130"/>
      <c r="G95" s="1130"/>
      <c r="H95" s="1130"/>
      <c r="I95" s="1130"/>
      <c r="J95" s="1130"/>
      <c r="K95" s="1129"/>
      <c r="L95" s="1129"/>
      <c r="M95" s="1134"/>
      <c r="N95" s="1134"/>
      <c r="O95" s="1129"/>
      <c r="P95" s="1134"/>
      <c r="Q95" s="1134"/>
      <c r="R95" s="304" t="s">
        <v>35</v>
      </c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305"/>
      <c r="AM95" s="305"/>
      <c r="AN95" s="305"/>
      <c r="AO95" s="305"/>
      <c r="AP95" s="305"/>
      <c r="AQ95" s="305"/>
      <c r="AR95" s="305"/>
      <c r="AS95" s="305"/>
      <c r="AT95" s="305"/>
      <c r="AU95" s="306"/>
      <c r="AV95" s="307"/>
      <c r="AW95" s="308"/>
      <c r="AX95" s="1132"/>
    </row>
    <row r="96" spans="1:52" ht="15" hidden="1" customHeight="1">
      <c r="A96" s="962" t="s">
        <v>142</v>
      </c>
      <c r="B96" s="1126" t="s">
        <v>96</v>
      </c>
      <c r="C96" s="1127" t="s">
        <v>39</v>
      </c>
      <c r="D96" s="1129">
        <v>100</v>
      </c>
      <c r="E96" s="1130">
        <v>42090</v>
      </c>
      <c r="F96" s="1130">
        <v>42180</v>
      </c>
      <c r="G96" s="1130"/>
      <c r="H96" s="1130">
        <v>42099</v>
      </c>
      <c r="I96" s="1130">
        <f>F96+AY96</f>
        <v>42189</v>
      </c>
      <c r="J96" s="1130"/>
      <c r="K96" s="1129">
        <f>O96+[1]март!L96</f>
        <v>0</v>
      </c>
      <c r="L96" s="1129">
        <f>P96+[1]март!L96</f>
        <v>0</v>
      </c>
      <c r="M96" s="1133">
        <f>D96-L96</f>
        <v>100</v>
      </c>
      <c r="N96" s="1133">
        <f>L96/D96*100</f>
        <v>0</v>
      </c>
      <c r="O96" s="1129">
        <f>SUM(S96:AW96)</f>
        <v>0</v>
      </c>
      <c r="P96" s="1133">
        <f>SUM(S97:AW97)</f>
        <v>0</v>
      </c>
      <c r="Q96" s="1133" t="e">
        <f>P96/O96*100</f>
        <v>#DIV/0!</v>
      </c>
      <c r="R96" s="304" t="s">
        <v>34</v>
      </c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305"/>
      <c r="AP96" s="305"/>
      <c r="AQ96" s="305"/>
      <c r="AR96" s="305"/>
      <c r="AS96" s="305"/>
      <c r="AT96" s="305"/>
      <c r="AU96" s="305"/>
      <c r="AV96" s="305"/>
      <c r="AW96" s="305"/>
      <c r="AX96" s="1131" t="s">
        <v>326</v>
      </c>
      <c r="AY96">
        <f>H96-E96</f>
        <v>9</v>
      </c>
    </row>
    <row r="97" spans="1:51" ht="15" hidden="1" customHeight="1">
      <c r="A97" s="962"/>
      <c r="B97" s="1126"/>
      <c r="C97" s="1128"/>
      <c r="D97" s="1129"/>
      <c r="E97" s="1130"/>
      <c r="F97" s="1130"/>
      <c r="G97" s="1130"/>
      <c r="H97" s="1130"/>
      <c r="I97" s="1130"/>
      <c r="J97" s="1130"/>
      <c r="K97" s="1129"/>
      <c r="L97" s="1129"/>
      <c r="M97" s="1134"/>
      <c r="N97" s="1134"/>
      <c r="O97" s="1129"/>
      <c r="P97" s="1134"/>
      <c r="Q97" s="1134"/>
      <c r="R97" s="304" t="s">
        <v>35</v>
      </c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305"/>
      <c r="AM97" s="305"/>
      <c r="AN97" s="305"/>
      <c r="AO97" s="305"/>
      <c r="AP97" s="305"/>
      <c r="AQ97" s="305"/>
      <c r="AR97" s="305"/>
      <c r="AS97" s="305"/>
      <c r="AT97" s="305"/>
      <c r="AU97" s="306"/>
      <c r="AV97" s="307"/>
      <c r="AW97" s="308"/>
      <c r="AX97" s="1132"/>
    </row>
    <row r="98" spans="1:51" ht="15" hidden="1" customHeight="1">
      <c r="A98" s="962" t="s">
        <v>143</v>
      </c>
      <c r="B98" s="1126" t="s">
        <v>97</v>
      </c>
      <c r="C98" s="1127" t="s">
        <v>39</v>
      </c>
      <c r="D98" s="1129">
        <v>100</v>
      </c>
      <c r="E98" s="1130">
        <v>42090</v>
      </c>
      <c r="F98" s="1130"/>
      <c r="G98" s="1130"/>
      <c r="H98" s="1130">
        <v>42094</v>
      </c>
      <c r="I98" s="1130"/>
      <c r="J98" s="1130"/>
      <c r="K98" s="1129">
        <f>O98+[1]март!L98</f>
        <v>0</v>
      </c>
      <c r="L98" s="1129">
        <f>P98+[1]март!L98</f>
        <v>0</v>
      </c>
      <c r="M98" s="1133">
        <f>D98-L98</f>
        <v>100</v>
      </c>
      <c r="N98" s="1133">
        <f>L98/D98*100</f>
        <v>0</v>
      </c>
      <c r="O98" s="1129">
        <f>SUM(S98:AW98)</f>
        <v>0</v>
      </c>
      <c r="P98" s="1133">
        <f>SUM(S99:AW99)</f>
        <v>0</v>
      </c>
      <c r="Q98" s="1133" t="e">
        <f>P98/O98*100</f>
        <v>#DIV/0!</v>
      </c>
      <c r="R98" s="304" t="s">
        <v>34</v>
      </c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305"/>
      <c r="AM98" s="305"/>
      <c r="AN98" s="305"/>
      <c r="AO98" s="305"/>
      <c r="AP98" s="305"/>
      <c r="AQ98" s="305"/>
      <c r="AR98" s="305"/>
      <c r="AS98" s="305"/>
      <c r="AT98" s="305"/>
      <c r="AU98" s="305"/>
      <c r="AV98" s="305"/>
      <c r="AW98" s="305"/>
      <c r="AX98" s="1131" t="s">
        <v>326</v>
      </c>
      <c r="AY98">
        <f>H98-E98</f>
        <v>4</v>
      </c>
    </row>
    <row r="99" spans="1:51" ht="15" hidden="1" customHeight="1">
      <c r="A99" s="962"/>
      <c r="B99" s="1126"/>
      <c r="C99" s="1128"/>
      <c r="D99" s="1129"/>
      <c r="E99" s="1130"/>
      <c r="F99" s="1130"/>
      <c r="G99" s="1130"/>
      <c r="H99" s="1130"/>
      <c r="I99" s="1130"/>
      <c r="J99" s="1130"/>
      <c r="K99" s="1129"/>
      <c r="L99" s="1129"/>
      <c r="M99" s="1134"/>
      <c r="N99" s="1134"/>
      <c r="O99" s="1129"/>
      <c r="P99" s="1134"/>
      <c r="Q99" s="1134"/>
      <c r="R99" s="304" t="s">
        <v>35</v>
      </c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305"/>
      <c r="AP99" s="305"/>
      <c r="AQ99" s="305"/>
      <c r="AR99" s="305"/>
      <c r="AS99" s="305"/>
      <c r="AT99" s="305"/>
      <c r="AU99" s="306"/>
      <c r="AV99" s="307"/>
      <c r="AW99" s="308"/>
      <c r="AX99" s="1132"/>
    </row>
    <row r="100" spans="1:51" ht="15" hidden="1" customHeight="1">
      <c r="A100" s="962" t="s">
        <v>271</v>
      </c>
      <c r="B100" s="1126"/>
      <c r="C100" s="1127"/>
      <c r="D100" s="1129"/>
      <c r="E100" s="1130"/>
      <c r="F100" s="1130"/>
      <c r="G100" s="1130"/>
      <c r="H100" s="1130"/>
      <c r="I100" s="1130"/>
      <c r="J100" s="1130"/>
      <c r="K100" s="1129"/>
      <c r="L100" s="1129"/>
      <c r="M100" s="1133"/>
      <c r="N100" s="1133"/>
      <c r="O100" s="1129"/>
      <c r="P100" s="1133"/>
      <c r="Q100" s="1133"/>
      <c r="R100" s="304" t="s">
        <v>34</v>
      </c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305"/>
      <c r="AP100" s="305"/>
      <c r="AQ100" s="305"/>
      <c r="AR100" s="305"/>
      <c r="AS100" s="305"/>
      <c r="AT100" s="305"/>
      <c r="AU100" s="305"/>
      <c r="AV100" s="305"/>
      <c r="AW100" s="305"/>
      <c r="AX100" s="1131" t="s">
        <v>326</v>
      </c>
      <c r="AY100">
        <f>H100-E100</f>
        <v>0</v>
      </c>
    </row>
    <row r="101" spans="1:51" ht="15" hidden="1" customHeight="1">
      <c r="A101" s="962"/>
      <c r="B101" s="1126"/>
      <c r="C101" s="1128"/>
      <c r="D101" s="1129"/>
      <c r="E101" s="1130"/>
      <c r="F101" s="1130"/>
      <c r="G101" s="1130"/>
      <c r="H101" s="1130"/>
      <c r="I101" s="1130"/>
      <c r="J101" s="1130"/>
      <c r="K101" s="1129"/>
      <c r="L101" s="1129"/>
      <c r="M101" s="1134"/>
      <c r="N101" s="1134"/>
      <c r="O101" s="1129"/>
      <c r="P101" s="1134"/>
      <c r="Q101" s="1134"/>
      <c r="R101" s="304" t="s">
        <v>35</v>
      </c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305"/>
      <c r="AL101" s="305"/>
      <c r="AM101" s="305"/>
      <c r="AN101" s="305"/>
      <c r="AO101" s="305"/>
      <c r="AP101" s="305"/>
      <c r="AQ101" s="305"/>
      <c r="AR101" s="305"/>
      <c r="AS101" s="305"/>
      <c r="AT101" s="305"/>
      <c r="AU101" s="306"/>
      <c r="AV101" s="307"/>
      <c r="AW101" s="308"/>
      <c r="AX101" s="1132"/>
    </row>
    <row r="102" spans="1:51" ht="15" hidden="1" customHeight="1">
      <c r="A102" s="195">
        <v>4.4000000000000004</v>
      </c>
      <c r="B102" s="1135" t="s">
        <v>101</v>
      </c>
      <c r="C102" s="1135"/>
      <c r="D102" s="1135"/>
      <c r="E102" s="1135">
        <v>42075</v>
      </c>
      <c r="F102" s="1135"/>
      <c r="G102" s="1135"/>
      <c r="H102" s="1135">
        <v>42114</v>
      </c>
      <c r="I102" s="1135"/>
      <c r="J102" s="1135"/>
      <c r="K102" s="1135"/>
      <c r="L102" s="1135"/>
      <c r="M102" s="1135"/>
      <c r="N102" s="1135"/>
      <c r="O102" s="1135"/>
      <c r="P102" s="1135"/>
      <c r="Q102" s="1135"/>
      <c r="R102" s="1135"/>
      <c r="S102" s="1135"/>
      <c r="T102" s="1135"/>
      <c r="U102" s="1135"/>
      <c r="V102" s="1135"/>
      <c r="W102" s="1135"/>
      <c r="X102" s="1135"/>
      <c r="Y102" s="1135"/>
      <c r="Z102" s="1135"/>
      <c r="AA102" s="1135"/>
      <c r="AB102" s="1135"/>
      <c r="AC102" s="1135"/>
      <c r="AD102" s="1135"/>
      <c r="AE102" s="1135"/>
      <c r="AF102" s="1135"/>
      <c r="AG102" s="1135"/>
      <c r="AH102" s="1135"/>
      <c r="AI102" s="1135"/>
      <c r="AJ102" s="1135"/>
      <c r="AK102" s="1135"/>
      <c r="AL102" s="1135"/>
      <c r="AM102" s="1135"/>
      <c r="AN102" s="1135"/>
      <c r="AO102" s="1135"/>
      <c r="AP102" s="1135"/>
      <c r="AQ102" s="1135"/>
      <c r="AR102" s="1135"/>
      <c r="AS102" s="1135"/>
      <c r="AT102" s="1135"/>
      <c r="AU102" s="1135"/>
      <c r="AV102" s="1135"/>
      <c r="AW102" s="1135"/>
      <c r="AX102" s="1135"/>
    </row>
    <row r="103" spans="1:51" ht="15" hidden="1" customHeight="1">
      <c r="A103" s="962" t="s">
        <v>144</v>
      </c>
      <c r="B103" s="1126" t="s">
        <v>93</v>
      </c>
      <c r="C103" s="1127" t="s">
        <v>38</v>
      </c>
      <c r="D103" s="1129">
        <v>313</v>
      </c>
      <c r="E103" s="1130">
        <v>42075</v>
      </c>
      <c r="F103" s="1130">
        <v>42176</v>
      </c>
      <c r="G103" s="1130"/>
      <c r="H103" s="1130">
        <v>42084</v>
      </c>
      <c r="I103" s="1130">
        <v>42312</v>
      </c>
      <c r="J103" s="1130"/>
      <c r="K103" s="1129">
        <f>O103+[1]апрель!L103</f>
        <v>0</v>
      </c>
      <c r="L103" s="1133">
        <f>P103+[1]апрель!L103</f>
        <v>0</v>
      </c>
      <c r="M103" s="1133">
        <f>D103-L103</f>
        <v>313</v>
      </c>
      <c r="N103" s="1133">
        <f>L103/D103*100</f>
        <v>0</v>
      </c>
      <c r="O103" s="1129">
        <f>SUM(S103:AW103)</f>
        <v>0</v>
      </c>
      <c r="P103" s="1133">
        <f>SUM(S104:AW104)</f>
        <v>0</v>
      </c>
      <c r="Q103" s="1133" t="e">
        <f>P103/O103*100</f>
        <v>#DIV/0!</v>
      </c>
      <c r="R103" s="304" t="s">
        <v>34</v>
      </c>
      <c r="S103" s="305"/>
      <c r="T103" s="305"/>
      <c r="U103" s="305"/>
      <c r="V103" s="305"/>
      <c r="W103" s="305"/>
      <c r="X103" s="305"/>
      <c r="Y103" s="305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305"/>
      <c r="AP103" s="305"/>
      <c r="AQ103" s="305"/>
      <c r="AR103" s="305"/>
      <c r="AS103" s="305"/>
      <c r="AT103" s="305"/>
      <c r="AU103" s="305"/>
      <c r="AV103" s="305"/>
      <c r="AW103" s="305"/>
      <c r="AX103" s="1127" t="s">
        <v>393</v>
      </c>
      <c r="AY103">
        <f>H103-E103</f>
        <v>9</v>
      </c>
    </row>
    <row r="104" spans="1:51" ht="15" hidden="1" customHeight="1">
      <c r="A104" s="962"/>
      <c r="B104" s="1126"/>
      <c r="C104" s="1128"/>
      <c r="D104" s="1129"/>
      <c r="E104" s="1130"/>
      <c r="F104" s="1130"/>
      <c r="G104" s="1130"/>
      <c r="H104" s="1130"/>
      <c r="I104" s="1130"/>
      <c r="J104" s="1130"/>
      <c r="K104" s="1129"/>
      <c r="L104" s="1134"/>
      <c r="M104" s="1134"/>
      <c r="N104" s="1134"/>
      <c r="O104" s="1129"/>
      <c r="P104" s="1134"/>
      <c r="Q104" s="1134"/>
      <c r="R104" s="304" t="s">
        <v>35</v>
      </c>
      <c r="S104" s="305"/>
      <c r="T104" s="305"/>
      <c r="U104" s="305"/>
      <c r="V104" s="305"/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305"/>
      <c r="AI104" s="305"/>
      <c r="AJ104" s="305"/>
      <c r="AK104" s="305"/>
      <c r="AL104" s="305"/>
      <c r="AM104" s="305"/>
      <c r="AN104" s="305"/>
      <c r="AO104" s="305"/>
      <c r="AP104" s="305"/>
      <c r="AQ104" s="305"/>
      <c r="AR104" s="305"/>
      <c r="AS104" s="305"/>
      <c r="AT104" s="305"/>
      <c r="AU104" s="306"/>
      <c r="AV104" s="307"/>
      <c r="AW104" s="308"/>
      <c r="AX104" s="1128"/>
    </row>
    <row r="105" spans="1:51" ht="15" hidden="1" customHeight="1">
      <c r="A105" s="962" t="s">
        <v>145</v>
      </c>
      <c r="B105" s="1126" t="s">
        <v>94</v>
      </c>
      <c r="C105" s="1127" t="s">
        <v>39</v>
      </c>
      <c r="D105" s="1129">
        <v>100</v>
      </c>
      <c r="E105" s="1130">
        <v>42085</v>
      </c>
      <c r="F105" s="1130">
        <v>42186</v>
      </c>
      <c r="G105" s="1130"/>
      <c r="H105" s="1130">
        <v>42099</v>
      </c>
      <c r="I105" s="1130">
        <v>42202</v>
      </c>
      <c r="J105" s="1130"/>
      <c r="K105" s="1129">
        <f>O105+[1]март!L105</f>
        <v>0</v>
      </c>
      <c r="L105" s="1133">
        <f>P105+[1]март!L105</f>
        <v>0</v>
      </c>
      <c r="M105" s="1133">
        <f>D105-L105</f>
        <v>100</v>
      </c>
      <c r="N105" s="1133">
        <f>L105/D105*100</f>
        <v>0</v>
      </c>
      <c r="O105" s="1129">
        <f>SUM(S105:AW105)</f>
        <v>0</v>
      </c>
      <c r="P105" s="1133">
        <f>SUM(S106:AW106)</f>
        <v>0</v>
      </c>
      <c r="Q105" s="1133" t="e">
        <f>P105/O105*100</f>
        <v>#DIV/0!</v>
      </c>
      <c r="R105" s="304" t="s">
        <v>34</v>
      </c>
      <c r="S105" s="305"/>
      <c r="T105" s="305"/>
      <c r="U105" s="305"/>
      <c r="V105" s="305"/>
      <c r="W105" s="305"/>
      <c r="X105" s="305"/>
      <c r="Y105" s="305"/>
      <c r="Z105" s="305"/>
      <c r="AA105" s="305"/>
      <c r="AB105" s="305"/>
      <c r="AC105" s="305"/>
      <c r="AD105" s="305"/>
      <c r="AE105" s="305"/>
      <c r="AF105" s="305"/>
      <c r="AG105" s="305"/>
      <c r="AH105" s="305"/>
      <c r="AI105" s="305"/>
      <c r="AJ105" s="305"/>
      <c r="AK105" s="305"/>
      <c r="AL105" s="305"/>
      <c r="AM105" s="305"/>
      <c r="AN105" s="305"/>
      <c r="AO105" s="305"/>
      <c r="AP105" s="305"/>
      <c r="AQ105" s="305"/>
      <c r="AR105" s="305"/>
      <c r="AS105" s="305"/>
      <c r="AT105" s="305"/>
      <c r="AU105" s="305"/>
      <c r="AV105" s="305"/>
      <c r="AW105" s="305"/>
      <c r="AX105" s="1131" t="s">
        <v>326</v>
      </c>
      <c r="AY105">
        <f>H105-E105</f>
        <v>14</v>
      </c>
    </row>
    <row r="106" spans="1:51" ht="15" hidden="1" customHeight="1">
      <c r="A106" s="962"/>
      <c r="B106" s="1126"/>
      <c r="C106" s="1128"/>
      <c r="D106" s="1129"/>
      <c r="E106" s="1130"/>
      <c r="F106" s="1130"/>
      <c r="G106" s="1130"/>
      <c r="H106" s="1130"/>
      <c r="I106" s="1130"/>
      <c r="J106" s="1130"/>
      <c r="K106" s="1129"/>
      <c r="L106" s="1134"/>
      <c r="M106" s="1134"/>
      <c r="N106" s="1134"/>
      <c r="O106" s="1129"/>
      <c r="P106" s="1134"/>
      <c r="Q106" s="1134"/>
      <c r="R106" s="304" t="s">
        <v>35</v>
      </c>
      <c r="S106" s="305"/>
      <c r="T106" s="305"/>
      <c r="U106" s="305"/>
      <c r="V106" s="305"/>
      <c r="W106" s="305"/>
      <c r="X106" s="305"/>
      <c r="Y106" s="305"/>
      <c r="Z106" s="305"/>
      <c r="AA106" s="305"/>
      <c r="AB106" s="305"/>
      <c r="AC106" s="305"/>
      <c r="AD106" s="305"/>
      <c r="AE106" s="305"/>
      <c r="AF106" s="305"/>
      <c r="AG106" s="305"/>
      <c r="AH106" s="305"/>
      <c r="AI106" s="305"/>
      <c r="AJ106" s="305"/>
      <c r="AK106" s="305"/>
      <c r="AL106" s="305"/>
      <c r="AM106" s="305"/>
      <c r="AN106" s="305"/>
      <c r="AO106" s="305"/>
      <c r="AP106" s="305"/>
      <c r="AQ106" s="305"/>
      <c r="AR106" s="305"/>
      <c r="AS106" s="305"/>
      <c r="AT106" s="305"/>
      <c r="AU106" s="306"/>
      <c r="AV106" s="307"/>
      <c r="AW106" s="308"/>
      <c r="AX106" s="1132"/>
    </row>
    <row r="107" spans="1:51" ht="15" hidden="1" customHeight="1">
      <c r="A107" s="962" t="s">
        <v>146</v>
      </c>
      <c r="B107" s="1126" t="s">
        <v>95</v>
      </c>
      <c r="C107" s="1127" t="s">
        <v>39</v>
      </c>
      <c r="D107" s="1129">
        <v>100</v>
      </c>
      <c r="E107" s="1130">
        <v>42100</v>
      </c>
      <c r="F107" s="1130">
        <v>42197</v>
      </c>
      <c r="G107" s="1130"/>
      <c r="H107" s="1130">
        <v>42110</v>
      </c>
      <c r="I107" s="1130">
        <v>42208</v>
      </c>
      <c r="J107" s="1130"/>
      <c r="K107" s="1129">
        <f>O107+[1]март!L107</f>
        <v>0</v>
      </c>
      <c r="L107" s="1133">
        <f>P107+[1]март!L107</f>
        <v>0</v>
      </c>
      <c r="M107" s="1133">
        <f>D107-L107</f>
        <v>100</v>
      </c>
      <c r="N107" s="1133">
        <f>L107/D107*100</f>
        <v>0</v>
      </c>
      <c r="O107" s="1129">
        <f>SUM(S107:AW107)</f>
        <v>0</v>
      </c>
      <c r="P107" s="1133">
        <f>SUM(S108:AW108)</f>
        <v>0</v>
      </c>
      <c r="Q107" s="1133" t="e">
        <f>P107/O107*100</f>
        <v>#DIV/0!</v>
      </c>
      <c r="R107" s="304" t="s">
        <v>34</v>
      </c>
      <c r="S107" s="305"/>
      <c r="T107" s="305"/>
      <c r="U107" s="305"/>
      <c r="V107" s="305"/>
      <c r="W107" s="305"/>
      <c r="X107" s="305"/>
      <c r="Y107" s="305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305"/>
      <c r="AP107" s="305"/>
      <c r="AQ107" s="305"/>
      <c r="AR107" s="305"/>
      <c r="AS107" s="305"/>
      <c r="AT107" s="305"/>
      <c r="AU107" s="305"/>
      <c r="AV107" s="305"/>
      <c r="AW107" s="305"/>
      <c r="AX107" s="1131" t="s">
        <v>326</v>
      </c>
      <c r="AY107">
        <f>H107-E107</f>
        <v>10</v>
      </c>
    </row>
    <row r="108" spans="1:51" ht="15" hidden="1" customHeight="1">
      <c r="A108" s="962"/>
      <c r="B108" s="1126"/>
      <c r="C108" s="1128"/>
      <c r="D108" s="1129"/>
      <c r="E108" s="1130"/>
      <c r="F108" s="1130"/>
      <c r="G108" s="1130"/>
      <c r="H108" s="1130"/>
      <c r="I108" s="1130"/>
      <c r="J108" s="1130"/>
      <c r="K108" s="1129"/>
      <c r="L108" s="1134"/>
      <c r="M108" s="1134"/>
      <c r="N108" s="1134"/>
      <c r="O108" s="1129"/>
      <c r="P108" s="1134"/>
      <c r="Q108" s="1134"/>
      <c r="R108" s="304" t="s">
        <v>35</v>
      </c>
      <c r="S108" s="305"/>
      <c r="T108" s="305"/>
      <c r="U108" s="305"/>
      <c r="V108" s="305"/>
      <c r="W108" s="305"/>
      <c r="X108" s="305"/>
      <c r="Y108" s="305"/>
      <c r="Z108" s="305"/>
      <c r="AA108" s="305"/>
      <c r="AB108" s="305"/>
      <c r="AC108" s="305"/>
      <c r="AD108" s="305"/>
      <c r="AE108" s="305"/>
      <c r="AF108" s="305"/>
      <c r="AG108" s="305"/>
      <c r="AH108" s="305"/>
      <c r="AI108" s="305"/>
      <c r="AJ108" s="305"/>
      <c r="AK108" s="305"/>
      <c r="AL108" s="305"/>
      <c r="AM108" s="305"/>
      <c r="AN108" s="305"/>
      <c r="AO108" s="305"/>
      <c r="AP108" s="305"/>
      <c r="AQ108" s="305"/>
      <c r="AR108" s="305"/>
      <c r="AS108" s="305"/>
      <c r="AT108" s="305"/>
      <c r="AU108" s="306"/>
      <c r="AV108" s="307"/>
      <c r="AW108" s="308"/>
      <c r="AX108" s="1132"/>
    </row>
    <row r="109" spans="1:51" ht="15" hidden="1" customHeight="1">
      <c r="A109" s="962" t="s">
        <v>147</v>
      </c>
      <c r="B109" s="1126" t="s">
        <v>96</v>
      </c>
      <c r="C109" s="1127" t="s">
        <v>39</v>
      </c>
      <c r="D109" s="1129">
        <v>100</v>
      </c>
      <c r="E109" s="1130">
        <v>42100</v>
      </c>
      <c r="F109" s="1130">
        <v>42190</v>
      </c>
      <c r="G109" s="1130"/>
      <c r="H109" s="1130">
        <v>42114</v>
      </c>
      <c r="I109" s="1130">
        <v>42208</v>
      </c>
      <c r="J109" s="1130"/>
      <c r="K109" s="1129">
        <f>O109+[1]март!L109</f>
        <v>0</v>
      </c>
      <c r="L109" s="1133">
        <f>P109+[1]март!L109</f>
        <v>0</v>
      </c>
      <c r="M109" s="1133">
        <f>D109-L109</f>
        <v>100</v>
      </c>
      <c r="N109" s="1133">
        <f>L109/D109*100</f>
        <v>0</v>
      </c>
      <c r="O109" s="1129">
        <f>SUM(S109:AW109)</f>
        <v>0</v>
      </c>
      <c r="P109" s="1133">
        <f>SUM(S110:AW110)</f>
        <v>0</v>
      </c>
      <c r="Q109" s="1133" t="e">
        <f>P109/O109*100</f>
        <v>#DIV/0!</v>
      </c>
      <c r="R109" s="304" t="s">
        <v>34</v>
      </c>
      <c r="S109" s="305"/>
      <c r="T109" s="305"/>
      <c r="U109" s="305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  <c r="AL109" s="305"/>
      <c r="AM109" s="305"/>
      <c r="AN109" s="305"/>
      <c r="AO109" s="305"/>
      <c r="AP109" s="305"/>
      <c r="AQ109" s="305"/>
      <c r="AR109" s="305"/>
      <c r="AS109" s="305"/>
      <c r="AT109" s="305"/>
      <c r="AU109" s="305"/>
      <c r="AV109" s="305"/>
      <c r="AW109" s="305"/>
      <c r="AX109" s="1131" t="s">
        <v>326</v>
      </c>
      <c r="AY109">
        <f>H109-E109</f>
        <v>14</v>
      </c>
    </row>
    <row r="110" spans="1:51" ht="15" hidden="1" customHeight="1">
      <c r="A110" s="962"/>
      <c r="B110" s="1126"/>
      <c r="C110" s="1128"/>
      <c r="D110" s="1129"/>
      <c r="E110" s="1130"/>
      <c r="F110" s="1130"/>
      <c r="G110" s="1130"/>
      <c r="H110" s="1130"/>
      <c r="I110" s="1130"/>
      <c r="J110" s="1130"/>
      <c r="K110" s="1129"/>
      <c r="L110" s="1134"/>
      <c r="M110" s="1134"/>
      <c r="N110" s="1134"/>
      <c r="O110" s="1129"/>
      <c r="P110" s="1134"/>
      <c r="Q110" s="1134"/>
      <c r="R110" s="304" t="s">
        <v>35</v>
      </c>
      <c r="S110" s="305"/>
      <c r="T110" s="305"/>
      <c r="U110" s="305"/>
      <c r="V110" s="305"/>
      <c r="W110" s="305"/>
      <c r="X110" s="305"/>
      <c r="Y110" s="305"/>
      <c r="Z110" s="305"/>
      <c r="AA110" s="305"/>
      <c r="AB110" s="305"/>
      <c r="AC110" s="305"/>
      <c r="AD110" s="305"/>
      <c r="AE110" s="305"/>
      <c r="AF110" s="305"/>
      <c r="AG110" s="305"/>
      <c r="AH110" s="305"/>
      <c r="AI110" s="305"/>
      <c r="AJ110" s="305"/>
      <c r="AK110" s="305"/>
      <c r="AL110" s="305"/>
      <c r="AM110" s="305"/>
      <c r="AN110" s="305"/>
      <c r="AO110" s="305"/>
      <c r="AP110" s="305"/>
      <c r="AQ110" s="305"/>
      <c r="AR110" s="305"/>
      <c r="AS110" s="305"/>
      <c r="AT110" s="305"/>
      <c r="AU110" s="306"/>
      <c r="AV110" s="307"/>
      <c r="AW110" s="308"/>
      <c r="AX110" s="1132"/>
    </row>
    <row r="111" spans="1:51" ht="15" hidden="1" customHeight="1">
      <c r="A111" s="962" t="s">
        <v>148</v>
      </c>
      <c r="B111" s="1126" t="s">
        <v>102</v>
      </c>
      <c r="C111" s="1127" t="s">
        <v>39</v>
      </c>
      <c r="D111" s="1129">
        <v>100</v>
      </c>
      <c r="E111" s="1130">
        <v>42085</v>
      </c>
      <c r="F111" s="1130">
        <v>42186</v>
      </c>
      <c r="G111" s="1130"/>
      <c r="H111" s="1130">
        <v>42099</v>
      </c>
      <c r="I111" s="1130">
        <v>42212</v>
      </c>
      <c r="J111" s="1130"/>
      <c r="K111" s="1129">
        <f>O111+[1]март!L111</f>
        <v>0</v>
      </c>
      <c r="L111" s="1133">
        <f>P111+[1]март!L111</f>
        <v>0</v>
      </c>
      <c r="M111" s="1133">
        <f>D111-L111</f>
        <v>100</v>
      </c>
      <c r="N111" s="1133">
        <f>L111/D111*100</f>
        <v>0</v>
      </c>
      <c r="O111" s="1129">
        <f>SUM(S111:AW111)</f>
        <v>0</v>
      </c>
      <c r="P111" s="1133">
        <f>SUM(S112:AW112)</f>
        <v>0</v>
      </c>
      <c r="Q111" s="1133" t="e">
        <f>P111/O111*100</f>
        <v>#DIV/0!</v>
      </c>
      <c r="R111" s="304" t="s">
        <v>34</v>
      </c>
      <c r="S111" s="305"/>
      <c r="T111" s="305"/>
      <c r="U111" s="305"/>
      <c r="V111" s="305"/>
      <c r="W111" s="305"/>
      <c r="X111" s="305"/>
      <c r="Y111" s="305"/>
      <c r="Z111" s="305"/>
      <c r="AA111" s="305"/>
      <c r="AB111" s="305"/>
      <c r="AC111" s="305"/>
      <c r="AD111" s="305"/>
      <c r="AE111" s="305"/>
      <c r="AF111" s="305"/>
      <c r="AG111" s="305"/>
      <c r="AH111" s="305"/>
      <c r="AI111" s="305"/>
      <c r="AJ111" s="305"/>
      <c r="AK111" s="305"/>
      <c r="AL111" s="305"/>
      <c r="AM111" s="305"/>
      <c r="AN111" s="305"/>
      <c r="AO111" s="305"/>
      <c r="AP111" s="305"/>
      <c r="AQ111" s="305"/>
      <c r="AR111" s="305"/>
      <c r="AS111" s="305"/>
      <c r="AT111" s="305"/>
      <c r="AU111" s="305"/>
      <c r="AV111" s="305"/>
      <c r="AW111" s="305"/>
      <c r="AX111" s="1131" t="s">
        <v>326</v>
      </c>
      <c r="AY111">
        <f>H111-E111</f>
        <v>14</v>
      </c>
    </row>
    <row r="112" spans="1:51" ht="15" hidden="1" customHeight="1">
      <c r="A112" s="962"/>
      <c r="B112" s="1126"/>
      <c r="C112" s="1128"/>
      <c r="D112" s="1129"/>
      <c r="E112" s="1130"/>
      <c r="F112" s="1130"/>
      <c r="G112" s="1130"/>
      <c r="H112" s="1130"/>
      <c r="I112" s="1130"/>
      <c r="J112" s="1130"/>
      <c r="K112" s="1129"/>
      <c r="L112" s="1134"/>
      <c r="M112" s="1134"/>
      <c r="N112" s="1134"/>
      <c r="O112" s="1129"/>
      <c r="P112" s="1134"/>
      <c r="Q112" s="1134"/>
      <c r="R112" s="304" t="s">
        <v>35</v>
      </c>
      <c r="S112" s="305"/>
      <c r="T112" s="305"/>
      <c r="U112" s="305"/>
      <c r="V112" s="305"/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305"/>
      <c r="AJ112" s="305"/>
      <c r="AK112" s="305"/>
      <c r="AL112" s="305"/>
      <c r="AM112" s="305"/>
      <c r="AN112" s="305"/>
      <c r="AO112" s="305"/>
      <c r="AP112" s="305"/>
      <c r="AQ112" s="305"/>
      <c r="AR112" s="305"/>
      <c r="AS112" s="305"/>
      <c r="AT112" s="305"/>
      <c r="AU112" s="306"/>
      <c r="AV112" s="307"/>
      <c r="AW112" s="308"/>
      <c r="AX112" s="1132"/>
    </row>
    <row r="113" spans="1:51" ht="15" hidden="1" customHeight="1">
      <c r="A113" s="971" t="s">
        <v>149</v>
      </c>
      <c r="B113" s="1126" t="s">
        <v>97</v>
      </c>
      <c r="C113" s="1127" t="s">
        <v>39</v>
      </c>
      <c r="D113" s="1129">
        <v>100</v>
      </c>
      <c r="E113" s="1130">
        <v>42100</v>
      </c>
      <c r="F113" s="1130">
        <v>42219</v>
      </c>
      <c r="G113" s="1130"/>
      <c r="H113" s="1130">
        <v>42110</v>
      </c>
      <c r="I113" s="1130">
        <f>F113+AY113</f>
        <v>42229</v>
      </c>
      <c r="J113" s="1130"/>
      <c r="K113" s="1129">
        <f>O113+[1]март!L113</f>
        <v>0</v>
      </c>
      <c r="L113" s="1133">
        <f>P113+[1]март!L113</f>
        <v>0</v>
      </c>
      <c r="M113" s="1133">
        <f>D113-L113</f>
        <v>100</v>
      </c>
      <c r="N113" s="1133">
        <f>L113/D113*100</f>
        <v>0</v>
      </c>
      <c r="O113" s="1129">
        <f>SUM(S113:AW113)</f>
        <v>0</v>
      </c>
      <c r="P113" s="1133">
        <f>SUM(S114:AW114)</f>
        <v>0</v>
      </c>
      <c r="Q113" s="1133" t="e">
        <f>P113/O113*100</f>
        <v>#DIV/0!</v>
      </c>
      <c r="R113" s="304" t="s">
        <v>34</v>
      </c>
      <c r="S113" s="305"/>
      <c r="T113" s="305"/>
      <c r="U113" s="305"/>
      <c r="V113" s="305"/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305"/>
      <c r="AI113" s="305"/>
      <c r="AJ113" s="305"/>
      <c r="AK113" s="305"/>
      <c r="AL113" s="305"/>
      <c r="AM113" s="305"/>
      <c r="AN113" s="305"/>
      <c r="AO113" s="305"/>
      <c r="AP113" s="305"/>
      <c r="AQ113" s="305"/>
      <c r="AR113" s="305"/>
      <c r="AS113" s="305"/>
      <c r="AT113" s="305"/>
      <c r="AU113" s="305"/>
      <c r="AV113" s="305"/>
      <c r="AW113" s="305"/>
      <c r="AX113" s="1131" t="s">
        <v>326</v>
      </c>
      <c r="AY113">
        <f>H113-E113</f>
        <v>10</v>
      </c>
    </row>
    <row r="114" spans="1:51" ht="15" hidden="1" customHeight="1">
      <c r="A114" s="971"/>
      <c r="B114" s="1126"/>
      <c r="C114" s="1128"/>
      <c r="D114" s="1129"/>
      <c r="E114" s="1130"/>
      <c r="F114" s="1130"/>
      <c r="G114" s="1130"/>
      <c r="H114" s="1130"/>
      <c r="I114" s="1130"/>
      <c r="J114" s="1130"/>
      <c r="K114" s="1129"/>
      <c r="L114" s="1134"/>
      <c r="M114" s="1134"/>
      <c r="N114" s="1134"/>
      <c r="O114" s="1129"/>
      <c r="P114" s="1134"/>
      <c r="Q114" s="1134"/>
      <c r="R114" s="304" t="s">
        <v>35</v>
      </c>
      <c r="S114" s="305"/>
      <c r="T114" s="305"/>
      <c r="U114" s="305"/>
      <c r="V114" s="305"/>
      <c r="W114" s="305"/>
      <c r="X114" s="305"/>
      <c r="Y114" s="305"/>
      <c r="Z114" s="305"/>
      <c r="AA114" s="305"/>
      <c r="AB114" s="305"/>
      <c r="AC114" s="305"/>
      <c r="AD114" s="305"/>
      <c r="AE114" s="305"/>
      <c r="AF114" s="305"/>
      <c r="AG114" s="305"/>
      <c r="AH114" s="305"/>
      <c r="AI114" s="305"/>
      <c r="AJ114" s="305"/>
      <c r="AK114" s="305"/>
      <c r="AL114" s="305"/>
      <c r="AM114" s="305"/>
      <c r="AN114" s="305"/>
      <c r="AO114" s="305"/>
      <c r="AP114" s="305"/>
      <c r="AQ114" s="305"/>
      <c r="AR114" s="305"/>
      <c r="AS114" s="305"/>
      <c r="AT114" s="305"/>
      <c r="AU114" s="306"/>
      <c r="AV114" s="307"/>
      <c r="AW114" s="308"/>
      <c r="AX114" s="1132"/>
    </row>
    <row r="115" spans="1:51" ht="15" hidden="1" customHeight="1">
      <c r="A115" s="195">
        <v>4.5</v>
      </c>
      <c r="B115" s="1135" t="s">
        <v>103</v>
      </c>
      <c r="C115" s="1135"/>
      <c r="D115" s="1135"/>
      <c r="E115" s="1135">
        <v>42065</v>
      </c>
      <c r="F115" s="1135"/>
      <c r="G115" s="1135"/>
      <c r="H115" s="1135">
        <v>42144</v>
      </c>
      <c r="I115" s="1135"/>
      <c r="J115" s="1135"/>
      <c r="K115" s="1135"/>
      <c r="L115" s="1135"/>
      <c r="M115" s="1135"/>
      <c r="N115" s="1135"/>
      <c r="O115" s="1135"/>
      <c r="P115" s="1135"/>
      <c r="Q115" s="1135"/>
      <c r="R115" s="1135"/>
      <c r="S115" s="1135"/>
      <c r="T115" s="1135"/>
      <c r="U115" s="1135"/>
      <c r="V115" s="1135"/>
      <c r="W115" s="1135"/>
      <c r="X115" s="1135"/>
      <c r="Y115" s="1135"/>
      <c r="Z115" s="1135"/>
      <c r="AA115" s="1135"/>
      <c r="AB115" s="1135"/>
      <c r="AC115" s="1135"/>
      <c r="AD115" s="1135"/>
      <c r="AE115" s="1135"/>
      <c r="AF115" s="1135"/>
      <c r="AG115" s="1135"/>
      <c r="AH115" s="1135"/>
      <c r="AI115" s="1135"/>
      <c r="AJ115" s="1135"/>
      <c r="AK115" s="1135"/>
      <c r="AL115" s="1135"/>
      <c r="AM115" s="1135"/>
      <c r="AN115" s="1135"/>
      <c r="AO115" s="1135"/>
      <c r="AP115" s="1135"/>
      <c r="AQ115" s="1135"/>
      <c r="AR115" s="1135"/>
      <c r="AS115" s="1135"/>
      <c r="AT115" s="1135"/>
      <c r="AU115" s="1135"/>
      <c r="AV115" s="1135"/>
      <c r="AW115" s="1135"/>
      <c r="AX115" s="1135"/>
    </row>
    <row r="116" spans="1:51" ht="15" hidden="1" customHeight="1">
      <c r="A116" s="962" t="s">
        <v>150</v>
      </c>
      <c r="B116" s="1126" t="s">
        <v>93</v>
      </c>
      <c r="C116" s="1127" t="s">
        <v>38</v>
      </c>
      <c r="D116" s="1133">
        <v>701</v>
      </c>
      <c r="E116" s="1136">
        <v>42065</v>
      </c>
      <c r="F116" s="1136">
        <v>42193</v>
      </c>
      <c r="G116" s="1136"/>
      <c r="H116" s="1136">
        <v>42074</v>
      </c>
      <c r="I116" s="1136">
        <v>42321</v>
      </c>
      <c r="J116" s="1136"/>
      <c r="K116" s="1129">
        <f>O116+[1]апрель!L116</f>
        <v>0</v>
      </c>
      <c r="L116" s="1129">
        <f>P116+[1]апрель!L116</f>
        <v>0</v>
      </c>
      <c r="M116" s="1133">
        <f>D116-L116</f>
        <v>701</v>
      </c>
      <c r="N116" s="1133">
        <f>L116/D116*100</f>
        <v>0</v>
      </c>
      <c r="O116" s="1129">
        <f>SUM(S116:AW116)</f>
        <v>0</v>
      </c>
      <c r="P116" s="1133">
        <f>SUM(S117:AW117)</f>
        <v>0</v>
      </c>
      <c r="Q116" s="1133" t="e">
        <f>P116/O116*100</f>
        <v>#DIV/0!</v>
      </c>
      <c r="R116" s="304" t="s">
        <v>34</v>
      </c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305"/>
      <c r="AM116" s="305"/>
      <c r="AN116" s="305"/>
      <c r="AO116" s="305"/>
      <c r="AP116" s="305"/>
      <c r="AQ116" s="305"/>
      <c r="AR116" s="305"/>
      <c r="AS116" s="305"/>
      <c r="AT116" s="305"/>
      <c r="AU116" s="305"/>
      <c r="AV116" s="305"/>
      <c r="AW116" s="305"/>
      <c r="AX116" s="1127" t="s">
        <v>393</v>
      </c>
      <c r="AY116">
        <f>H116-E116</f>
        <v>9</v>
      </c>
    </row>
    <row r="117" spans="1:51" ht="15" hidden="1" customHeight="1">
      <c r="A117" s="962"/>
      <c r="B117" s="1126"/>
      <c r="C117" s="1128"/>
      <c r="D117" s="1134"/>
      <c r="E117" s="1137"/>
      <c r="F117" s="1137"/>
      <c r="G117" s="1137"/>
      <c r="H117" s="1137"/>
      <c r="I117" s="1137"/>
      <c r="J117" s="1137"/>
      <c r="K117" s="1129"/>
      <c r="L117" s="1129"/>
      <c r="M117" s="1134"/>
      <c r="N117" s="1134"/>
      <c r="O117" s="1129"/>
      <c r="P117" s="1134"/>
      <c r="Q117" s="1134"/>
      <c r="R117" s="304" t="s">
        <v>35</v>
      </c>
      <c r="S117" s="305"/>
      <c r="T117" s="305"/>
      <c r="U117" s="305"/>
      <c r="V117" s="305"/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305"/>
      <c r="AK117" s="305"/>
      <c r="AL117" s="305"/>
      <c r="AM117" s="305"/>
      <c r="AN117" s="305"/>
      <c r="AO117" s="305"/>
      <c r="AP117" s="305"/>
      <c r="AQ117" s="305"/>
      <c r="AR117" s="305"/>
      <c r="AS117" s="305"/>
      <c r="AT117" s="305"/>
      <c r="AU117" s="306"/>
      <c r="AV117" s="307"/>
      <c r="AW117" s="308"/>
      <c r="AX117" s="1128"/>
    </row>
    <row r="118" spans="1:51" ht="15" hidden="1" customHeight="1">
      <c r="A118" s="971" t="s">
        <v>151</v>
      </c>
      <c r="B118" s="1126" t="s">
        <v>94</v>
      </c>
      <c r="C118" s="1127" t="s">
        <v>39</v>
      </c>
      <c r="D118" s="1133">
        <v>100</v>
      </c>
      <c r="E118" s="1138">
        <v>42115</v>
      </c>
      <c r="F118" s="1138">
        <v>42201</v>
      </c>
      <c r="G118" s="1138"/>
      <c r="H118" s="1138">
        <v>42129</v>
      </c>
      <c r="I118" s="1136">
        <v>42234</v>
      </c>
      <c r="J118" s="1138"/>
      <c r="K118" s="1129">
        <f>O118+[1]март!L118</f>
        <v>0</v>
      </c>
      <c r="L118" s="1129">
        <f>P118+[1]март!L118</f>
        <v>0</v>
      </c>
      <c r="M118" s="1140">
        <f>D118-L118</f>
        <v>100</v>
      </c>
      <c r="N118" s="1140">
        <f>L118/D118*100</f>
        <v>0</v>
      </c>
      <c r="O118" s="1140">
        <f>SUM(S118:AW118)</f>
        <v>0</v>
      </c>
      <c r="P118" s="1140">
        <f>SUM(S119:AW119)</f>
        <v>0</v>
      </c>
      <c r="Q118" s="1140" t="e">
        <f>P118/O118*100</f>
        <v>#DIV/0!</v>
      </c>
      <c r="R118" s="304" t="s">
        <v>34</v>
      </c>
      <c r="S118" s="305"/>
      <c r="T118" s="305"/>
      <c r="U118" s="305"/>
      <c r="V118" s="305"/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305"/>
      <c r="AI118" s="305"/>
      <c r="AJ118" s="305"/>
      <c r="AK118" s="305"/>
      <c r="AL118" s="305"/>
      <c r="AM118" s="305"/>
      <c r="AN118" s="305"/>
      <c r="AO118" s="305"/>
      <c r="AP118" s="305"/>
      <c r="AQ118" s="305"/>
      <c r="AR118" s="305"/>
      <c r="AS118" s="305"/>
      <c r="AT118" s="305"/>
      <c r="AU118" s="305"/>
      <c r="AV118" s="305"/>
      <c r="AW118" s="305"/>
      <c r="AX118" s="1131" t="s">
        <v>392</v>
      </c>
      <c r="AY118">
        <f>H118-E118</f>
        <v>14</v>
      </c>
    </row>
    <row r="119" spans="1:51" ht="15" hidden="1" customHeight="1">
      <c r="A119" s="971"/>
      <c r="B119" s="1126"/>
      <c r="C119" s="1128"/>
      <c r="D119" s="1134"/>
      <c r="E119" s="1139"/>
      <c r="F119" s="1139"/>
      <c r="G119" s="1139"/>
      <c r="H119" s="1139"/>
      <c r="I119" s="1137"/>
      <c r="J119" s="1139"/>
      <c r="K119" s="1129"/>
      <c r="L119" s="1129"/>
      <c r="M119" s="1140"/>
      <c r="N119" s="1140"/>
      <c r="O119" s="1140"/>
      <c r="P119" s="1140"/>
      <c r="Q119" s="1140"/>
      <c r="R119" s="304" t="s">
        <v>35</v>
      </c>
      <c r="S119" s="305"/>
      <c r="T119" s="305"/>
      <c r="U119" s="305"/>
      <c r="V119" s="305"/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305"/>
      <c r="AL119" s="305"/>
      <c r="AM119" s="305"/>
      <c r="AN119" s="305"/>
      <c r="AO119" s="305"/>
      <c r="AP119" s="305"/>
      <c r="AQ119" s="305"/>
      <c r="AR119" s="305"/>
      <c r="AS119" s="305"/>
      <c r="AT119" s="305"/>
      <c r="AU119" s="306"/>
      <c r="AV119" s="307"/>
      <c r="AW119" s="308"/>
      <c r="AX119" s="1132"/>
    </row>
    <row r="120" spans="1:51" ht="15" hidden="1" customHeight="1">
      <c r="A120" s="971" t="s">
        <v>152</v>
      </c>
      <c r="B120" s="1126" t="s">
        <v>95</v>
      </c>
      <c r="C120" s="1127" t="s">
        <v>39</v>
      </c>
      <c r="D120" s="1133">
        <v>100</v>
      </c>
      <c r="E120" s="1138">
        <v>42130</v>
      </c>
      <c r="F120" s="1138">
        <v>42219</v>
      </c>
      <c r="G120" s="1138"/>
      <c r="H120" s="1138">
        <v>42135</v>
      </c>
      <c r="I120" s="1136">
        <v>42250</v>
      </c>
      <c r="J120" s="1138"/>
      <c r="K120" s="1129">
        <f>O120+[1]март!L120</f>
        <v>0</v>
      </c>
      <c r="L120" s="1129">
        <f>P120+[1]март!L120</f>
        <v>0</v>
      </c>
      <c r="M120" s="1140">
        <f>D120-L120</f>
        <v>100</v>
      </c>
      <c r="N120" s="1140">
        <f>L120/D120*100</f>
        <v>0</v>
      </c>
      <c r="O120" s="1140">
        <f>SUM(S120:AW120)</f>
        <v>0</v>
      </c>
      <c r="P120" s="1140">
        <f>SUM(S121:AW121)</f>
        <v>0</v>
      </c>
      <c r="Q120" s="1140" t="e">
        <f>P120/O120*100</f>
        <v>#DIV/0!</v>
      </c>
      <c r="R120" s="304" t="s">
        <v>34</v>
      </c>
      <c r="S120" s="305"/>
      <c r="T120" s="305"/>
      <c r="U120" s="305"/>
      <c r="V120" s="305"/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305"/>
      <c r="AK120" s="305"/>
      <c r="AL120" s="305"/>
      <c r="AM120" s="305"/>
      <c r="AN120" s="305"/>
      <c r="AO120" s="305"/>
      <c r="AP120" s="305"/>
      <c r="AQ120" s="305"/>
      <c r="AR120" s="305"/>
      <c r="AS120" s="305"/>
      <c r="AT120" s="305"/>
      <c r="AU120" s="305"/>
      <c r="AV120" s="305"/>
      <c r="AW120" s="305"/>
      <c r="AX120" s="1131" t="s">
        <v>326</v>
      </c>
      <c r="AY120">
        <f>H120-E120</f>
        <v>5</v>
      </c>
    </row>
    <row r="121" spans="1:51" ht="15" hidden="1" customHeight="1">
      <c r="A121" s="971"/>
      <c r="B121" s="1126"/>
      <c r="C121" s="1128"/>
      <c r="D121" s="1134"/>
      <c r="E121" s="1139"/>
      <c r="F121" s="1139"/>
      <c r="G121" s="1139"/>
      <c r="H121" s="1139"/>
      <c r="I121" s="1137"/>
      <c r="J121" s="1139"/>
      <c r="K121" s="1129"/>
      <c r="L121" s="1129"/>
      <c r="M121" s="1140"/>
      <c r="N121" s="1140"/>
      <c r="O121" s="1140"/>
      <c r="P121" s="1140"/>
      <c r="Q121" s="1140"/>
      <c r="R121" s="304" t="s">
        <v>35</v>
      </c>
      <c r="S121" s="305"/>
      <c r="T121" s="305"/>
      <c r="U121" s="305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  <c r="AL121" s="305"/>
      <c r="AM121" s="305"/>
      <c r="AN121" s="305"/>
      <c r="AO121" s="305"/>
      <c r="AP121" s="305"/>
      <c r="AQ121" s="305"/>
      <c r="AR121" s="305"/>
      <c r="AS121" s="305"/>
      <c r="AT121" s="305"/>
      <c r="AU121" s="306"/>
      <c r="AV121" s="307"/>
      <c r="AW121" s="308"/>
      <c r="AX121" s="1132"/>
    </row>
    <row r="122" spans="1:51" ht="15" hidden="1" customHeight="1">
      <c r="A122" s="971" t="s">
        <v>153</v>
      </c>
      <c r="B122" s="1126" t="s">
        <v>96</v>
      </c>
      <c r="C122" s="1127" t="s">
        <v>39</v>
      </c>
      <c r="D122" s="1133">
        <v>100</v>
      </c>
      <c r="E122" s="1138">
        <v>42130</v>
      </c>
      <c r="F122" s="1138">
        <v>42201</v>
      </c>
      <c r="G122" s="1138"/>
      <c r="H122" s="1138">
        <v>42144</v>
      </c>
      <c r="I122" s="1136">
        <v>42242</v>
      </c>
      <c r="J122" s="1138"/>
      <c r="K122" s="1129">
        <f>O122+[1]март!L122</f>
        <v>0</v>
      </c>
      <c r="L122" s="1129">
        <f>P122+[1]март!L122</f>
        <v>0</v>
      </c>
      <c r="M122" s="1140">
        <f>D122-L122</f>
        <v>100</v>
      </c>
      <c r="N122" s="1140">
        <f>L122/D122*100</f>
        <v>0</v>
      </c>
      <c r="O122" s="1140">
        <f>SUM(S122:AW122)</f>
        <v>0</v>
      </c>
      <c r="P122" s="1140">
        <f>SUM(S123:AW123)</f>
        <v>0</v>
      </c>
      <c r="Q122" s="1140" t="e">
        <f>P122/O122*100</f>
        <v>#DIV/0!</v>
      </c>
      <c r="R122" s="304" t="s">
        <v>34</v>
      </c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5"/>
      <c r="AJ122" s="305"/>
      <c r="AK122" s="305"/>
      <c r="AL122" s="305"/>
      <c r="AM122" s="305"/>
      <c r="AN122" s="305"/>
      <c r="AO122" s="305"/>
      <c r="AP122" s="305"/>
      <c r="AQ122" s="305"/>
      <c r="AR122" s="305"/>
      <c r="AS122" s="305"/>
      <c r="AT122" s="305"/>
      <c r="AU122" s="305"/>
      <c r="AV122" s="305"/>
      <c r="AW122" s="305"/>
      <c r="AX122" s="1131" t="s">
        <v>326</v>
      </c>
      <c r="AY122">
        <f>H122-E122</f>
        <v>14</v>
      </c>
    </row>
    <row r="123" spans="1:51" ht="15" hidden="1" customHeight="1">
      <c r="A123" s="971"/>
      <c r="B123" s="1126"/>
      <c r="C123" s="1128"/>
      <c r="D123" s="1134"/>
      <c r="E123" s="1139"/>
      <c r="F123" s="1139"/>
      <c r="G123" s="1139"/>
      <c r="H123" s="1139"/>
      <c r="I123" s="1137"/>
      <c r="J123" s="1139"/>
      <c r="K123" s="1129"/>
      <c r="L123" s="1129"/>
      <c r="M123" s="1140"/>
      <c r="N123" s="1140"/>
      <c r="O123" s="1140"/>
      <c r="P123" s="1140"/>
      <c r="Q123" s="1140"/>
      <c r="R123" s="304" t="s">
        <v>35</v>
      </c>
      <c r="S123" s="305"/>
      <c r="T123" s="305"/>
      <c r="U123" s="305"/>
      <c r="V123" s="305"/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305"/>
      <c r="AH123" s="305"/>
      <c r="AI123" s="305"/>
      <c r="AJ123" s="305"/>
      <c r="AK123" s="305"/>
      <c r="AL123" s="305"/>
      <c r="AM123" s="305"/>
      <c r="AN123" s="305"/>
      <c r="AO123" s="305"/>
      <c r="AP123" s="305"/>
      <c r="AQ123" s="305"/>
      <c r="AR123" s="305"/>
      <c r="AS123" s="305"/>
      <c r="AT123" s="305"/>
      <c r="AU123" s="306"/>
      <c r="AV123" s="307"/>
      <c r="AW123" s="308"/>
      <c r="AX123" s="1132"/>
    </row>
    <row r="124" spans="1:51" ht="15" hidden="1" customHeight="1">
      <c r="A124" s="971" t="s">
        <v>154</v>
      </c>
      <c r="B124" s="1126" t="s">
        <v>102</v>
      </c>
      <c r="C124" s="1127" t="s">
        <v>39</v>
      </c>
      <c r="D124" s="1133">
        <v>100</v>
      </c>
      <c r="E124" s="1138">
        <v>42100</v>
      </c>
      <c r="F124" s="1138">
        <v>42204</v>
      </c>
      <c r="G124" s="1138"/>
      <c r="H124" s="1138">
        <v>42113</v>
      </c>
      <c r="I124" s="1136">
        <v>42237</v>
      </c>
      <c r="J124" s="1138"/>
      <c r="K124" s="1129">
        <f>O124+[1]март!L124</f>
        <v>0</v>
      </c>
      <c r="L124" s="1129">
        <f>P124+[1]март!L124</f>
        <v>0</v>
      </c>
      <c r="M124" s="1140">
        <f>D124-L124</f>
        <v>100</v>
      </c>
      <c r="N124" s="1140">
        <f>L124/D124*100</f>
        <v>0</v>
      </c>
      <c r="O124" s="1140">
        <f>SUM(S124:AW124)</f>
        <v>0</v>
      </c>
      <c r="P124" s="1140">
        <f>SUM(S125:AW125)</f>
        <v>0</v>
      </c>
      <c r="Q124" s="1140" t="e">
        <f>P124/O124*100</f>
        <v>#DIV/0!</v>
      </c>
      <c r="R124" s="304" t="s">
        <v>34</v>
      </c>
      <c r="S124" s="305"/>
      <c r="T124" s="305"/>
      <c r="U124" s="305"/>
      <c r="V124" s="305"/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305"/>
      <c r="AH124" s="305"/>
      <c r="AI124" s="305"/>
      <c r="AJ124" s="305"/>
      <c r="AK124" s="305"/>
      <c r="AL124" s="305"/>
      <c r="AM124" s="305"/>
      <c r="AN124" s="305"/>
      <c r="AO124" s="305"/>
      <c r="AP124" s="305"/>
      <c r="AQ124" s="305"/>
      <c r="AR124" s="305"/>
      <c r="AS124" s="305"/>
      <c r="AT124" s="305"/>
      <c r="AU124" s="305"/>
      <c r="AV124" s="305"/>
      <c r="AW124" s="305"/>
      <c r="AX124" s="1131" t="s">
        <v>326</v>
      </c>
      <c r="AY124">
        <f>H124-E124</f>
        <v>13</v>
      </c>
    </row>
    <row r="125" spans="1:51" ht="15" hidden="1" customHeight="1">
      <c r="A125" s="971"/>
      <c r="B125" s="1126"/>
      <c r="C125" s="1128"/>
      <c r="D125" s="1134"/>
      <c r="E125" s="1139"/>
      <c r="F125" s="1139"/>
      <c r="G125" s="1139"/>
      <c r="H125" s="1139"/>
      <c r="I125" s="1137"/>
      <c r="J125" s="1139"/>
      <c r="K125" s="1129"/>
      <c r="L125" s="1129"/>
      <c r="M125" s="1140"/>
      <c r="N125" s="1140"/>
      <c r="O125" s="1140"/>
      <c r="P125" s="1140"/>
      <c r="Q125" s="1140"/>
      <c r="R125" s="304" t="s">
        <v>35</v>
      </c>
      <c r="S125" s="305"/>
      <c r="T125" s="305"/>
      <c r="U125" s="305"/>
      <c r="V125" s="305"/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305"/>
      <c r="AH125" s="305"/>
      <c r="AI125" s="305"/>
      <c r="AJ125" s="305"/>
      <c r="AK125" s="305"/>
      <c r="AL125" s="305"/>
      <c r="AM125" s="305"/>
      <c r="AN125" s="305"/>
      <c r="AO125" s="305"/>
      <c r="AP125" s="305"/>
      <c r="AQ125" s="305"/>
      <c r="AR125" s="305"/>
      <c r="AS125" s="305"/>
      <c r="AT125" s="305"/>
      <c r="AU125" s="306"/>
      <c r="AV125" s="307"/>
      <c r="AW125" s="308"/>
      <c r="AX125" s="1132"/>
    </row>
    <row r="126" spans="1:51" ht="15" hidden="1" customHeight="1">
      <c r="A126" s="971" t="s">
        <v>155</v>
      </c>
      <c r="B126" s="1126" t="s">
        <v>97</v>
      </c>
      <c r="C126" s="1127" t="s">
        <v>39</v>
      </c>
      <c r="D126" s="1133">
        <v>100</v>
      </c>
      <c r="E126" s="1138">
        <v>42130</v>
      </c>
      <c r="F126" s="1138"/>
      <c r="G126" s="1138"/>
      <c r="H126" s="1138">
        <v>42134</v>
      </c>
      <c r="I126" s="1136"/>
      <c r="J126" s="1138"/>
      <c r="K126" s="1129">
        <f>O126+[1]март!L126</f>
        <v>0</v>
      </c>
      <c r="L126" s="1129">
        <f>P126+[1]март!L126</f>
        <v>0</v>
      </c>
      <c r="M126" s="1140">
        <f>D126-L126</f>
        <v>100</v>
      </c>
      <c r="N126" s="1140">
        <f>L126/D126*100</f>
        <v>0</v>
      </c>
      <c r="O126" s="1140">
        <f>SUM(S126:AW126)</f>
        <v>0</v>
      </c>
      <c r="P126" s="1140">
        <f>SUM(S127:AW127)</f>
        <v>0</v>
      </c>
      <c r="Q126" s="1140" t="e">
        <f>P126/O126*100</f>
        <v>#DIV/0!</v>
      </c>
      <c r="R126" s="304" t="s">
        <v>34</v>
      </c>
      <c r="S126" s="305"/>
      <c r="T126" s="305"/>
      <c r="U126" s="305"/>
      <c r="V126" s="305"/>
      <c r="W126" s="305"/>
      <c r="X126" s="305"/>
      <c r="Y126" s="305"/>
      <c r="Z126" s="305"/>
      <c r="AA126" s="305"/>
      <c r="AB126" s="305"/>
      <c r="AC126" s="305"/>
      <c r="AD126" s="305"/>
      <c r="AE126" s="305"/>
      <c r="AF126" s="305"/>
      <c r="AG126" s="305"/>
      <c r="AH126" s="305"/>
      <c r="AI126" s="305"/>
      <c r="AJ126" s="305"/>
      <c r="AK126" s="305"/>
      <c r="AL126" s="305"/>
      <c r="AM126" s="305"/>
      <c r="AN126" s="305"/>
      <c r="AO126" s="305"/>
      <c r="AP126" s="305"/>
      <c r="AQ126" s="305"/>
      <c r="AR126" s="305"/>
      <c r="AS126" s="305"/>
      <c r="AT126" s="305"/>
      <c r="AU126" s="305"/>
      <c r="AV126" s="305"/>
      <c r="AW126" s="305"/>
      <c r="AX126" s="1131" t="s">
        <v>326</v>
      </c>
      <c r="AY126">
        <f>H126-E126</f>
        <v>4</v>
      </c>
    </row>
    <row r="127" spans="1:51" ht="15" hidden="1" customHeight="1">
      <c r="A127" s="971"/>
      <c r="B127" s="1126"/>
      <c r="C127" s="1128"/>
      <c r="D127" s="1134"/>
      <c r="E127" s="1139"/>
      <c r="F127" s="1139"/>
      <c r="G127" s="1139"/>
      <c r="H127" s="1139"/>
      <c r="I127" s="1137"/>
      <c r="J127" s="1139"/>
      <c r="K127" s="1129"/>
      <c r="L127" s="1129"/>
      <c r="M127" s="1140"/>
      <c r="N127" s="1140"/>
      <c r="O127" s="1140"/>
      <c r="P127" s="1140"/>
      <c r="Q127" s="1140"/>
      <c r="R127" s="304" t="s">
        <v>35</v>
      </c>
      <c r="S127" s="305"/>
      <c r="T127" s="305"/>
      <c r="U127" s="305"/>
      <c r="V127" s="305"/>
      <c r="W127" s="305"/>
      <c r="X127" s="305"/>
      <c r="Y127" s="305"/>
      <c r="Z127" s="305"/>
      <c r="AA127" s="305"/>
      <c r="AB127" s="305"/>
      <c r="AC127" s="305"/>
      <c r="AD127" s="305"/>
      <c r="AE127" s="305"/>
      <c r="AF127" s="305"/>
      <c r="AG127" s="305"/>
      <c r="AH127" s="305"/>
      <c r="AI127" s="305"/>
      <c r="AJ127" s="305"/>
      <c r="AK127" s="305"/>
      <c r="AL127" s="305"/>
      <c r="AM127" s="305"/>
      <c r="AN127" s="305"/>
      <c r="AO127" s="305"/>
      <c r="AP127" s="305"/>
      <c r="AQ127" s="305"/>
      <c r="AR127" s="305"/>
      <c r="AS127" s="305"/>
      <c r="AT127" s="305"/>
      <c r="AU127" s="306"/>
      <c r="AV127" s="307"/>
      <c r="AW127" s="308"/>
      <c r="AX127" s="1132"/>
    </row>
    <row r="128" spans="1:51" ht="15" hidden="1" customHeight="1">
      <c r="A128" s="195">
        <v>4.5999999999999996</v>
      </c>
      <c r="B128" s="1135" t="s">
        <v>272</v>
      </c>
      <c r="C128" s="1135"/>
      <c r="D128" s="1135"/>
      <c r="E128" s="1135">
        <v>42055</v>
      </c>
      <c r="F128" s="1135"/>
      <c r="G128" s="1135"/>
      <c r="H128" s="1135">
        <v>42174</v>
      </c>
      <c r="I128" s="1135"/>
      <c r="J128" s="1135"/>
      <c r="K128" s="1135"/>
      <c r="L128" s="1135"/>
      <c r="M128" s="1135"/>
      <c r="N128" s="1135"/>
      <c r="O128" s="1135"/>
      <c r="P128" s="1135"/>
      <c r="Q128" s="1135"/>
      <c r="R128" s="1135"/>
      <c r="S128" s="1135"/>
      <c r="T128" s="1135"/>
      <c r="U128" s="1135"/>
      <c r="V128" s="1135"/>
      <c r="W128" s="1135"/>
      <c r="X128" s="1135"/>
      <c r="Y128" s="1135"/>
      <c r="Z128" s="1135"/>
      <c r="AA128" s="1135"/>
      <c r="AB128" s="1135"/>
      <c r="AC128" s="1135"/>
      <c r="AD128" s="1135"/>
      <c r="AE128" s="1135"/>
      <c r="AF128" s="1135"/>
      <c r="AG128" s="1135"/>
      <c r="AH128" s="1135"/>
      <c r="AI128" s="1135"/>
      <c r="AJ128" s="1135"/>
      <c r="AK128" s="1135"/>
      <c r="AL128" s="1135"/>
      <c r="AM128" s="1135"/>
      <c r="AN128" s="1135"/>
      <c r="AO128" s="1135"/>
      <c r="AP128" s="1135"/>
      <c r="AQ128" s="1135"/>
      <c r="AR128" s="1135"/>
      <c r="AS128" s="1135"/>
      <c r="AT128" s="1135"/>
      <c r="AU128" s="1135"/>
      <c r="AV128" s="1135"/>
      <c r="AW128" s="1135"/>
      <c r="AX128" s="1135"/>
    </row>
    <row r="129" spans="1:51" ht="15" hidden="1" customHeight="1">
      <c r="A129" s="962" t="s">
        <v>156</v>
      </c>
      <c r="B129" s="1126" t="s">
        <v>93</v>
      </c>
      <c r="C129" s="1127" t="s">
        <v>38</v>
      </c>
      <c r="D129" s="1129">
        <v>701</v>
      </c>
      <c r="E129" s="1130">
        <v>42055</v>
      </c>
      <c r="F129" s="1130">
        <v>42184</v>
      </c>
      <c r="G129" s="1130"/>
      <c r="H129" s="1130">
        <v>42064</v>
      </c>
      <c r="I129" s="1130">
        <v>42298</v>
      </c>
      <c r="J129" s="1130"/>
      <c r="K129" s="1129">
        <f>O129+[1]апрель!L129</f>
        <v>0</v>
      </c>
      <c r="L129" s="1129">
        <f>P129+[1]апрель!L129</f>
        <v>0</v>
      </c>
      <c r="M129" s="1133">
        <f>D129-L129</f>
        <v>701</v>
      </c>
      <c r="N129" s="1133">
        <f>L129/D129*100</f>
        <v>0</v>
      </c>
      <c r="O129" s="1129">
        <f>SUM(S129:AW129)</f>
        <v>0</v>
      </c>
      <c r="P129" s="1133">
        <f>SUM(S130:AW130)</f>
        <v>0</v>
      </c>
      <c r="Q129" s="1133" t="e">
        <f>P129/O129*100</f>
        <v>#DIV/0!</v>
      </c>
      <c r="R129" s="304" t="s">
        <v>34</v>
      </c>
      <c r="S129" s="305"/>
      <c r="T129" s="305"/>
      <c r="U129" s="305"/>
      <c r="V129" s="305"/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305"/>
      <c r="AI129" s="305"/>
      <c r="AJ129" s="305"/>
      <c r="AK129" s="305"/>
      <c r="AL129" s="305"/>
      <c r="AM129" s="305"/>
      <c r="AN129" s="305"/>
      <c r="AO129" s="305"/>
      <c r="AP129" s="305"/>
      <c r="AQ129" s="305"/>
      <c r="AR129" s="305"/>
      <c r="AS129" s="305"/>
      <c r="AT129" s="305"/>
      <c r="AU129" s="305"/>
      <c r="AV129" s="305"/>
      <c r="AW129" s="305"/>
      <c r="AX129" s="1127" t="s">
        <v>393</v>
      </c>
      <c r="AY129">
        <f>H129-E129</f>
        <v>9</v>
      </c>
    </row>
    <row r="130" spans="1:51" ht="15" hidden="1" customHeight="1">
      <c r="A130" s="962"/>
      <c r="B130" s="1126"/>
      <c r="C130" s="1128"/>
      <c r="D130" s="1129"/>
      <c r="E130" s="1130"/>
      <c r="F130" s="1130"/>
      <c r="G130" s="1130"/>
      <c r="H130" s="1130"/>
      <c r="I130" s="1130"/>
      <c r="J130" s="1130"/>
      <c r="K130" s="1129"/>
      <c r="L130" s="1129"/>
      <c r="M130" s="1134"/>
      <c r="N130" s="1134"/>
      <c r="O130" s="1129"/>
      <c r="P130" s="1134"/>
      <c r="Q130" s="1134"/>
      <c r="R130" s="304" t="s">
        <v>35</v>
      </c>
      <c r="S130" s="305"/>
      <c r="T130" s="305"/>
      <c r="U130" s="305"/>
      <c r="V130" s="305"/>
      <c r="W130" s="305"/>
      <c r="X130" s="305"/>
      <c r="Y130" s="305"/>
      <c r="Z130" s="305"/>
      <c r="AA130" s="305"/>
      <c r="AB130" s="305"/>
      <c r="AC130" s="305"/>
      <c r="AD130" s="305"/>
      <c r="AE130" s="305"/>
      <c r="AF130" s="305"/>
      <c r="AG130" s="305"/>
      <c r="AH130" s="305"/>
      <c r="AI130" s="305"/>
      <c r="AJ130" s="305"/>
      <c r="AK130" s="305"/>
      <c r="AL130" s="305"/>
      <c r="AM130" s="305"/>
      <c r="AN130" s="305"/>
      <c r="AO130" s="305"/>
      <c r="AP130" s="305"/>
      <c r="AQ130" s="305"/>
      <c r="AR130" s="305"/>
      <c r="AS130" s="305"/>
      <c r="AT130" s="305"/>
      <c r="AU130" s="306"/>
      <c r="AV130" s="307"/>
      <c r="AW130" s="308"/>
      <c r="AX130" s="1128"/>
    </row>
    <row r="131" spans="1:51" ht="15" hidden="1" customHeight="1">
      <c r="A131" s="971" t="s">
        <v>157</v>
      </c>
      <c r="B131" s="963" t="s">
        <v>94</v>
      </c>
      <c r="C131" s="960" t="s">
        <v>39</v>
      </c>
      <c r="D131" s="964">
        <v>100</v>
      </c>
      <c r="E131" s="968">
        <v>42145</v>
      </c>
      <c r="F131" s="968">
        <v>42239</v>
      </c>
      <c r="G131" s="968"/>
      <c r="H131" s="968">
        <v>42159</v>
      </c>
      <c r="I131" s="1065">
        <v>42259</v>
      </c>
      <c r="J131" s="968"/>
      <c r="K131" s="965">
        <f>O131+[1]март!L131</f>
        <v>0</v>
      </c>
      <c r="L131" s="965">
        <f>P131+[1]март!L131</f>
        <v>0</v>
      </c>
      <c r="M131" s="972">
        <f>D131-L131</f>
        <v>100</v>
      </c>
      <c r="N131" s="972">
        <f>L131/D131*100</f>
        <v>0</v>
      </c>
      <c r="O131" s="974">
        <f>SUM(S131:AW131)</f>
        <v>0</v>
      </c>
      <c r="P131" s="972">
        <f>SUM(S132:AW132)</f>
        <v>0</v>
      </c>
      <c r="Q131" s="972" t="e">
        <f>P131/O131*100</f>
        <v>#DIV/0!</v>
      </c>
      <c r="R131" s="49" t="s">
        <v>34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1106" t="s">
        <v>326</v>
      </c>
      <c r="AY131">
        <f>H131-E131</f>
        <v>14</v>
      </c>
    </row>
    <row r="132" spans="1:51" ht="15" hidden="1" customHeight="1">
      <c r="A132" s="971"/>
      <c r="B132" s="963"/>
      <c r="C132" s="961"/>
      <c r="D132" s="964"/>
      <c r="E132" s="968"/>
      <c r="F132" s="968"/>
      <c r="G132" s="968"/>
      <c r="H132" s="968"/>
      <c r="I132" s="1066"/>
      <c r="J132" s="968"/>
      <c r="K132" s="965"/>
      <c r="L132" s="965"/>
      <c r="M132" s="973"/>
      <c r="N132" s="973"/>
      <c r="O132" s="974"/>
      <c r="P132" s="973"/>
      <c r="Q132" s="973"/>
      <c r="R132" s="51" t="s">
        <v>35</v>
      </c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3"/>
      <c r="AM132" s="53"/>
      <c r="AN132" s="53"/>
      <c r="AO132" s="53"/>
      <c r="AP132" s="53"/>
      <c r="AQ132" s="53"/>
      <c r="AR132" s="53"/>
      <c r="AS132" s="53"/>
      <c r="AT132" s="53"/>
      <c r="AU132" s="140"/>
      <c r="AV132" s="192"/>
      <c r="AW132" s="193"/>
      <c r="AX132" s="1107"/>
    </row>
    <row r="133" spans="1:51" ht="15" hidden="1" customHeight="1">
      <c r="A133" s="971" t="s">
        <v>158</v>
      </c>
      <c r="B133" s="963" t="s">
        <v>105</v>
      </c>
      <c r="C133" s="960" t="s">
        <v>39</v>
      </c>
      <c r="D133" s="964">
        <v>100</v>
      </c>
      <c r="E133" s="968">
        <v>42160</v>
      </c>
      <c r="F133" s="968">
        <v>42254</v>
      </c>
      <c r="G133" s="968"/>
      <c r="H133" s="968">
        <v>42165</v>
      </c>
      <c r="I133" s="1065">
        <v>42267</v>
      </c>
      <c r="J133" s="968"/>
      <c r="K133" s="965">
        <f>O133+[1]март!L133</f>
        <v>0</v>
      </c>
      <c r="L133" s="965">
        <f>P133+[1]март!L133</f>
        <v>0</v>
      </c>
      <c r="M133" s="972">
        <f>D133-L133</f>
        <v>100</v>
      </c>
      <c r="N133" s="972">
        <f>L133/D133*100</f>
        <v>0</v>
      </c>
      <c r="O133" s="974">
        <f>SUM(S133:AW133)</f>
        <v>0</v>
      </c>
      <c r="P133" s="972">
        <f>SUM(S134:AW134)</f>
        <v>0</v>
      </c>
      <c r="Q133" s="972" t="e">
        <f>P133/O133*100</f>
        <v>#DIV/0!</v>
      </c>
      <c r="R133" s="49" t="s">
        <v>34</v>
      </c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1106" t="s">
        <v>326</v>
      </c>
      <c r="AY133">
        <f>H133-E133</f>
        <v>5</v>
      </c>
    </row>
    <row r="134" spans="1:51" ht="15" hidden="1" customHeight="1">
      <c r="A134" s="971"/>
      <c r="B134" s="963"/>
      <c r="C134" s="961"/>
      <c r="D134" s="964"/>
      <c r="E134" s="968"/>
      <c r="F134" s="968"/>
      <c r="G134" s="968"/>
      <c r="H134" s="968"/>
      <c r="I134" s="1066"/>
      <c r="J134" s="968"/>
      <c r="K134" s="965"/>
      <c r="L134" s="965"/>
      <c r="M134" s="973"/>
      <c r="N134" s="973"/>
      <c r="O134" s="974"/>
      <c r="P134" s="973"/>
      <c r="Q134" s="973"/>
      <c r="R134" s="51" t="s">
        <v>35</v>
      </c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3"/>
      <c r="AM134" s="53"/>
      <c r="AN134" s="53"/>
      <c r="AO134" s="53"/>
      <c r="AP134" s="53"/>
      <c r="AQ134" s="53"/>
      <c r="AR134" s="53"/>
      <c r="AS134" s="53"/>
      <c r="AT134" s="53"/>
      <c r="AU134" s="140"/>
      <c r="AV134" s="192"/>
      <c r="AW134" s="193"/>
      <c r="AX134" s="1107"/>
    </row>
    <row r="135" spans="1:51" ht="15" hidden="1" customHeight="1">
      <c r="A135" s="971" t="s">
        <v>159</v>
      </c>
      <c r="B135" s="963" t="s">
        <v>106</v>
      </c>
      <c r="C135" s="960" t="s">
        <v>39</v>
      </c>
      <c r="D135" s="964">
        <v>100</v>
      </c>
      <c r="E135" s="968">
        <v>42160</v>
      </c>
      <c r="F135" s="968">
        <v>42254</v>
      </c>
      <c r="G135" s="968"/>
      <c r="H135" s="968">
        <v>42174</v>
      </c>
      <c r="I135" s="1065">
        <v>42277</v>
      </c>
      <c r="J135" s="968"/>
      <c r="K135" s="965">
        <f>O135+[1]март!L135</f>
        <v>0</v>
      </c>
      <c r="L135" s="965">
        <f>P135+[1]март!L135</f>
        <v>0</v>
      </c>
      <c r="M135" s="972">
        <f>D135-L135</f>
        <v>100</v>
      </c>
      <c r="N135" s="972">
        <f>L135/D135*100</f>
        <v>0</v>
      </c>
      <c r="O135" s="974">
        <f>SUM(S135:AW135)</f>
        <v>0</v>
      </c>
      <c r="P135" s="972">
        <f>SUM(S136:AW136)</f>
        <v>0</v>
      </c>
      <c r="Q135" s="972" t="e">
        <f>P135/O135*100</f>
        <v>#DIV/0!</v>
      </c>
      <c r="R135" s="49" t="s">
        <v>34</v>
      </c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1106" t="s">
        <v>326</v>
      </c>
      <c r="AY135">
        <f>H135-E135</f>
        <v>14</v>
      </c>
    </row>
    <row r="136" spans="1:51" ht="15" hidden="1" customHeight="1">
      <c r="A136" s="971"/>
      <c r="B136" s="963"/>
      <c r="C136" s="961"/>
      <c r="D136" s="964"/>
      <c r="E136" s="968"/>
      <c r="F136" s="968"/>
      <c r="G136" s="968"/>
      <c r="H136" s="968"/>
      <c r="I136" s="1066"/>
      <c r="J136" s="968"/>
      <c r="K136" s="965"/>
      <c r="L136" s="965"/>
      <c r="M136" s="973"/>
      <c r="N136" s="973"/>
      <c r="O136" s="974"/>
      <c r="P136" s="973"/>
      <c r="Q136" s="973"/>
      <c r="R136" s="51" t="s">
        <v>35</v>
      </c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3"/>
      <c r="AM136" s="53"/>
      <c r="AN136" s="53"/>
      <c r="AO136" s="53"/>
      <c r="AP136" s="53"/>
      <c r="AQ136" s="53"/>
      <c r="AR136" s="53"/>
      <c r="AS136" s="53"/>
      <c r="AT136" s="53"/>
      <c r="AU136" s="140"/>
      <c r="AV136" s="192"/>
      <c r="AW136" s="193"/>
      <c r="AX136" s="1107"/>
    </row>
    <row r="137" spans="1:51" ht="15" hidden="1" customHeight="1">
      <c r="A137" s="971" t="s">
        <v>160</v>
      </c>
      <c r="B137" s="963" t="s">
        <v>102</v>
      </c>
      <c r="C137" s="960" t="s">
        <v>39</v>
      </c>
      <c r="D137" s="964">
        <v>100</v>
      </c>
      <c r="E137" s="968">
        <v>42114</v>
      </c>
      <c r="F137" s="968">
        <v>42249</v>
      </c>
      <c r="G137" s="968"/>
      <c r="H137" s="968">
        <v>42127</v>
      </c>
      <c r="I137" s="1065">
        <v>42270</v>
      </c>
      <c r="J137" s="968"/>
      <c r="K137" s="965">
        <f>O137+[1]март!L137</f>
        <v>0</v>
      </c>
      <c r="L137" s="965">
        <f>P137+[1]март!L137</f>
        <v>0</v>
      </c>
      <c r="M137" s="972">
        <f>D137-L137</f>
        <v>100</v>
      </c>
      <c r="N137" s="972">
        <f>L137/D137*100</f>
        <v>0</v>
      </c>
      <c r="O137" s="974">
        <f>SUM(S137:AW137)</f>
        <v>0</v>
      </c>
      <c r="P137" s="972">
        <f>SUM(S138:AW138)</f>
        <v>0</v>
      </c>
      <c r="Q137" s="972" t="e">
        <f>P137/O137*100</f>
        <v>#DIV/0!</v>
      </c>
      <c r="R137" s="49" t="s">
        <v>34</v>
      </c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1106" t="s">
        <v>326</v>
      </c>
      <c r="AY137">
        <f>H137-E137</f>
        <v>13</v>
      </c>
    </row>
    <row r="138" spans="1:51" ht="15" hidden="1" customHeight="1">
      <c r="A138" s="971"/>
      <c r="B138" s="963"/>
      <c r="C138" s="961"/>
      <c r="D138" s="964"/>
      <c r="E138" s="968"/>
      <c r="F138" s="968"/>
      <c r="G138" s="968"/>
      <c r="H138" s="968"/>
      <c r="I138" s="1066"/>
      <c r="J138" s="968"/>
      <c r="K138" s="965"/>
      <c r="L138" s="965"/>
      <c r="M138" s="973"/>
      <c r="N138" s="973"/>
      <c r="O138" s="974"/>
      <c r="P138" s="973"/>
      <c r="Q138" s="973"/>
      <c r="R138" s="51" t="s">
        <v>35</v>
      </c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3"/>
      <c r="AM138" s="53"/>
      <c r="AN138" s="53"/>
      <c r="AO138" s="53"/>
      <c r="AP138" s="53"/>
      <c r="AQ138" s="53"/>
      <c r="AR138" s="53"/>
      <c r="AS138" s="53"/>
      <c r="AT138" s="53"/>
      <c r="AU138" s="140"/>
      <c r="AV138" s="192"/>
      <c r="AW138" s="193"/>
      <c r="AX138" s="1107"/>
    </row>
    <row r="139" spans="1:51" ht="15" hidden="1" customHeight="1">
      <c r="A139" s="971" t="s">
        <v>161</v>
      </c>
      <c r="B139" s="963" t="s">
        <v>97</v>
      </c>
      <c r="C139" s="960" t="s">
        <v>39</v>
      </c>
      <c r="D139" s="964">
        <v>100</v>
      </c>
      <c r="E139" s="968">
        <v>42160</v>
      </c>
      <c r="F139" s="968"/>
      <c r="G139" s="968"/>
      <c r="H139" s="968">
        <v>42164</v>
      </c>
      <c r="I139" s="1065"/>
      <c r="J139" s="968"/>
      <c r="K139" s="965">
        <f>O139+[1]март!L139</f>
        <v>0</v>
      </c>
      <c r="L139" s="965">
        <f>P139+[1]март!L139</f>
        <v>0</v>
      </c>
      <c r="M139" s="972">
        <f>D139-L139</f>
        <v>100</v>
      </c>
      <c r="N139" s="972">
        <f>L139/D139*100</f>
        <v>0</v>
      </c>
      <c r="O139" s="974">
        <f>SUM(S139:AW139)</f>
        <v>0</v>
      </c>
      <c r="P139" s="972">
        <f>SUM(S140:AW140)</f>
        <v>0</v>
      </c>
      <c r="Q139" s="972" t="e">
        <f>P139/O139*100</f>
        <v>#DIV/0!</v>
      </c>
      <c r="R139" s="49" t="s">
        <v>34</v>
      </c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1106" t="s">
        <v>326</v>
      </c>
      <c r="AY139">
        <f>H139-E139</f>
        <v>4</v>
      </c>
    </row>
    <row r="140" spans="1:51" ht="15" hidden="1" customHeight="1">
      <c r="A140" s="971"/>
      <c r="B140" s="963"/>
      <c r="C140" s="961"/>
      <c r="D140" s="964"/>
      <c r="E140" s="968"/>
      <c r="F140" s="968"/>
      <c r="G140" s="968"/>
      <c r="H140" s="968"/>
      <c r="I140" s="1066"/>
      <c r="J140" s="968"/>
      <c r="K140" s="965"/>
      <c r="L140" s="965"/>
      <c r="M140" s="973"/>
      <c r="N140" s="973"/>
      <c r="O140" s="974"/>
      <c r="P140" s="973"/>
      <c r="Q140" s="973"/>
      <c r="R140" s="51" t="s">
        <v>35</v>
      </c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3"/>
      <c r="AM140" s="53"/>
      <c r="AN140" s="53"/>
      <c r="AO140" s="53"/>
      <c r="AP140" s="53"/>
      <c r="AQ140" s="53"/>
      <c r="AR140" s="53"/>
      <c r="AS140" s="53"/>
      <c r="AT140" s="53"/>
      <c r="AU140" s="140"/>
      <c r="AV140" s="192"/>
      <c r="AW140" s="193"/>
      <c r="AX140" s="1107"/>
    </row>
    <row r="141" spans="1:51" ht="15" hidden="1" customHeight="1">
      <c r="A141" s="194">
        <v>5</v>
      </c>
      <c r="B141" s="970" t="s">
        <v>107</v>
      </c>
      <c r="C141" s="970"/>
      <c r="D141" s="970"/>
      <c r="E141" s="970">
        <v>42175</v>
      </c>
      <c r="F141" s="970"/>
      <c r="G141" s="970"/>
      <c r="H141" s="970">
        <v>42239</v>
      </c>
      <c r="I141" s="970"/>
      <c r="J141" s="970"/>
      <c r="K141" s="970"/>
      <c r="L141" s="970"/>
      <c r="M141" s="970"/>
      <c r="N141" s="970"/>
      <c r="O141" s="970"/>
      <c r="P141" s="970"/>
      <c r="Q141" s="970"/>
      <c r="R141" s="970"/>
      <c r="S141" s="970"/>
      <c r="T141" s="970"/>
      <c r="U141" s="970"/>
      <c r="V141" s="970"/>
      <c r="W141" s="970"/>
      <c r="X141" s="970"/>
      <c r="Y141" s="970"/>
      <c r="Z141" s="970"/>
      <c r="AA141" s="970"/>
      <c r="AB141" s="970"/>
      <c r="AC141" s="970"/>
      <c r="AD141" s="970"/>
      <c r="AE141" s="970"/>
      <c r="AF141" s="970"/>
      <c r="AG141" s="970"/>
      <c r="AH141" s="970"/>
      <c r="AI141" s="970"/>
      <c r="AJ141" s="970"/>
      <c r="AK141" s="970"/>
      <c r="AL141" s="970"/>
      <c r="AM141" s="970"/>
      <c r="AN141" s="970"/>
      <c r="AO141" s="970"/>
      <c r="AP141" s="970"/>
      <c r="AQ141" s="970"/>
      <c r="AR141" s="970"/>
      <c r="AS141" s="970"/>
      <c r="AT141" s="970"/>
      <c r="AU141" s="970"/>
      <c r="AV141" s="970"/>
      <c r="AW141" s="970"/>
      <c r="AX141" s="970"/>
    </row>
    <row r="142" spans="1:51" ht="15" hidden="1" customHeight="1">
      <c r="A142" s="971" t="s">
        <v>162</v>
      </c>
      <c r="B142" s="963" t="s">
        <v>94</v>
      </c>
      <c r="C142" s="960" t="s">
        <v>39</v>
      </c>
      <c r="D142" s="964">
        <v>100</v>
      </c>
      <c r="E142" s="968">
        <v>42175</v>
      </c>
      <c r="F142" s="968">
        <v>42210</v>
      </c>
      <c r="G142" s="968"/>
      <c r="H142" s="968">
        <v>42214</v>
      </c>
      <c r="I142" s="968">
        <v>42306</v>
      </c>
      <c r="J142" s="968"/>
      <c r="K142" s="974">
        <f>O142+[1]март!L142</f>
        <v>0</v>
      </c>
      <c r="L142" s="974">
        <f>P142+[1]март!L142</f>
        <v>0</v>
      </c>
      <c r="M142" s="974">
        <f>D142-L142</f>
        <v>100</v>
      </c>
      <c r="N142" s="974">
        <f>L142/D142*100</f>
        <v>0</v>
      </c>
      <c r="O142" s="974">
        <f>SUM(S142:AW142)</f>
        <v>0</v>
      </c>
      <c r="P142" s="974">
        <f>SUM(S143:AW143)</f>
        <v>0</v>
      </c>
      <c r="Q142" s="974" t="e">
        <f>P142/O142*100</f>
        <v>#DIV/0!</v>
      </c>
      <c r="R142" s="49" t="s">
        <v>34</v>
      </c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1106" t="s">
        <v>326</v>
      </c>
    </row>
    <row r="143" spans="1:51" ht="15" hidden="1" customHeight="1">
      <c r="A143" s="971"/>
      <c r="B143" s="963"/>
      <c r="C143" s="961"/>
      <c r="D143" s="964"/>
      <c r="E143" s="968"/>
      <c r="F143" s="968"/>
      <c r="G143" s="968"/>
      <c r="H143" s="968"/>
      <c r="I143" s="968"/>
      <c r="J143" s="968"/>
      <c r="K143" s="974"/>
      <c r="L143" s="974"/>
      <c r="M143" s="974"/>
      <c r="N143" s="974"/>
      <c r="O143" s="974"/>
      <c r="P143" s="974"/>
      <c r="Q143" s="974"/>
      <c r="R143" s="51" t="s">
        <v>35</v>
      </c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3"/>
      <c r="AM143" s="53"/>
      <c r="AN143" s="53"/>
      <c r="AO143" s="53"/>
      <c r="AP143" s="53"/>
      <c r="AQ143" s="53"/>
      <c r="AR143" s="53"/>
      <c r="AS143" s="53"/>
      <c r="AT143" s="53"/>
      <c r="AU143" s="140"/>
      <c r="AV143" s="192"/>
      <c r="AW143" s="193"/>
      <c r="AX143" s="1107"/>
    </row>
    <row r="144" spans="1:51" ht="15" hidden="1" customHeight="1">
      <c r="A144" s="971" t="s">
        <v>163</v>
      </c>
      <c r="B144" s="963" t="s">
        <v>8</v>
      </c>
      <c r="C144" s="960" t="s">
        <v>39</v>
      </c>
      <c r="D144" s="964">
        <v>100</v>
      </c>
      <c r="E144" s="968">
        <v>42175</v>
      </c>
      <c r="F144" s="968">
        <v>42210</v>
      </c>
      <c r="G144" s="968"/>
      <c r="H144" s="968">
        <v>42214</v>
      </c>
      <c r="I144" s="968">
        <v>42306</v>
      </c>
      <c r="J144" s="968"/>
      <c r="K144" s="974">
        <f>O144+[1]март!L144</f>
        <v>0</v>
      </c>
      <c r="L144" s="974">
        <f>P144+[1]март!L144</f>
        <v>0</v>
      </c>
      <c r="M144" s="974">
        <f>D144-L144</f>
        <v>100</v>
      </c>
      <c r="N144" s="974">
        <f>L144/D144*100</f>
        <v>0</v>
      </c>
      <c r="O144" s="974">
        <f>SUM(S144:AW144)</f>
        <v>0</v>
      </c>
      <c r="P144" s="974">
        <f>SUM(S145:AW145)</f>
        <v>0</v>
      </c>
      <c r="Q144" s="974" t="e">
        <f>P144/O144*100</f>
        <v>#DIV/0!</v>
      </c>
      <c r="R144" s="49" t="s">
        <v>34</v>
      </c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1106" t="s">
        <v>326</v>
      </c>
    </row>
    <row r="145" spans="1:52" hidden="1">
      <c r="A145" s="971"/>
      <c r="B145" s="963"/>
      <c r="C145" s="961"/>
      <c r="D145" s="964"/>
      <c r="E145" s="968"/>
      <c r="F145" s="968"/>
      <c r="G145" s="968"/>
      <c r="H145" s="968"/>
      <c r="I145" s="968"/>
      <c r="J145" s="968"/>
      <c r="K145" s="974"/>
      <c r="L145" s="974"/>
      <c r="M145" s="974"/>
      <c r="N145" s="974"/>
      <c r="O145" s="974"/>
      <c r="P145" s="974"/>
      <c r="Q145" s="974"/>
      <c r="R145" s="51" t="s">
        <v>35</v>
      </c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3"/>
      <c r="AM145" s="53"/>
      <c r="AN145" s="53"/>
      <c r="AO145" s="53"/>
      <c r="AP145" s="53"/>
      <c r="AQ145" s="53"/>
      <c r="AR145" s="53"/>
      <c r="AS145" s="53"/>
      <c r="AT145" s="53"/>
      <c r="AU145" s="140"/>
      <c r="AV145" s="192"/>
      <c r="AW145" s="193"/>
      <c r="AX145" s="1107"/>
    </row>
    <row r="146" spans="1:52">
      <c r="A146" s="194">
        <v>6</v>
      </c>
      <c r="B146" s="970" t="s">
        <v>108</v>
      </c>
      <c r="C146" s="970"/>
      <c r="D146" s="970"/>
      <c r="E146" s="970">
        <v>42175</v>
      </c>
      <c r="F146" s="970"/>
      <c r="G146" s="970"/>
      <c r="H146" s="970">
        <v>42239</v>
      </c>
      <c r="I146" s="970"/>
      <c r="J146" s="970"/>
      <c r="K146" s="970"/>
      <c r="L146" s="970"/>
      <c r="M146" s="970"/>
      <c r="N146" s="970"/>
      <c r="O146" s="970"/>
      <c r="P146" s="970"/>
      <c r="Q146" s="970"/>
      <c r="R146" s="970"/>
      <c r="S146" s="970"/>
      <c r="T146" s="970"/>
      <c r="U146" s="970"/>
      <c r="V146" s="970"/>
      <c r="W146" s="970"/>
      <c r="X146" s="970"/>
      <c r="Y146" s="970"/>
      <c r="Z146" s="970"/>
      <c r="AA146" s="970"/>
      <c r="AB146" s="970"/>
      <c r="AC146" s="970"/>
      <c r="AD146" s="970"/>
      <c r="AE146" s="970"/>
      <c r="AF146" s="970"/>
      <c r="AG146" s="970"/>
      <c r="AH146" s="970"/>
      <c r="AI146" s="970"/>
      <c r="AJ146" s="970"/>
      <c r="AK146" s="970"/>
      <c r="AL146" s="970"/>
      <c r="AM146" s="970"/>
      <c r="AN146" s="970"/>
      <c r="AO146" s="970"/>
      <c r="AP146" s="970"/>
      <c r="AQ146" s="970"/>
      <c r="AR146" s="970"/>
      <c r="AS146" s="970"/>
      <c r="AT146" s="970"/>
      <c r="AU146" s="970"/>
      <c r="AV146" s="970"/>
      <c r="AW146" s="970"/>
      <c r="AX146" s="970"/>
    </row>
    <row r="147" spans="1:52">
      <c r="A147" s="971" t="s">
        <v>164</v>
      </c>
      <c r="B147" s="1108" t="s">
        <v>412</v>
      </c>
      <c r="C147" s="960" t="s">
        <v>406</v>
      </c>
      <c r="D147" s="964">
        <v>93</v>
      </c>
      <c r="E147" s="968">
        <v>42175</v>
      </c>
      <c r="F147" s="968"/>
      <c r="G147" s="968">
        <v>42151</v>
      </c>
      <c r="H147" s="968">
        <v>42239</v>
      </c>
      <c r="I147" s="968">
        <v>42306</v>
      </c>
      <c r="J147" s="968"/>
      <c r="K147" s="965">
        <f>O147+[1]май!L147</f>
        <v>55</v>
      </c>
      <c r="L147" s="974">
        <f>P147+[1]май!L147</f>
        <v>21</v>
      </c>
      <c r="M147" s="972">
        <f>D147-L147</f>
        <v>72</v>
      </c>
      <c r="N147" s="972">
        <f>L147/D147*100</f>
        <v>22.58064516129032</v>
      </c>
      <c r="O147" s="964">
        <f>SUM(S147:AW147)</f>
        <v>40</v>
      </c>
      <c r="P147" s="972">
        <f>SUM(S148:AW148)</f>
        <v>6</v>
      </c>
      <c r="Q147" s="972">
        <f>P147/O147*100</f>
        <v>15</v>
      </c>
      <c r="R147" s="49" t="s">
        <v>34</v>
      </c>
      <c r="S147" s="50">
        <v>5</v>
      </c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>
        <v>5</v>
      </c>
      <c r="AL147" s="50"/>
      <c r="AM147" s="50">
        <v>5</v>
      </c>
      <c r="AN147" s="50">
        <v>5</v>
      </c>
      <c r="AO147" s="50"/>
      <c r="AP147" s="50">
        <v>5</v>
      </c>
      <c r="AQ147" s="50"/>
      <c r="AR147" s="50">
        <v>5</v>
      </c>
      <c r="AS147" s="50"/>
      <c r="AT147" s="50">
        <v>5</v>
      </c>
      <c r="AU147" s="50"/>
      <c r="AV147" s="50">
        <v>5</v>
      </c>
      <c r="AW147" s="50"/>
      <c r="AX147" s="960" t="s">
        <v>1111</v>
      </c>
    </row>
    <row r="148" spans="1:52">
      <c r="A148" s="971"/>
      <c r="B148" s="1109"/>
      <c r="C148" s="961"/>
      <c r="D148" s="964"/>
      <c r="E148" s="968"/>
      <c r="F148" s="968"/>
      <c r="G148" s="968"/>
      <c r="H148" s="968"/>
      <c r="I148" s="968"/>
      <c r="J148" s="968"/>
      <c r="K148" s="965"/>
      <c r="L148" s="974"/>
      <c r="M148" s="973"/>
      <c r="N148" s="973"/>
      <c r="O148" s="964"/>
      <c r="P148" s="973"/>
      <c r="Q148" s="973"/>
      <c r="R148" s="51" t="s">
        <v>35</v>
      </c>
      <c r="S148" s="52">
        <v>0</v>
      </c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>
        <v>0</v>
      </c>
      <c r="AL148" s="53"/>
      <c r="AM148" s="53">
        <v>0</v>
      </c>
      <c r="AN148" s="53">
        <v>3</v>
      </c>
      <c r="AO148" s="53">
        <v>3</v>
      </c>
      <c r="AP148" s="53">
        <v>0</v>
      </c>
      <c r="AQ148" s="53">
        <v>0</v>
      </c>
      <c r="AR148" s="53">
        <v>0</v>
      </c>
      <c r="AS148" s="53"/>
      <c r="AT148" s="53"/>
      <c r="AU148" s="140"/>
      <c r="AV148" s="192"/>
      <c r="AW148" s="193"/>
      <c r="AX148" s="961"/>
    </row>
    <row r="149" spans="1:52" hidden="1">
      <c r="A149" s="194">
        <v>7</v>
      </c>
      <c r="B149" s="970" t="s">
        <v>110</v>
      </c>
      <c r="C149" s="970"/>
      <c r="D149" s="970"/>
      <c r="E149" s="970">
        <v>42075</v>
      </c>
      <c r="F149" s="970"/>
      <c r="G149" s="970"/>
      <c r="H149" s="970">
        <v>42203</v>
      </c>
      <c r="I149" s="970"/>
      <c r="J149" s="970"/>
      <c r="K149" s="970"/>
      <c r="L149" s="970"/>
      <c r="M149" s="970"/>
      <c r="N149" s="970"/>
      <c r="O149" s="970"/>
      <c r="P149" s="970"/>
      <c r="Q149" s="970"/>
      <c r="R149" s="970"/>
      <c r="S149" s="970"/>
      <c r="T149" s="970"/>
      <c r="U149" s="970"/>
      <c r="V149" s="970"/>
      <c r="W149" s="970"/>
      <c r="X149" s="970"/>
      <c r="Y149" s="970"/>
      <c r="Z149" s="970"/>
      <c r="AA149" s="970"/>
      <c r="AB149" s="970"/>
      <c r="AC149" s="970"/>
      <c r="AD149" s="970"/>
      <c r="AE149" s="970"/>
      <c r="AF149" s="970"/>
      <c r="AG149" s="970"/>
      <c r="AH149" s="970"/>
      <c r="AI149" s="970"/>
      <c r="AJ149" s="970"/>
      <c r="AK149" s="970"/>
      <c r="AL149" s="970"/>
      <c r="AM149" s="970"/>
      <c r="AN149" s="970"/>
      <c r="AO149" s="970"/>
      <c r="AP149" s="970"/>
      <c r="AQ149" s="970"/>
      <c r="AR149" s="970"/>
      <c r="AS149" s="970"/>
      <c r="AT149" s="970"/>
      <c r="AU149" s="970"/>
      <c r="AV149" s="970"/>
      <c r="AW149" s="970"/>
      <c r="AX149" s="970"/>
    </row>
    <row r="150" spans="1:52" ht="15" hidden="1" customHeight="1">
      <c r="A150" s="962" t="s">
        <v>165</v>
      </c>
      <c r="B150" s="963" t="s">
        <v>93</v>
      </c>
      <c r="C150" s="960" t="s">
        <v>38</v>
      </c>
      <c r="D150" s="964">
        <v>7100</v>
      </c>
      <c r="E150" s="969">
        <v>42075</v>
      </c>
      <c r="F150" s="969">
        <v>42197</v>
      </c>
      <c r="G150" s="969"/>
      <c r="H150" s="969">
        <v>42119</v>
      </c>
      <c r="I150" s="969">
        <f>F150+AY150</f>
        <v>42241</v>
      </c>
      <c r="J150" s="969"/>
      <c r="K150" s="965">
        <f>O150+[1]март!L150</f>
        <v>1E-3</v>
      </c>
      <c r="L150" s="965">
        <f>P150+[1]март!L150</f>
        <v>0</v>
      </c>
      <c r="M150" s="966">
        <f>D150-L150</f>
        <v>7100</v>
      </c>
      <c r="N150" s="966">
        <f>L150/D150*100</f>
        <v>0</v>
      </c>
      <c r="O150" s="964">
        <f>SUM(S150:AW150)</f>
        <v>1E-3</v>
      </c>
      <c r="P150" s="966">
        <f>SUM(S151:AW151)</f>
        <v>0</v>
      </c>
      <c r="Q150" s="966">
        <f>P150/O150*100</f>
        <v>0</v>
      </c>
      <c r="R150" s="49" t="s">
        <v>34</v>
      </c>
      <c r="S150" s="50">
        <v>1E-3</v>
      </c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1106"/>
      <c r="AY150">
        <f t="shared" ref="AY150:AY167" si="3">H150-E150</f>
        <v>44</v>
      </c>
    </row>
    <row r="151" spans="1:52" hidden="1">
      <c r="A151" s="962"/>
      <c r="B151" s="963"/>
      <c r="C151" s="961"/>
      <c r="D151" s="964"/>
      <c r="E151" s="969"/>
      <c r="F151" s="969"/>
      <c r="G151" s="969"/>
      <c r="H151" s="969"/>
      <c r="I151" s="969"/>
      <c r="J151" s="969"/>
      <c r="K151" s="965"/>
      <c r="L151" s="965"/>
      <c r="M151" s="967"/>
      <c r="N151" s="967"/>
      <c r="O151" s="964"/>
      <c r="P151" s="967"/>
      <c r="Q151" s="967"/>
      <c r="R151" s="51" t="s">
        <v>35</v>
      </c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3"/>
      <c r="AM151" s="53"/>
      <c r="AN151" s="53"/>
      <c r="AO151" s="53"/>
      <c r="AP151" s="53"/>
      <c r="AQ151" s="53"/>
      <c r="AR151" s="53"/>
      <c r="AS151" s="53"/>
      <c r="AT151" s="53"/>
      <c r="AU151" s="140"/>
      <c r="AV151" s="192"/>
      <c r="AW151" s="193"/>
      <c r="AX151" s="1107"/>
      <c r="AY151">
        <f t="shared" si="3"/>
        <v>0</v>
      </c>
    </row>
    <row r="152" spans="1:52" ht="15" hidden="1" customHeight="1">
      <c r="A152" s="962" t="s">
        <v>273</v>
      </c>
      <c r="B152" s="963" t="s">
        <v>111</v>
      </c>
      <c r="C152" s="960" t="s">
        <v>39</v>
      </c>
      <c r="D152" s="964">
        <v>100</v>
      </c>
      <c r="E152" s="969">
        <v>42075</v>
      </c>
      <c r="F152" s="969">
        <v>42197</v>
      </c>
      <c r="G152" s="969"/>
      <c r="H152" s="969">
        <v>42095</v>
      </c>
      <c r="I152" s="969">
        <f>F152+20</f>
        <v>42217</v>
      </c>
      <c r="J152" s="969"/>
      <c r="K152" s="965">
        <f>O152+[1]март!L152</f>
        <v>0</v>
      </c>
      <c r="L152" s="965">
        <f>P152+[1]март!L152</f>
        <v>0</v>
      </c>
      <c r="M152" s="966">
        <f>D152-L152</f>
        <v>100</v>
      </c>
      <c r="N152" s="966">
        <f>L152/D152*100</f>
        <v>0</v>
      </c>
      <c r="O152" s="964">
        <f>SUM(S152:AW152)</f>
        <v>0</v>
      </c>
      <c r="P152" s="966">
        <f>SUM(S153:AW153)</f>
        <v>0</v>
      </c>
      <c r="Q152" s="966" t="e">
        <f>P152/O152*100</f>
        <v>#DIV/0!</v>
      </c>
      <c r="R152" s="49" t="s">
        <v>34</v>
      </c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1106" t="s">
        <v>326</v>
      </c>
      <c r="AY152">
        <f t="shared" si="3"/>
        <v>20</v>
      </c>
    </row>
    <row r="153" spans="1:52" hidden="1">
      <c r="A153" s="962"/>
      <c r="B153" s="963"/>
      <c r="C153" s="961"/>
      <c r="D153" s="964"/>
      <c r="E153" s="969"/>
      <c r="F153" s="969"/>
      <c r="G153" s="969"/>
      <c r="H153" s="969"/>
      <c r="I153" s="969"/>
      <c r="J153" s="969"/>
      <c r="K153" s="965"/>
      <c r="L153" s="965"/>
      <c r="M153" s="967"/>
      <c r="N153" s="967"/>
      <c r="O153" s="964"/>
      <c r="P153" s="967"/>
      <c r="Q153" s="967"/>
      <c r="R153" s="51" t="s">
        <v>35</v>
      </c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3"/>
      <c r="AM153" s="53"/>
      <c r="AN153" s="53"/>
      <c r="AO153" s="53"/>
      <c r="AP153" s="53"/>
      <c r="AQ153" s="53"/>
      <c r="AR153" s="53"/>
      <c r="AS153" s="53"/>
      <c r="AT153" s="53"/>
      <c r="AU153" s="140"/>
      <c r="AV153" s="192"/>
      <c r="AW153" s="193"/>
      <c r="AX153" s="1107"/>
      <c r="AY153">
        <f t="shared" si="3"/>
        <v>0</v>
      </c>
    </row>
    <row r="154" spans="1:52" hidden="1">
      <c r="A154" s="962" t="s">
        <v>304</v>
      </c>
      <c r="B154" s="963" t="s">
        <v>112</v>
      </c>
      <c r="C154" s="960" t="s">
        <v>39</v>
      </c>
      <c r="D154" s="964">
        <v>100</v>
      </c>
      <c r="E154" s="968">
        <v>42096</v>
      </c>
      <c r="F154" s="968">
        <v>42203</v>
      </c>
      <c r="G154" s="968"/>
      <c r="H154" s="968">
        <v>42115</v>
      </c>
      <c r="I154" s="968">
        <f>F154+AY154</f>
        <v>42222</v>
      </c>
      <c r="J154" s="968"/>
      <c r="K154" s="965">
        <f>O154+[1]март!L154</f>
        <v>0</v>
      </c>
      <c r="L154" s="974">
        <f>P154+[1]март!L154</f>
        <v>0</v>
      </c>
      <c r="M154" s="974">
        <f>D154-L154</f>
        <v>100</v>
      </c>
      <c r="N154" s="974">
        <f>L154/D154*100</f>
        <v>0</v>
      </c>
      <c r="O154" s="974">
        <f>SUM(S154:AW154)</f>
        <v>0</v>
      </c>
      <c r="P154" s="974">
        <f>SUM(S155:AW155)</f>
        <v>0</v>
      </c>
      <c r="Q154" s="974" t="e">
        <f>P154/O154*100</f>
        <v>#DIV/0!</v>
      </c>
      <c r="R154" s="49" t="s">
        <v>34</v>
      </c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1106" t="s">
        <v>326</v>
      </c>
      <c r="AY154">
        <f t="shared" si="3"/>
        <v>19</v>
      </c>
    </row>
    <row r="155" spans="1:52" hidden="1">
      <c r="A155" s="962"/>
      <c r="B155" s="963"/>
      <c r="C155" s="961"/>
      <c r="D155" s="964"/>
      <c r="E155" s="968"/>
      <c r="F155" s="968"/>
      <c r="G155" s="968"/>
      <c r="H155" s="968"/>
      <c r="I155" s="968"/>
      <c r="J155" s="968"/>
      <c r="K155" s="965"/>
      <c r="L155" s="974"/>
      <c r="M155" s="974"/>
      <c r="N155" s="974"/>
      <c r="O155" s="974"/>
      <c r="P155" s="974"/>
      <c r="Q155" s="974"/>
      <c r="R155" s="51" t="s">
        <v>35</v>
      </c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3"/>
      <c r="AM155" s="53"/>
      <c r="AN155" s="53"/>
      <c r="AO155" s="53"/>
      <c r="AP155" s="53"/>
      <c r="AQ155" s="53"/>
      <c r="AR155" s="53"/>
      <c r="AS155" s="53"/>
      <c r="AT155" s="53"/>
      <c r="AU155" s="140"/>
      <c r="AV155" s="192"/>
      <c r="AW155" s="193"/>
      <c r="AX155" s="1107"/>
      <c r="AY155">
        <f t="shared" si="3"/>
        <v>0</v>
      </c>
    </row>
    <row r="156" spans="1:52" hidden="1">
      <c r="A156" s="962" t="s">
        <v>305</v>
      </c>
      <c r="B156" s="963" t="s">
        <v>113</v>
      </c>
      <c r="C156" s="960" t="s">
        <v>39</v>
      </c>
      <c r="D156" s="964">
        <v>100</v>
      </c>
      <c r="E156" s="968">
        <v>42116</v>
      </c>
      <c r="F156" s="968">
        <v>42207</v>
      </c>
      <c r="G156" s="968"/>
      <c r="H156" s="968">
        <v>42145</v>
      </c>
      <c r="I156" s="968">
        <f>F156+AZ156</f>
        <v>42236</v>
      </c>
      <c r="J156" s="968"/>
      <c r="K156" s="965">
        <f>O156+[1]март!L156</f>
        <v>0</v>
      </c>
      <c r="L156" s="974">
        <f>P156+[1]март!L156</f>
        <v>0</v>
      </c>
      <c r="M156" s="974">
        <f>D156-L156</f>
        <v>100</v>
      </c>
      <c r="N156" s="974">
        <f>L156/D156*100</f>
        <v>0</v>
      </c>
      <c r="O156" s="974">
        <f>SUM(S156:AW156)</f>
        <v>0</v>
      </c>
      <c r="P156" s="974">
        <f>SUM(S157:AW157)</f>
        <v>0</v>
      </c>
      <c r="Q156" s="974" t="e">
        <f>P156/O156*100</f>
        <v>#DIV/0!</v>
      </c>
      <c r="R156" s="49" t="s">
        <v>34</v>
      </c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1106" t="s">
        <v>326</v>
      </c>
      <c r="AY156">
        <f t="shared" si="3"/>
        <v>29</v>
      </c>
      <c r="AZ156">
        <f>H156-E156</f>
        <v>29</v>
      </c>
    </row>
    <row r="157" spans="1:52" hidden="1">
      <c r="A157" s="962"/>
      <c r="B157" s="963"/>
      <c r="C157" s="961"/>
      <c r="D157" s="964"/>
      <c r="E157" s="968"/>
      <c r="F157" s="968"/>
      <c r="G157" s="968"/>
      <c r="H157" s="968"/>
      <c r="I157" s="968"/>
      <c r="J157" s="968"/>
      <c r="K157" s="965"/>
      <c r="L157" s="974"/>
      <c r="M157" s="974"/>
      <c r="N157" s="974"/>
      <c r="O157" s="974"/>
      <c r="P157" s="974"/>
      <c r="Q157" s="974"/>
      <c r="R157" s="51" t="s">
        <v>35</v>
      </c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3"/>
      <c r="AM157" s="53"/>
      <c r="AN157" s="53"/>
      <c r="AO157" s="53"/>
      <c r="AP157" s="53"/>
      <c r="AQ157" s="53"/>
      <c r="AR157" s="53"/>
      <c r="AS157" s="53"/>
      <c r="AT157" s="53"/>
      <c r="AU157" s="140"/>
      <c r="AV157" s="192"/>
      <c r="AW157" s="193"/>
      <c r="AX157" s="1107"/>
      <c r="AY157">
        <f t="shared" si="3"/>
        <v>0</v>
      </c>
    </row>
    <row r="158" spans="1:52" hidden="1">
      <c r="A158" s="962" t="s">
        <v>306</v>
      </c>
      <c r="B158" s="963" t="s">
        <v>114</v>
      </c>
      <c r="C158" s="960" t="s">
        <v>39</v>
      </c>
      <c r="D158" s="964">
        <v>100</v>
      </c>
      <c r="E158" s="968">
        <v>42146</v>
      </c>
      <c r="F158" s="968"/>
      <c r="G158" s="968"/>
      <c r="H158" s="968">
        <v>42165</v>
      </c>
      <c r="I158" s="968"/>
      <c r="J158" s="968"/>
      <c r="K158" s="965">
        <f>O158+[1]март!L158</f>
        <v>0</v>
      </c>
      <c r="L158" s="974">
        <f>P158+[1]март!L158</f>
        <v>0</v>
      </c>
      <c r="M158" s="974">
        <f>D158-L158</f>
        <v>100</v>
      </c>
      <c r="N158" s="974">
        <f>L158/D158*100</f>
        <v>0</v>
      </c>
      <c r="O158" s="974">
        <f>SUM(S158:AW158)</f>
        <v>0</v>
      </c>
      <c r="P158" s="974">
        <f>SUM(S159:AW159)</f>
        <v>0</v>
      </c>
      <c r="Q158" s="974" t="e">
        <f>P158/O158*100</f>
        <v>#DIV/0!</v>
      </c>
      <c r="R158" s="49" t="s">
        <v>34</v>
      </c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1106" t="s">
        <v>326</v>
      </c>
      <c r="AY158">
        <f t="shared" si="3"/>
        <v>19</v>
      </c>
    </row>
    <row r="159" spans="1:52" hidden="1">
      <c r="A159" s="962"/>
      <c r="B159" s="963"/>
      <c r="C159" s="961"/>
      <c r="D159" s="964"/>
      <c r="E159" s="968"/>
      <c r="F159" s="968"/>
      <c r="G159" s="968"/>
      <c r="H159" s="968"/>
      <c r="I159" s="968"/>
      <c r="J159" s="968"/>
      <c r="K159" s="965"/>
      <c r="L159" s="974"/>
      <c r="M159" s="974"/>
      <c r="N159" s="974"/>
      <c r="O159" s="974"/>
      <c r="P159" s="974"/>
      <c r="Q159" s="974"/>
      <c r="R159" s="51" t="s">
        <v>35</v>
      </c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3"/>
      <c r="AM159" s="53"/>
      <c r="AN159" s="53"/>
      <c r="AO159" s="53"/>
      <c r="AP159" s="53"/>
      <c r="AQ159" s="53"/>
      <c r="AR159" s="53"/>
      <c r="AS159" s="53"/>
      <c r="AT159" s="53"/>
      <c r="AU159" s="140"/>
      <c r="AV159" s="192"/>
      <c r="AW159" s="193"/>
      <c r="AX159" s="1107"/>
      <c r="AY159">
        <f t="shared" si="3"/>
        <v>0</v>
      </c>
    </row>
    <row r="160" spans="1:52" hidden="1">
      <c r="A160" s="962" t="s">
        <v>307</v>
      </c>
      <c r="B160" s="963" t="s">
        <v>115</v>
      </c>
      <c r="C160" s="960" t="s">
        <v>39</v>
      </c>
      <c r="D160" s="964">
        <v>100</v>
      </c>
      <c r="E160" s="968">
        <v>42166</v>
      </c>
      <c r="F160" s="968"/>
      <c r="G160" s="968"/>
      <c r="H160" s="968">
        <v>42185</v>
      </c>
      <c r="I160" s="968"/>
      <c r="J160" s="968"/>
      <c r="K160" s="965">
        <f>O160+[1]март!L160</f>
        <v>0</v>
      </c>
      <c r="L160" s="974">
        <f>P160+[1]март!L160</f>
        <v>0</v>
      </c>
      <c r="M160" s="974">
        <f>D160-L160</f>
        <v>100</v>
      </c>
      <c r="N160" s="974">
        <f>L160/D160*100</f>
        <v>0</v>
      </c>
      <c r="O160" s="974">
        <f>SUM(S160:AW160)</f>
        <v>0</v>
      </c>
      <c r="P160" s="974">
        <f>SUM(S161:AW161)</f>
        <v>0</v>
      </c>
      <c r="Q160" s="974" t="e">
        <f>P160/O160*100</f>
        <v>#DIV/0!</v>
      </c>
      <c r="R160" s="49" t="s">
        <v>34</v>
      </c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1106" t="s">
        <v>326</v>
      </c>
      <c r="AY160">
        <f t="shared" si="3"/>
        <v>19</v>
      </c>
    </row>
    <row r="161" spans="1:51" ht="15" hidden="1" customHeight="1">
      <c r="A161" s="962"/>
      <c r="B161" s="963"/>
      <c r="C161" s="961"/>
      <c r="D161" s="964"/>
      <c r="E161" s="968"/>
      <c r="F161" s="968"/>
      <c r="G161" s="968"/>
      <c r="H161" s="968"/>
      <c r="I161" s="968"/>
      <c r="J161" s="968"/>
      <c r="K161" s="965"/>
      <c r="L161" s="974"/>
      <c r="M161" s="974"/>
      <c r="N161" s="974"/>
      <c r="O161" s="974"/>
      <c r="P161" s="974"/>
      <c r="Q161" s="974"/>
      <c r="R161" s="51" t="s">
        <v>35</v>
      </c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3"/>
      <c r="AM161" s="53"/>
      <c r="AN161" s="53"/>
      <c r="AO161" s="53"/>
      <c r="AP161" s="53"/>
      <c r="AQ161" s="53"/>
      <c r="AR161" s="53"/>
      <c r="AS161" s="53"/>
      <c r="AT161" s="53"/>
      <c r="AU161" s="140"/>
      <c r="AV161" s="192"/>
      <c r="AW161" s="193"/>
      <c r="AX161" s="1107"/>
      <c r="AY161">
        <f t="shared" si="3"/>
        <v>0</v>
      </c>
    </row>
    <row r="162" spans="1:51" ht="15" hidden="1" customHeight="1">
      <c r="A162" s="962" t="s">
        <v>308</v>
      </c>
      <c r="B162" s="963" t="s">
        <v>72</v>
      </c>
      <c r="C162" s="960" t="s">
        <v>39</v>
      </c>
      <c r="D162" s="964">
        <v>100</v>
      </c>
      <c r="E162" s="968">
        <v>42186</v>
      </c>
      <c r="F162" s="968"/>
      <c r="G162" s="968"/>
      <c r="H162" s="968">
        <v>42195</v>
      </c>
      <c r="I162" s="968"/>
      <c r="J162" s="968"/>
      <c r="K162" s="965">
        <f>O162+[1]март!L162</f>
        <v>0</v>
      </c>
      <c r="L162" s="974">
        <f>P162+[1]март!L162</f>
        <v>0</v>
      </c>
      <c r="M162" s="974">
        <f>D162-L162</f>
        <v>100</v>
      </c>
      <c r="N162" s="974">
        <f>L162/D162*100</f>
        <v>0</v>
      </c>
      <c r="O162" s="974">
        <f>SUM(S162:AW162)</f>
        <v>0</v>
      </c>
      <c r="P162" s="974">
        <f>SUM(S163:AW163)</f>
        <v>0</v>
      </c>
      <c r="Q162" s="974" t="e">
        <f>P162/O162*100</f>
        <v>#DIV/0!</v>
      </c>
      <c r="R162" s="49" t="s">
        <v>34</v>
      </c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1106" t="s">
        <v>326</v>
      </c>
      <c r="AY162">
        <f t="shared" si="3"/>
        <v>9</v>
      </c>
    </row>
    <row r="163" spans="1:51" ht="15" hidden="1" customHeight="1">
      <c r="A163" s="962"/>
      <c r="B163" s="963"/>
      <c r="C163" s="961"/>
      <c r="D163" s="964"/>
      <c r="E163" s="968"/>
      <c r="F163" s="968"/>
      <c r="G163" s="968"/>
      <c r="H163" s="968"/>
      <c r="I163" s="968"/>
      <c r="J163" s="968"/>
      <c r="K163" s="965"/>
      <c r="L163" s="974"/>
      <c r="M163" s="974"/>
      <c r="N163" s="974"/>
      <c r="O163" s="974"/>
      <c r="P163" s="974"/>
      <c r="Q163" s="974"/>
      <c r="R163" s="51" t="s">
        <v>35</v>
      </c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3"/>
      <c r="AM163" s="53"/>
      <c r="AN163" s="53"/>
      <c r="AO163" s="53"/>
      <c r="AP163" s="53"/>
      <c r="AQ163" s="53"/>
      <c r="AR163" s="53"/>
      <c r="AS163" s="53"/>
      <c r="AT163" s="53"/>
      <c r="AU163" s="140"/>
      <c r="AV163" s="192"/>
      <c r="AW163" s="193"/>
      <c r="AX163" s="1107"/>
      <c r="AY163">
        <f t="shared" si="3"/>
        <v>0</v>
      </c>
    </row>
    <row r="164" spans="1:51" ht="15" hidden="1" customHeight="1">
      <c r="A164" s="962" t="s">
        <v>309</v>
      </c>
      <c r="B164" s="963" t="s">
        <v>97</v>
      </c>
      <c r="C164" s="960" t="s">
        <v>39</v>
      </c>
      <c r="D164" s="964">
        <v>100</v>
      </c>
      <c r="E164" s="968">
        <v>42186</v>
      </c>
      <c r="F164" s="968"/>
      <c r="G164" s="968"/>
      <c r="H164" s="968">
        <v>42200</v>
      </c>
      <c r="I164" s="968"/>
      <c r="J164" s="968"/>
      <c r="K164" s="965">
        <f>O164+[1]март!L164</f>
        <v>0</v>
      </c>
      <c r="L164" s="974">
        <f>P164+[1]март!L164</f>
        <v>0</v>
      </c>
      <c r="M164" s="974">
        <f>D164-L164</f>
        <v>100</v>
      </c>
      <c r="N164" s="974">
        <f>L164/D164*100</f>
        <v>0</v>
      </c>
      <c r="O164" s="974">
        <f>SUM(S164:AW164)</f>
        <v>0</v>
      </c>
      <c r="P164" s="974">
        <f>SUM(S165:AW165)</f>
        <v>0</v>
      </c>
      <c r="Q164" s="974" t="e">
        <f>P164/O164*100</f>
        <v>#DIV/0!</v>
      </c>
      <c r="R164" s="49" t="s">
        <v>34</v>
      </c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1106" t="s">
        <v>326</v>
      </c>
      <c r="AY164">
        <f t="shared" si="3"/>
        <v>14</v>
      </c>
    </row>
    <row r="165" spans="1:51" ht="15" hidden="1" customHeight="1">
      <c r="A165" s="962"/>
      <c r="B165" s="963"/>
      <c r="C165" s="961"/>
      <c r="D165" s="964"/>
      <c r="E165" s="968"/>
      <c r="F165" s="968"/>
      <c r="G165" s="968"/>
      <c r="H165" s="968"/>
      <c r="I165" s="968"/>
      <c r="J165" s="968"/>
      <c r="K165" s="965"/>
      <c r="L165" s="974"/>
      <c r="M165" s="974"/>
      <c r="N165" s="974"/>
      <c r="O165" s="974"/>
      <c r="P165" s="974"/>
      <c r="Q165" s="974"/>
      <c r="R165" s="51" t="s">
        <v>35</v>
      </c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3"/>
      <c r="AM165" s="53"/>
      <c r="AN165" s="53"/>
      <c r="AO165" s="53"/>
      <c r="AP165" s="53"/>
      <c r="AQ165" s="53"/>
      <c r="AR165" s="53"/>
      <c r="AS165" s="53"/>
      <c r="AT165" s="53"/>
      <c r="AU165" s="140"/>
      <c r="AV165" s="192"/>
      <c r="AW165" s="193"/>
      <c r="AX165" s="1107"/>
      <c r="AY165">
        <f t="shared" si="3"/>
        <v>0</v>
      </c>
    </row>
    <row r="166" spans="1:51" ht="15" hidden="1" customHeight="1">
      <c r="A166" s="962" t="s">
        <v>310</v>
      </c>
      <c r="B166" s="963" t="s">
        <v>96</v>
      </c>
      <c r="C166" s="960" t="s">
        <v>39</v>
      </c>
      <c r="D166" s="964">
        <v>100</v>
      </c>
      <c r="E166" s="968">
        <v>42186</v>
      </c>
      <c r="F166" s="968"/>
      <c r="G166" s="968"/>
      <c r="H166" s="968">
        <v>42203</v>
      </c>
      <c r="I166" s="968"/>
      <c r="J166" s="968"/>
      <c r="K166" s="965">
        <f>O166+[1]март!L166</f>
        <v>0</v>
      </c>
      <c r="L166" s="974">
        <f>P166+[1]март!L166</f>
        <v>0</v>
      </c>
      <c r="M166" s="974">
        <f>D166-L166</f>
        <v>100</v>
      </c>
      <c r="N166" s="974">
        <f>L166/D166*100</f>
        <v>0</v>
      </c>
      <c r="O166" s="974">
        <f>SUM(S166:AW166)</f>
        <v>0</v>
      </c>
      <c r="P166" s="974">
        <f>SUM(S167:AW167)</f>
        <v>0</v>
      </c>
      <c r="Q166" s="974" t="e">
        <f>P166/O166*100</f>
        <v>#DIV/0!</v>
      </c>
      <c r="R166" s="49" t="s">
        <v>34</v>
      </c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1106" t="s">
        <v>326</v>
      </c>
      <c r="AY166">
        <f t="shared" si="3"/>
        <v>17</v>
      </c>
    </row>
    <row r="167" spans="1:51" ht="15" hidden="1" customHeight="1">
      <c r="A167" s="962"/>
      <c r="B167" s="963"/>
      <c r="C167" s="961"/>
      <c r="D167" s="964"/>
      <c r="E167" s="968"/>
      <c r="F167" s="968"/>
      <c r="G167" s="968"/>
      <c r="H167" s="968"/>
      <c r="I167" s="968"/>
      <c r="J167" s="968"/>
      <c r="K167" s="965"/>
      <c r="L167" s="974"/>
      <c r="M167" s="974"/>
      <c r="N167" s="974"/>
      <c r="O167" s="974"/>
      <c r="P167" s="974"/>
      <c r="Q167" s="974"/>
      <c r="R167" s="51" t="s">
        <v>35</v>
      </c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3"/>
      <c r="AM167" s="53"/>
      <c r="AN167" s="53"/>
      <c r="AO167" s="53"/>
      <c r="AP167" s="53"/>
      <c r="AQ167" s="53"/>
      <c r="AR167" s="53"/>
      <c r="AS167" s="53"/>
      <c r="AT167" s="53"/>
      <c r="AU167" s="140"/>
      <c r="AV167" s="192"/>
      <c r="AW167" s="193"/>
      <c r="AX167" s="1107"/>
      <c r="AY167">
        <f t="shared" si="3"/>
        <v>0</v>
      </c>
    </row>
    <row r="168" spans="1:51" ht="15" hidden="1" customHeight="1">
      <c r="A168" s="194">
        <v>8</v>
      </c>
      <c r="B168" s="970" t="s">
        <v>116</v>
      </c>
      <c r="C168" s="970"/>
      <c r="D168" s="970"/>
      <c r="E168" s="970">
        <v>42065</v>
      </c>
      <c r="F168" s="970"/>
      <c r="G168" s="970"/>
      <c r="H168" s="970">
        <v>42300</v>
      </c>
      <c r="I168" s="970"/>
      <c r="J168" s="970"/>
      <c r="K168" s="970"/>
      <c r="L168" s="970"/>
      <c r="M168" s="970"/>
      <c r="N168" s="970"/>
      <c r="O168" s="970"/>
      <c r="P168" s="970"/>
      <c r="Q168" s="970"/>
      <c r="R168" s="970"/>
      <c r="S168" s="970"/>
      <c r="T168" s="970"/>
      <c r="U168" s="970"/>
      <c r="V168" s="970"/>
      <c r="W168" s="970"/>
      <c r="X168" s="970"/>
      <c r="Y168" s="970"/>
      <c r="Z168" s="970"/>
      <c r="AA168" s="970"/>
      <c r="AB168" s="970"/>
      <c r="AC168" s="970"/>
      <c r="AD168" s="970"/>
      <c r="AE168" s="970"/>
      <c r="AF168" s="970"/>
      <c r="AG168" s="970"/>
      <c r="AH168" s="970"/>
      <c r="AI168" s="970"/>
      <c r="AJ168" s="970"/>
      <c r="AK168" s="970"/>
      <c r="AL168" s="970"/>
      <c r="AM168" s="970"/>
      <c r="AN168" s="970"/>
      <c r="AO168" s="970"/>
      <c r="AP168" s="970"/>
      <c r="AQ168" s="970"/>
      <c r="AR168" s="970"/>
      <c r="AS168" s="970"/>
      <c r="AT168" s="970"/>
      <c r="AU168" s="970"/>
      <c r="AV168" s="970"/>
      <c r="AW168" s="970"/>
      <c r="AX168" s="970"/>
    </row>
    <row r="169" spans="1:51" ht="15" hidden="1" customHeight="1">
      <c r="A169" s="962" t="s">
        <v>166</v>
      </c>
      <c r="B169" s="963" t="s">
        <v>93</v>
      </c>
      <c r="C169" s="960" t="s">
        <v>38</v>
      </c>
      <c r="D169" s="964">
        <v>3279</v>
      </c>
      <c r="E169" s="969">
        <v>42109</v>
      </c>
      <c r="F169" s="969">
        <v>42215</v>
      </c>
      <c r="G169" s="969"/>
      <c r="H169" s="969">
        <v>42123</v>
      </c>
      <c r="I169" s="969">
        <v>42307</v>
      </c>
      <c r="J169" s="969"/>
      <c r="K169" s="965">
        <f>O169+[1]апрель!L169</f>
        <v>0</v>
      </c>
      <c r="L169" s="965">
        <f>P169+[1]апрель!L169</f>
        <v>0</v>
      </c>
      <c r="M169" s="966">
        <f>D169-L169</f>
        <v>3279</v>
      </c>
      <c r="N169" s="966">
        <f>L169/D169*100</f>
        <v>0</v>
      </c>
      <c r="O169" s="964">
        <f>SUM(S169:AW169)</f>
        <v>0</v>
      </c>
      <c r="P169" s="966">
        <f>SUM(S170:AW170)</f>
        <v>0</v>
      </c>
      <c r="Q169" s="966" t="e">
        <f>P169/O169*100</f>
        <v>#DIV/0!</v>
      </c>
      <c r="R169" s="49" t="s">
        <v>34</v>
      </c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960" t="s">
        <v>393</v>
      </c>
    </row>
    <row r="170" spans="1:51" ht="15" hidden="1" customHeight="1">
      <c r="A170" s="962"/>
      <c r="B170" s="963"/>
      <c r="C170" s="961"/>
      <c r="D170" s="964"/>
      <c r="E170" s="969"/>
      <c r="F170" s="969"/>
      <c r="G170" s="969"/>
      <c r="H170" s="969"/>
      <c r="I170" s="969"/>
      <c r="J170" s="969"/>
      <c r="K170" s="965"/>
      <c r="L170" s="965"/>
      <c r="M170" s="967"/>
      <c r="N170" s="967"/>
      <c r="O170" s="964"/>
      <c r="P170" s="967"/>
      <c r="Q170" s="967"/>
      <c r="R170" s="51" t="s">
        <v>35</v>
      </c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3"/>
      <c r="AM170" s="53"/>
      <c r="AN170" s="53"/>
      <c r="AO170" s="53"/>
      <c r="AP170" s="53"/>
      <c r="AQ170" s="53"/>
      <c r="AR170" s="53"/>
      <c r="AS170" s="53"/>
      <c r="AT170" s="53"/>
      <c r="AU170" s="140"/>
      <c r="AV170" s="192"/>
      <c r="AW170" s="193"/>
      <c r="AX170" s="961"/>
    </row>
    <row r="171" spans="1:51" ht="15" hidden="1" customHeight="1">
      <c r="A171" s="962" t="s">
        <v>311</v>
      </c>
      <c r="B171" s="963" t="s">
        <v>111</v>
      </c>
      <c r="C171" s="960" t="s">
        <v>39</v>
      </c>
      <c r="D171" s="964">
        <v>100</v>
      </c>
      <c r="E171" s="969">
        <v>42085</v>
      </c>
      <c r="F171" s="969">
        <v>42175</v>
      </c>
      <c r="G171" s="969"/>
      <c r="H171" s="969">
        <v>42110</v>
      </c>
      <c r="I171" s="969">
        <f>F171+20</f>
        <v>42195</v>
      </c>
      <c r="J171" s="969"/>
      <c r="K171" s="965">
        <f>O171+[1]март!L171</f>
        <v>0</v>
      </c>
      <c r="L171" s="965">
        <f>P171+[1]март!L171</f>
        <v>0</v>
      </c>
      <c r="M171" s="966">
        <f>D171-L171</f>
        <v>100</v>
      </c>
      <c r="N171" s="966">
        <f>L171/D171*100</f>
        <v>0</v>
      </c>
      <c r="O171" s="964">
        <f>SUM(S171:AW171)</f>
        <v>0</v>
      </c>
      <c r="P171" s="966">
        <f>SUM(S172:AW172)</f>
        <v>0</v>
      </c>
      <c r="Q171" s="966" t="e">
        <f>P171/O171*100</f>
        <v>#DIV/0!</v>
      </c>
      <c r="R171" s="49" t="s">
        <v>34</v>
      </c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960"/>
    </row>
    <row r="172" spans="1:51" ht="15" hidden="1" customHeight="1">
      <c r="A172" s="962"/>
      <c r="B172" s="963"/>
      <c r="C172" s="961"/>
      <c r="D172" s="964"/>
      <c r="E172" s="969"/>
      <c r="F172" s="969"/>
      <c r="G172" s="969"/>
      <c r="H172" s="969"/>
      <c r="I172" s="969"/>
      <c r="J172" s="969"/>
      <c r="K172" s="965"/>
      <c r="L172" s="965"/>
      <c r="M172" s="967"/>
      <c r="N172" s="967"/>
      <c r="O172" s="964"/>
      <c r="P172" s="967"/>
      <c r="Q172" s="967"/>
      <c r="R172" s="51" t="s">
        <v>35</v>
      </c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3"/>
      <c r="AM172" s="53"/>
      <c r="AN172" s="53"/>
      <c r="AO172" s="53"/>
      <c r="AP172" s="53"/>
      <c r="AQ172" s="53"/>
      <c r="AR172" s="53"/>
      <c r="AS172" s="53"/>
      <c r="AT172" s="53"/>
      <c r="AU172" s="140"/>
      <c r="AV172" s="192"/>
      <c r="AW172" s="193"/>
      <c r="AX172" s="961"/>
    </row>
    <row r="173" spans="1:51" ht="15" hidden="1" customHeight="1">
      <c r="A173" s="962" t="s">
        <v>312</v>
      </c>
      <c r="B173" s="963" t="s">
        <v>96</v>
      </c>
      <c r="C173" s="960" t="s">
        <v>39</v>
      </c>
      <c r="D173" s="964">
        <v>100</v>
      </c>
      <c r="E173" s="969">
        <v>42109</v>
      </c>
      <c r="F173" s="969"/>
      <c r="G173" s="969"/>
      <c r="H173" s="969">
        <v>42123</v>
      </c>
      <c r="I173" s="969"/>
      <c r="J173" s="969"/>
      <c r="K173" s="965">
        <f>O173+[1]март!L173</f>
        <v>0</v>
      </c>
      <c r="L173" s="965">
        <f>P173+[1]март!L173</f>
        <v>0</v>
      </c>
      <c r="M173" s="966">
        <f>D173-L173</f>
        <v>100</v>
      </c>
      <c r="N173" s="966">
        <f>L173/D173*100</f>
        <v>0</v>
      </c>
      <c r="O173" s="964">
        <f>SUM(S173:AW173)</f>
        <v>0</v>
      </c>
      <c r="P173" s="966">
        <f>SUM(S174:AW174)</f>
        <v>0</v>
      </c>
      <c r="Q173" s="966" t="e">
        <f>P173/O173*100</f>
        <v>#DIV/0!</v>
      </c>
      <c r="R173" s="49" t="s">
        <v>34</v>
      </c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960"/>
    </row>
    <row r="174" spans="1:51" ht="15" hidden="1" customHeight="1">
      <c r="A174" s="962"/>
      <c r="B174" s="963"/>
      <c r="C174" s="961"/>
      <c r="D174" s="964"/>
      <c r="E174" s="969"/>
      <c r="F174" s="969"/>
      <c r="G174" s="969"/>
      <c r="H174" s="969"/>
      <c r="I174" s="969"/>
      <c r="J174" s="969"/>
      <c r="K174" s="965"/>
      <c r="L174" s="965"/>
      <c r="M174" s="967"/>
      <c r="N174" s="967"/>
      <c r="O174" s="964"/>
      <c r="P174" s="967"/>
      <c r="Q174" s="967"/>
      <c r="R174" s="51" t="s">
        <v>35</v>
      </c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3"/>
      <c r="AM174" s="53"/>
      <c r="AN174" s="53"/>
      <c r="AO174" s="53"/>
      <c r="AP174" s="53"/>
      <c r="AQ174" s="53"/>
      <c r="AR174" s="53"/>
      <c r="AS174" s="53"/>
      <c r="AT174" s="53"/>
      <c r="AU174" s="140"/>
      <c r="AV174" s="192"/>
      <c r="AW174" s="193"/>
      <c r="AX174" s="961"/>
    </row>
    <row r="175" spans="1:51" ht="15" hidden="1" customHeight="1">
      <c r="A175" s="962" t="s">
        <v>313</v>
      </c>
      <c r="B175" s="963" t="s">
        <v>117</v>
      </c>
      <c r="C175" s="960" t="s">
        <v>39</v>
      </c>
      <c r="D175" s="964">
        <v>100</v>
      </c>
      <c r="E175" s="969">
        <v>42109</v>
      </c>
      <c r="F175" s="969"/>
      <c r="G175" s="969"/>
      <c r="H175" s="969">
        <v>42112</v>
      </c>
      <c r="I175" s="969"/>
      <c r="J175" s="969"/>
      <c r="K175" s="965">
        <f>O175+[1]март!L175</f>
        <v>0</v>
      </c>
      <c r="L175" s="965">
        <f>P175+[1]март!L175</f>
        <v>0</v>
      </c>
      <c r="M175" s="966">
        <f>D175-L175</f>
        <v>100</v>
      </c>
      <c r="N175" s="966">
        <f>L175/D175*100</f>
        <v>0</v>
      </c>
      <c r="O175" s="964">
        <f>SUM(S175:AW175)</f>
        <v>0</v>
      </c>
      <c r="P175" s="966">
        <f>SUM(S176:AW176)</f>
        <v>0</v>
      </c>
      <c r="Q175" s="966" t="e">
        <f>P175/O175*100</f>
        <v>#DIV/0!</v>
      </c>
      <c r="R175" s="49" t="s">
        <v>34</v>
      </c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960"/>
    </row>
    <row r="176" spans="1:51" ht="15" hidden="1" customHeight="1">
      <c r="A176" s="962"/>
      <c r="B176" s="963"/>
      <c r="C176" s="961"/>
      <c r="D176" s="964"/>
      <c r="E176" s="969"/>
      <c r="F176" s="969"/>
      <c r="G176" s="969"/>
      <c r="H176" s="969"/>
      <c r="I176" s="969"/>
      <c r="J176" s="969"/>
      <c r="K176" s="965"/>
      <c r="L176" s="965"/>
      <c r="M176" s="967"/>
      <c r="N176" s="967"/>
      <c r="O176" s="964"/>
      <c r="P176" s="967"/>
      <c r="Q176" s="967"/>
      <c r="R176" s="51" t="s">
        <v>35</v>
      </c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3"/>
      <c r="AM176" s="53"/>
      <c r="AN176" s="53"/>
      <c r="AO176" s="53"/>
      <c r="AP176" s="53"/>
      <c r="AQ176" s="53"/>
      <c r="AR176" s="53"/>
      <c r="AS176" s="53"/>
      <c r="AT176" s="53"/>
      <c r="AU176" s="140"/>
      <c r="AV176" s="192"/>
      <c r="AW176" s="193"/>
      <c r="AX176" s="961"/>
    </row>
    <row r="177" spans="1:50" ht="15" hidden="1" customHeight="1">
      <c r="A177" s="962" t="s">
        <v>314</v>
      </c>
      <c r="B177" s="963" t="s">
        <v>118</v>
      </c>
      <c r="C177" s="960" t="s">
        <v>39</v>
      </c>
      <c r="D177" s="964">
        <v>100</v>
      </c>
      <c r="E177" s="969">
        <v>42113</v>
      </c>
      <c r="F177" s="969"/>
      <c r="G177" s="969"/>
      <c r="H177" s="969">
        <v>42137</v>
      </c>
      <c r="I177" s="969"/>
      <c r="J177" s="969"/>
      <c r="K177" s="965">
        <f>O177+[1]март!L177</f>
        <v>0</v>
      </c>
      <c r="L177" s="965">
        <f>P177+[1]март!L177</f>
        <v>0</v>
      </c>
      <c r="M177" s="966">
        <f>D177-L177</f>
        <v>100</v>
      </c>
      <c r="N177" s="966">
        <f>L177/D177*100</f>
        <v>0</v>
      </c>
      <c r="O177" s="964">
        <f>SUM(S177:AW177)</f>
        <v>0</v>
      </c>
      <c r="P177" s="966">
        <f>SUM(S178:AW178)</f>
        <v>0</v>
      </c>
      <c r="Q177" s="966" t="e">
        <f>P177/O177*100</f>
        <v>#DIV/0!</v>
      </c>
      <c r="R177" s="49" t="s">
        <v>34</v>
      </c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960"/>
    </row>
    <row r="178" spans="1:50" ht="15" hidden="1" customHeight="1">
      <c r="A178" s="962"/>
      <c r="B178" s="963"/>
      <c r="C178" s="961"/>
      <c r="D178" s="964"/>
      <c r="E178" s="969"/>
      <c r="F178" s="969"/>
      <c r="G178" s="969"/>
      <c r="H178" s="969"/>
      <c r="I178" s="969"/>
      <c r="J178" s="969"/>
      <c r="K178" s="965"/>
      <c r="L178" s="965"/>
      <c r="M178" s="967"/>
      <c r="N178" s="967"/>
      <c r="O178" s="964"/>
      <c r="P178" s="967"/>
      <c r="Q178" s="967"/>
      <c r="R178" s="51" t="s">
        <v>35</v>
      </c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3"/>
      <c r="AM178" s="53"/>
      <c r="AN178" s="53"/>
      <c r="AO178" s="53"/>
      <c r="AP178" s="53"/>
      <c r="AQ178" s="53"/>
      <c r="AR178" s="53"/>
      <c r="AS178" s="53"/>
      <c r="AT178" s="53"/>
      <c r="AU178" s="140"/>
      <c r="AV178" s="192"/>
      <c r="AW178" s="193"/>
      <c r="AX178" s="961"/>
    </row>
    <row r="179" spans="1:50" ht="15" hidden="1" customHeight="1">
      <c r="A179" s="962" t="s">
        <v>315</v>
      </c>
      <c r="B179" s="963" t="s">
        <v>8</v>
      </c>
      <c r="C179" s="960" t="s">
        <v>39</v>
      </c>
      <c r="D179" s="964">
        <v>100</v>
      </c>
      <c r="E179" s="969">
        <v>42065</v>
      </c>
      <c r="F179" s="969">
        <v>42175</v>
      </c>
      <c r="G179" s="969"/>
      <c r="H179" s="969">
        <v>42144</v>
      </c>
      <c r="I179" s="969">
        <f>F179+79</f>
        <v>42254</v>
      </c>
      <c r="J179" s="969"/>
      <c r="K179" s="965">
        <f>O179+[1]март!L179</f>
        <v>0</v>
      </c>
      <c r="L179" s="965">
        <f>P179+[1]март!L179</f>
        <v>0</v>
      </c>
      <c r="M179" s="966">
        <f>D179-L179</f>
        <v>100</v>
      </c>
      <c r="N179" s="966">
        <f>L179/D179*100</f>
        <v>0</v>
      </c>
      <c r="O179" s="964">
        <f>SUM(S179:AW179)</f>
        <v>0</v>
      </c>
      <c r="P179" s="966">
        <f>SUM(S180:AW180)</f>
        <v>0</v>
      </c>
      <c r="Q179" s="966" t="e">
        <f>P179/O179*100</f>
        <v>#DIV/0!</v>
      </c>
      <c r="R179" s="49" t="s">
        <v>34</v>
      </c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960"/>
    </row>
    <row r="180" spans="1:50" ht="15" hidden="1" customHeight="1">
      <c r="A180" s="962"/>
      <c r="B180" s="963"/>
      <c r="C180" s="961"/>
      <c r="D180" s="964"/>
      <c r="E180" s="969"/>
      <c r="F180" s="969"/>
      <c r="G180" s="969"/>
      <c r="H180" s="969"/>
      <c r="I180" s="969"/>
      <c r="J180" s="969"/>
      <c r="K180" s="965"/>
      <c r="L180" s="965"/>
      <c r="M180" s="967"/>
      <c r="N180" s="967"/>
      <c r="O180" s="964"/>
      <c r="P180" s="967"/>
      <c r="Q180" s="967"/>
      <c r="R180" s="51" t="s">
        <v>35</v>
      </c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3"/>
      <c r="AM180" s="53"/>
      <c r="AN180" s="53"/>
      <c r="AO180" s="53"/>
      <c r="AP180" s="53"/>
      <c r="AQ180" s="53"/>
      <c r="AR180" s="53"/>
      <c r="AS180" s="53"/>
      <c r="AT180" s="53"/>
      <c r="AU180" s="140"/>
      <c r="AV180" s="192"/>
      <c r="AW180" s="193"/>
      <c r="AX180" s="961"/>
    </row>
    <row r="181" spans="1:50" ht="15" hidden="1" customHeight="1">
      <c r="A181" s="962" t="s">
        <v>316</v>
      </c>
      <c r="B181" s="963" t="s">
        <v>119</v>
      </c>
      <c r="C181" s="960" t="s">
        <v>39</v>
      </c>
      <c r="D181" s="964">
        <v>100</v>
      </c>
      <c r="E181" s="969">
        <v>42138</v>
      </c>
      <c r="F181" s="969"/>
      <c r="G181" s="969"/>
      <c r="H181" s="969">
        <v>42147</v>
      </c>
      <c r="I181" s="969"/>
      <c r="J181" s="969"/>
      <c r="K181" s="965">
        <f>O181+[1]март!L181</f>
        <v>0</v>
      </c>
      <c r="L181" s="965">
        <f>P181+[1]март!L181</f>
        <v>0</v>
      </c>
      <c r="M181" s="966">
        <f>D181-L181</f>
        <v>100</v>
      </c>
      <c r="N181" s="966">
        <f>L181/D181*100</f>
        <v>0</v>
      </c>
      <c r="O181" s="964">
        <f>SUM(S181:AW181)</f>
        <v>0</v>
      </c>
      <c r="P181" s="966">
        <f>SUM(S182:AW182)</f>
        <v>0</v>
      </c>
      <c r="Q181" s="966" t="e">
        <f>P181/O181*100</f>
        <v>#DIV/0!</v>
      </c>
      <c r="R181" s="49" t="s">
        <v>34</v>
      </c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960"/>
    </row>
    <row r="182" spans="1:50" ht="15" hidden="1" customHeight="1">
      <c r="A182" s="962"/>
      <c r="B182" s="963"/>
      <c r="C182" s="961"/>
      <c r="D182" s="964"/>
      <c r="E182" s="969"/>
      <c r="F182" s="969"/>
      <c r="G182" s="969"/>
      <c r="H182" s="969"/>
      <c r="I182" s="969"/>
      <c r="J182" s="969"/>
      <c r="K182" s="965"/>
      <c r="L182" s="965"/>
      <c r="M182" s="967"/>
      <c r="N182" s="967"/>
      <c r="O182" s="964"/>
      <c r="P182" s="967"/>
      <c r="Q182" s="967"/>
      <c r="R182" s="51" t="s">
        <v>35</v>
      </c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3"/>
      <c r="AM182" s="53"/>
      <c r="AN182" s="53"/>
      <c r="AO182" s="53"/>
      <c r="AP182" s="53"/>
      <c r="AQ182" s="53"/>
      <c r="AR182" s="53"/>
      <c r="AS182" s="53"/>
      <c r="AT182" s="53"/>
      <c r="AU182" s="140"/>
      <c r="AV182" s="192"/>
      <c r="AW182" s="193"/>
      <c r="AX182" s="961"/>
    </row>
    <row r="183" spans="1:50" ht="15" hidden="1" customHeight="1">
      <c r="A183" s="962" t="s">
        <v>317</v>
      </c>
      <c r="B183" s="963" t="s">
        <v>120</v>
      </c>
      <c r="C183" s="960" t="s">
        <v>39</v>
      </c>
      <c r="D183" s="964">
        <v>100</v>
      </c>
      <c r="E183" s="969">
        <v>42124</v>
      </c>
      <c r="F183" s="969"/>
      <c r="G183" s="969"/>
      <c r="H183" s="969">
        <v>42153</v>
      </c>
      <c r="I183" s="969"/>
      <c r="J183" s="969"/>
      <c r="K183" s="965">
        <f>O183+[1]март!L183</f>
        <v>0</v>
      </c>
      <c r="L183" s="965">
        <f>P183+[1]март!L183</f>
        <v>0</v>
      </c>
      <c r="M183" s="966">
        <f>D183-L183</f>
        <v>100</v>
      </c>
      <c r="N183" s="966">
        <f>L183/D183*100</f>
        <v>0</v>
      </c>
      <c r="O183" s="964">
        <f>SUM(S183:AW183)</f>
        <v>0</v>
      </c>
      <c r="P183" s="966">
        <f>SUM(S184:AW184)</f>
        <v>0</v>
      </c>
      <c r="Q183" s="966" t="e">
        <f>P183/O183*100</f>
        <v>#DIV/0!</v>
      </c>
      <c r="R183" s="49" t="s">
        <v>34</v>
      </c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960"/>
    </row>
    <row r="184" spans="1:50" ht="15" hidden="1" customHeight="1">
      <c r="A184" s="962"/>
      <c r="B184" s="963"/>
      <c r="C184" s="961"/>
      <c r="D184" s="964"/>
      <c r="E184" s="969"/>
      <c r="F184" s="969"/>
      <c r="G184" s="969"/>
      <c r="H184" s="969"/>
      <c r="I184" s="969"/>
      <c r="J184" s="969"/>
      <c r="K184" s="965"/>
      <c r="L184" s="965"/>
      <c r="M184" s="967"/>
      <c r="N184" s="967"/>
      <c r="O184" s="964"/>
      <c r="P184" s="967"/>
      <c r="Q184" s="967"/>
      <c r="R184" s="51" t="s">
        <v>35</v>
      </c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3"/>
      <c r="AM184" s="53"/>
      <c r="AN184" s="53"/>
      <c r="AO184" s="53"/>
      <c r="AP184" s="53"/>
      <c r="AQ184" s="53"/>
      <c r="AR184" s="53"/>
      <c r="AS184" s="53"/>
      <c r="AT184" s="53"/>
      <c r="AU184" s="140"/>
      <c r="AV184" s="192"/>
      <c r="AW184" s="193"/>
      <c r="AX184" s="961"/>
    </row>
    <row r="185" spans="1:50" ht="15" hidden="1" customHeight="1">
      <c r="A185" s="962" t="s">
        <v>318</v>
      </c>
      <c r="B185" s="963" t="s">
        <v>8</v>
      </c>
      <c r="C185" s="960" t="s">
        <v>39</v>
      </c>
      <c r="D185" s="964">
        <v>100</v>
      </c>
      <c r="E185" s="969">
        <v>42065</v>
      </c>
      <c r="F185" s="969">
        <v>42175</v>
      </c>
      <c r="G185" s="969"/>
      <c r="H185" s="969">
        <v>42205</v>
      </c>
      <c r="I185" s="969"/>
      <c r="J185" s="969"/>
      <c r="K185" s="965">
        <f>O185+[1]март!L185</f>
        <v>0</v>
      </c>
      <c r="L185" s="965">
        <f>P185+[1]март!L185</f>
        <v>0</v>
      </c>
      <c r="M185" s="966">
        <f>D185-L185</f>
        <v>100</v>
      </c>
      <c r="N185" s="966">
        <f>L185/D185*100</f>
        <v>0</v>
      </c>
      <c r="O185" s="964">
        <f>SUM(S185:AW185)</f>
        <v>0</v>
      </c>
      <c r="P185" s="966">
        <f>SUM(S186:AW186)</f>
        <v>0</v>
      </c>
      <c r="Q185" s="966" t="e">
        <f>P185/O185*100</f>
        <v>#DIV/0!</v>
      </c>
      <c r="R185" s="49" t="s">
        <v>34</v>
      </c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960"/>
    </row>
    <row r="186" spans="1:50" ht="15" hidden="1" customHeight="1">
      <c r="A186" s="962"/>
      <c r="B186" s="963"/>
      <c r="C186" s="961"/>
      <c r="D186" s="964"/>
      <c r="E186" s="969"/>
      <c r="F186" s="969"/>
      <c r="G186" s="969"/>
      <c r="H186" s="969"/>
      <c r="I186" s="969"/>
      <c r="J186" s="969"/>
      <c r="K186" s="965"/>
      <c r="L186" s="965"/>
      <c r="M186" s="967"/>
      <c r="N186" s="967"/>
      <c r="O186" s="964"/>
      <c r="P186" s="967"/>
      <c r="Q186" s="967"/>
      <c r="R186" s="51" t="s">
        <v>35</v>
      </c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3"/>
      <c r="AM186" s="53"/>
      <c r="AN186" s="53"/>
      <c r="AO186" s="53"/>
      <c r="AP186" s="53"/>
      <c r="AQ186" s="53"/>
      <c r="AR186" s="53"/>
      <c r="AS186" s="53"/>
      <c r="AT186" s="53"/>
      <c r="AU186" s="140"/>
      <c r="AV186" s="192"/>
      <c r="AW186" s="193"/>
      <c r="AX186" s="961"/>
    </row>
    <row r="187" spans="1:50" ht="15" hidden="1" customHeight="1">
      <c r="A187" s="962" t="s">
        <v>319</v>
      </c>
      <c r="B187" s="963" t="s">
        <v>115</v>
      </c>
      <c r="C187" s="960" t="s">
        <v>39</v>
      </c>
      <c r="D187" s="964">
        <v>100</v>
      </c>
      <c r="E187" s="968">
        <v>42238</v>
      </c>
      <c r="F187" s="968"/>
      <c r="G187" s="968"/>
      <c r="H187" s="968">
        <v>42257</v>
      </c>
      <c r="I187" s="968"/>
      <c r="J187" s="968"/>
      <c r="K187" s="965">
        <f>O187+[1]март!L187</f>
        <v>0</v>
      </c>
      <c r="L187" s="974">
        <f>P187+[1]март!L187</f>
        <v>0</v>
      </c>
      <c r="M187" s="972">
        <f>D187-L187</f>
        <v>100</v>
      </c>
      <c r="N187" s="972">
        <f>L187/D187*100</f>
        <v>0</v>
      </c>
      <c r="O187" s="974">
        <f>SUM(S187:AW187)</f>
        <v>0</v>
      </c>
      <c r="P187" s="972">
        <f>SUM(S188:AW188)</f>
        <v>0</v>
      </c>
      <c r="Q187" s="972" t="e">
        <f>P187/O187*100</f>
        <v>#DIV/0!</v>
      </c>
      <c r="R187" s="49" t="s">
        <v>34</v>
      </c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960"/>
    </row>
    <row r="188" spans="1:50" ht="15" hidden="1" customHeight="1">
      <c r="A188" s="962"/>
      <c r="B188" s="963"/>
      <c r="C188" s="961"/>
      <c r="D188" s="964"/>
      <c r="E188" s="968"/>
      <c r="F188" s="968"/>
      <c r="G188" s="968"/>
      <c r="H188" s="968"/>
      <c r="I188" s="968"/>
      <c r="J188" s="968"/>
      <c r="K188" s="965"/>
      <c r="L188" s="974"/>
      <c r="M188" s="973"/>
      <c r="N188" s="973"/>
      <c r="O188" s="974"/>
      <c r="P188" s="973"/>
      <c r="Q188" s="973"/>
      <c r="R188" s="51" t="s">
        <v>35</v>
      </c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3"/>
      <c r="AM188" s="53"/>
      <c r="AN188" s="53"/>
      <c r="AO188" s="53"/>
      <c r="AP188" s="53"/>
      <c r="AQ188" s="53"/>
      <c r="AR188" s="53"/>
      <c r="AS188" s="53"/>
      <c r="AT188" s="53"/>
      <c r="AU188" s="140"/>
      <c r="AV188" s="192"/>
      <c r="AW188" s="193"/>
      <c r="AX188" s="961"/>
    </row>
    <row r="189" spans="1:50" ht="15" hidden="1" customHeight="1">
      <c r="A189" s="962" t="s">
        <v>320</v>
      </c>
      <c r="B189" s="963" t="s">
        <v>72</v>
      </c>
      <c r="C189" s="960" t="s">
        <v>39</v>
      </c>
      <c r="D189" s="964">
        <v>100</v>
      </c>
      <c r="E189" s="968">
        <v>42264</v>
      </c>
      <c r="F189" s="968"/>
      <c r="G189" s="968"/>
      <c r="H189" s="968">
        <v>42277</v>
      </c>
      <c r="I189" s="968"/>
      <c r="J189" s="968"/>
      <c r="K189" s="965">
        <f>O189+[1]март!L189</f>
        <v>0</v>
      </c>
      <c r="L189" s="974">
        <f>P189+[1]март!L189</f>
        <v>0</v>
      </c>
      <c r="M189" s="972">
        <f>D189-L189</f>
        <v>100</v>
      </c>
      <c r="N189" s="972">
        <f>L189/D189*100</f>
        <v>0</v>
      </c>
      <c r="O189" s="974">
        <f>SUM(S189:AW189)</f>
        <v>0</v>
      </c>
      <c r="P189" s="972">
        <f>SUM(S190:AW190)</f>
        <v>0</v>
      </c>
      <c r="Q189" s="972" t="e">
        <f>P189/O189*100</f>
        <v>#DIV/0!</v>
      </c>
      <c r="R189" s="49" t="s">
        <v>34</v>
      </c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960"/>
    </row>
    <row r="190" spans="1:50" ht="15" hidden="1" customHeight="1">
      <c r="A190" s="962"/>
      <c r="B190" s="963"/>
      <c r="C190" s="961"/>
      <c r="D190" s="964"/>
      <c r="E190" s="968"/>
      <c r="F190" s="968"/>
      <c r="G190" s="968"/>
      <c r="H190" s="968"/>
      <c r="I190" s="968"/>
      <c r="J190" s="968"/>
      <c r="K190" s="965"/>
      <c r="L190" s="974"/>
      <c r="M190" s="973"/>
      <c r="N190" s="973"/>
      <c r="O190" s="974"/>
      <c r="P190" s="973"/>
      <c r="Q190" s="973"/>
      <c r="R190" s="51" t="s">
        <v>35</v>
      </c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3"/>
      <c r="AM190" s="53"/>
      <c r="AN190" s="53"/>
      <c r="AO190" s="53"/>
      <c r="AP190" s="53"/>
      <c r="AQ190" s="53"/>
      <c r="AR190" s="53"/>
      <c r="AS190" s="53"/>
      <c r="AT190" s="53"/>
      <c r="AU190" s="140"/>
      <c r="AV190" s="192"/>
      <c r="AW190" s="193"/>
      <c r="AX190" s="961"/>
    </row>
    <row r="191" spans="1:50" ht="15" hidden="1" customHeight="1">
      <c r="A191" s="962" t="s">
        <v>321</v>
      </c>
      <c r="B191" s="963" t="s">
        <v>121</v>
      </c>
      <c r="C191" s="960" t="s">
        <v>39</v>
      </c>
      <c r="D191" s="964">
        <v>100</v>
      </c>
      <c r="E191" s="968">
        <v>42278</v>
      </c>
      <c r="F191" s="968"/>
      <c r="G191" s="968"/>
      <c r="H191" s="968">
        <v>42287</v>
      </c>
      <c r="I191" s="968"/>
      <c r="J191" s="968"/>
      <c r="K191" s="965">
        <f>O191+[1]март!L191</f>
        <v>0</v>
      </c>
      <c r="L191" s="974">
        <f>P191+[1]март!L191</f>
        <v>0</v>
      </c>
      <c r="M191" s="972">
        <f>D191-L191</f>
        <v>100</v>
      </c>
      <c r="N191" s="972">
        <f>L191/D191*100</f>
        <v>0</v>
      </c>
      <c r="O191" s="974">
        <f>SUM(S191:AW191)</f>
        <v>0</v>
      </c>
      <c r="P191" s="972">
        <f>SUM(S192:AW192)</f>
        <v>0</v>
      </c>
      <c r="Q191" s="972" t="e">
        <f>P191/O191*100</f>
        <v>#DIV/0!</v>
      </c>
      <c r="R191" s="49" t="s">
        <v>34</v>
      </c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960"/>
    </row>
    <row r="192" spans="1:50" ht="15" hidden="1" customHeight="1">
      <c r="A192" s="962"/>
      <c r="B192" s="963"/>
      <c r="C192" s="961"/>
      <c r="D192" s="964"/>
      <c r="E192" s="968"/>
      <c r="F192" s="968"/>
      <c r="G192" s="968"/>
      <c r="H192" s="968"/>
      <c r="I192" s="968"/>
      <c r="J192" s="968"/>
      <c r="K192" s="965"/>
      <c r="L192" s="974"/>
      <c r="M192" s="973"/>
      <c r="N192" s="973"/>
      <c r="O192" s="974"/>
      <c r="P192" s="973"/>
      <c r="Q192" s="973"/>
      <c r="R192" s="51" t="s">
        <v>35</v>
      </c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3"/>
      <c r="AM192" s="53"/>
      <c r="AN192" s="53"/>
      <c r="AO192" s="53"/>
      <c r="AP192" s="53"/>
      <c r="AQ192" s="53"/>
      <c r="AR192" s="53"/>
      <c r="AS192" s="53"/>
      <c r="AT192" s="53"/>
      <c r="AU192" s="140"/>
      <c r="AV192" s="192"/>
      <c r="AW192" s="193"/>
      <c r="AX192" s="961"/>
    </row>
    <row r="193" spans="1:50" ht="15" hidden="1" customHeight="1">
      <c r="A193" s="962" t="s">
        <v>322</v>
      </c>
      <c r="B193" s="963" t="s">
        <v>100</v>
      </c>
      <c r="C193" s="960" t="s">
        <v>39</v>
      </c>
      <c r="D193" s="964">
        <v>100</v>
      </c>
      <c r="E193" s="968">
        <v>42288</v>
      </c>
      <c r="F193" s="968"/>
      <c r="G193" s="968"/>
      <c r="H193" s="968">
        <v>42300</v>
      </c>
      <c r="I193" s="968"/>
      <c r="J193" s="968"/>
      <c r="K193" s="965">
        <f>O193+[1]март!L193</f>
        <v>0</v>
      </c>
      <c r="L193" s="974">
        <f>P193+[1]март!L193</f>
        <v>0</v>
      </c>
      <c r="M193" s="972">
        <f>D193-L193</f>
        <v>100</v>
      </c>
      <c r="N193" s="972">
        <f>L193/D193*100</f>
        <v>0</v>
      </c>
      <c r="O193" s="974">
        <f>SUM(S193:AW193)</f>
        <v>0</v>
      </c>
      <c r="P193" s="972">
        <f>SUM(S194:AW194)</f>
        <v>0</v>
      </c>
      <c r="Q193" s="972" t="e">
        <f>P193/O193*100</f>
        <v>#DIV/0!</v>
      </c>
      <c r="R193" s="49" t="s">
        <v>34</v>
      </c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960"/>
    </row>
    <row r="194" spans="1:50" ht="15" hidden="1" customHeight="1">
      <c r="A194" s="962"/>
      <c r="B194" s="963"/>
      <c r="C194" s="961"/>
      <c r="D194" s="964"/>
      <c r="E194" s="968"/>
      <c r="F194" s="968"/>
      <c r="G194" s="968"/>
      <c r="H194" s="968"/>
      <c r="I194" s="968"/>
      <c r="J194" s="968"/>
      <c r="K194" s="965"/>
      <c r="L194" s="974"/>
      <c r="M194" s="973"/>
      <c r="N194" s="973"/>
      <c r="O194" s="974"/>
      <c r="P194" s="973"/>
      <c r="Q194" s="973"/>
      <c r="R194" s="51" t="s">
        <v>35</v>
      </c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3"/>
      <c r="AM194" s="53"/>
      <c r="AN194" s="53"/>
      <c r="AO194" s="53"/>
      <c r="AP194" s="53"/>
      <c r="AQ194" s="53"/>
      <c r="AR194" s="53"/>
      <c r="AS194" s="53"/>
      <c r="AT194" s="53"/>
      <c r="AU194" s="140"/>
      <c r="AV194" s="192"/>
      <c r="AW194" s="193"/>
      <c r="AX194" s="961"/>
    </row>
    <row r="195" spans="1:50" ht="15" hidden="1" customHeight="1">
      <c r="A195" s="962" t="s">
        <v>323</v>
      </c>
      <c r="B195" s="963" t="s">
        <v>122</v>
      </c>
      <c r="C195" s="960" t="s">
        <v>39</v>
      </c>
      <c r="D195" s="964">
        <v>100</v>
      </c>
      <c r="E195" s="968">
        <v>42150</v>
      </c>
      <c r="F195" s="968"/>
      <c r="G195" s="968"/>
      <c r="H195" s="968">
        <v>42279</v>
      </c>
      <c r="I195" s="968"/>
      <c r="J195" s="968"/>
      <c r="K195" s="965">
        <f>O195+[1]март!L195</f>
        <v>0</v>
      </c>
      <c r="L195" s="974">
        <f>P195+[1]март!L195</f>
        <v>0</v>
      </c>
      <c r="M195" s="972">
        <f>D195-L195</f>
        <v>100</v>
      </c>
      <c r="N195" s="972">
        <f>L195/D195*100</f>
        <v>0</v>
      </c>
      <c r="O195" s="974">
        <f>SUM(S195:AW195)</f>
        <v>0</v>
      </c>
      <c r="P195" s="972">
        <f>SUM(S196:AW196)</f>
        <v>0</v>
      </c>
      <c r="Q195" s="972" t="e">
        <f>P195/O195*100</f>
        <v>#DIV/0!</v>
      </c>
      <c r="R195" s="49" t="s">
        <v>34</v>
      </c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960"/>
    </row>
    <row r="196" spans="1:50" ht="15" hidden="1" customHeight="1">
      <c r="A196" s="962"/>
      <c r="B196" s="963"/>
      <c r="C196" s="961"/>
      <c r="D196" s="964"/>
      <c r="E196" s="968"/>
      <c r="F196" s="968"/>
      <c r="G196" s="968"/>
      <c r="H196" s="968"/>
      <c r="I196" s="968"/>
      <c r="J196" s="968"/>
      <c r="K196" s="965"/>
      <c r="L196" s="974"/>
      <c r="M196" s="973"/>
      <c r="N196" s="973"/>
      <c r="O196" s="974"/>
      <c r="P196" s="973"/>
      <c r="Q196" s="973"/>
      <c r="R196" s="51" t="s">
        <v>35</v>
      </c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3"/>
      <c r="AM196" s="53"/>
      <c r="AN196" s="53"/>
      <c r="AO196" s="53"/>
      <c r="AP196" s="53"/>
      <c r="AQ196" s="53"/>
      <c r="AR196" s="53"/>
      <c r="AS196" s="53"/>
      <c r="AT196" s="53"/>
      <c r="AU196" s="140"/>
      <c r="AV196" s="192"/>
      <c r="AW196" s="193"/>
      <c r="AX196" s="961"/>
    </row>
    <row r="197" spans="1:50" ht="15" hidden="1" customHeight="1">
      <c r="A197" s="194">
        <v>9</v>
      </c>
      <c r="B197" s="970" t="s">
        <v>123</v>
      </c>
      <c r="C197" s="970"/>
      <c r="D197" s="970"/>
      <c r="E197" s="970">
        <v>42301</v>
      </c>
      <c r="F197" s="970"/>
      <c r="G197" s="970"/>
      <c r="H197" s="970">
        <v>42320</v>
      </c>
      <c r="I197" s="970"/>
      <c r="J197" s="970"/>
      <c r="K197" s="970"/>
      <c r="L197" s="970"/>
      <c r="M197" s="970"/>
      <c r="N197" s="970"/>
      <c r="O197" s="970"/>
      <c r="P197" s="970"/>
      <c r="Q197" s="970"/>
      <c r="R197" s="970"/>
      <c r="S197" s="970"/>
      <c r="T197" s="970"/>
      <c r="U197" s="970"/>
      <c r="V197" s="970"/>
      <c r="W197" s="970"/>
      <c r="X197" s="970"/>
      <c r="Y197" s="970"/>
      <c r="Z197" s="970"/>
      <c r="AA197" s="970"/>
      <c r="AB197" s="970"/>
      <c r="AC197" s="970"/>
      <c r="AD197" s="970"/>
      <c r="AE197" s="970"/>
      <c r="AF197" s="970"/>
      <c r="AG197" s="970"/>
      <c r="AH197" s="970"/>
      <c r="AI197" s="970"/>
      <c r="AJ197" s="970"/>
      <c r="AK197" s="970"/>
      <c r="AL197" s="970"/>
      <c r="AM197" s="970"/>
      <c r="AN197" s="970"/>
      <c r="AO197" s="970"/>
      <c r="AP197" s="970"/>
      <c r="AQ197" s="970"/>
      <c r="AR197" s="970"/>
      <c r="AS197" s="970"/>
      <c r="AT197" s="970"/>
      <c r="AU197" s="970"/>
      <c r="AV197" s="970"/>
      <c r="AW197" s="970"/>
      <c r="AX197" s="970"/>
    </row>
    <row r="198" spans="1:50" ht="15" hidden="1" customHeight="1">
      <c r="A198" s="971" t="s">
        <v>167</v>
      </c>
      <c r="B198" s="963" t="s">
        <v>65</v>
      </c>
      <c r="C198" s="960" t="s">
        <v>39</v>
      </c>
      <c r="D198" s="964">
        <v>100</v>
      </c>
      <c r="E198" s="968">
        <v>42301</v>
      </c>
      <c r="F198" s="968"/>
      <c r="G198" s="968"/>
      <c r="H198" s="968">
        <v>42307</v>
      </c>
      <c r="I198" s="968"/>
      <c r="J198" s="968"/>
      <c r="K198" s="974">
        <f>O198+[1]март!L198</f>
        <v>0</v>
      </c>
      <c r="L198" s="974">
        <f>P198+[1]март!L198</f>
        <v>0</v>
      </c>
      <c r="M198" s="972">
        <f>D198-L198</f>
        <v>100</v>
      </c>
      <c r="N198" s="972">
        <f>L198/D198*100</f>
        <v>0</v>
      </c>
      <c r="O198" s="974">
        <f>SUM(S198:AW198)</f>
        <v>0</v>
      </c>
      <c r="P198" s="972">
        <f>SUM(S199:AW199)</f>
        <v>0</v>
      </c>
      <c r="Q198" s="972" t="e">
        <f>P198/O198*100</f>
        <v>#DIV/0!</v>
      </c>
      <c r="R198" s="49" t="s">
        <v>34</v>
      </c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960"/>
    </row>
    <row r="199" spans="1:50" ht="15" hidden="1" customHeight="1">
      <c r="A199" s="971"/>
      <c r="B199" s="963"/>
      <c r="C199" s="961"/>
      <c r="D199" s="964"/>
      <c r="E199" s="968"/>
      <c r="F199" s="968"/>
      <c r="G199" s="968"/>
      <c r="H199" s="968"/>
      <c r="I199" s="968"/>
      <c r="J199" s="968"/>
      <c r="K199" s="974"/>
      <c r="L199" s="974"/>
      <c r="M199" s="973"/>
      <c r="N199" s="973"/>
      <c r="O199" s="974"/>
      <c r="P199" s="973"/>
      <c r="Q199" s="973"/>
      <c r="R199" s="51" t="s">
        <v>35</v>
      </c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3"/>
      <c r="AM199" s="53"/>
      <c r="AN199" s="53"/>
      <c r="AO199" s="53"/>
      <c r="AP199" s="53"/>
      <c r="AQ199" s="53"/>
      <c r="AR199" s="53"/>
      <c r="AS199" s="53"/>
      <c r="AT199" s="53"/>
      <c r="AU199" s="140"/>
      <c r="AV199" s="192"/>
      <c r="AW199" s="193"/>
      <c r="AX199" s="961"/>
    </row>
    <row r="200" spans="1:50" ht="15" hidden="1" customHeight="1">
      <c r="A200" s="971" t="s">
        <v>168</v>
      </c>
      <c r="B200" s="963" t="s">
        <v>123</v>
      </c>
      <c r="C200" s="960" t="s">
        <v>39</v>
      </c>
      <c r="D200" s="964">
        <v>100</v>
      </c>
      <c r="E200" s="968">
        <v>42309</v>
      </c>
      <c r="F200" s="968"/>
      <c r="G200" s="968"/>
      <c r="H200" s="968">
        <v>42320</v>
      </c>
      <c r="I200" s="968"/>
      <c r="J200" s="968"/>
      <c r="K200" s="974">
        <f>O200+[1]март!L200</f>
        <v>0</v>
      </c>
      <c r="L200" s="974">
        <f>P200+[1]март!L200</f>
        <v>0</v>
      </c>
      <c r="M200" s="972"/>
      <c r="N200" s="972"/>
      <c r="O200" s="974"/>
      <c r="P200" s="972"/>
      <c r="Q200" s="972"/>
      <c r="R200" s="49" t="s">
        <v>34</v>
      </c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960"/>
    </row>
    <row r="201" spans="1:50" ht="15" hidden="1" customHeight="1">
      <c r="A201" s="971"/>
      <c r="B201" s="963"/>
      <c r="C201" s="961"/>
      <c r="D201" s="964"/>
      <c r="E201" s="968"/>
      <c r="F201" s="968"/>
      <c r="G201" s="968"/>
      <c r="H201" s="968"/>
      <c r="I201" s="968"/>
      <c r="J201" s="968"/>
      <c r="K201" s="974"/>
      <c r="L201" s="974"/>
      <c r="M201" s="973"/>
      <c r="N201" s="973"/>
      <c r="O201" s="974"/>
      <c r="P201" s="973"/>
      <c r="Q201" s="973"/>
      <c r="R201" s="51" t="s">
        <v>35</v>
      </c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3"/>
      <c r="AM201" s="53"/>
      <c r="AN201" s="53"/>
      <c r="AO201" s="53"/>
      <c r="AP201" s="53"/>
      <c r="AQ201" s="53"/>
      <c r="AR201" s="53"/>
      <c r="AS201" s="53"/>
      <c r="AT201" s="53"/>
      <c r="AU201" s="140"/>
      <c r="AV201" s="192"/>
      <c r="AW201" s="193"/>
      <c r="AX201" s="961"/>
    </row>
    <row r="202" spans="1:50" ht="15.75" hidden="1" customHeight="1">
      <c r="A202" s="194">
        <v>10</v>
      </c>
      <c r="B202" s="970" t="s">
        <v>124</v>
      </c>
      <c r="C202" s="970"/>
      <c r="D202" s="970"/>
      <c r="E202" s="970">
        <v>42321</v>
      </c>
      <c r="F202" s="970"/>
      <c r="G202" s="970"/>
      <c r="H202" s="970">
        <v>42338</v>
      </c>
      <c r="I202" s="970"/>
      <c r="J202" s="970"/>
      <c r="K202" s="970"/>
      <c r="L202" s="970"/>
      <c r="M202" s="970"/>
      <c r="N202" s="970"/>
      <c r="O202" s="970"/>
      <c r="P202" s="970"/>
      <c r="Q202" s="970"/>
      <c r="R202" s="970"/>
      <c r="S202" s="970"/>
      <c r="T202" s="970"/>
      <c r="U202" s="970"/>
      <c r="V202" s="970"/>
      <c r="W202" s="970"/>
      <c r="X202" s="970"/>
      <c r="Y202" s="970"/>
      <c r="Z202" s="970"/>
      <c r="AA202" s="970"/>
      <c r="AB202" s="970"/>
      <c r="AC202" s="970"/>
      <c r="AD202" s="970"/>
      <c r="AE202" s="970"/>
      <c r="AF202" s="970"/>
      <c r="AG202" s="970"/>
      <c r="AH202" s="970"/>
      <c r="AI202" s="970"/>
      <c r="AJ202" s="970"/>
      <c r="AK202" s="970"/>
      <c r="AL202" s="970"/>
      <c r="AM202" s="970"/>
      <c r="AN202" s="970"/>
      <c r="AO202" s="970"/>
      <c r="AP202" s="970"/>
      <c r="AQ202" s="970"/>
      <c r="AR202" s="970"/>
      <c r="AS202" s="970"/>
      <c r="AT202" s="970"/>
      <c r="AU202" s="970"/>
      <c r="AV202" s="970"/>
      <c r="AW202" s="970"/>
      <c r="AX202" s="970"/>
    </row>
    <row r="203" spans="1:50">
      <c r="A203" s="197"/>
      <c r="B203" s="197"/>
      <c r="C203" s="197"/>
      <c r="D203" s="197"/>
      <c r="E203" s="198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97"/>
      <c r="AV203" s="197"/>
      <c r="AW203" s="197"/>
      <c r="AX203" s="197"/>
    </row>
    <row r="204" spans="1:50" ht="15.75" customHeight="1">
      <c r="A204" s="1087" t="s">
        <v>0</v>
      </c>
      <c r="B204" s="1087" t="s">
        <v>40</v>
      </c>
      <c r="C204" s="1087" t="s">
        <v>41</v>
      </c>
      <c r="D204" s="1088" t="s">
        <v>42</v>
      </c>
      <c r="E204" s="1089"/>
      <c r="F204" s="1090"/>
      <c r="G204" s="1094" t="s">
        <v>43</v>
      </c>
      <c r="H204" s="1095"/>
      <c r="I204" s="1095"/>
      <c r="J204" s="1096"/>
      <c r="K204" s="1104" t="s">
        <v>44</v>
      </c>
      <c r="L204" s="1094" t="s">
        <v>45</v>
      </c>
      <c r="M204" s="1095"/>
      <c r="N204" s="1095"/>
      <c r="O204" s="1095"/>
      <c r="P204" s="1095"/>
      <c r="Q204" s="1095"/>
      <c r="R204" s="1096"/>
      <c r="S204" s="1094" t="s">
        <v>404</v>
      </c>
      <c r="T204" s="1095"/>
      <c r="U204" s="1095"/>
      <c r="V204" s="1095"/>
      <c r="W204" s="1095"/>
      <c r="X204" s="1095"/>
      <c r="Y204" s="1095"/>
      <c r="Z204" s="1095"/>
      <c r="AA204" s="1095"/>
      <c r="AB204" s="1095"/>
      <c r="AC204" s="1095"/>
      <c r="AD204" s="1095"/>
      <c r="AE204" s="1095"/>
      <c r="AF204" s="1095"/>
      <c r="AG204" s="1095"/>
      <c r="AH204" s="1095"/>
      <c r="AI204" s="1095"/>
      <c r="AJ204" s="1095"/>
      <c r="AK204" s="1095"/>
      <c r="AL204" s="1095"/>
      <c r="AM204" s="1095"/>
      <c r="AN204" s="1095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43" t="s">
        <v>21</v>
      </c>
    </row>
    <row r="205" spans="1:50" ht="31.5" customHeight="1">
      <c r="A205" s="1087"/>
      <c r="B205" s="1087"/>
      <c r="C205" s="1087"/>
      <c r="D205" s="1091"/>
      <c r="E205" s="1092"/>
      <c r="F205" s="1093"/>
      <c r="G205" s="479" t="s">
        <v>46</v>
      </c>
      <c r="H205" s="1094" t="s">
        <v>47</v>
      </c>
      <c r="I205" s="1095"/>
      <c r="J205" s="1096"/>
      <c r="K205" s="1105"/>
      <c r="L205" s="199" t="s">
        <v>48</v>
      </c>
      <c r="M205" s="1094" t="s">
        <v>49</v>
      </c>
      <c r="N205" s="1095"/>
      <c r="O205" s="1095"/>
      <c r="P205" s="1095"/>
      <c r="Q205" s="1095"/>
      <c r="R205" s="1096"/>
      <c r="S205" s="491">
        <v>1</v>
      </c>
      <c r="T205" s="491">
        <v>2</v>
      </c>
      <c r="U205" s="491">
        <v>3</v>
      </c>
      <c r="V205" s="491">
        <v>4</v>
      </c>
      <c r="W205" s="491">
        <v>5</v>
      </c>
      <c r="X205" s="491">
        <v>6</v>
      </c>
      <c r="Y205" s="491">
        <v>7</v>
      </c>
      <c r="Z205" s="491">
        <v>8</v>
      </c>
      <c r="AA205" s="491">
        <v>9</v>
      </c>
      <c r="AB205" s="491">
        <v>10</v>
      </c>
      <c r="AC205" s="491">
        <v>11</v>
      </c>
      <c r="AD205" s="491">
        <v>12</v>
      </c>
      <c r="AE205" s="491">
        <v>13</v>
      </c>
      <c r="AF205" s="491">
        <v>14</v>
      </c>
      <c r="AG205" s="491">
        <v>15</v>
      </c>
      <c r="AH205" s="491">
        <v>16</v>
      </c>
      <c r="AI205" s="491">
        <v>17</v>
      </c>
      <c r="AJ205" s="491">
        <v>18</v>
      </c>
      <c r="AK205" s="491">
        <v>19</v>
      </c>
      <c r="AL205" s="200">
        <v>20</v>
      </c>
      <c r="AM205" s="200">
        <v>21</v>
      </c>
      <c r="AN205" s="200">
        <v>22</v>
      </c>
      <c r="AO205" s="200">
        <v>23</v>
      </c>
      <c r="AP205" s="200">
        <v>24</v>
      </c>
      <c r="AQ205" s="200">
        <v>25</v>
      </c>
      <c r="AR205" s="200">
        <v>26</v>
      </c>
      <c r="AS205" s="200">
        <v>27</v>
      </c>
      <c r="AT205" s="491">
        <v>28</v>
      </c>
      <c r="AU205" s="491">
        <v>29</v>
      </c>
      <c r="AV205" s="491">
        <v>30</v>
      </c>
      <c r="AW205" s="491">
        <v>30</v>
      </c>
      <c r="AX205" s="1045"/>
    </row>
    <row r="206" spans="1:50" ht="15.75" customHeight="1">
      <c r="A206" s="479">
        <v>1</v>
      </c>
      <c r="B206" s="490">
        <v>2</v>
      </c>
      <c r="C206" s="490">
        <v>3</v>
      </c>
      <c r="D206" s="1094">
        <v>4</v>
      </c>
      <c r="E206" s="1095"/>
      <c r="F206" s="1096"/>
      <c r="G206" s="479">
        <v>5</v>
      </c>
      <c r="H206" s="1094">
        <v>6</v>
      </c>
      <c r="I206" s="1095"/>
      <c r="J206" s="1096"/>
      <c r="K206" s="491">
        <v>7</v>
      </c>
      <c r="L206" s="199">
        <v>8</v>
      </c>
      <c r="M206" s="1094">
        <v>9</v>
      </c>
      <c r="N206" s="1095"/>
      <c r="O206" s="1095"/>
      <c r="P206" s="1095"/>
      <c r="Q206" s="1095"/>
      <c r="R206" s="1096"/>
      <c r="S206" s="1094">
        <v>10</v>
      </c>
      <c r="T206" s="1095"/>
      <c r="U206" s="1095"/>
      <c r="V206" s="1095"/>
      <c r="W206" s="1095"/>
      <c r="X206" s="1095"/>
      <c r="Y206" s="1095"/>
      <c r="Z206" s="1095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473">
        <v>11</v>
      </c>
    </row>
    <row r="207" spans="1:50">
      <c r="A207" s="201">
        <v>1</v>
      </c>
      <c r="B207" s="267" t="s">
        <v>330</v>
      </c>
      <c r="C207" s="268" t="s">
        <v>331</v>
      </c>
      <c r="D207" s="1101"/>
      <c r="E207" s="1101"/>
      <c r="F207" s="1102"/>
      <c r="G207" s="201"/>
      <c r="H207" s="1103"/>
      <c r="I207" s="1101"/>
      <c r="J207" s="1102"/>
      <c r="K207" s="202"/>
      <c r="L207" s="199"/>
      <c r="M207" s="1094"/>
      <c r="N207" s="1095"/>
      <c r="O207" s="1095"/>
      <c r="P207" s="1095"/>
      <c r="Q207" s="1095"/>
      <c r="R207" s="1096"/>
      <c r="S207" s="22">
        <v>1</v>
      </c>
      <c r="T207" s="22">
        <v>1</v>
      </c>
      <c r="U207" s="22">
        <v>1</v>
      </c>
      <c r="V207" s="22">
        <v>1</v>
      </c>
      <c r="W207" s="22">
        <v>1</v>
      </c>
      <c r="X207" s="22">
        <v>1</v>
      </c>
      <c r="Y207" s="22">
        <v>1</v>
      </c>
      <c r="Z207" s="22">
        <v>1</v>
      </c>
      <c r="AA207" s="22">
        <v>1</v>
      </c>
      <c r="AB207" s="22">
        <v>1</v>
      </c>
      <c r="AC207" s="22">
        <v>1</v>
      </c>
      <c r="AD207" s="22">
        <v>1</v>
      </c>
      <c r="AE207" s="22">
        <v>1</v>
      </c>
      <c r="AF207" s="22">
        <v>1</v>
      </c>
      <c r="AG207" s="22">
        <v>1</v>
      </c>
      <c r="AH207" s="22">
        <v>1</v>
      </c>
      <c r="AI207" s="22">
        <v>1</v>
      </c>
      <c r="AJ207" s="22">
        <v>1</v>
      </c>
      <c r="AK207" s="22">
        <v>1</v>
      </c>
      <c r="AL207" s="22">
        <v>1</v>
      </c>
      <c r="AM207" s="22">
        <v>1</v>
      </c>
      <c r="AN207" s="22">
        <v>1</v>
      </c>
      <c r="AO207" s="22">
        <v>1</v>
      </c>
      <c r="AP207" s="22">
        <v>1</v>
      </c>
      <c r="AQ207" s="22">
        <v>1</v>
      </c>
      <c r="AR207" s="22">
        <v>1</v>
      </c>
      <c r="AS207" s="22">
        <v>1</v>
      </c>
      <c r="AT207" s="201">
        <v>1</v>
      </c>
      <c r="AU207" s="201">
        <v>1</v>
      </c>
      <c r="AV207" s="201">
        <v>1</v>
      </c>
      <c r="AW207" s="479"/>
      <c r="AX207" s="196"/>
    </row>
    <row r="208" spans="1:50">
      <c r="A208" s="201">
        <v>2</v>
      </c>
      <c r="B208" s="267" t="s">
        <v>330</v>
      </c>
      <c r="C208" s="268" t="s">
        <v>332</v>
      </c>
      <c r="D208" s="487"/>
      <c r="E208" s="487"/>
      <c r="F208" s="488"/>
      <c r="G208" s="201"/>
      <c r="H208" s="489"/>
      <c r="I208" s="487"/>
      <c r="J208" s="488"/>
      <c r="K208" s="202"/>
      <c r="L208" s="199"/>
      <c r="M208" s="480"/>
      <c r="N208" s="481"/>
      <c r="O208" s="481"/>
      <c r="P208" s="481"/>
      <c r="Q208" s="481"/>
      <c r="R208" s="482"/>
      <c r="S208" s="22">
        <v>1</v>
      </c>
      <c r="T208" s="22">
        <v>1</v>
      </c>
      <c r="U208" s="22">
        <v>1</v>
      </c>
      <c r="V208" s="22">
        <v>1</v>
      </c>
      <c r="W208" s="22">
        <v>1</v>
      </c>
      <c r="X208" s="22">
        <v>1</v>
      </c>
      <c r="Y208" s="22">
        <v>1</v>
      </c>
      <c r="Z208" s="22">
        <v>1</v>
      </c>
      <c r="AA208" s="22">
        <v>1</v>
      </c>
      <c r="AB208" s="22">
        <v>1</v>
      </c>
      <c r="AC208" s="22">
        <v>1</v>
      </c>
      <c r="AD208" s="22">
        <v>1</v>
      </c>
      <c r="AE208" s="22">
        <v>1</v>
      </c>
      <c r="AF208" s="22">
        <v>1</v>
      </c>
      <c r="AG208" s="22">
        <v>1</v>
      </c>
      <c r="AH208" s="22">
        <v>1</v>
      </c>
      <c r="AI208" s="22">
        <v>1</v>
      </c>
      <c r="AJ208" s="22">
        <v>1</v>
      </c>
      <c r="AK208" s="22">
        <v>1</v>
      </c>
      <c r="AL208" s="22">
        <v>1</v>
      </c>
      <c r="AM208" s="22">
        <v>1</v>
      </c>
      <c r="AN208" s="22">
        <v>1</v>
      </c>
      <c r="AO208" s="22">
        <v>1</v>
      </c>
      <c r="AP208" s="22">
        <v>1</v>
      </c>
      <c r="AQ208" s="22">
        <v>1</v>
      </c>
      <c r="AR208" s="22">
        <v>1</v>
      </c>
      <c r="AS208" s="22">
        <v>1</v>
      </c>
      <c r="AT208" s="201">
        <v>1</v>
      </c>
      <c r="AU208" s="201">
        <v>1</v>
      </c>
      <c r="AV208" s="201">
        <v>1</v>
      </c>
      <c r="AW208" s="321"/>
      <c r="AX208" s="206"/>
    </row>
    <row r="209" spans="1:50">
      <c r="A209" s="201">
        <v>3</v>
      </c>
      <c r="B209" s="267" t="s">
        <v>330</v>
      </c>
      <c r="C209" s="268" t="s">
        <v>333</v>
      </c>
      <c r="D209" s="487"/>
      <c r="E209" s="487"/>
      <c r="F209" s="488"/>
      <c r="G209" s="201"/>
      <c r="H209" s="489"/>
      <c r="I209" s="487"/>
      <c r="J209" s="488"/>
      <c r="K209" s="202"/>
      <c r="L209" s="199"/>
      <c r="M209" s="480"/>
      <c r="N209" s="481"/>
      <c r="O209" s="481"/>
      <c r="P209" s="481"/>
      <c r="Q209" s="481"/>
      <c r="R209" s="482"/>
      <c r="S209" s="22">
        <v>1</v>
      </c>
      <c r="T209" s="22">
        <v>1</v>
      </c>
      <c r="U209" s="22">
        <v>1</v>
      </c>
      <c r="V209" s="22">
        <v>1</v>
      </c>
      <c r="W209" s="22">
        <v>1</v>
      </c>
      <c r="X209" s="22">
        <v>1</v>
      </c>
      <c r="Y209" s="22">
        <v>1</v>
      </c>
      <c r="Z209" s="22">
        <v>1</v>
      </c>
      <c r="AA209" s="22">
        <v>1</v>
      </c>
      <c r="AB209" s="22">
        <v>1</v>
      </c>
      <c r="AC209" s="22">
        <v>1</v>
      </c>
      <c r="AD209" s="22">
        <v>1</v>
      </c>
      <c r="AE209" s="22">
        <v>1</v>
      </c>
      <c r="AF209" s="22">
        <v>1</v>
      </c>
      <c r="AG209" s="22">
        <v>1</v>
      </c>
      <c r="AH209" s="22">
        <v>1</v>
      </c>
      <c r="AI209" s="22">
        <v>1</v>
      </c>
      <c r="AJ209" s="22">
        <v>1</v>
      </c>
      <c r="AK209" s="22">
        <v>1</v>
      </c>
      <c r="AL209" s="22">
        <v>1</v>
      </c>
      <c r="AM209" s="22">
        <v>1</v>
      </c>
      <c r="AN209" s="22">
        <v>1</v>
      </c>
      <c r="AO209" s="22">
        <v>1</v>
      </c>
      <c r="AP209" s="22">
        <v>1</v>
      </c>
      <c r="AQ209" s="22">
        <v>1</v>
      </c>
      <c r="AR209" s="22">
        <v>1</v>
      </c>
      <c r="AS209" s="22">
        <v>1</v>
      </c>
      <c r="AT209" s="201">
        <v>1</v>
      </c>
      <c r="AU209" s="201">
        <v>1</v>
      </c>
      <c r="AV209" s="201">
        <v>1</v>
      </c>
      <c r="AW209" s="322"/>
      <c r="AX209" s="206"/>
    </row>
    <row r="210" spans="1:50" ht="15" customHeight="1">
      <c r="A210" s="201">
        <v>4</v>
      </c>
      <c r="B210" s="267" t="s">
        <v>330</v>
      </c>
      <c r="C210" s="268" t="s">
        <v>334</v>
      </c>
      <c r="D210" s="487"/>
      <c r="E210" s="487"/>
      <c r="F210" s="488"/>
      <c r="G210" s="201"/>
      <c r="H210" s="489"/>
      <c r="I210" s="487"/>
      <c r="J210" s="488"/>
      <c r="K210" s="202"/>
      <c r="L210" s="269"/>
      <c r="M210" s="1149" t="s">
        <v>415</v>
      </c>
      <c r="N210" s="1150"/>
      <c r="O210" s="1150"/>
      <c r="P210" s="1150"/>
      <c r="Q210" s="1150"/>
      <c r="R210" s="1151"/>
      <c r="S210" s="22">
        <v>1</v>
      </c>
      <c r="T210" s="22">
        <v>1</v>
      </c>
      <c r="U210" s="22">
        <v>1</v>
      </c>
      <c r="V210" s="22">
        <v>1</v>
      </c>
      <c r="W210" s="22">
        <v>1</v>
      </c>
      <c r="X210" s="22">
        <v>1</v>
      </c>
      <c r="Y210" s="22">
        <v>1</v>
      </c>
      <c r="Z210" s="22">
        <v>1</v>
      </c>
      <c r="AA210" s="22">
        <v>1</v>
      </c>
      <c r="AB210" s="22">
        <v>1</v>
      </c>
      <c r="AC210" s="22">
        <v>1</v>
      </c>
      <c r="AD210" s="22">
        <v>1</v>
      </c>
      <c r="AE210" s="22">
        <v>1</v>
      </c>
      <c r="AF210" s="22">
        <v>1</v>
      </c>
      <c r="AG210" s="22">
        <v>1</v>
      </c>
      <c r="AH210" s="22">
        <v>1</v>
      </c>
      <c r="AI210" s="22">
        <v>1</v>
      </c>
      <c r="AJ210" s="22">
        <v>1</v>
      </c>
      <c r="AK210" s="22">
        <v>1</v>
      </c>
      <c r="AL210" s="22">
        <v>1</v>
      </c>
      <c r="AM210" s="22">
        <v>1</v>
      </c>
      <c r="AN210" s="22">
        <v>1</v>
      </c>
      <c r="AO210" s="22">
        <v>1</v>
      </c>
      <c r="AP210" s="22">
        <v>1</v>
      </c>
      <c r="AQ210" s="22">
        <v>1</v>
      </c>
      <c r="AR210" s="22">
        <v>1</v>
      </c>
      <c r="AS210" s="22">
        <v>1</v>
      </c>
      <c r="AT210" s="201">
        <v>1</v>
      </c>
      <c r="AU210" s="201">
        <v>1</v>
      </c>
      <c r="AV210" s="201">
        <v>1</v>
      </c>
      <c r="AW210" s="322"/>
      <c r="AX210" s="206"/>
    </row>
    <row r="211" spans="1:50" ht="20.25" customHeight="1">
      <c r="A211" s="201">
        <v>5</v>
      </c>
      <c r="B211" s="267" t="s">
        <v>330</v>
      </c>
      <c r="C211" s="268" t="s">
        <v>335</v>
      </c>
      <c r="D211" s="487"/>
      <c r="E211" s="487"/>
      <c r="F211" s="488"/>
      <c r="G211" s="201"/>
      <c r="H211" s="489"/>
      <c r="I211" s="487"/>
      <c r="J211" s="488"/>
      <c r="K211" s="202"/>
      <c r="L211" s="199"/>
      <c r="M211" s="1149" t="s">
        <v>414</v>
      </c>
      <c r="N211" s="1150"/>
      <c r="O211" s="1150"/>
      <c r="P211" s="1150"/>
      <c r="Q211" s="1150"/>
      <c r="R211" s="1151"/>
      <c r="S211" s="22">
        <v>1</v>
      </c>
      <c r="T211" s="22">
        <v>1</v>
      </c>
      <c r="U211" s="22">
        <v>1</v>
      </c>
      <c r="V211" s="22">
        <v>1</v>
      </c>
      <c r="W211" s="22">
        <v>1</v>
      </c>
      <c r="X211" s="22">
        <v>1</v>
      </c>
      <c r="Y211" s="22">
        <v>1</v>
      </c>
      <c r="Z211" s="22">
        <v>1</v>
      </c>
      <c r="AA211" s="22">
        <v>1</v>
      </c>
      <c r="AB211" s="22">
        <v>1</v>
      </c>
      <c r="AC211" s="22">
        <v>1</v>
      </c>
      <c r="AD211" s="22">
        <v>1</v>
      </c>
      <c r="AE211" s="22">
        <v>1</v>
      </c>
      <c r="AF211" s="22">
        <v>1</v>
      </c>
      <c r="AG211" s="22">
        <v>1</v>
      </c>
      <c r="AH211" s="22">
        <v>1</v>
      </c>
      <c r="AI211" s="22">
        <v>1</v>
      </c>
      <c r="AJ211" s="22">
        <v>1</v>
      </c>
      <c r="AK211" s="22">
        <v>1</v>
      </c>
      <c r="AL211" s="22">
        <v>1</v>
      </c>
      <c r="AM211" s="22">
        <v>1</v>
      </c>
      <c r="AN211" s="22">
        <v>1</v>
      </c>
      <c r="AO211" s="22">
        <v>1</v>
      </c>
      <c r="AP211" s="22">
        <v>1</v>
      </c>
      <c r="AQ211" s="22">
        <v>1</v>
      </c>
      <c r="AR211" s="22">
        <v>1</v>
      </c>
      <c r="AS211" s="22">
        <v>1</v>
      </c>
      <c r="AT211" s="201">
        <v>1</v>
      </c>
      <c r="AU211" s="201">
        <v>1</v>
      </c>
      <c r="AV211" s="201">
        <v>1</v>
      </c>
      <c r="AW211" s="322"/>
      <c r="AX211" s="206"/>
    </row>
    <row r="212" spans="1:50" ht="15" customHeight="1">
      <c r="A212" s="201">
        <v>6</v>
      </c>
      <c r="B212" s="267" t="s">
        <v>330</v>
      </c>
      <c r="C212" s="268" t="s">
        <v>336</v>
      </c>
      <c r="D212" s="1101"/>
      <c r="E212" s="1101"/>
      <c r="F212" s="1102"/>
      <c r="G212" s="201"/>
      <c r="H212" s="1103"/>
      <c r="I212" s="1101"/>
      <c r="J212" s="1102"/>
      <c r="K212" s="202"/>
      <c r="L212" s="199"/>
      <c r="M212" s="476"/>
      <c r="N212" s="481"/>
      <c r="O212" s="481"/>
      <c r="P212" s="481"/>
      <c r="Q212" s="481"/>
      <c r="R212" s="482"/>
      <c r="S212" s="22">
        <v>1</v>
      </c>
      <c r="T212" s="22">
        <v>1</v>
      </c>
      <c r="U212" s="22">
        <v>1</v>
      </c>
      <c r="V212" s="22">
        <v>1</v>
      </c>
      <c r="W212" s="22">
        <v>1</v>
      </c>
      <c r="X212" s="22">
        <v>1</v>
      </c>
      <c r="Y212" s="22">
        <v>1</v>
      </c>
      <c r="Z212" s="22">
        <v>1</v>
      </c>
      <c r="AA212" s="22">
        <v>1</v>
      </c>
      <c r="AB212" s="22">
        <v>1</v>
      </c>
      <c r="AC212" s="22">
        <v>1</v>
      </c>
      <c r="AD212" s="22">
        <v>1</v>
      </c>
      <c r="AE212" s="22">
        <v>1</v>
      </c>
      <c r="AF212" s="22">
        <v>1</v>
      </c>
      <c r="AG212" s="22">
        <v>1</v>
      </c>
      <c r="AH212" s="22">
        <v>1</v>
      </c>
      <c r="AI212" s="22">
        <v>1</v>
      </c>
      <c r="AJ212" s="22">
        <v>1</v>
      </c>
      <c r="AK212" s="22">
        <v>1</v>
      </c>
      <c r="AL212" s="22">
        <v>1</v>
      </c>
      <c r="AM212" s="22">
        <v>1</v>
      </c>
      <c r="AN212" s="22">
        <v>1</v>
      </c>
      <c r="AO212" s="22">
        <v>1</v>
      </c>
      <c r="AP212" s="22">
        <v>1</v>
      </c>
      <c r="AQ212" s="22">
        <v>1</v>
      </c>
      <c r="AR212" s="22">
        <v>1</v>
      </c>
      <c r="AS212" s="22">
        <v>1</v>
      </c>
      <c r="AT212" s="201">
        <v>1</v>
      </c>
      <c r="AU212" s="201">
        <v>1</v>
      </c>
      <c r="AV212" s="201">
        <v>1</v>
      </c>
      <c r="AW212" s="322"/>
      <c r="AX212" s="206"/>
    </row>
    <row r="213" spans="1:50">
      <c r="A213" s="201">
        <v>7</v>
      </c>
      <c r="B213" s="267" t="s">
        <v>330</v>
      </c>
      <c r="C213" s="268" t="s">
        <v>338</v>
      </c>
      <c r="D213" s="487"/>
      <c r="E213" s="487"/>
      <c r="F213" s="488"/>
      <c r="G213" s="201"/>
      <c r="H213" s="489"/>
      <c r="I213" s="487"/>
      <c r="J213" s="488"/>
      <c r="K213" s="202"/>
      <c r="L213" s="199"/>
      <c r="M213" s="480"/>
      <c r="N213" s="481"/>
      <c r="O213" s="481"/>
      <c r="P213" s="481"/>
      <c r="Q213" s="481"/>
      <c r="R213" s="482"/>
      <c r="S213" s="22">
        <v>1</v>
      </c>
      <c r="T213" s="22">
        <v>1</v>
      </c>
      <c r="U213" s="22">
        <v>1</v>
      </c>
      <c r="V213" s="22">
        <v>1</v>
      </c>
      <c r="W213" s="22">
        <v>1</v>
      </c>
      <c r="X213" s="22">
        <v>1</v>
      </c>
      <c r="Y213" s="22">
        <v>1</v>
      </c>
      <c r="Z213" s="22">
        <v>1</v>
      </c>
      <c r="AA213" s="22">
        <v>1</v>
      </c>
      <c r="AB213" s="22">
        <v>1</v>
      </c>
      <c r="AC213" s="22">
        <v>1</v>
      </c>
      <c r="AD213" s="22">
        <v>1</v>
      </c>
      <c r="AE213" s="22">
        <v>1</v>
      </c>
      <c r="AF213" s="22">
        <v>1</v>
      </c>
      <c r="AG213" s="22">
        <v>1</v>
      </c>
      <c r="AH213" s="22">
        <v>1</v>
      </c>
      <c r="AI213" s="22">
        <v>1</v>
      </c>
      <c r="AJ213" s="22">
        <v>1</v>
      </c>
      <c r="AK213" s="22">
        <v>1</v>
      </c>
      <c r="AL213" s="22">
        <v>1</v>
      </c>
      <c r="AM213" s="22">
        <v>1</v>
      </c>
      <c r="AN213" s="22">
        <v>1</v>
      </c>
      <c r="AO213" s="22">
        <v>1</v>
      </c>
      <c r="AP213" s="22">
        <v>1</v>
      </c>
      <c r="AQ213" s="22">
        <v>1</v>
      </c>
      <c r="AR213" s="22">
        <v>1</v>
      </c>
      <c r="AS213" s="22">
        <v>1</v>
      </c>
      <c r="AT213" s="201">
        <v>1</v>
      </c>
      <c r="AU213" s="201">
        <v>1</v>
      </c>
      <c r="AV213" s="201">
        <v>1</v>
      </c>
      <c r="AW213" s="322"/>
      <c r="AX213" s="206"/>
    </row>
    <row r="214" spans="1:50">
      <c r="A214" s="201">
        <v>8</v>
      </c>
      <c r="B214" s="267" t="s">
        <v>339</v>
      </c>
      <c r="C214" s="268" t="s">
        <v>340</v>
      </c>
      <c r="D214" s="487"/>
      <c r="E214" s="487"/>
      <c r="F214" s="488"/>
      <c r="G214" s="201"/>
      <c r="H214" s="489"/>
      <c r="I214" s="487"/>
      <c r="J214" s="488"/>
      <c r="K214" s="202"/>
      <c r="L214" s="199"/>
      <c r="M214" s="480"/>
      <c r="N214" s="481"/>
      <c r="O214" s="481"/>
      <c r="P214" s="481"/>
      <c r="Q214" s="481"/>
      <c r="R214" s="482"/>
      <c r="S214" s="22">
        <v>1</v>
      </c>
      <c r="T214" s="22">
        <v>1</v>
      </c>
      <c r="U214" s="22">
        <v>1</v>
      </c>
      <c r="V214" s="22">
        <v>1</v>
      </c>
      <c r="W214" s="22">
        <v>1</v>
      </c>
      <c r="X214" s="22">
        <v>1</v>
      </c>
      <c r="Y214" s="22">
        <v>1</v>
      </c>
      <c r="Z214" s="22">
        <v>1</v>
      </c>
      <c r="AA214" s="22">
        <v>1</v>
      </c>
      <c r="AB214" s="22">
        <v>1</v>
      </c>
      <c r="AC214" s="22">
        <v>1</v>
      </c>
      <c r="AD214" s="22">
        <v>1</v>
      </c>
      <c r="AE214" s="22">
        <v>1</v>
      </c>
      <c r="AF214" s="22">
        <v>1</v>
      </c>
      <c r="AG214" s="22">
        <v>1</v>
      </c>
      <c r="AH214" s="22">
        <v>1</v>
      </c>
      <c r="AI214" s="22">
        <v>1</v>
      </c>
      <c r="AJ214" s="22">
        <v>1</v>
      </c>
      <c r="AK214" s="22">
        <v>1</v>
      </c>
      <c r="AL214" s="22">
        <v>1</v>
      </c>
      <c r="AM214" s="22">
        <v>1</v>
      </c>
      <c r="AN214" s="22">
        <v>1</v>
      </c>
      <c r="AO214" s="22">
        <v>1</v>
      </c>
      <c r="AP214" s="22">
        <v>1</v>
      </c>
      <c r="AQ214" s="22">
        <v>1</v>
      </c>
      <c r="AR214" s="22">
        <v>1</v>
      </c>
      <c r="AS214" s="22">
        <v>1</v>
      </c>
      <c r="AT214" s="201">
        <v>1</v>
      </c>
      <c r="AU214" s="201">
        <v>1</v>
      </c>
      <c r="AV214" s="201">
        <v>1</v>
      </c>
      <c r="AW214" s="322"/>
      <c r="AX214" s="206"/>
    </row>
    <row r="215" spans="1:50">
      <c r="A215" s="201">
        <v>9</v>
      </c>
      <c r="B215" s="267" t="s">
        <v>341</v>
      </c>
      <c r="C215" s="268" t="s">
        <v>342</v>
      </c>
      <c r="D215" s="487"/>
      <c r="E215" s="487"/>
      <c r="F215" s="488"/>
      <c r="G215" s="201"/>
      <c r="H215" s="489"/>
      <c r="I215" s="487"/>
      <c r="J215" s="488"/>
      <c r="K215" s="202"/>
      <c r="L215" s="199"/>
      <c r="M215" s="480"/>
      <c r="N215" s="481"/>
      <c r="O215" s="481"/>
      <c r="P215" s="481"/>
      <c r="Q215" s="481"/>
      <c r="R215" s="482"/>
      <c r="S215" s="22">
        <v>1</v>
      </c>
      <c r="T215" s="22">
        <v>1</v>
      </c>
      <c r="U215" s="22">
        <v>1</v>
      </c>
      <c r="V215" s="22">
        <v>1</v>
      </c>
      <c r="W215" s="22">
        <v>1</v>
      </c>
      <c r="X215" s="22">
        <v>1</v>
      </c>
      <c r="Y215" s="22">
        <v>1</v>
      </c>
      <c r="Z215" s="22">
        <v>1</v>
      </c>
      <c r="AA215" s="22">
        <v>1</v>
      </c>
      <c r="AB215" s="22">
        <v>1</v>
      </c>
      <c r="AC215" s="22">
        <v>1</v>
      </c>
      <c r="AD215" s="22">
        <v>1</v>
      </c>
      <c r="AE215" s="22">
        <v>1</v>
      </c>
      <c r="AF215" s="22">
        <v>1</v>
      </c>
      <c r="AG215" s="22">
        <v>1</v>
      </c>
      <c r="AH215" s="22">
        <v>1</v>
      </c>
      <c r="AI215" s="22">
        <v>1</v>
      </c>
      <c r="AJ215" s="22">
        <v>1</v>
      </c>
      <c r="AK215" s="22">
        <v>1</v>
      </c>
      <c r="AL215" s="22">
        <v>1</v>
      </c>
      <c r="AM215" s="22">
        <v>1</v>
      </c>
      <c r="AN215" s="22">
        <v>1</v>
      </c>
      <c r="AO215" s="22">
        <v>1</v>
      </c>
      <c r="AP215" s="22">
        <v>1</v>
      </c>
      <c r="AQ215" s="22">
        <v>1</v>
      </c>
      <c r="AR215" s="22">
        <v>1</v>
      </c>
      <c r="AS215" s="22">
        <v>1</v>
      </c>
      <c r="AT215" s="201">
        <v>1</v>
      </c>
      <c r="AU215" s="201">
        <v>1</v>
      </c>
      <c r="AV215" s="201">
        <v>1</v>
      </c>
      <c r="AW215" s="322"/>
      <c r="AX215" s="206"/>
    </row>
    <row r="216" spans="1:50" ht="15" customHeight="1">
      <c r="A216" s="201">
        <v>10</v>
      </c>
      <c r="B216" s="267" t="s">
        <v>341</v>
      </c>
      <c r="C216" s="268" t="s">
        <v>343</v>
      </c>
      <c r="D216" s="487"/>
      <c r="E216" s="487"/>
      <c r="F216" s="488"/>
      <c r="G216" s="201"/>
      <c r="H216" s="489"/>
      <c r="I216" s="487"/>
      <c r="J216" s="488"/>
      <c r="K216" s="202"/>
      <c r="L216" s="199"/>
      <c r="M216" s="1149" t="s">
        <v>417</v>
      </c>
      <c r="N216" s="1150"/>
      <c r="O216" s="1150"/>
      <c r="P216" s="1150"/>
      <c r="Q216" s="1150"/>
      <c r="R216" s="1151"/>
      <c r="S216" s="22">
        <v>1</v>
      </c>
      <c r="T216" s="22">
        <v>1</v>
      </c>
      <c r="U216" s="22">
        <v>1</v>
      </c>
      <c r="V216" s="22">
        <v>1</v>
      </c>
      <c r="W216" s="22">
        <v>1</v>
      </c>
      <c r="X216" s="22">
        <v>1</v>
      </c>
      <c r="Y216" s="22">
        <v>1</v>
      </c>
      <c r="Z216" s="22">
        <v>1</v>
      </c>
      <c r="AA216" s="22">
        <v>1</v>
      </c>
      <c r="AB216" s="22">
        <v>1</v>
      </c>
      <c r="AC216" s="22">
        <v>1</v>
      </c>
      <c r="AD216" s="22">
        <v>1</v>
      </c>
      <c r="AE216" s="22">
        <v>1</v>
      </c>
      <c r="AF216" s="22">
        <v>1</v>
      </c>
      <c r="AG216" s="22">
        <v>1</v>
      </c>
      <c r="AH216" s="22">
        <v>1</v>
      </c>
      <c r="AI216" s="22">
        <v>1</v>
      </c>
      <c r="AJ216" s="22">
        <v>1</v>
      </c>
      <c r="AK216" s="22">
        <v>1</v>
      </c>
      <c r="AL216" s="22">
        <v>1</v>
      </c>
      <c r="AM216" s="22">
        <v>1</v>
      </c>
      <c r="AN216" s="22">
        <v>1</v>
      </c>
      <c r="AO216" s="22">
        <v>1</v>
      </c>
      <c r="AP216" s="22">
        <v>1</v>
      </c>
      <c r="AQ216" s="22">
        <v>1</v>
      </c>
      <c r="AR216" s="22">
        <v>1</v>
      </c>
      <c r="AS216" s="22">
        <v>1</v>
      </c>
      <c r="AT216" s="201">
        <v>1</v>
      </c>
      <c r="AU216" s="201">
        <v>1</v>
      </c>
      <c r="AV216" s="201">
        <v>1</v>
      </c>
      <c r="AW216" s="322"/>
      <c r="AX216" s="206"/>
    </row>
    <row r="217" spans="1:50">
      <c r="A217" s="201">
        <v>11</v>
      </c>
      <c r="B217" s="267" t="s">
        <v>344</v>
      </c>
      <c r="C217" s="268" t="s">
        <v>345</v>
      </c>
      <c r="D217" s="487"/>
      <c r="E217" s="487"/>
      <c r="F217" s="488"/>
      <c r="G217" s="201"/>
      <c r="H217" s="489"/>
      <c r="I217" s="487"/>
      <c r="J217" s="488"/>
      <c r="K217" s="202"/>
      <c r="L217" s="199"/>
      <c r="M217" s="480"/>
      <c r="N217" s="481"/>
      <c r="O217" s="481"/>
      <c r="P217" s="481"/>
      <c r="Q217" s="481"/>
      <c r="R217" s="482"/>
      <c r="S217" s="22">
        <v>1</v>
      </c>
      <c r="T217" s="22">
        <v>1</v>
      </c>
      <c r="U217" s="22">
        <v>1</v>
      </c>
      <c r="V217" s="22">
        <v>1</v>
      </c>
      <c r="W217" s="22">
        <v>1</v>
      </c>
      <c r="X217" s="22">
        <v>1</v>
      </c>
      <c r="Y217" s="22">
        <v>1</v>
      </c>
      <c r="Z217" s="22">
        <v>1</v>
      </c>
      <c r="AA217" s="22">
        <v>1</v>
      </c>
      <c r="AB217" s="22">
        <v>1</v>
      </c>
      <c r="AC217" s="22">
        <v>1</v>
      </c>
      <c r="AD217" s="22">
        <v>1</v>
      </c>
      <c r="AE217" s="22">
        <v>1</v>
      </c>
      <c r="AF217" s="22">
        <v>1</v>
      </c>
      <c r="AG217" s="22">
        <v>1</v>
      </c>
      <c r="AH217" s="22">
        <v>1</v>
      </c>
      <c r="AI217" s="22">
        <v>1</v>
      </c>
      <c r="AJ217" s="22">
        <v>1</v>
      </c>
      <c r="AK217" s="22">
        <v>1</v>
      </c>
      <c r="AL217" s="22">
        <v>1</v>
      </c>
      <c r="AM217" s="22">
        <v>1</v>
      </c>
      <c r="AN217" s="22">
        <v>1</v>
      </c>
      <c r="AO217" s="22">
        <v>1</v>
      </c>
      <c r="AP217" s="22">
        <v>1</v>
      </c>
      <c r="AQ217" s="22">
        <v>1</v>
      </c>
      <c r="AR217" s="22">
        <v>1</v>
      </c>
      <c r="AS217" s="22">
        <v>1</v>
      </c>
      <c r="AT217" s="201">
        <v>1</v>
      </c>
      <c r="AU217" s="201">
        <v>1</v>
      </c>
      <c r="AV217" s="201">
        <v>1</v>
      </c>
      <c r="AW217" s="322"/>
      <c r="AX217" s="206"/>
    </row>
    <row r="218" spans="1:50">
      <c r="A218" s="201">
        <v>12</v>
      </c>
      <c r="B218" s="267" t="s">
        <v>344</v>
      </c>
      <c r="C218" s="268" t="s">
        <v>346</v>
      </c>
      <c r="D218" s="489"/>
      <c r="E218" s="487"/>
      <c r="F218" s="488"/>
      <c r="G218" s="201"/>
      <c r="H218" s="489"/>
      <c r="I218" s="487"/>
      <c r="J218" s="488"/>
      <c r="K218" s="202"/>
      <c r="L218" s="199"/>
      <c r="M218" s="480"/>
      <c r="N218" s="481"/>
      <c r="O218" s="481"/>
      <c r="P218" s="481"/>
      <c r="Q218" s="481"/>
      <c r="R218" s="482"/>
      <c r="S218" s="22">
        <v>1</v>
      </c>
      <c r="T218" s="22">
        <v>1</v>
      </c>
      <c r="U218" s="22">
        <v>1</v>
      </c>
      <c r="V218" s="22">
        <v>1</v>
      </c>
      <c r="W218" s="22">
        <v>1</v>
      </c>
      <c r="X218" s="22">
        <v>1</v>
      </c>
      <c r="Y218" s="22">
        <v>1</v>
      </c>
      <c r="Z218" s="22">
        <v>1</v>
      </c>
      <c r="AA218" s="22">
        <v>1</v>
      </c>
      <c r="AB218" s="22">
        <v>1</v>
      </c>
      <c r="AC218" s="22">
        <v>1</v>
      </c>
      <c r="AD218" s="22">
        <v>1</v>
      </c>
      <c r="AE218" s="22">
        <v>1</v>
      </c>
      <c r="AF218" s="22">
        <v>1</v>
      </c>
      <c r="AG218" s="22">
        <v>1</v>
      </c>
      <c r="AH218" s="22">
        <v>1</v>
      </c>
      <c r="AI218" s="22">
        <v>1</v>
      </c>
      <c r="AJ218" s="22">
        <v>1</v>
      </c>
      <c r="AK218" s="22">
        <v>1</v>
      </c>
      <c r="AL218" s="22">
        <v>1</v>
      </c>
      <c r="AM218" s="22">
        <v>1</v>
      </c>
      <c r="AN218" s="22">
        <v>1</v>
      </c>
      <c r="AO218" s="22">
        <v>1</v>
      </c>
      <c r="AP218" s="22">
        <v>1</v>
      </c>
      <c r="AQ218" s="22">
        <v>1</v>
      </c>
      <c r="AR218" s="22">
        <v>1</v>
      </c>
      <c r="AS218" s="22">
        <v>1</v>
      </c>
      <c r="AT218" s="201">
        <v>1</v>
      </c>
      <c r="AU218" s="201">
        <v>1</v>
      </c>
      <c r="AV218" s="201">
        <v>1</v>
      </c>
      <c r="AW218" s="322"/>
      <c r="AX218" s="206"/>
    </row>
    <row r="219" spans="1:50">
      <c r="A219" s="201">
        <v>13</v>
      </c>
      <c r="B219" s="267" t="s">
        <v>347</v>
      </c>
      <c r="C219" s="268" t="s">
        <v>348</v>
      </c>
      <c r="D219" s="489"/>
      <c r="E219" s="487"/>
      <c r="F219" s="488"/>
      <c r="G219" s="201"/>
      <c r="H219" s="489"/>
      <c r="I219" s="487"/>
      <c r="J219" s="488"/>
      <c r="K219" s="202"/>
      <c r="L219" s="199"/>
      <c r="M219" s="480"/>
      <c r="N219" s="481"/>
      <c r="O219" s="1095"/>
      <c r="P219" s="1095"/>
      <c r="Q219" s="481"/>
      <c r="R219" s="482"/>
      <c r="S219" s="22">
        <v>1</v>
      </c>
      <c r="T219" s="22">
        <v>1</v>
      </c>
      <c r="U219" s="22">
        <v>1</v>
      </c>
      <c r="V219" s="22">
        <v>1</v>
      </c>
      <c r="W219" s="22">
        <v>1</v>
      </c>
      <c r="X219" s="22">
        <v>1</v>
      </c>
      <c r="Y219" s="22">
        <v>1</v>
      </c>
      <c r="Z219" s="22">
        <v>1</v>
      </c>
      <c r="AA219" s="22">
        <v>1</v>
      </c>
      <c r="AB219" s="22">
        <v>1</v>
      </c>
      <c r="AC219" s="22">
        <v>1</v>
      </c>
      <c r="AD219" s="22">
        <v>1</v>
      </c>
      <c r="AE219" s="22">
        <v>1</v>
      </c>
      <c r="AF219" s="22">
        <v>1</v>
      </c>
      <c r="AG219" s="22">
        <v>1</v>
      </c>
      <c r="AH219" s="22">
        <v>1</v>
      </c>
      <c r="AI219" s="22">
        <v>1</v>
      </c>
      <c r="AJ219" s="22">
        <v>1</v>
      </c>
      <c r="AK219" s="22">
        <v>1</v>
      </c>
      <c r="AL219" s="22">
        <v>1</v>
      </c>
      <c r="AM219" s="22">
        <v>1</v>
      </c>
      <c r="AN219" s="22">
        <v>1</v>
      </c>
      <c r="AO219" s="22">
        <v>1</v>
      </c>
      <c r="AP219" s="22">
        <v>1</v>
      </c>
      <c r="AQ219" s="22">
        <v>1</v>
      </c>
      <c r="AR219" s="22">
        <v>1</v>
      </c>
      <c r="AS219" s="22">
        <v>1</v>
      </c>
      <c r="AT219" s="201">
        <v>1</v>
      </c>
      <c r="AU219" s="201">
        <v>1</v>
      </c>
      <c r="AV219" s="201">
        <v>1</v>
      </c>
      <c r="AW219" s="322"/>
      <c r="AX219" s="206"/>
    </row>
    <row r="220" spans="1:50" ht="15" customHeight="1">
      <c r="A220" s="201">
        <v>14</v>
      </c>
      <c r="B220" s="267" t="s">
        <v>347</v>
      </c>
      <c r="C220" s="268" t="s">
        <v>349</v>
      </c>
      <c r="D220" s="489"/>
      <c r="E220" s="487"/>
      <c r="F220" s="488"/>
      <c r="G220" s="201"/>
      <c r="H220" s="489"/>
      <c r="I220" s="487"/>
      <c r="J220" s="488"/>
      <c r="K220" s="202"/>
      <c r="L220" s="199"/>
      <c r="M220" s="1149" t="s">
        <v>418</v>
      </c>
      <c r="N220" s="1150"/>
      <c r="O220" s="1150"/>
      <c r="P220" s="1150"/>
      <c r="Q220" s="1150"/>
      <c r="R220" s="1151"/>
      <c r="S220" s="22">
        <v>1</v>
      </c>
      <c r="T220" s="22">
        <v>1</v>
      </c>
      <c r="U220" s="22">
        <v>1</v>
      </c>
      <c r="V220" s="22">
        <v>1</v>
      </c>
      <c r="W220" s="22">
        <v>1</v>
      </c>
      <c r="X220" s="22">
        <v>1</v>
      </c>
      <c r="Y220" s="22">
        <v>1</v>
      </c>
      <c r="Z220" s="22">
        <v>1</v>
      </c>
      <c r="AA220" s="22">
        <v>1</v>
      </c>
      <c r="AB220" s="22">
        <v>1</v>
      </c>
      <c r="AC220" s="22">
        <v>1</v>
      </c>
      <c r="AD220" s="22">
        <v>1</v>
      </c>
      <c r="AE220" s="22">
        <v>1</v>
      </c>
      <c r="AF220" s="22">
        <v>1</v>
      </c>
      <c r="AG220" s="22">
        <v>1</v>
      </c>
      <c r="AH220" s="22">
        <v>1</v>
      </c>
      <c r="AI220" s="22">
        <v>1</v>
      </c>
      <c r="AJ220" s="22">
        <v>1</v>
      </c>
      <c r="AK220" s="22">
        <v>1</v>
      </c>
      <c r="AL220" s="22">
        <v>1</v>
      </c>
      <c r="AM220" s="22">
        <v>1</v>
      </c>
      <c r="AN220" s="22">
        <v>1</v>
      </c>
      <c r="AO220" s="22">
        <v>1</v>
      </c>
      <c r="AP220" s="22">
        <v>1</v>
      </c>
      <c r="AQ220" s="22">
        <v>1</v>
      </c>
      <c r="AR220" s="22">
        <v>1</v>
      </c>
      <c r="AS220" s="22">
        <v>1</v>
      </c>
      <c r="AT220" s="201">
        <v>1</v>
      </c>
      <c r="AU220" s="201">
        <v>1</v>
      </c>
      <c r="AV220" s="201">
        <v>1</v>
      </c>
      <c r="AW220" s="322"/>
      <c r="AX220" s="206"/>
    </row>
    <row r="221" spans="1:50">
      <c r="A221" s="201">
        <v>15</v>
      </c>
      <c r="B221" s="267" t="s">
        <v>347</v>
      </c>
      <c r="C221" s="268">
        <v>1595</v>
      </c>
      <c r="D221" s="489"/>
      <c r="E221" s="487"/>
      <c r="F221" s="488"/>
      <c r="G221" s="201"/>
      <c r="H221" s="489"/>
      <c r="I221" s="487"/>
      <c r="J221" s="488"/>
      <c r="K221" s="202"/>
      <c r="L221" s="199"/>
      <c r="M221" s="1094"/>
      <c r="N221" s="1095"/>
      <c r="O221" s="1095"/>
      <c r="P221" s="481"/>
      <c r="Q221" s="481"/>
      <c r="R221" s="482"/>
      <c r="S221" s="22">
        <v>1</v>
      </c>
      <c r="T221" s="22">
        <v>1</v>
      </c>
      <c r="U221" s="22">
        <v>1</v>
      </c>
      <c r="V221" s="22">
        <v>1</v>
      </c>
      <c r="W221" s="22">
        <v>1</v>
      </c>
      <c r="X221" s="22">
        <v>1</v>
      </c>
      <c r="Y221" s="22">
        <v>1</v>
      </c>
      <c r="Z221" s="22">
        <v>1</v>
      </c>
      <c r="AA221" s="22">
        <v>1</v>
      </c>
      <c r="AB221" s="22">
        <v>1</v>
      </c>
      <c r="AC221" s="22">
        <v>1</v>
      </c>
      <c r="AD221" s="22">
        <v>1</v>
      </c>
      <c r="AE221" s="22">
        <v>1</v>
      </c>
      <c r="AF221" s="22">
        <v>1</v>
      </c>
      <c r="AG221" s="22">
        <v>1</v>
      </c>
      <c r="AH221" s="22">
        <v>1</v>
      </c>
      <c r="AI221" s="22">
        <v>1</v>
      </c>
      <c r="AJ221" s="22">
        <v>1</v>
      </c>
      <c r="AK221" s="22">
        <v>1</v>
      </c>
      <c r="AL221" s="22">
        <v>1</v>
      </c>
      <c r="AM221" s="22">
        <v>1</v>
      </c>
      <c r="AN221" s="22">
        <v>1</v>
      </c>
      <c r="AO221" s="22">
        <v>1</v>
      </c>
      <c r="AP221" s="22">
        <v>1</v>
      </c>
      <c r="AQ221" s="22">
        <v>1</v>
      </c>
      <c r="AR221" s="22">
        <v>1</v>
      </c>
      <c r="AS221" s="22">
        <v>1</v>
      </c>
      <c r="AT221" s="201">
        <v>1</v>
      </c>
      <c r="AU221" s="201">
        <v>1</v>
      </c>
      <c r="AV221" s="201">
        <v>1</v>
      </c>
      <c r="AW221" s="322"/>
      <c r="AX221" s="206"/>
    </row>
    <row r="222" spans="1:50">
      <c r="A222" s="201">
        <v>16</v>
      </c>
      <c r="B222" s="267" t="s">
        <v>347</v>
      </c>
      <c r="C222" s="268" t="s">
        <v>350</v>
      </c>
      <c r="D222" s="489"/>
      <c r="E222" s="487"/>
      <c r="F222" s="488"/>
      <c r="G222" s="201"/>
      <c r="H222" s="489"/>
      <c r="I222" s="487"/>
      <c r="J222" s="488"/>
      <c r="K222" s="202"/>
      <c r="L222" s="199"/>
      <c r="M222" s="480"/>
      <c r="N222" s="481"/>
      <c r="O222" s="481"/>
      <c r="P222" s="481"/>
      <c r="Q222" s="481"/>
      <c r="R222" s="482"/>
      <c r="S222" s="22">
        <v>1</v>
      </c>
      <c r="T222" s="22">
        <v>1</v>
      </c>
      <c r="U222" s="22">
        <v>1</v>
      </c>
      <c r="V222" s="22">
        <v>1</v>
      </c>
      <c r="W222" s="22">
        <v>1</v>
      </c>
      <c r="X222" s="22">
        <v>1</v>
      </c>
      <c r="Y222" s="22">
        <v>1</v>
      </c>
      <c r="Z222" s="22">
        <v>1</v>
      </c>
      <c r="AA222" s="22">
        <v>1</v>
      </c>
      <c r="AB222" s="22">
        <v>1</v>
      </c>
      <c r="AC222" s="22">
        <v>1</v>
      </c>
      <c r="AD222" s="22">
        <v>1</v>
      </c>
      <c r="AE222" s="22">
        <v>1</v>
      </c>
      <c r="AF222" s="22">
        <v>1</v>
      </c>
      <c r="AG222" s="22">
        <v>1</v>
      </c>
      <c r="AH222" s="22">
        <v>1</v>
      </c>
      <c r="AI222" s="22">
        <v>1</v>
      </c>
      <c r="AJ222" s="22">
        <v>1</v>
      </c>
      <c r="AK222" s="22">
        <v>1</v>
      </c>
      <c r="AL222" s="22">
        <v>1</v>
      </c>
      <c r="AM222" s="22">
        <v>1</v>
      </c>
      <c r="AN222" s="22">
        <v>1</v>
      </c>
      <c r="AO222" s="22">
        <v>1</v>
      </c>
      <c r="AP222" s="22">
        <v>1</v>
      </c>
      <c r="AQ222" s="22">
        <v>1</v>
      </c>
      <c r="AR222" s="22">
        <v>1</v>
      </c>
      <c r="AS222" s="22">
        <v>1</v>
      </c>
      <c r="AT222" s="201">
        <v>1</v>
      </c>
      <c r="AU222" s="201">
        <v>1</v>
      </c>
      <c r="AV222" s="201">
        <v>1</v>
      </c>
      <c r="AW222" s="322"/>
      <c r="AX222" s="206"/>
    </row>
    <row r="223" spans="1:50">
      <c r="A223" s="201">
        <v>17</v>
      </c>
      <c r="B223" s="267" t="s">
        <v>347</v>
      </c>
      <c r="C223" s="268">
        <v>1594</v>
      </c>
      <c r="D223" s="489"/>
      <c r="E223" s="487"/>
      <c r="F223" s="488"/>
      <c r="G223" s="201"/>
      <c r="H223" s="489"/>
      <c r="I223" s="487"/>
      <c r="J223" s="488"/>
      <c r="K223" s="202"/>
      <c r="L223" s="199"/>
      <c r="M223" s="480"/>
      <c r="N223" s="481"/>
      <c r="O223" s="1095"/>
      <c r="P223" s="1095"/>
      <c r="Q223" s="481"/>
      <c r="R223" s="482"/>
      <c r="S223" s="22">
        <v>1</v>
      </c>
      <c r="T223" s="22">
        <v>1</v>
      </c>
      <c r="U223" s="22">
        <v>1</v>
      </c>
      <c r="V223" s="22">
        <v>1</v>
      </c>
      <c r="W223" s="22">
        <v>1</v>
      </c>
      <c r="X223" s="22">
        <v>1</v>
      </c>
      <c r="Y223" s="22">
        <v>1</v>
      </c>
      <c r="Z223" s="22">
        <v>1</v>
      </c>
      <c r="AA223" s="22">
        <v>1</v>
      </c>
      <c r="AB223" s="22">
        <v>1</v>
      </c>
      <c r="AC223" s="22">
        <v>1</v>
      </c>
      <c r="AD223" s="22">
        <v>1</v>
      </c>
      <c r="AE223" s="22">
        <v>1</v>
      </c>
      <c r="AF223" s="22">
        <v>1</v>
      </c>
      <c r="AG223" s="22">
        <v>1</v>
      </c>
      <c r="AH223" s="22">
        <v>1</v>
      </c>
      <c r="AI223" s="22">
        <v>1</v>
      </c>
      <c r="AJ223" s="22">
        <v>1</v>
      </c>
      <c r="AK223" s="22">
        <v>1</v>
      </c>
      <c r="AL223" s="22">
        <v>1</v>
      </c>
      <c r="AM223" s="22">
        <v>1</v>
      </c>
      <c r="AN223" s="22">
        <v>1</v>
      </c>
      <c r="AO223" s="22">
        <v>1</v>
      </c>
      <c r="AP223" s="22">
        <v>1</v>
      </c>
      <c r="AQ223" s="22">
        <v>1</v>
      </c>
      <c r="AR223" s="22">
        <v>1</v>
      </c>
      <c r="AS223" s="22">
        <v>1</v>
      </c>
      <c r="AT223" s="201">
        <v>1</v>
      </c>
      <c r="AU223" s="201">
        <v>1</v>
      </c>
      <c r="AV223" s="201">
        <v>1</v>
      </c>
      <c r="AW223" s="322"/>
      <c r="AX223" s="206"/>
    </row>
    <row r="224" spans="1:50">
      <c r="A224" s="201">
        <v>18</v>
      </c>
      <c r="B224" s="267" t="s">
        <v>351</v>
      </c>
      <c r="C224" s="268" t="s">
        <v>352</v>
      </c>
      <c r="D224" s="489"/>
      <c r="E224" s="487"/>
      <c r="F224" s="488"/>
      <c r="G224" s="201"/>
      <c r="H224" s="489"/>
      <c r="I224" s="487"/>
      <c r="J224" s="488"/>
      <c r="K224" s="202"/>
      <c r="L224" s="199"/>
      <c r="M224" s="480"/>
      <c r="N224" s="481"/>
      <c r="O224" s="481"/>
      <c r="P224" s="481"/>
      <c r="Q224" s="481"/>
      <c r="R224" s="482"/>
      <c r="S224" s="22">
        <v>1</v>
      </c>
      <c r="T224" s="22">
        <v>1</v>
      </c>
      <c r="U224" s="22">
        <v>1</v>
      </c>
      <c r="V224" s="22">
        <v>1</v>
      </c>
      <c r="W224" s="22">
        <v>1</v>
      </c>
      <c r="X224" s="22">
        <v>1</v>
      </c>
      <c r="Y224" s="22">
        <v>1</v>
      </c>
      <c r="Z224" s="22">
        <v>1</v>
      </c>
      <c r="AA224" s="22">
        <v>1</v>
      </c>
      <c r="AB224" s="22">
        <v>1</v>
      </c>
      <c r="AC224" s="22">
        <v>1</v>
      </c>
      <c r="AD224" s="22">
        <v>1</v>
      </c>
      <c r="AE224" s="22">
        <v>1</v>
      </c>
      <c r="AF224" s="22">
        <v>1</v>
      </c>
      <c r="AG224" s="22">
        <v>1</v>
      </c>
      <c r="AH224" s="22">
        <v>1</v>
      </c>
      <c r="AI224" s="22">
        <v>1</v>
      </c>
      <c r="AJ224" s="22">
        <v>1</v>
      </c>
      <c r="AK224" s="22">
        <v>1</v>
      </c>
      <c r="AL224" s="22">
        <v>1</v>
      </c>
      <c r="AM224" s="22">
        <v>1</v>
      </c>
      <c r="AN224" s="22">
        <v>1</v>
      </c>
      <c r="AO224" s="22">
        <v>1</v>
      </c>
      <c r="AP224" s="22">
        <v>1</v>
      </c>
      <c r="AQ224" s="22">
        <v>1</v>
      </c>
      <c r="AR224" s="22">
        <v>1</v>
      </c>
      <c r="AS224" s="22">
        <v>1</v>
      </c>
      <c r="AT224" s="201">
        <v>1</v>
      </c>
      <c r="AU224" s="201">
        <v>1</v>
      </c>
      <c r="AV224" s="201">
        <v>1</v>
      </c>
      <c r="AW224" s="322"/>
      <c r="AX224" s="206"/>
    </row>
    <row r="225" spans="1:50" ht="15.75" customHeight="1">
      <c r="A225" s="201">
        <v>19</v>
      </c>
      <c r="B225" s="267" t="s">
        <v>353</v>
      </c>
      <c r="C225" s="268" t="s">
        <v>354</v>
      </c>
      <c r="D225" s="489"/>
      <c r="E225" s="487"/>
      <c r="F225" s="488"/>
      <c r="G225" s="201"/>
      <c r="H225" s="489"/>
      <c r="I225" s="487"/>
      <c r="J225" s="488"/>
      <c r="K225" s="202"/>
      <c r="L225" s="199"/>
      <c r="M225" s="480"/>
      <c r="N225" s="481"/>
      <c r="O225" s="481"/>
      <c r="P225" s="481"/>
      <c r="Q225" s="481"/>
      <c r="R225" s="482"/>
      <c r="S225" s="22">
        <v>1</v>
      </c>
      <c r="T225" s="22">
        <v>1</v>
      </c>
      <c r="U225" s="22">
        <v>1</v>
      </c>
      <c r="V225" s="22">
        <v>1</v>
      </c>
      <c r="W225" s="22">
        <v>1</v>
      </c>
      <c r="X225" s="22">
        <v>1</v>
      </c>
      <c r="Y225" s="22">
        <v>1</v>
      </c>
      <c r="Z225" s="22">
        <v>1</v>
      </c>
      <c r="AA225" s="22">
        <v>1</v>
      </c>
      <c r="AB225" s="22">
        <v>1</v>
      </c>
      <c r="AC225" s="22">
        <v>1</v>
      </c>
      <c r="AD225" s="22">
        <v>1</v>
      </c>
      <c r="AE225" s="22">
        <v>1</v>
      </c>
      <c r="AF225" s="22">
        <v>1</v>
      </c>
      <c r="AG225" s="22">
        <v>1</v>
      </c>
      <c r="AH225" s="22">
        <v>1</v>
      </c>
      <c r="AI225" s="22">
        <v>1</v>
      </c>
      <c r="AJ225" s="22">
        <v>1</v>
      </c>
      <c r="AK225" s="22">
        <v>1</v>
      </c>
      <c r="AL225" s="22">
        <v>1</v>
      </c>
      <c r="AM225" s="22">
        <v>1</v>
      </c>
      <c r="AN225" s="22">
        <v>1</v>
      </c>
      <c r="AO225" s="22">
        <v>1</v>
      </c>
      <c r="AP225" s="22">
        <v>1</v>
      </c>
      <c r="AQ225" s="22">
        <v>1</v>
      </c>
      <c r="AR225" s="22">
        <v>1</v>
      </c>
      <c r="AS225" s="22">
        <v>1</v>
      </c>
      <c r="AT225" s="201">
        <v>1</v>
      </c>
      <c r="AU225" s="201">
        <v>1</v>
      </c>
      <c r="AV225" s="201">
        <v>1</v>
      </c>
      <c r="AW225" s="322"/>
      <c r="AX225" s="206"/>
    </row>
    <row r="226" spans="1:50" ht="15.75" customHeight="1">
      <c r="A226" s="201">
        <v>20</v>
      </c>
      <c r="B226" s="267" t="s">
        <v>353</v>
      </c>
      <c r="C226" s="268" t="s">
        <v>355</v>
      </c>
      <c r="D226" s="489"/>
      <c r="E226" s="487"/>
      <c r="F226" s="488"/>
      <c r="G226" s="201"/>
      <c r="H226" s="489"/>
      <c r="I226" s="487"/>
      <c r="J226" s="488"/>
      <c r="K226" s="202"/>
      <c r="L226" s="199"/>
      <c r="M226" s="480"/>
      <c r="N226" s="481"/>
      <c r="O226" s="481"/>
      <c r="P226" s="481"/>
      <c r="Q226" s="481"/>
      <c r="R226" s="482"/>
      <c r="S226" s="22">
        <v>1</v>
      </c>
      <c r="T226" s="22">
        <v>1</v>
      </c>
      <c r="U226" s="22">
        <v>1</v>
      </c>
      <c r="V226" s="22">
        <v>1</v>
      </c>
      <c r="W226" s="22">
        <v>1</v>
      </c>
      <c r="X226" s="22">
        <v>1</v>
      </c>
      <c r="Y226" s="22">
        <v>1</v>
      </c>
      <c r="Z226" s="22">
        <v>1</v>
      </c>
      <c r="AA226" s="22">
        <v>1</v>
      </c>
      <c r="AB226" s="22">
        <v>1</v>
      </c>
      <c r="AC226" s="22">
        <v>1</v>
      </c>
      <c r="AD226" s="22">
        <v>1</v>
      </c>
      <c r="AE226" s="22">
        <v>1</v>
      </c>
      <c r="AF226" s="22">
        <v>1</v>
      </c>
      <c r="AG226" s="22">
        <v>1</v>
      </c>
      <c r="AH226" s="22">
        <v>1</v>
      </c>
      <c r="AI226" s="22">
        <v>1</v>
      </c>
      <c r="AJ226" s="22">
        <v>1</v>
      </c>
      <c r="AK226" s="22">
        <v>1</v>
      </c>
      <c r="AL226" s="22">
        <v>1</v>
      </c>
      <c r="AM226" s="22">
        <v>1</v>
      </c>
      <c r="AN226" s="22">
        <v>1</v>
      </c>
      <c r="AO226" s="22">
        <v>1</v>
      </c>
      <c r="AP226" s="22">
        <v>1</v>
      </c>
      <c r="AQ226" s="22">
        <v>1</v>
      </c>
      <c r="AR226" s="22">
        <v>1</v>
      </c>
      <c r="AS226" s="22">
        <v>1</v>
      </c>
      <c r="AT226" s="201">
        <v>1</v>
      </c>
      <c r="AU226" s="201">
        <v>1</v>
      </c>
      <c r="AV226" s="201">
        <v>1</v>
      </c>
      <c r="AW226" s="322"/>
      <c r="AX226" s="206"/>
    </row>
    <row r="227" spans="1:50" ht="15.75" customHeight="1">
      <c r="A227" s="201">
        <v>21</v>
      </c>
      <c r="B227" s="267" t="s">
        <v>356</v>
      </c>
      <c r="C227" s="268" t="s">
        <v>357</v>
      </c>
      <c r="D227" s="489"/>
      <c r="E227" s="487"/>
      <c r="F227" s="488"/>
      <c r="G227" s="201"/>
      <c r="H227" s="489"/>
      <c r="I227" s="487"/>
      <c r="J227" s="488"/>
      <c r="K227" s="202"/>
      <c r="L227" s="199"/>
      <c r="M227" s="480"/>
      <c r="N227" s="481"/>
      <c r="O227" s="481"/>
      <c r="P227" s="481"/>
      <c r="Q227" s="481"/>
      <c r="R227" s="482"/>
      <c r="S227" s="22">
        <v>1</v>
      </c>
      <c r="T227" s="22">
        <v>1</v>
      </c>
      <c r="U227" s="22">
        <v>1</v>
      </c>
      <c r="V227" s="22">
        <v>1</v>
      </c>
      <c r="W227" s="22">
        <v>1</v>
      </c>
      <c r="X227" s="22">
        <v>1</v>
      </c>
      <c r="Y227" s="22">
        <v>1</v>
      </c>
      <c r="Z227" s="22">
        <v>1</v>
      </c>
      <c r="AA227" s="22">
        <v>1</v>
      </c>
      <c r="AB227" s="22">
        <v>1</v>
      </c>
      <c r="AC227" s="22">
        <v>1</v>
      </c>
      <c r="AD227" s="22">
        <v>1</v>
      </c>
      <c r="AE227" s="22">
        <v>1</v>
      </c>
      <c r="AF227" s="22">
        <v>1</v>
      </c>
      <c r="AG227" s="22">
        <v>1</v>
      </c>
      <c r="AH227" s="22">
        <v>1</v>
      </c>
      <c r="AI227" s="22">
        <v>1</v>
      </c>
      <c r="AJ227" s="22">
        <v>1</v>
      </c>
      <c r="AK227" s="22">
        <v>1</v>
      </c>
      <c r="AL227" s="22">
        <v>1</v>
      </c>
      <c r="AM227" s="22">
        <v>1</v>
      </c>
      <c r="AN227" s="22">
        <v>1</v>
      </c>
      <c r="AO227" s="22">
        <v>1</v>
      </c>
      <c r="AP227" s="22">
        <v>1</v>
      </c>
      <c r="AQ227" s="22">
        <v>1</v>
      </c>
      <c r="AR227" s="22">
        <v>1</v>
      </c>
      <c r="AS227" s="22">
        <v>1</v>
      </c>
      <c r="AT227" s="201">
        <v>1</v>
      </c>
      <c r="AU227" s="201">
        <v>1</v>
      </c>
      <c r="AV227" s="201">
        <v>1</v>
      </c>
      <c r="AW227" s="322"/>
      <c r="AX227" s="206"/>
    </row>
    <row r="228" spans="1:50" ht="15.75" customHeight="1">
      <c r="A228" s="201">
        <v>22</v>
      </c>
      <c r="B228" s="267" t="s">
        <v>356</v>
      </c>
      <c r="C228" s="268" t="s">
        <v>358</v>
      </c>
      <c r="D228" s="489"/>
      <c r="E228" s="487"/>
      <c r="F228" s="488"/>
      <c r="G228" s="201"/>
      <c r="H228" s="489"/>
      <c r="I228" s="487"/>
      <c r="J228" s="488"/>
      <c r="K228" s="202"/>
      <c r="L228" s="199"/>
      <c r="M228" s="480"/>
      <c r="N228" s="481"/>
      <c r="O228" s="481"/>
      <c r="P228" s="481"/>
      <c r="Q228" s="481"/>
      <c r="R228" s="482"/>
      <c r="S228" s="22">
        <v>1</v>
      </c>
      <c r="T228" s="22">
        <v>1</v>
      </c>
      <c r="U228" s="22">
        <v>1</v>
      </c>
      <c r="V228" s="22">
        <v>1</v>
      </c>
      <c r="W228" s="22">
        <v>1</v>
      </c>
      <c r="X228" s="22">
        <v>1</v>
      </c>
      <c r="Y228" s="22">
        <v>1</v>
      </c>
      <c r="Z228" s="22">
        <v>1</v>
      </c>
      <c r="AA228" s="22">
        <v>1</v>
      </c>
      <c r="AB228" s="22">
        <v>1</v>
      </c>
      <c r="AC228" s="22">
        <v>1</v>
      </c>
      <c r="AD228" s="22">
        <v>1</v>
      </c>
      <c r="AE228" s="22">
        <v>1</v>
      </c>
      <c r="AF228" s="22">
        <v>1</v>
      </c>
      <c r="AG228" s="22">
        <v>1</v>
      </c>
      <c r="AH228" s="22">
        <v>1</v>
      </c>
      <c r="AI228" s="22">
        <v>1</v>
      </c>
      <c r="AJ228" s="22">
        <v>1</v>
      </c>
      <c r="AK228" s="22">
        <v>1</v>
      </c>
      <c r="AL228" s="22">
        <v>1</v>
      </c>
      <c r="AM228" s="22">
        <v>1</v>
      </c>
      <c r="AN228" s="22">
        <v>1</v>
      </c>
      <c r="AO228" s="22">
        <v>1</v>
      </c>
      <c r="AP228" s="22">
        <v>1</v>
      </c>
      <c r="AQ228" s="22">
        <v>1</v>
      </c>
      <c r="AR228" s="22">
        <v>1</v>
      </c>
      <c r="AS228" s="22">
        <v>1</v>
      </c>
      <c r="AT228" s="201">
        <v>1</v>
      </c>
      <c r="AU228" s="201">
        <v>1</v>
      </c>
      <c r="AV228" s="201">
        <v>1</v>
      </c>
      <c r="AW228" s="322"/>
      <c r="AX228" s="206"/>
    </row>
    <row r="229" spans="1:50" ht="15.75" customHeight="1">
      <c r="A229" s="201">
        <v>23</v>
      </c>
      <c r="B229" s="267" t="s">
        <v>356</v>
      </c>
      <c r="C229" s="268" t="s">
        <v>359</v>
      </c>
      <c r="D229" s="489"/>
      <c r="E229" s="487"/>
      <c r="F229" s="488"/>
      <c r="G229" s="201"/>
      <c r="H229" s="489"/>
      <c r="I229" s="487"/>
      <c r="J229" s="488"/>
      <c r="K229" s="202"/>
      <c r="L229" s="199"/>
      <c r="M229" s="480"/>
      <c r="N229" s="481"/>
      <c r="O229" s="481"/>
      <c r="P229" s="481"/>
      <c r="Q229" s="481"/>
      <c r="R229" s="482"/>
      <c r="S229" s="22">
        <v>1</v>
      </c>
      <c r="T229" s="22">
        <v>1</v>
      </c>
      <c r="U229" s="22">
        <v>1</v>
      </c>
      <c r="V229" s="22">
        <v>1</v>
      </c>
      <c r="W229" s="22">
        <v>1</v>
      </c>
      <c r="X229" s="22">
        <v>1</v>
      </c>
      <c r="Y229" s="22">
        <v>1</v>
      </c>
      <c r="Z229" s="22">
        <v>1</v>
      </c>
      <c r="AA229" s="22">
        <v>1</v>
      </c>
      <c r="AB229" s="22">
        <v>1</v>
      </c>
      <c r="AC229" s="22">
        <v>1</v>
      </c>
      <c r="AD229" s="22">
        <v>1</v>
      </c>
      <c r="AE229" s="22">
        <v>1</v>
      </c>
      <c r="AF229" s="22">
        <v>1</v>
      </c>
      <c r="AG229" s="22">
        <v>1</v>
      </c>
      <c r="AH229" s="22">
        <v>1</v>
      </c>
      <c r="AI229" s="22">
        <v>1</v>
      </c>
      <c r="AJ229" s="22">
        <v>1</v>
      </c>
      <c r="AK229" s="22">
        <v>1</v>
      </c>
      <c r="AL229" s="22">
        <v>1</v>
      </c>
      <c r="AM229" s="22">
        <v>1</v>
      </c>
      <c r="AN229" s="22">
        <v>1</v>
      </c>
      <c r="AO229" s="22">
        <v>1</v>
      </c>
      <c r="AP229" s="22">
        <v>1</v>
      </c>
      <c r="AQ229" s="22">
        <v>1</v>
      </c>
      <c r="AR229" s="22">
        <v>1</v>
      </c>
      <c r="AS229" s="22">
        <v>1</v>
      </c>
      <c r="AT229" s="201">
        <v>1</v>
      </c>
      <c r="AU229" s="201">
        <v>1</v>
      </c>
      <c r="AV229" s="201">
        <v>1</v>
      </c>
      <c r="AW229" s="322"/>
      <c r="AX229" s="206"/>
    </row>
    <row r="230" spans="1:50" ht="15.75" customHeight="1">
      <c r="A230" s="201">
        <v>24</v>
      </c>
      <c r="B230" s="267" t="s">
        <v>356</v>
      </c>
      <c r="C230" s="268" t="s">
        <v>360</v>
      </c>
      <c r="D230" s="489"/>
      <c r="E230" s="487"/>
      <c r="F230" s="488"/>
      <c r="G230" s="201"/>
      <c r="H230" s="489"/>
      <c r="I230" s="487"/>
      <c r="J230" s="488"/>
      <c r="K230" s="202"/>
      <c r="L230" s="199"/>
      <c r="M230" s="480"/>
      <c r="N230" s="481"/>
      <c r="O230" s="481"/>
      <c r="P230" s="481"/>
      <c r="Q230" s="481"/>
      <c r="R230" s="482"/>
      <c r="S230" s="22">
        <v>1</v>
      </c>
      <c r="T230" s="22">
        <v>1</v>
      </c>
      <c r="U230" s="22">
        <v>1</v>
      </c>
      <c r="V230" s="22">
        <v>1</v>
      </c>
      <c r="W230" s="22">
        <v>1</v>
      </c>
      <c r="X230" s="22">
        <v>1</v>
      </c>
      <c r="Y230" s="22">
        <v>1</v>
      </c>
      <c r="Z230" s="22">
        <v>1</v>
      </c>
      <c r="AA230" s="22">
        <v>1</v>
      </c>
      <c r="AB230" s="22">
        <v>1</v>
      </c>
      <c r="AC230" s="22">
        <v>1</v>
      </c>
      <c r="AD230" s="22">
        <v>1</v>
      </c>
      <c r="AE230" s="22">
        <v>1</v>
      </c>
      <c r="AF230" s="22">
        <v>1</v>
      </c>
      <c r="AG230" s="22">
        <v>1</v>
      </c>
      <c r="AH230" s="22">
        <v>1</v>
      </c>
      <c r="AI230" s="22">
        <v>1</v>
      </c>
      <c r="AJ230" s="22">
        <v>1</v>
      </c>
      <c r="AK230" s="22">
        <v>1</v>
      </c>
      <c r="AL230" s="22">
        <v>1</v>
      </c>
      <c r="AM230" s="22">
        <v>1</v>
      </c>
      <c r="AN230" s="22">
        <v>1</v>
      </c>
      <c r="AO230" s="22">
        <v>1</v>
      </c>
      <c r="AP230" s="22">
        <v>1</v>
      </c>
      <c r="AQ230" s="22">
        <v>1</v>
      </c>
      <c r="AR230" s="22">
        <v>1</v>
      </c>
      <c r="AS230" s="22">
        <v>1</v>
      </c>
      <c r="AT230" s="201">
        <v>1</v>
      </c>
      <c r="AU230" s="201">
        <v>1</v>
      </c>
      <c r="AV230" s="201">
        <v>1</v>
      </c>
      <c r="AW230" s="322"/>
      <c r="AX230" s="206"/>
    </row>
    <row r="231" spans="1:50" ht="15.75" customHeight="1">
      <c r="A231" s="201">
        <v>25</v>
      </c>
      <c r="B231" s="267" t="s">
        <v>361</v>
      </c>
      <c r="C231" s="268" t="s">
        <v>362</v>
      </c>
      <c r="D231" s="489"/>
      <c r="E231" s="487"/>
      <c r="F231" s="488"/>
      <c r="G231" s="201"/>
      <c r="H231" s="489"/>
      <c r="I231" s="487"/>
      <c r="J231" s="488"/>
      <c r="K231" s="202"/>
      <c r="L231" s="199"/>
      <c r="N231" s="481"/>
      <c r="O231" s="481"/>
      <c r="P231" s="481"/>
      <c r="Q231" s="481"/>
      <c r="R231" s="482"/>
      <c r="S231" s="22">
        <v>1</v>
      </c>
      <c r="T231" s="22">
        <v>1</v>
      </c>
      <c r="U231" s="22">
        <v>1</v>
      </c>
      <c r="V231" s="22">
        <v>1</v>
      </c>
      <c r="W231" s="22">
        <v>1</v>
      </c>
      <c r="X231" s="22">
        <v>1</v>
      </c>
      <c r="Y231" s="22">
        <v>1</v>
      </c>
      <c r="Z231" s="22">
        <v>1</v>
      </c>
      <c r="AA231" s="22">
        <v>1</v>
      </c>
      <c r="AB231" s="22">
        <v>1</v>
      </c>
      <c r="AC231" s="22">
        <v>1</v>
      </c>
      <c r="AD231" s="22">
        <v>1</v>
      </c>
      <c r="AE231" s="22">
        <v>1</v>
      </c>
      <c r="AF231" s="22">
        <v>1</v>
      </c>
      <c r="AG231" s="22">
        <v>1</v>
      </c>
      <c r="AH231" s="22">
        <v>1</v>
      </c>
      <c r="AI231" s="22">
        <v>1</v>
      </c>
      <c r="AJ231" s="22">
        <v>1</v>
      </c>
      <c r="AK231" s="22">
        <v>1</v>
      </c>
      <c r="AL231" s="22">
        <v>1</v>
      </c>
      <c r="AM231" s="22">
        <v>1</v>
      </c>
      <c r="AN231" s="22">
        <v>1</v>
      </c>
      <c r="AO231" s="22">
        <v>1</v>
      </c>
      <c r="AP231" s="22">
        <v>1</v>
      </c>
      <c r="AQ231" s="22">
        <v>1</v>
      </c>
      <c r="AR231" s="22">
        <v>1</v>
      </c>
      <c r="AS231" s="22">
        <v>1</v>
      </c>
      <c r="AT231" s="201">
        <v>1</v>
      </c>
      <c r="AU231" s="201">
        <v>1</v>
      </c>
      <c r="AV231" s="201">
        <v>1</v>
      </c>
      <c r="AW231" s="322"/>
      <c r="AX231" s="206"/>
    </row>
    <row r="232" spans="1:50" ht="15.75" customHeight="1">
      <c r="A232" s="201">
        <v>26</v>
      </c>
      <c r="B232" s="267" t="s">
        <v>363</v>
      </c>
      <c r="C232" s="268" t="s">
        <v>364</v>
      </c>
      <c r="D232" s="489"/>
      <c r="E232" s="487"/>
      <c r="F232" s="488"/>
      <c r="G232" s="201"/>
      <c r="H232" s="489"/>
      <c r="I232" s="487"/>
      <c r="J232" s="488"/>
      <c r="K232" s="202"/>
      <c r="L232" s="199"/>
      <c r="M232" s="476"/>
      <c r="N232" s="481"/>
      <c r="O232" s="481"/>
      <c r="P232" s="481"/>
      <c r="Q232" s="481"/>
      <c r="R232" s="482"/>
      <c r="S232" s="22">
        <v>1</v>
      </c>
      <c r="T232" s="22">
        <v>1</v>
      </c>
      <c r="U232" s="22">
        <v>1</v>
      </c>
      <c r="V232" s="22">
        <v>1</v>
      </c>
      <c r="W232" s="22">
        <v>1</v>
      </c>
      <c r="X232" s="22">
        <v>1</v>
      </c>
      <c r="Y232" s="22">
        <v>1</v>
      </c>
      <c r="Z232" s="22">
        <v>1</v>
      </c>
      <c r="AA232" s="22">
        <v>1</v>
      </c>
      <c r="AB232" s="22">
        <v>1</v>
      </c>
      <c r="AC232" s="22">
        <v>1</v>
      </c>
      <c r="AD232" s="22">
        <v>1</v>
      </c>
      <c r="AE232" s="22">
        <v>1</v>
      </c>
      <c r="AF232" s="22">
        <v>1</v>
      </c>
      <c r="AG232" s="22">
        <v>1</v>
      </c>
      <c r="AH232" s="22">
        <v>1</v>
      </c>
      <c r="AI232" s="22">
        <v>1</v>
      </c>
      <c r="AJ232" s="22">
        <v>1</v>
      </c>
      <c r="AK232" s="22">
        <v>1</v>
      </c>
      <c r="AL232" s="22">
        <v>1</v>
      </c>
      <c r="AM232" s="22">
        <v>1</v>
      </c>
      <c r="AN232" s="22">
        <v>1</v>
      </c>
      <c r="AO232" s="22">
        <v>1</v>
      </c>
      <c r="AP232" s="22">
        <v>1</v>
      </c>
      <c r="AQ232" s="22">
        <v>1</v>
      </c>
      <c r="AR232" s="22">
        <v>1</v>
      </c>
      <c r="AS232" s="22">
        <v>1</v>
      </c>
      <c r="AT232" s="201">
        <v>1</v>
      </c>
      <c r="AU232" s="201">
        <v>1</v>
      </c>
      <c r="AV232" s="201">
        <v>1</v>
      </c>
      <c r="AW232" s="322"/>
      <c r="AX232" s="206"/>
    </row>
    <row r="233" spans="1:50" ht="15.75" customHeight="1">
      <c r="A233" s="201">
        <v>27</v>
      </c>
      <c r="B233" s="267" t="s">
        <v>363</v>
      </c>
      <c r="C233" s="268" t="s">
        <v>366</v>
      </c>
      <c r="D233" s="489"/>
      <c r="E233" s="487"/>
      <c r="F233" s="488"/>
      <c r="G233" s="201"/>
      <c r="H233" s="489"/>
      <c r="I233" s="487"/>
      <c r="J233" s="488"/>
      <c r="K233" s="202"/>
      <c r="L233" s="199"/>
      <c r="M233" s="480"/>
      <c r="N233" s="481"/>
      <c r="O233" s="481"/>
      <c r="P233" s="481"/>
      <c r="Q233" s="481"/>
      <c r="R233" s="482"/>
      <c r="S233" s="22">
        <v>1</v>
      </c>
      <c r="T233" s="22">
        <v>1</v>
      </c>
      <c r="U233" s="22">
        <v>1</v>
      </c>
      <c r="V233" s="22">
        <v>1</v>
      </c>
      <c r="W233" s="22">
        <v>1</v>
      </c>
      <c r="X233" s="22">
        <v>1</v>
      </c>
      <c r="Y233" s="22">
        <v>1</v>
      </c>
      <c r="Z233" s="22">
        <v>1</v>
      </c>
      <c r="AA233" s="22">
        <v>1</v>
      </c>
      <c r="AB233" s="22">
        <v>1</v>
      </c>
      <c r="AC233" s="22">
        <v>1</v>
      </c>
      <c r="AD233" s="22">
        <v>1</v>
      </c>
      <c r="AE233" s="22">
        <v>1</v>
      </c>
      <c r="AF233" s="22">
        <v>1</v>
      </c>
      <c r="AG233" s="22">
        <v>1</v>
      </c>
      <c r="AH233" s="22">
        <v>1</v>
      </c>
      <c r="AI233" s="22">
        <v>1</v>
      </c>
      <c r="AJ233" s="22">
        <v>1</v>
      </c>
      <c r="AK233" s="22">
        <v>1</v>
      </c>
      <c r="AL233" s="22">
        <v>1</v>
      </c>
      <c r="AM233" s="22">
        <v>1</v>
      </c>
      <c r="AN233" s="22">
        <v>1</v>
      </c>
      <c r="AO233" s="22">
        <v>1</v>
      </c>
      <c r="AP233" s="22">
        <v>1</v>
      </c>
      <c r="AQ233" s="22">
        <v>1</v>
      </c>
      <c r="AR233" s="22">
        <v>1</v>
      </c>
      <c r="AS233" s="22">
        <v>1</v>
      </c>
      <c r="AT233" s="201">
        <v>1</v>
      </c>
      <c r="AU233" s="201">
        <v>1</v>
      </c>
      <c r="AV233" s="201">
        <v>1</v>
      </c>
      <c r="AW233" s="322"/>
      <c r="AX233" s="206"/>
    </row>
    <row r="234" spans="1:50" ht="15.75" customHeight="1">
      <c r="A234" s="201">
        <v>28</v>
      </c>
      <c r="B234" s="267" t="s">
        <v>367</v>
      </c>
      <c r="C234" s="268" t="s">
        <v>368</v>
      </c>
      <c r="D234" s="489"/>
      <c r="E234" s="487"/>
      <c r="F234" s="488"/>
      <c r="G234" s="201"/>
      <c r="H234" s="489"/>
      <c r="I234" s="487"/>
      <c r="J234" s="488"/>
      <c r="K234" s="202"/>
      <c r="L234" s="199"/>
      <c r="M234" s="1149" t="s">
        <v>419</v>
      </c>
      <c r="N234" s="1150"/>
      <c r="O234" s="1150"/>
      <c r="P234" s="1150"/>
      <c r="Q234" s="1150"/>
      <c r="R234" s="1151"/>
      <c r="S234" s="22">
        <v>1</v>
      </c>
      <c r="T234" s="22">
        <v>1</v>
      </c>
      <c r="U234" s="22">
        <v>1</v>
      </c>
      <c r="V234" s="22">
        <v>1</v>
      </c>
      <c r="W234" s="22">
        <v>1</v>
      </c>
      <c r="X234" s="22">
        <v>1</v>
      </c>
      <c r="Y234" s="22">
        <v>1</v>
      </c>
      <c r="Z234" s="22">
        <v>1</v>
      </c>
      <c r="AA234" s="22">
        <v>1</v>
      </c>
      <c r="AB234" s="22">
        <v>1</v>
      </c>
      <c r="AC234" s="22">
        <v>1</v>
      </c>
      <c r="AD234" s="22">
        <v>1</v>
      </c>
      <c r="AE234" s="22">
        <v>1</v>
      </c>
      <c r="AF234" s="22">
        <v>1</v>
      </c>
      <c r="AG234" s="22">
        <v>1</v>
      </c>
      <c r="AH234" s="22">
        <v>1</v>
      </c>
      <c r="AI234" s="22">
        <v>1</v>
      </c>
      <c r="AJ234" s="22">
        <v>1</v>
      </c>
      <c r="AK234" s="22">
        <v>1</v>
      </c>
      <c r="AL234" s="22">
        <v>1</v>
      </c>
      <c r="AM234" s="22">
        <v>1</v>
      </c>
      <c r="AN234" s="22">
        <v>1</v>
      </c>
      <c r="AO234" s="22">
        <v>1</v>
      </c>
      <c r="AP234" s="22">
        <v>1</v>
      </c>
      <c r="AQ234" s="22">
        <v>1</v>
      </c>
      <c r="AR234" s="22">
        <v>1</v>
      </c>
      <c r="AS234" s="22">
        <v>1</v>
      </c>
      <c r="AT234" s="201">
        <v>1</v>
      </c>
      <c r="AU234" s="201">
        <v>1</v>
      </c>
      <c r="AV234" s="201">
        <v>1</v>
      </c>
      <c r="AW234" s="322"/>
      <c r="AX234" s="206"/>
    </row>
    <row r="235" spans="1:50" ht="15.75" customHeight="1">
      <c r="A235" s="201">
        <v>29</v>
      </c>
      <c r="B235" s="267" t="s">
        <v>369</v>
      </c>
      <c r="C235" s="268" t="s">
        <v>370</v>
      </c>
      <c r="D235" s="489"/>
      <c r="E235" s="487"/>
      <c r="F235" s="488"/>
      <c r="G235" s="201"/>
      <c r="H235" s="489"/>
      <c r="I235" s="487"/>
      <c r="J235" s="488"/>
      <c r="K235" s="202"/>
      <c r="L235" s="199"/>
      <c r="M235" s="480"/>
      <c r="N235" s="481"/>
      <c r="O235" s="481"/>
      <c r="P235" s="481"/>
      <c r="Q235" s="481"/>
      <c r="R235" s="482"/>
      <c r="S235" s="22">
        <v>1</v>
      </c>
      <c r="T235" s="22">
        <v>1</v>
      </c>
      <c r="U235" s="22">
        <v>1</v>
      </c>
      <c r="V235" s="22">
        <v>1</v>
      </c>
      <c r="W235" s="22">
        <v>1</v>
      </c>
      <c r="X235" s="22">
        <v>1</v>
      </c>
      <c r="Y235" s="22">
        <v>1</v>
      </c>
      <c r="Z235" s="22">
        <v>1</v>
      </c>
      <c r="AA235" s="22">
        <v>1</v>
      </c>
      <c r="AB235" s="22">
        <v>1</v>
      </c>
      <c r="AC235" s="22">
        <v>1</v>
      </c>
      <c r="AD235" s="22">
        <v>1</v>
      </c>
      <c r="AE235" s="22">
        <v>1</v>
      </c>
      <c r="AF235" s="22">
        <v>1</v>
      </c>
      <c r="AG235" s="22">
        <v>1</v>
      </c>
      <c r="AH235" s="22">
        <v>1</v>
      </c>
      <c r="AI235" s="22">
        <v>1</v>
      </c>
      <c r="AJ235" s="22">
        <v>1</v>
      </c>
      <c r="AK235" s="22">
        <v>1</v>
      </c>
      <c r="AL235" s="22">
        <v>1</v>
      </c>
      <c r="AM235" s="22">
        <v>1</v>
      </c>
      <c r="AN235" s="22">
        <v>1</v>
      </c>
      <c r="AO235" s="22">
        <v>1</v>
      </c>
      <c r="AP235" s="22">
        <v>1</v>
      </c>
      <c r="AQ235" s="22">
        <v>1</v>
      </c>
      <c r="AR235" s="22">
        <v>1</v>
      </c>
      <c r="AS235" s="22">
        <v>1</v>
      </c>
      <c r="AT235" s="201">
        <v>1</v>
      </c>
      <c r="AU235" s="201">
        <v>1</v>
      </c>
      <c r="AV235" s="201">
        <v>1</v>
      </c>
      <c r="AW235" s="322"/>
      <c r="AX235" s="206"/>
    </row>
    <row r="236" spans="1:50" ht="15.75" customHeight="1">
      <c r="A236" s="201">
        <v>30</v>
      </c>
      <c r="B236" s="267" t="s">
        <v>371</v>
      </c>
      <c r="C236" s="268">
        <v>1752</v>
      </c>
      <c r="D236" s="489"/>
      <c r="E236" s="487"/>
      <c r="F236" s="488"/>
      <c r="G236" s="201"/>
      <c r="H236" s="489"/>
      <c r="I236" s="487"/>
      <c r="J236" s="488"/>
      <c r="K236" s="202"/>
      <c r="L236" s="199"/>
      <c r="M236" s="480"/>
      <c r="N236" s="481"/>
      <c r="O236" s="481"/>
      <c r="P236" s="481"/>
      <c r="Q236" s="481"/>
      <c r="R236" s="482"/>
      <c r="S236" s="22">
        <v>1</v>
      </c>
      <c r="T236" s="22">
        <v>1</v>
      </c>
      <c r="U236" s="22">
        <v>1</v>
      </c>
      <c r="V236" s="22">
        <v>1</v>
      </c>
      <c r="W236" s="22">
        <v>1</v>
      </c>
      <c r="X236" s="22">
        <v>1</v>
      </c>
      <c r="Y236" s="22">
        <v>1</v>
      </c>
      <c r="Z236" s="22">
        <v>1</v>
      </c>
      <c r="AA236" s="22">
        <v>1</v>
      </c>
      <c r="AB236" s="22">
        <v>1</v>
      </c>
      <c r="AC236" s="22">
        <v>1</v>
      </c>
      <c r="AD236" s="22">
        <v>1</v>
      </c>
      <c r="AE236" s="22">
        <v>1</v>
      </c>
      <c r="AF236" s="22">
        <v>1</v>
      </c>
      <c r="AG236" s="22">
        <v>1</v>
      </c>
      <c r="AH236" s="22">
        <v>1</v>
      </c>
      <c r="AI236" s="22">
        <v>1</v>
      </c>
      <c r="AJ236" s="22">
        <v>1</v>
      </c>
      <c r="AK236" s="22">
        <v>1</v>
      </c>
      <c r="AL236" s="22">
        <v>1</v>
      </c>
      <c r="AM236" s="22">
        <v>1</v>
      </c>
      <c r="AN236" s="22">
        <v>1</v>
      </c>
      <c r="AO236" s="22">
        <v>1</v>
      </c>
      <c r="AP236" s="22">
        <v>1</v>
      </c>
      <c r="AQ236" s="22">
        <v>1</v>
      </c>
      <c r="AR236" s="22">
        <v>1</v>
      </c>
      <c r="AS236" s="22">
        <v>1</v>
      </c>
      <c r="AT236" s="201">
        <v>1</v>
      </c>
      <c r="AU236" s="201">
        <v>1</v>
      </c>
      <c r="AV236" s="201">
        <v>1</v>
      </c>
      <c r="AW236" s="322"/>
      <c r="AX236" s="206"/>
    </row>
    <row r="237" spans="1:50" ht="15.75" customHeight="1">
      <c r="A237" s="201">
        <v>31</v>
      </c>
      <c r="B237" s="267" t="s">
        <v>371</v>
      </c>
      <c r="C237" s="268">
        <v>2751</v>
      </c>
      <c r="D237" s="489"/>
      <c r="E237" s="487"/>
      <c r="F237" s="488"/>
      <c r="G237" s="201"/>
      <c r="H237" s="489"/>
      <c r="I237" s="487"/>
      <c r="J237" s="488"/>
      <c r="K237" s="202"/>
      <c r="L237" s="199"/>
      <c r="M237" s="480"/>
      <c r="N237" s="481"/>
      <c r="O237" s="481"/>
      <c r="P237" s="481"/>
      <c r="Q237" s="481"/>
      <c r="R237" s="482"/>
      <c r="S237" s="22">
        <v>1</v>
      </c>
      <c r="T237" s="22">
        <v>1</v>
      </c>
      <c r="U237" s="22">
        <v>1</v>
      </c>
      <c r="V237" s="22">
        <v>1</v>
      </c>
      <c r="W237" s="22">
        <v>1</v>
      </c>
      <c r="X237" s="22">
        <v>1</v>
      </c>
      <c r="Y237" s="22">
        <v>1</v>
      </c>
      <c r="Z237" s="22">
        <v>1</v>
      </c>
      <c r="AA237" s="22">
        <v>1</v>
      </c>
      <c r="AB237" s="22">
        <v>1</v>
      </c>
      <c r="AC237" s="22">
        <v>1</v>
      </c>
      <c r="AD237" s="22">
        <v>1</v>
      </c>
      <c r="AE237" s="22">
        <v>1</v>
      </c>
      <c r="AF237" s="22">
        <v>1</v>
      </c>
      <c r="AG237" s="22">
        <v>1</v>
      </c>
      <c r="AH237" s="22">
        <v>1</v>
      </c>
      <c r="AI237" s="22">
        <v>1</v>
      </c>
      <c r="AJ237" s="22">
        <v>1</v>
      </c>
      <c r="AK237" s="22">
        <v>1</v>
      </c>
      <c r="AL237" s="22">
        <v>1</v>
      </c>
      <c r="AM237" s="22">
        <v>1</v>
      </c>
      <c r="AN237" s="22">
        <v>1</v>
      </c>
      <c r="AO237" s="22">
        <v>1</v>
      </c>
      <c r="AP237" s="22">
        <v>1</v>
      </c>
      <c r="AQ237" s="22">
        <v>1</v>
      </c>
      <c r="AR237" s="22">
        <v>1</v>
      </c>
      <c r="AS237" s="22">
        <v>1</v>
      </c>
      <c r="AT237" s="201">
        <v>1</v>
      </c>
      <c r="AU237" s="201">
        <v>1</v>
      </c>
      <c r="AV237" s="201">
        <v>1</v>
      </c>
      <c r="AW237" s="322"/>
      <c r="AX237" s="206"/>
    </row>
    <row r="238" spans="1:50" ht="15.75" customHeight="1">
      <c r="A238" s="201">
        <v>32</v>
      </c>
      <c r="B238" s="267" t="s">
        <v>371</v>
      </c>
      <c r="C238" s="268">
        <v>1750</v>
      </c>
      <c r="D238" s="489"/>
      <c r="E238" s="487"/>
      <c r="F238" s="488"/>
      <c r="G238" s="201"/>
      <c r="H238" s="489"/>
      <c r="I238" s="487"/>
      <c r="J238" s="488"/>
      <c r="K238" s="202"/>
      <c r="L238" s="199"/>
      <c r="M238" s="480"/>
      <c r="N238" s="481"/>
      <c r="O238" s="481"/>
      <c r="P238" s="481"/>
      <c r="Q238" s="481"/>
      <c r="R238" s="482"/>
      <c r="S238" s="22">
        <v>1</v>
      </c>
      <c r="T238" s="22">
        <v>1</v>
      </c>
      <c r="U238" s="22">
        <v>1</v>
      </c>
      <c r="V238" s="22">
        <v>1</v>
      </c>
      <c r="W238" s="22">
        <v>1</v>
      </c>
      <c r="X238" s="22">
        <v>1</v>
      </c>
      <c r="Y238" s="22">
        <v>1</v>
      </c>
      <c r="Z238" s="22">
        <v>1</v>
      </c>
      <c r="AA238" s="22">
        <v>1</v>
      </c>
      <c r="AB238" s="22">
        <v>1</v>
      </c>
      <c r="AC238" s="22">
        <v>1</v>
      </c>
      <c r="AD238" s="22">
        <v>1</v>
      </c>
      <c r="AE238" s="22">
        <v>1</v>
      </c>
      <c r="AF238" s="22">
        <v>1</v>
      </c>
      <c r="AG238" s="22">
        <v>1</v>
      </c>
      <c r="AH238" s="22">
        <v>1</v>
      </c>
      <c r="AI238" s="22">
        <v>1</v>
      </c>
      <c r="AJ238" s="22">
        <v>1</v>
      </c>
      <c r="AK238" s="22">
        <v>1</v>
      </c>
      <c r="AL238" s="22">
        <v>1</v>
      </c>
      <c r="AM238" s="22">
        <v>1</v>
      </c>
      <c r="AN238" s="22">
        <v>1</v>
      </c>
      <c r="AO238" s="22">
        <v>1</v>
      </c>
      <c r="AP238" s="22">
        <v>1</v>
      </c>
      <c r="AQ238" s="22">
        <v>1</v>
      </c>
      <c r="AR238" s="22">
        <v>1</v>
      </c>
      <c r="AS238" s="22">
        <v>1</v>
      </c>
      <c r="AT238" s="201">
        <v>1</v>
      </c>
      <c r="AU238" s="201">
        <v>1</v>
      </c>
      <c r="AV238" s="201">
        <v>1</v>
      </c>
      <c r="AW238" s="322"/>
      <c r="AX238" s="206"/>
    </row>
    <row r="239" spans="1:50" ht="15.75" customHeight="1">
      <c r="A239" s="201">
        <v>33</v>
      </c>
      <c r="B239" s="267" t="s">
        <v>371</v>
      </c>
      <c r="C239" s="268">
        <v>1753</v>
      </c>
      <c r="D239" s="489"/>
      <c r="E239" s="487"/>
      <c r="F239" s="488"/>
      <c r="G239" s="201"/>
      <c r="H239" s="489"/>
      <c r="I239" s="487"/>
      <c r="J239" s="488"/>
      <c r="K239" s="202"/>
      <c r="L239" s="199"/>
      <c r="M239" s="480"/>
      <c r="N239" s="481"/>
      <c r="O239" s="481"/>
      <c r="P239" s="481"/>
      <c r="Q239" s="481"/>
      <c r="R239" s="482"/>
      <c r="S239" s="22">
        <v>1</v>
      </c>
      <c r="T239" s="22">
        <v>1</v>
      </c>
      <c r="U239" s="22">
        <v>1</v>
      </c>
      <c r="V239" s="22">
        <v>1</v>
      </c>
      <c r="W239" s="22">
        <v>1</v>
      </c>
      <c r="X239" s="22">
        <v>1</v>
      </c>
      <c r="Y239" s="22">
        <v>1</v>
      </c>
      <c r="Z239" s="22">
        <v>1</v>
      </c>
      <c r="AA239" s="22">
        <v>1</v>
      </c>
      <c r="AB239" s="22">
        <v>1</v>
      </c>
      <c r="AC239" s="22">
        <v>1</v>
      </c>
      <c r="AD239" s="22">
        <v>1</v>
      </c>
      <c r="AE239" s="22">
        <v>1</v>
      </c>
      <c r="AF239" s="22">
        <v>1</v>
      </c>
      <c r="AG239" s="22">
        <v>1</v>
      </c>
      <c r="AH239" s="22">
        <v>1</v>
      </c>
      <c r="AI239" s="22">
        <v>1</v>
      </c>
      <c r="AJ239" s="22">
        <v>1</v>
      </c>
      <c r="AK239" s="22">
        <v>1</v>
      </c>
      <c r="AL239" s="22">
        <v>1</v>
      </c>
      <c r="AM239" s="22">
        <v>1</v>
      </c>
      <c r="AN239" s="22">
        <v>1</v>
      </c>
      <c r="AO239" s="22">
        <v>1</v>
      </c>
      <c r="AP239" s="22">
        <v>1</v>
      </c>
      <c r="AQ239" s="22">
        <v>1</v>
      </c>
      <c r="AR239" s="22">
        <v>1</v>
      </c>
      <c r="AS239" s="22">
        <v>1</v>
      </c>
      <c r="AT239" s="201">
        <v>1</v>
      </c>
      <c r="AU239" s="201">
        <v>1</v>
      </c>
      <c r="AV239" s="201">
        <v>1</v>
      </c>
      <c r="AW239" s="322"/>
      <c r="AX239" s="206"/>
    </row>
    <row r="240" spans="1:50" ht="15.75" customHeight="1">
      <c r="A240" s="201">
        <v>34</v>
      </c>
      <c r="B240" s="267" t="s">
        <v>371</v>
      </c>
      <c r="C240" s="268">
        <v>1598</v>
      </c>
      <c r="D240" s="489"/>
      <c r="E240" s="487"/>
      <c r="F240" s="488"/>
      <c r="G240" s="201"/>
      <c r="H240" s="489"/>
      <c r="I240" s="487"/>
      <c r="J240" s="488"/>
      <c r="K240" s="202"/>
      <c r="L240" s="199"/>
      <c r="M240" s="480"/>
      <c r="N240" s="481"/>
      <c r="O240" s="481"/>
      <c r="P240" s="481"/>
      <c r="Q240" s="481"/>
      <c r="R240" s="482"/>
      <c r="S240" s="22">
        <v>1</v>
      </c>
      <c r="T240" s="22">
        <v>1</v>
      </c>
      <c r="U240" s="22">
        <v>1</v>
      </c>
      <c r="V240" s="22">
        <v>1</v>
      </c>
      <c r="W240" s="22">
        <v>1</v>
      </c>
      <c r="X240" s="22">
        <v>1</v>
      </c>
      <c r="Y240" s="22">
        <v>1</v>
      </c>
      <c r="Z240" s="22">
        <v>1</v>
      </c>
      <c r="AA240" s="22">
        <v>1</v>
      </c>
      <c r="AB240" s="22">
        <v>1</v>
      </c>
      <c r="AC240" s="22">
        <v>1</v>
      </c>
      <c r="AD240" s="22">
        <v>1</v>
      </c>
      <c r="AE240" s="22">
        <v>1</v>
      </c>
      <c r="AF240" s="22">
        <v>1</v>
      </c>
      <c r="AG240" s="22">
        <v>1</v>
      </c>
      <c r="AH240" s="22">
        <v>1</v>
      </c>
      <c r="AI240" s="22">
        <v>1</v>
      </c>
      <c r="AJ240" s="22">
        <v>1</v>
      </c>
      <c r="AK240" s="22">
        <v>1</v>
      </c>
      <c r="AL240" s="22">
        <v>1</v>
      </c>
      <c r="AM240" s="22">
        <v>1</v>
      </c>
      <c r="AN240" s="22">
        <v>1</v>
      </c>
      <c r="AO240" s="22">
        <v>1</v>
      </c>
      <c r="AP240" s="22">
        <v>1</v>
      </c>
      <c r="AQ240" s="22">
        <v>1</v>
      </c>
      <c r="AR240" s="22">
        <v>1</v>
      </c>
      <c r="AS240" s="22">
        <v>1</v>
      </c>
      <c r="AT240" s="201">
        <v>1</v>
      </c>
      <c r="AU240" s="201">
        <v>1</v>
      </c>
      <c r="AV240" s="201">
        <v>1</v>
      </c>
      <c r="AW240" s="322"/>
      <c r="AX240" s="206"/>
    </row>
    <row r="241" spans="1:50" ht="15.75" customHeight="1">
      <c r="A241" s="201">
        <v>35</v>
      </c>
      <c r="B241" s="267" t="s">
        <v>371</v>
      </c>
      <c r="C241" s="268">
        <v>1591</v>
      </c>
      <c r="D241" s="489"/>
      <c r="E241" s="487"/>
      <c r="F241" s="488"/>
      <c r="G241" s="201"/>
      <c r="H241" s="489"/>
      <c r="I241" s="487"/>
      <c r="J241" s="488"/>
      <c r="K241" s="202"/>
      <c r="L241" s="199"/>
      <c r="M241" s="480"/>
      <c r="N241" s="481"/>
      <c r="O241" s="481"/>
      <c r="P241" s="481"/>
      <c r="Q241" s="481"/>
      <c r="R241" s="482"/>
      <c r="S241" s="22">
        <v>1</v>
      </c>
      <c r="T241" s="22">
        <v>1</v>
      </c>
      <c r="U241" s="22">
        <v>1</v>
      </c>
      <c r="V241" s="22">
        <v>1</v>
      </c>
      <c r="W241" s="22">
        <v>1</v>
      </c>
      <c r="X241" s="22">
        <v>1</v>
      </c>
      <c r="Y241" s="22">
        <v>1</v>
      </c>
      <c r="Z241" s="22">
        <v>1</v>
      </c>
      <c r="AA241" s="22">
        <v>1</v>
      </c>
      <c r="AB241" s="22">
        <v>1</v>
      </c>
      <c r="AC241" s="22">
        <v>1</v>
      </c>
      <c r="AD241" s="22">
        <v>1</v>
      </c>
      <c r="AE241" s="22">
        <v>1</v>
      </c>
      <c r="AF241" s="22">
        <v>1</v>
      </c>
      <c r="AG241" s="22">
        <v>1</v>
      </c>
      <c r="AH241" s="22">
        <v>1</v>
      </c>
      <c r="AI241" s="22">
        <v>1</v>
      </c>
      <c r="AJ241" s="22">
        <v>1</v>
      </c>
      <c r="AK241" s="22">
        <v>1</v>
      </c>
      <c r="AL241" s="22">
        <v>1</v>
      </c>
      <c r="AM241" s="22">
        <v>1</v>
      </c>
      <c r="AN241" s="22">
        <v>1</v>
      </c>
      <c r="AO241" s="22">
        <v>1</v>
      </c>
      <c r="AP241" s="22">
        <v>1</v>
      </c>
      <c r="AQ241" s="22">
        <v>1</v>
      </c>
      <c r="AR241" s="22">
        <v>1</v>
      </c>
      <c r="AS241" s="22">
        <v>1</v>
      </c>
      <c r="AT241" s="201">
        <v>1</v>
      </c>
      <c r="AU241" s="201">
        <v>1</v>
      </c>
      <c r="AV241" s="201">
        <v>1</v>
      </c>
      <c r="AW241" s="322"/>
      <c r="AX241" s="206"/>
    </row>
    <row r="242" spans="1:50" ht="15.75" customHeight="1">
      <c r="A242" s="201">
        <v>36</v>
      </c>
      <c r="B242" s="267" t="s">
        <v>371</v>
      </c>
      <c r="C242" s="268">
        <v>1590</v>
      </c>
      <c r="D242" s="489"/>
      <c r="E242" s="487"/>
      <c r="F242" s="488"/>
      <c r="G242" s="201"/>
      <c r="H242" s="489"/>
      <c r="I242" s="487"/>
      <c r="J242" s="488"/>
      <c r="K242" s="202"/>
      <c r="L242" s="199"/>
      <c r="M242" s="480"/>
      <c r="N242" s="481"/>
      <c r="O242" s="481"/>
      <c r="P242" s="481"/>
      <c r="Q242" s="481"/>
      <c r="R242" s="482"/>
      <c r="S242" s="22">
        <v>1</v>
      </c>
      <c r="T242" s="22">
        <v>1</v>
      </c>
      <c r="U242" s="22">
        <v>1</v>
      </c>
      <c r="V242" s="22">
        <v>1</v>
      </c>
      <c r="W242" s="22">
        <v>1</v>
      </c>
      <c r="X242" s="22">
        <v>1</v>
      </c>
      <c r="Y242" s="22">
        <v>1</v>
      </c>
      <c r="Z242" s="22">
        <v>1</v>
      </c>
      <c r="AA242" s="22">
        <v>1</v>
      </c>
      <c r="AB242" s="22">
        <v>1</v>
      </c>
      <c r="AC242" s="22">
        <v>1</v>
      </c>
      <c r="AD242" s="22">
        <v>1</v>
      </c>
      <c r="AE242" s="22">
        <v>1</v>
      </c>
      <c r="AF242" s="22">
        <v>1</v>
      </c>
      <c r="AG242" s="22">
        <v>1</v>
      </c>
      <c r="AH242" s="22">
        <v>1</v>
      </c>
      <c r="AI242" s="22">
        <v>1</v>
      </c>
      <c r="AJ242" s="22">
        <v>1</v>
      </c>
      <c r="AK242" s="22">
        <v>1</v>
      </c>
      <c r="AL242" s="22">
        <v>1</v>
      </c>
      <c r="AM242" s="22">
        <v>1</v>
      </c>
      <c r="AN242" s="22">
        <v>1</v>
      </c>
      <c r="AO242" s="22">
        <v>1</v>
      </c>
      <c r="AP242" s="22">
        <v>1</v>
      </c>
      <c r="AQ242" s="22">
        <v>1</v>
      </c>
      <c r="AR242" s="22">
        <v>1</v>
      </c>
      <c r="AS242" s="22">
        <v>1</v>
      </c>
      <c r="AT242" s="201">
        <v>1</v>
      </c>
      <c r="AU242" s="201">
        <v>1</v>
      </c>
      <c r="AV242" s="201">
        <v>1</v>
      </c>
      <c r="AW242" s="322"/>
      <c r="AX242" s="206"/>
    </row>
    <row r="243" spans="1:50" ht="15.75" customHeight="1">
      <c r="A243" s="201">
        <v>37</v>
      </c>
      <c r="B243" s="267" t="s">
        <v>371</v>
      </c>
      <c r="C243" s="268">
        <v>1314</v>
      </c>
      <c r="D243" s="489"/>
      <c r="E243" s="487"/>
      <c r="F243" s="488"/>
      <c r="G243" s="201"/>
      <c r="H243" s="489"/>
      <c r="I243" s="487"/>
      <c r="J243" s="488"/>
      <c r="K243" s="202"/>
      <c r="L243" s="199"/>
      <c r="M243" s="480"/>
      <c r="N243" s="481"/>
      <c r="O243" s="481"/>
      <c r="P243" s="481"/>
      <c r="Q243" s="481"/>
      <c r="R243" s="482"/>
      <c r="S243" s="22">
        <v>1</v>
      </c>
      <c r="T243" s="22">
        <v>1</v>
      </c>
      <c r="U243" s="22">
        <v>1</v>
      </c>
      <c r="V243" s="22">
        <v>1</v>
      </c>
      <c r="W243" s="22">
        <v>1</v>
      </c>
      <c r="X243" s="22">
        <v>1</v>
      </c>
      <c r="Y243" s="22">
        <v>1</v>
      </c>
      <c r="Z243" s="22">
        <v>1</v>
      </c>
      <c r="AA243" s="22">
        <v>1</v>
      </c>
      <c r="AB243" s="22">
        <v>1</v>
      </c>
      <c r="AC243" s="22">
        <v>1</v>
      </c>
      <c r="AD243" s="22">
        <v>1</v>
      </c>
      <c r="AE243" s="22">
        <v>1</v>
      </c>
      <c r="AF243" s="22">
        <v>1</v>
      </c>
      <c r="AG243" s="22">
        <v>1</v>
      </c>
      <c r="AH243" s="22">
        <v>1</v>
      </c>
      <c r="AI243" s="22">
        <v>1</v>
      </c>
      <c r="AJ243" s="22">
        <v>1</v>
      </c>
      <c r="AK243" s="22">
        <v>1</v>
      </c>
      <c r="AL243" s="22">
        <v>1</v>
      </c>
      <c r="AM243" s="22">
        <v>1</v>
      </c>
      <c r="AN243" s="22">
        <v>1</v>
      </c>
      <c r="AO243" s="22">
        <v>1</v>
      </c>
      <c r="AP243" s="22">
        <v>1</v>
      </c>
      <c r="AQ243" s="22">
        <v>1</v>
      </c>
      <c r="AR243" s="22">
        <v>1</v>
      </c>
      <c r="AS243" s="22">
        <v>1</v>
      </c>
      <c r="AT243" s="201">
        <v>1</v>
      </c>
      <c r="AU243" s="201">
        <v>1</v>
      </c>
      <c r="AV243" s="201">
        <v>1</v>
      </c>
      <c r="AW243" s="322"/>
      <c r="AX243" s="206"/>
    </row>
    <row r="244" spans="1:50" ht="15.75" customHeight="1">
      <c r="A244" s="201">
        <v>38</v>
      </c>
      <c r="B244" s="267" t="s">
        <v>372</v>
      </c>
      <c r="C244" s="268">
        <v>1692</v>
      </c>
      <c r="D244" s="489"/>
      <c r="E244" s="487"/>
      <c r="F244" s="488"/>
      <c r="G244" s="201"/>
      <c r="H244" s="489"/>
      <c r="I244" s="487"/>
      <c r="J244" s="488"/>
      <c r="K244" s="202"/>
      <c r="L244" s="199"/>
      <c r="M244" s="480"/>
      <c r="N244" s="481"/>
      <c r="O244" s="481"/>
      <c r="P244" s="481"/>
      <c r="Q244" s="481"/>
      <c r="R244" s="482"/>
      <c r="S244" s="22">
        <v>1</v>
      </c>
      <c r="T244" s="22">
        <v>1</v>
      </c>
      <c r="U244" s="22">
        <v>1</v>
      </c>
      <c r="V244" s="22">
        <v>1</v>
      </c>
      <c r="W244" s="22">
        <v>1</v>
      </c>
      <c r="X244" s="22">
        <v>1</v>
      </c>
      <c r="Y244" s="22">
        <v>1</v>
      </c>
      <c r="Z244" s="22">
        <v>1</v>
      </c>
      <c r="AA244" s="22">
        <v>1</v>
      </c>
      <c r="AB244" s="22">
        <v>1</v>
      </c>
      <c r="AC244" s="22">
        <v>1</v>
      </c>
      <c r="AD244" s="22">
        <v>1</v>
      </c>
      <c r="AE244" s="22">
        <v>1</v>
      </c>
      <c r="AF244" s="22">
        <v>1</v>
      </c>
      <c r="AG244" s="22">
        <v>1</v>
      </c>
      <c r="AH244" s="22">
        <v>1</v>
      </c>
      <c r="AI244" s="22">
        <v>1</v>
      </c>
      <c r="AJ244" s="22">
        <v>1</v>
      </c>
      <c r="AK244" s="22">
        <v>1</v>
      </c>
      <c r="AL244" s="22">
        <v>1</v>
      </c>
      <c r="AM244" s="22">
        <v>1</v>
      </c>
      <c r="AN244" s="22">
        <v>1</v>
      </c>
      <c r="AO244" s="22">
        <v>1</v>
      </c>
      <c r="AP244" s="22">
        <v>1</v>
      </c>
      <c r="AQ244" s="22">
        <v>1</v>
      </c>
      <c r="AR244" s="22">
        <v>1</v>
      </c>
      <c r="AS244" s="22">
        <v>1</v>
      </c>
      <c r="AT244" s="201">
        <v>1</v>
      </c>
      <c r="AU244" s="201">
        <v>1</v>
      </c>
      <c r="AV244" s="201">
        <v>1</v>
      </c>
      <c r="AW244" s="322"/>
      <c r="AX244" s="206"/>
    </row>
    <row r="245" spans="1:50" ht="15.75" customHeight="1">
      <c r="A245" s="201">
        <v>39</v>
      </c>
      <c r="B245" s="267" t="s">
        <v>373</v>
      </c>
      <c r="C245" s="268" t="s">
        <v>374</v>
      </c>
      <c r="D245" s="489"/>
      <c r="E245" s="487"/>
      <c r="F245" s="488"/>
      <c r="G245" s="201"/>
      <c r="H245" s="489"/>
      <c r="I245" s="487"/>
      <c r="J245" s="488"/>
      <c r="K245" s="202"/>
      <c r="L245" s="199"/>
      <c r="M245" s="480"/>
      <c r="N245" s="481"/>
      <c r="O245" s="481"/>
      <c r="P245" s="481"/>
      <c r="Q245" s="481"/>
      <c r="R245" s="482"/>
      <c r="S245" s="22">
        <v>1</v>
      </c>
      <c r="T245" s="22">
        <v>1</v>
      </c>
      <c r="U245" s="22">
        <v>1</v>
      </c>
      <c r="V245" s="22">
        <v>1</v>
      </c>
      <c r="W245" s="22">
        <v>1</v>
      </c>
      <c r="X245" s="22">
        <v>1</v>
      </c>
      <c r="Y245" s="22">
        <v>1</v>
      </c>
      <c r="Z245" s="22">
        <v>1</v>
      </c>
      <c r="AA245" s="22">
        <v>1</v>
      </c>
      <c r="AB245" s="22">
        <v>1</v>
      </c>
      <c r="AC245" s="22">
        <v>1</v>
      </c>
      <c r="AD245" s="22">
        <v>1</v>
      </c>
      <c r="AE245" s="22">
        <v>1</v>
      </c>
      <c r="AF245" s="22">
        <v>1</v>
      </c>
      <c r="AG245" s="22">
        <v>1</v>
      </c>
      <c r="AH245" s="22">
        <v>1</v>
      </c>
      <c r="AI245" s="22">
        <v>1</v>
      </c>
      <c r="AJ245" s="22">
        <v>1</v>
      </c>
      <c r="AK245" s="22">
        <v>1</v>
      </c>
      <c r="AL245" s="22">
        <v>1</v>
      </c>
      <c r="AM245" s="22">
        <v>1</v>
      </c>
      <c r="AN245" s="22">
        <v>1</v>
      </c>
      <c r="AO245" s="22">
        <v>1</v>
      </c>
      <c r="AP245" s="22">
        <v>1</v>
      </c>
      <c r="AQ245" s="22">
        <v>1</v>
      </c>
      <c r="AR245" s="22">
        <v>1</v>
      </c>
      <c r="AS245" s="22">
        <v>1</v>
      </c>
      <c r="AT245" s="201">
        <v>1</v>
      </c>
      <c r="AU245" s="201">
        <v>1</v>
      </c>
      <c r="AV245" s="201">
        <v>1</v>
      </c>
      <c r="AW245" s="322"/>
      <c r="AX245" s="206"/>
    </row>
    <row r="246" spans="1:50" ht="15.75" customHeight="1">
      <c r="A246" s="201">
        <v>40</v>
      </c>
      <c r="B246" s="267" t="s">
        <v>373</v>
      </c>
      <c r="C246" s="268" t="s">
        <v>375</v>
      </c>
      <c r="D246" s="489"/>
      <c r="E246" s="487"/>
      <c r="F246" s="488"/>
      <c r="G246" s="201"/>
      <c r="H246" s="489"/>
      <c r="I246" s="487"/>
      <c r="J246" s="488"/>
      <c r="K246" s="202"/>
      <c r="L246" s="199"/>
      <c r="M246" s="480"/>
      <c r="N246" s="481"/>
      <c r="O246" s="481"/>
      <c r="P246" s="481"/>
      <c r="Q246" s="481"/>
      <c r="R246" s="482"/>
      <c r="S246" s="22">
        <v>1</v>
      </c>
      <c r="T246" s="22">
        <v>1</v>
      </c>
      <c r="U246" s="22">
        <v>1</v>
      </c>
      <c r="V246" s="22">
        <v>1</v>
      </c>
      <c r="W246" s="22">
        <v>1</v>
      </c>
      <c r="X246" s="22">
        <v>1</v>
      </c>
      <c r="Y246" s="22">
        <v>1</v>
      </c>
      <c r="Z246" s="22">
        <v>1</v>
      </c>
      <c r="AA246" s="22">
        <v>1</v>
      </c>
      <c r="AB246" s="22">
        <v>1</v>
      </c>
      <c r="AC246" s="22">
        <v>1</v>
      </c>
      <c r="AD246" s="22">
        <v>1</v>
      </c>
      <c r="AE246" s="22">
        <v>1</v>
      </c>
      <c r="AF246" s="22">
        <v>1</v>
      </c>
      <c r="AG246" s="22">
        <v>1</v>
      </c>
      <c r="AH246" s="22">
        <v>1</v>
      </c>
      <c r="AI246" s="22">
        <v>1</v>
      </c>
      <c r="AJ246" s="22">
        <v>1</v>
      </c>
      <c r="AK246" s="22">
        <v>1</v>
      </c>
      <c r="AL246" s="22">
        <v>1</v>
      </c>
      <c r="AM246" s="22">
        <v>1</v>
      </c>
      <c r="AN246" s="22">
        <v>1</v>
      </c>
      <c r="AO246" s="22">
        <v>1</v>
      </c>
      <c r="AP246" s="22">
        <v>1</v>
      </c>
      <c r="AQ246" s="22">
        <v>1</v>
      </c>
      <c r="AR246" s="22">
        <v>1</v>
      </c>
      <c r="AS246" s="22">
        <v>1</v>
      </c>
      <c r="AT246" s="201">
        <v>1</v>
      </c>
      <c r="AU246" s="201">
        <v>1</v>
      </c>
      <c r="AV246" s="201">
        <v>1</v>
      </c>
      <c r="AW246" s="322"/>
      <c r="AX246" s="206"/>
    </row>
    <row r="247" spans="1:50" ht="15.75" customHeight="1">
      <c r="A247" s="201">
        <v>41</v>
      </c>
      <c r="B247" s="267" t="s">
        <v>376</v>
      </c>
      <c r="C247" s="268" t="s">
        <v>377</v>
      </c>
      <c r="D247" s="489"/>
      <c r="E247" s="487"/>
      <c r="F247" s="488"/>
      <c r="G247" s="201"/>
      <c r="H247" s="489"/>
      <c r="I247" s="487"/>
      <c r="J247" s="488"/>
      <c r="K247" s="202"/>
      <c r="L247" s="199"/>
      <c r="M247" s="480"/>
      <c r="N247" s="481"/>
      <c r="O247" s="481"/>
      <c r="P247" s="481"/>
      <c r="Q247" s="481"/>
      <c r="R247" s="482"/>
      <c r="S247" s="22">
        <v>1</v>
      </c>
      <c r="T247" s="22">
        <v>1</v>
      </c>
      <c r="U247" s="22">
        <v>1</v>
      </c>
      <c r="V247" s="22">
        <v>1</v>
      </c>
      <c r="W247" s="22">
        <v>1</v>
      </c>
      <c r="X247" s="22">
        <v>1</v>
      </c>
      <c r="Y247" s="22">
        <v>1</v>
      </c>
      <c r="Z247" s="22">
        <v>1</v>
      </c>
      <c r="AA247" s="22">
        <v>1</v>
      </c>
      <c r="AB247" s="22">
        <v>1</v>
      </c>
      <c r="AC247" s="22">
        <v>1</v>
      </c>
      <c r="AD247" s="22">
        <v>1</v>
      </c>
      <c r="AE247" s="22">
        <v>1</v>
      </c>
      <c r="AF247" s="22">
        <v>1</v>
      </c>
      <c r="AG247" s="22">
        <v>1</v>
      </c>
      <c r="AH247" s="22">
        <v>1</v>
      </c>
      <c r="AI247" s="22">
        <v>1</v>
      </c>
      <c r="AJ247" s="22">
        <v>1</v>
      </c>
      <c r="AK247" s="22">
        <v>1</v>
      </c>
      <c r="AL247" s="22">
        <v>1</v>
      </c>
      <c r="AM247" s="22">
        <v>1</v>
      </c>
      <c r="AN247" s="22">
        <v>1</v>
      </c>
      <c r="AO247" s="22">
        <v>1</v>
      </c>
      <c r="AP247" s="22">
        <v>1</v>
      </c>
      <c r="AQ247" s="22">
        <v>1</v>
      </c>
      <c r="AR247" s="22">
        <v>1</v>
      </c>
      <c r="AS247" s="22">
        <v>1</v>
      </c>
      <c r="AT247" s="201">
        <v>1</v>
      </c>
      <c r="AU247" s="201">
        <v>1</v>
      </c>
      <c r="AV247" s="201">
        <v>1</v>
      </c>
      <c r="AW247" s="322"/>
      <c r="AX247" s="206"/>
    </row>
    <row r="248" spans="1:50" ht="15.75" customHeight="1">
      <c r="A248" s="201">
        <v>42</v>
      </c>
      <c r="B248" s="267" t="s">
        <v>378</v>
      </c>
      <c r="C248" s="268" t="s">
        <v>379</v>
      </c>
      <c r="D248" s="489"/>
      <c r="E248" s="487"/>
      <c r="F248" s="488"/>
      <c r="G248" s="201"/>
      <c r="H248" s="489"/>
      <c r="I248" s="487"/>
      <c r="J248" s="488"/>
      <c r="K248" s="202"/>
      <c r="L248" s="199"/>
      <c r="M248" s="480"/>
      <c r="N248" s="481"/>
      <c r="O248" s="481"/>
      <c r="P248" s="481"/>
      <c r="Q248" s="481"/>
      <c r="R248" s="482"/>
      <c r="S248" s="22">
        <v>1</v>
      </c>
      <c r="T248" s="22">
        <v>1</v>
      </c>
      <c r="U248" s="22">
        <v>1</v>
      </c>
      <c r="V248" s="22">
        <v>1</v>
      </c>
      <c r="W248" s="22">
        <v>1</v>
      </c>
      <c r="X248" s="22">
        <v>1</v>
      </c>
      <c r="Y248" s="22">
        <v>1</v>
      </c>
      <c r="Z248" s="22">
        <v>1</v>
      </c>
      <c r="AA248" s="22">
        <v>1</v>
      </c>
      <c r="AB248" s="22">
        <v>1</v>
      </c>
      <c r="AC248" s="22">
        <v>1</v>
      </c>
      <c r="AD248" s="22">
        <v>1</v>
      </c>
      <c r="AE248" s="22">
        <v>1</v>
      </c>
      <c r="AF248" s="22">
        <v>1</v>
      </c>
      <c r="AG248" s="22">
        <v>1</v>
      </c>
      <c r="AH248" s="22">
        <v>1</v>
      </c>
      <c r="AI248" s="22">
        <v>1</v>
      </c>
      <c r="AJ248" s="22">
        <v>1</v>
      </c>
      <c r="AK248" s="22">
        <v>1</v>
      </c>
      <c r="AL248" s="22">
        <v>1</v>
      </c>
      <c r="AM248" s="22">
        <v>1</v>
      </c>
      <c r="AN248" s="22">
        <v>1</v>
      </c>
      <c r="AO248" s="22">
        <v>1</v>
      </c>
      <c r="AP248" s="22">
        <v>1</v>
      </c>
      <c r="AQ248" s="22">
        <v>1</v>
      </c>
      <c r="AR248" s="22">
        <v>1</v>
      </c>
      <c r="AS248" s="22">
        <v>1</v>
      </c>
      <c r="AT248" s="201">
        <v>1</v>
      </c>
      <c r="AU248" s="201">
        <v>1</v>
      </c>
      <c r="AV248" s="201">
        <v>1</v>
      </c>
      <c r="AW248" s="322"/>
      <c r="AX248" s="206"/>
    </row>
    <row r="249" spans="1:50" ht="15.75" customHeight="1">
      <c r="A249" s="201">
        <v>43</v>
      </c>
      <c r="B249" s="267" t="s">
        <v>380</v>
      </c>
      <c r="C249" s="268" t="s">
        <v>381</v>
      </c>
      <c r="D249" s="489"/>
      <c r="E249" s="487"/>
      <c r="F249" s="488"/>
      <c r="G249" s="201"/>
      <c r="H249" s="489"/>
      <c r="I249" s="487"/>
      <c r="J249" s="488"/>
      <c r="K249" s="202"/>
      <c r="L249" s="199"/>
      <c r="M249" s="480"/>
      <c r="N249" s="481"/>
      <c r="O249" s="481"/>
      <c r="P249" s="481"/>
      <c r="Q249" s="481"/>
      <c r="R249" s="482"/>
      <c r="S249" s="22">
        <v>1</v>
      </c>
      <c r="T249" s="22">
        <v>1</v>
      </c>
      <c r="U249" s="22">
        <v>1</v>
      </c>
      <c r="V249" s="22">
        <v>1</v>
      </c>
      <c r="W249" s="22">
        <v>1</v>
      </c>
      <c r="X249" s="22">
        <v>1</v>
      </c>
      <c r="Y249" s="22">
        <v>1</v>
      </c>
      <c r="Z249" s="22">
        <v>1</v>
      </c>
      <c r="AA249" s="22">
        <v>1</v>
      </c>
      <c r="AB249" s="22">
        <v>1</v>
      </c>
      <c r="AC249" s="22">
        <v>1</v>
      </c>
      <c r="AD249" s="22">
        <v>1</v>
      </c>
      <c r="AE249" s="22">
        <v>1</v>
      </c>
      <c r="AF249" s="22">
        <v>1</v>
      </c>
      <c r="AG249" s="22">
        <v>1</v>
      </c>
      <c r="AH249" s="22">
        <v>1</v>
      </c>
      <c r="AI249" s="22">
        <v>1</v>
      </c>
      <c r="AJ249" s="22">
        <v>1</v>
      </c>
      <c r="AK249" s="22">
        <v>1</v>
      </c>
      <c r="AL249" s="22">
        <v>1</v>
      </c>
      <c r="AM249" s="22">
        <v>1</v>
      </c>
      <c r="AN249" s="22">
        <v>1</v>
      </c>
      <c r="AO249" s="22">
        <v>1</v>
      </c>
      <c r="AP249" s="22">
        <v>1</v>
      </c>
      <c r="AQ249" s="22">
        <v>1</v>
      </c>
      <c r="AR249" s="22">
        <v>1</v>
      </c>
      <c r="AS249" s="22">
        <v>1</v>
      </c>
      <c r="AT249" s="201">
        <v>1</v>
      </c>
      <c r="AU249" s="201">
        <v>1</v>
      </c>
      <c r="AV249" s="201">
        <v>1</v>
      </c>
      <c r="AW249" s="322"/>
      <c r="AX249" s="206"/>
    </row>
    <row r="250" spans="1:50" ht="15.75" customHeight="1">
      <c r="A250" s="201">
        <v>44</v>
      </c>
      <c r="B250" s="267" t="s">
        <v>382</v>
      </c>
      <c r="C250" s="268" t="s">
        <v>383</v>
      </c>
      <c r="D250" s="489"/>
      <c r="E250" s="487"/>
      <c r="F250" s="488"/>
      <c r="G250" s="201"/>
      <c r="H250" s="489"/>
      <c r="I250" s="487"/>
      <c r="J250" s="488"/>
      <c r="K250" s="202"/>
      <c r="L250" s="199"/>
      <c r="M250" s="1149" t="s">
        <v>416</v>
      </c>
      <c r="N250" s="1150"/>
      <c r="O250" s="1150"/>
      <c r="P250" s="1150"/>
      <c r="Q250" s="1150"/>
      <c r="R250" s="1151"/>
      <c r="S250" s="22">
        <v>1</v>
      </c>
      <c r="T250" s="22">
        <v>1</v>
      </c>
      <c r="U250" s="22">
        <v>1</v>
      </c>
      <c r="V250" s="22">
        <v>1</v>
      </c>
      <c r="W250" s="22">
        <v>1</v>
      </c>
      <c r="X250" s="22">
        <v>1</v>
      </c>
      <c r="Y250" s="22">
        <v>1</v>
      </c>
      <c r="Z250" s="22">
        <v>1</v>
      </c>
      <c r="AA250" s="22">
        <v>1</v>
      </c>
      <c r="AB250" s="22">
        <v>1</v>
      </c>
      <c r="AC250" s="22">
        <v>1</v>
      </c>
      <c r="AD250" s="22">
        <v>1</v>
      </c>
      <c r="AE250" s="22">
        <v>1</v>
      </c>
      <c r="AF250" s="22">
        <v>1</v>
      </c>
      <c r="AG250" s="22">
        <v>1</v>
      </c>
      <c r="AH250" s="22">
        <v>1</v>
      </c>
      <c r="AI250" s="22">
        <v>1</v>
      </c>
      <c r="AJ250" s="22">
        <v>1</v>
      </c>
      <c r="AK250" s="22">
        <v>1</v>
      </c>
      <c r="AL250" s="22">
        <v>1</v>
      </c>
      <c r="AM250" s="22">
        <v>1</v>
      </c>
      <c r="AN250" s="22">
        <v>1</v>
      </c>
      <c r="AO250" s="22">
        <v>1</v>
      </c>
      <c r="AP250" s="22">
        <v>1</v>
      </c>
      <c r="AQ250" s="22">
        <v>1</v>
      </c>
      <c r="AR250" s="22">
        <v>1</v>
      </c>
      <c r="AS250" s="22">
        <v>1</v>
      </c>
      <c r="AT250" s="201">
        <v>1</v>
      </c>
      <c r="AU250" s="201">
        <v>1</v>
      </c>
      <c r="AV250" s="201">
        <v>1</v>
      </c>
      <c r="AW250" s="322"/>
      <c r="AX250" s="206"/>
    </row>
    <row r="251" spans="1:50" ht="15.75" customHeight="1">
      <c r="A251" s="201">
        <v>45</v>
      </c>
      <c r="B251" s="267" t="s">
        <v>382</v>
      </c>
      <c r="C251" s="268" t="s">
        <v>384</v>
      </c>
      <c r="D251" s="489"/>
      <c r="E251" s="487"/>
      <c r="F251" s="488"/>
      <c r="G251" s="201"/>
      <c r="H251" s="489"/>
      <c r="I251" s="487"/>
      <c r="J251" s="488"/>
      <c r="K251" s="202"/>
      <c r="L251" s="199"/>
      <c r="M251" s="480"/>
      <c r="N251" s="481"/>
      <c r="O251" s="481"/>
      <c r="P251" s="481"/>
      <c r="Q251" s="481"/>
      <c r="R251" s="482"/>
      <c r="S251" s="22">
        <v>1</v>
      </c>
      <c r="T251" s="22">
        <v>1</v>
      </c>
      <c r="U251" s="22">
        <v>1</v>
      </c>
      <c r="V251" s="22">
        <v>1</v>
      </c>
      <c r="W251" s="22">
        <v>1</v>
      </c>
      <c r="X251" s="22">
        <v>1</v>
      </c>
      <c r="Y251" s="22">
        <v>1</v>
      </c>
      <c r="Z251" s="22">
        <v>1</v>
      </c>
      <c r="AA251" s="22">
        <v>1</v>
      </c>
      <c r="AB251" s="22">
        <v>1</v>
      </c>
      <c r="AC251" s="22">
        <v>1</v>
      </c>
      <c r="AD251" s="22">
        <v>1</v>
      </c>
      <c r="AE251" s="22">
        <v>1</v>
      </c>
      <c r="AF251" s="22">
        <v>1</v>
      </c>
      <c r="AG251" s="22">
        <v>1</v>
      </c>
      <c r="AH251" s="22">
        <v>1</v>
      </c>
      <c r="AI251" s="22">
        <v>1</v>
      </c>
      <c r="AJ251" s="22">
        <v>1</v>
      </c>
      <c r="AK251" s="22">
        <v>1</v>
      </c>
      <c r="AL251" s="22">
        <v>1</v>
      </c>
      <c r="AM251" s="22">
        <v>1</v>
      </c>
      <c r="AN251" s="22">
        <v>1</v>
      </c>
      <c r="AO251" s="22">
        <v>1</v>
      </c>
      <c r="AP251" s="22">
        <v>1</v>
      </c>
      <c r="AQ251" s="22">
        <v>1</v>
      </c>
      <c r="AR251" s="22">
        <v>1</v>
      </c>
      <c r="AS251" s="22">
        <v>1</v>
      </c>
      <c r="AT251" s="201">
        <v>1</v>
      </c>
      <c r="AU251" s="201">
        <v>1</v>
      </c>
      <c r="AV251" s="201">
        <v>1</v>
      </c>
      <c r="AW251" s="322"/>
      <c r="AX251" s="206"/>
    </row>
    <row r="252" spans="1:50" ht="15.75" customHeight="1">
      <c r="A252" s="201">
        <v>46</v>
      </c>
      <c r="B252" s="267" t="s">
        <v>385</v>
      </c>
      <c r="C252" s="268" t="s">
        <v>386</v>
      </c>
      <c r="D252" s="489"/>
      <c r="E252" s="487"/>
      <c r="F252" s="488"/>
      <c r="G252" s="201"/>
      <c r="H252" s="489"/>
      <c r="I252" s="487"/>
      <c r="J252" s="488"/>
      <c r="K252" s="202"/>
      <c r="L252" s="199"/>
      <c r="M252" s="480"/>
      <c r="N252" s="481"/>
      <c r="O252" s="481"/>
      <c r="P252" s="481"/>
      <c r="Q252" s="481"/>
      <c r="R252" s="482"/>
      <c r="S252" s="22">
        <v>1</v>
      </c>
      <c r="T252" s="22">
        <v>1</v>
      </c>
      <c r="U252" s="22">
        <v>1</v>
      </c>
      <c r="V252" s="22">
        <v>1</v>
      </c>
      <c r="W252" s="22">
        <v>1</v>
      </c>
      <c r="X252" s="22">
        <v>1</v>
      </c>
      <c r="Y252" s="22">
        <v>1</v>
      </c>
      <c r="Z252" s="22">
        <v>1</v>
      </c>
      <c r="AA252" s="22">
        <v>1</v>
      </c>
      <c r="AB252" s="22">
        <v>1</v>
      </c>
      <c r="AC252" s="22">
        <v>1</v>
      </c>
      <c r="AD252" s="22">
        <v>1</v>
      </c>
      <c r="AE252" s="22">
        <v>1</v>
      </c>
      <c r="AF252" s="22">
        <v>1</v>
      </c>
      <c r="AG252" s="22">
        <v>1</v>
      </c>
      <c r="AH252" s="22">
        <v>1</v>
      </c>
      <c r="AI252" s="22">
        <v>1</v>
      </c>
      <c r="AJ252" s="22">
        <v>1</v>
      </c>
      <c r="AK252" s="22">
        <v>1</v>
      </c>
      <c r="AL252" s="22">
        <v>1</v>
      </c>
      <c r="AM252" s="22">
        <v>1</v>
      </c>
      <c r="AN252" s="22">
        <v>1</v>
      </c>
      <c r="AO252" s="22">
        <v>1</v>
      </c>
      <c r="AP252" s="22">
        <v>1</v>
      </c>
      <c r="AQ252" s="22">
        <v>1</v>
      </c>
      <c r="AR252" s="22">
        <v>1</v>
      </c>
      <c r="AS252" s="22">
        <v>1</v>
      </c>
      <c r="AT252" s="201">
        <v>1</v>
      </c>
      <c r="AU252" s="201">
        <v>1</v>
      </c>
      <c r="AV252" s="201">
        <v>1</v>
      </c>
      <c r="AW252" s="322"/>
      <c r="AX252" s="206"/>
    </row>
    <row r="253" spans="1:50" ht="15.75" customHeight="1">
      <c r="A253" s="201">
        <v>47</v>
      </c>
      <c r="B253" s="270" t="s">
        <v>387</v>
      </c>
      <c r="C253" s="268" t="s">
        <v>388</v>
      </c>
      <c r="D253" s="489"/>
      <c r="E253" s="487"/>
      <c r="F253" s="488"/>
      <c r="G253" s="201"/>
      <c r="H253" s="489"/>
      <c r="I253" s="487"/>
      <c r="J253" s="488"/>
      <c r="K253" s="202"/>
      <c r="L253" s="199"/>
      <c r="M253" s="480"/>
      <c r="N253" s="481"/>
      <c r="O253" s="481"/>
      <c r="P253" s="481"/>
      <c r="Q253" s="481"/>
      <c r="R253" s="482"/>
      <c r="S253" s="22">
        <v>1</v>
      </c>
      <c r="T253" s="22">
        <v>1</v>
      </c>
      <c r="U253" s="22">
        <v>1</v>
      </c>
      <c r="V253" s="22">
        <v>1</v>
      </c>
      <c r="W253" s="22">
        <v>1</v>
      </c>
      <c r="X253" s="22">
        <v>1</v>
      </c>
      <c r="Y253" s="22">
        <v>1</v>
      </c>
      <c r="Z253" s="22">
        <v>1</v>
      </c>
      <c r="AA253" s="22">
        <v>1</v>
      </c>
      <c r="AB253" s="22">
        <v>1</v>
      </c>
      <c r="AC253" s="22">
        <v>1</v>
      </c>
      <c r="AD253" s="22">
        <v>1</v>
      </c>
      <c r="AE253" s="22">
        <v>1</v>
      </c>
      <c r="AF253" s="22">
        <v>1</v>
      </c>
      <c r="AG253" s="22">
        <v>1</v>
      </c>
      <c r="AH253" s="22">
        <v>1</v>
      </c>
      <c r="AI253" s="22">
        <v>1</v>
      </c>
      <c r="AJ253" s="22">
        <v>1</v>
      </c>
      <c r="AK253" s="22">
        <v>1</v>
      </c>
      <c r="AL253" s="22">
        <v>1</v>
      </c>
      <c r="AM253" s="22">
        <v>1</v>
      </c>
      <c r="AN253" s="22">
        <v>1</v>
      </c>
      <c r="AO253" s="22">
        <v>1</v>
      </c>
      <c r="AP253" s="22">
        <v>1</v>
      </c>
      <c r="AQ253" s="22">
        <v>1</v>
      </c>
      <c r="AR253" s="22">
        <v>1</v>
      </c>
      <c r="AS253" s="22">
        <v>1</v>
      </c>
      <c r="AT253" s="201">
        <v>1</v>
      </c>
      <c r="AU253" s="201">
        <v>1</v>
      </c>
      <c r="AV253" s="201">
        <v>1</v>
      </c>
      <c r="AW253" s="322"/>
      <c r="AX253" s="206"/>
    </row>
    <row r="254" spans="1:50" ht="15" customHeight="1">
      <c r="A254" s="1074" t="s">
        <v>50</v>
      </c>
      <c r="B254" s="1075"/>
      <c r="C254" s="1075"/>
      <c r="D254" s="1075"/>
      <c r="E254" s="1075"/>
      <c r="F254" s="1075"/>
      <c r="G254" s="1075"/>
      <c r="H254" s="1075"/>
      <c r="I254" s="1075"/>
      <c r="J254" s="1075"/>
      <c r="K254" s="1075"/>
      <c r="L254" s="1075"/>
      <c r="M254" s="1075"/>
      <c r="N254" s="1075"/>
      <c r="O254" s="1075"/>
      <c r="P254" s="1075"/>
      <c r="Q254" s="1075"/>
      <c r="R254" s="1076"/>
      <c r="S254" s="23">
        <f t="shared" ref="S254:AW254" si="4">SUM(S207:S253)</f>
        <v>47</v>
      </c>
      <c r="T254" s="205">
        <f t="shared" si="4"/>
        <v>47</v>
      </c>
      <c r="U254" s="205">
        <f t="shared" si="4"/>
        <v>47</v>
      </c>
      <c r="V254" s="205">
        <f t="shared" si="4"/>
        <v>47</v>
      </c>
      <c r="W254" s="205">
        <f t="shared" si="4"/>
        <v>47</v>
      </c>
      <c r="X254" s="205">
        <f t="shared" si="4"/>
        <v>47</v>
      </c>
      <c r="Y254" s="205">
        <f t="shared" si="4"/>
        <v>47</v>
      </c>
      <c r="Z254" s="205">
        <f t="shared" si="4"/>
        <v>47</v>
      </c>
      <c r="AA254" s="205">
        <f t="shared" si="4"/>
        <v>47</v>
      </c>
      <c r="AB254" s="205">
        <f t="shared" si="4"/>
        <v>47</v>
      </c>
      <c r="AC254" s="205">
        <f t="shared" si="4"/>
        <v>47</v>
      </c>
      <c r="AD254" s="205">
        <f t="shared" si="4"/>
        <v>47</v>
      </c>
      <c r="AE254" s="205">
        <f t="shared" si="4"/>
        <v>47</v>
      </c>
      <c r="AF254" s="205">
        <f t="shared" si="4"/>
        <v>47</v>
      </c>
      <c r="AG254" s="205">
        <f t="shared" si="4"/>
        <v>47</v>
      </c>
      <c r="AH254" s="205">
        <f t="shared" si="4"/>
        <v>47</v>
      </c>
      <c r="AI254" s="205">
        <f t="shared" si="4"/>
        <v>47</v>
      </c>
      <c r="AJ254" s="205">
        <f t="shared" si="4"/>
        <v>47</v>
      </c>
      <c r="AK254" s="205">
        <f t="shared" si="4"/>
        <v>47</v>
      </c>
      <c r="AL254" s="205">
        <f t="shared" si="4"/>
        <v>47</v>
      </c>
      <c r="AM254" s="205">
        <f t="shared" si="4"/>
        <v>47</v>
      </c>
      <c r="AN254" s="205">
        <f t="shared" si="4"/>
        <v>47</v>
      </c>
      <c r="AO254" s="205">
        <f t="shared" si="4"/>
        <v>47</v>
      </c>
      <c r="AP254" s="205">
        <f t="shared" si="4"/>
        <v>47</v>
      </c>
      <c r="AQ254" s="205">
        <f t="shared" si="4"/>
        <v>47</v>
      </c>
      <c r="AR254" s="205">
        <f t="shared" si="4"/>
        <v>47</v>
      </c>
      <c r="AS254" s="205">
        <f t="shared" si="4"/>
        <v>47</v>
      </c>
      <c r="AT254" s="205">
        <f t="shared" si="4"/>
        <v>47</v>
      </c>
      <c r="AU254" s="205">
        <f t="shared" si="4"/>
        <v>47</v>
      </c>
      <c r="AV254" s="205">
        <f t="shared" si="4"/>
        <v>47</v>
      </c>
      <c r="AW254" s="205">
        <f t="shared" si="4"/>
        <v>0</v>
      </c>
      <c r="AX254" s="206"/>
    </row>
    <row r="255" spans="1:50">
      <c r="A255" s="1084" t="s">
        <v>51</v>
      </c>
      <c r="B255" s="1085"/>
      <c r="C255" s="1085"/>
      <c r="D255" s="1085"/>
      <c r="E255" s="1085"/>
      <c r="F255" s="1085"/>
      <c r="G255" s="1085"/>
      <c r="H255" s="1085"/>
      <c r="I255" s="1085"/>
      <c r="J255" s="1085"/>
      <c r="K255" s="1085"/>
      <c r="L255" s="1085"/>
      <c r="M255" s="1085"/>
      <c r="N255" s="1085"/>
      <c r="O255" s="1085"/>
      <c r="P255" s="1085"/>
      <c r="Q255" s="1085"/>
      <c r="R255" s="1085"/>
      <c r="S255" s="1085"/>
      <c r="T255" s="1085"/>
      <c r="U255" s="1085"/>
      <c r="V255" s="1085"/>
      <c r="W255" s="1085"/>
      <c r="X255" s="1085"/>
      <c r="Y255" s="1085"/>
      <c r="Z255" s="1085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6"/>
    </row>
    <row r="256" spans="1:50">
      <c r="A256" s="1087" t="s">
        <v>0</v>
      </c>
      <c r="B256" s="1088" t="s">
        <v>52</v>
      </c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90"/>
      <c r="S256" s="1094" t="s">
        <v>404</v>
      </c>
      <c r="T256" s="1095"/>
      <c r="U256" s="1095"/>
      <c r="V256" s="1095"/>
      <c r="W256" s="1095"/>
      <c r="X256" s="1095"/>
      <c r="Y256" s="1095"/>
      <c r="Z256" s="1095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43" t="s">
        <v>21</v>
      </c>
    </row>
    <row r="257" spans="1:50">
      <c r="A257" s="1087"/>
      <c r="B257" s="1091"/>
      <c r="C257" s="1092"/>
      <c r="D257" s="1092"/>
      <c r="E257" s="1092"/>
      <c r="F257" s="1092"/>
      <c r="G257" s="1092"/>
      <c r="H257" s="1092"/>
      <c r="I257" s="1092"/>
      <c r="J257" s="1092"/>
      <c r="K257" s="1092"/>
      <c r="L257" s="1092"/>
      <c r="M257" s="1092"/>
      <c r="N257" s="1092"/>
      <c r="O257" s="1092"/>
      <c r="P257" s="1092"/>
      <c r="Q257" s="1092"/>
      <c r="R257" s="1093"/>
      <c r="S257" s="491">
        <v>1</v>
      </c>
      <c r="T257" s="491">
        <v>2</v>
      </c>
      <c r="U257" s="491">
        <v>3</v>
      </c>
      <c r="V257" s="491">
        <v>4</v>
      </c>
      <c r="W257" s="491">
        <v>5</v>
      </c>
      <c r="X257" s="491">
        <v>6</v>
      </c>
      <c r="Y257" s="491">
        <v>7</v>
      </c>
      <c r="Z257" s="491">
        <v>8</v>
      </c>
      <c r="AA257" s="491">
        <v>9</v>
      </c>
      <c r="AB257" s="491">
        <v>10</v>
      </c>
      <c r="AC257" s="491">
        <v>11</v>
      </c>
      <c r="AD257" s="491">
        <v>12</v>
      </c>
      <c r="AE257" s="491">
        <v>13</v>
      </c>
      <c r="AF257" s="491">
        <v>14</v>
      </c>
      <c r="AG257" s="491">
        <v>15</v>
      </c>
      <c r="AH257" s="491">
        <v>16</v>
      </c>
      <c r="AI257" s="491">
        <v>17</v>
      </c>
      <c r="AJ257" s="491">
        <v>18</v>
      </c>
      <c r="AK257" s="491">
        <v>19</v>
      </c>
      <c r="AL257" s="200">
        <v>20</v>
      </c>
      <c r="AM257" s="200">
        <v>21</v>
      </c>
      <c r="AN257" s="200">
        <v>22</v>
      </c>
      <c r="AO257" s="200">
        <v>23</v>
      </c>
      <c r="AP257" s="200">
        <v>24</v>
      </c>
      <c r="AQ257" s="200">
        <v>25</v>
      </c>
      <c r="AR257" s="200">
        <v>26</v>
      </c>
      <c r="AS257" s="200">
        <v>27</v>
      </c>
      <c r="AT257" s="491">
        <v>28</v>
      </c>
      <c r="AU257" s="491">
        <v>29</v>
      </c>
      <c r="AV257" s="491">
        <v>30</v>
      </c>
      <c r="AW257" s="491">
        <v>30</v>
      </c>
      <c r="AX257" s="1045"/>
    </row>
    <row r="258" spans="1:50" ht="14.25" customHeight="1">
      <c r="A258" s="201">
        <v>1</v>
      </c>
      <c r="B258" s="208" t="s">
        <v>264</v>
      </c>
      <c r="C258" s="1100"/>
      <c r="D258" s="1100"/>
      <c r="E258" s="1100"/>
      <c r="F258" s="1100"/>
      <c r="G258" s="1100"/>
      <c r="H258" s="1100"/>
      <c r="I258" s="1100"/>
      <c r="J258" s="209"/>
      <c r="K258" s="209"/>
      <c r="L258" s="209"/>
      <c r="M258" s="209"/>
      <c r="N258" s="209"/>
      <c r="O258" s="209"/>
      <c r="P258" s="209"/>
      <c r="Q258" s="209"/>
      <c r="R258" s="210"/>
      <c r="S258" s="323">
        <v>1</v>
      </c>
      <c r="T258" s="323">
        <v>1</v>
      </c>
      <c r="U258" s="323">
        <v>1</v>
      </c>
      <c r="V258" s="323">
        <v>1</v>
      </c>
      <c r="W258" s="323">
        <v>1</v>
      </c>
      <c r="X258" s="323">
        <v>1</v>
      </c>
      <c r="Y258" s="323">
        <v>1</v>
      </c>
      <c r="Z258" s="323">
        <v>1</v>
      </c>
      <c r="AA258" s="323">
        <v>1</v>
      </c>
      <c r="AB258" s="323">
        <v>1</v>
      </c>
      <c r="AC258" s="323">
        <v>1</v>
      </c>
      <c r="AD258" s="323">
        <v>1</v>
      </c>
      <c r="AE258" s="323">
        <v>1</v>
      </c>
      <c r="AF258" s="323">
        <v>1</v>
      </c>
      <c r="AG258" s="323">
        <v>1</v>
      </c>
      <c r="AH258" s="323">
        <v>1</v>
      </c>
      <c r="AI258" s="323">
        <v>1</v>
      </c>
      <c r="AJ258" s="323">
        <v>1</v>
      </c>
      <c r="AK258" s="323">
        <v>1</v>
      </c>
      <c r="AL258" s="323">
        <v>1</v>
      </c>
      <c r="AM258" s="323">
        <v>1</v>
      </c>
      <c r="AN258" s="323">
        <v>1</v>
      </c>
      <c r="AO258" s="323">
        <v>1</v>
      </c>
      <c r="AP258" s="323">
        <v>1</v>
      </c>
      <c r="AQ258" s="323">
        <v>1</v>
      </c>
      <c r="AR258" s="323">
        <v>1</v>
      </c>
      <c r="AS258" s="323">
        <v>1</v>
      </c>
      <c r="AT258" s="323">
        <v>0</v>
      </c>
      <c r="AU258" s="323">
        <v>0</v>
      </c>
      <c r="AV258" s="323">
        <v>0</v>
      </c>
      <c r="AW258" s="324"/>
      <c r="AX258" s="474">
        <v>5</v>
      </c>
    </row>
    <row r="259" spans="1:50">
      <c r="A259" s="201">
        <v>2</v>
      </c>
      <c r="B259" s="211" t="s">
        <v>1</v>
      </c>
      <c r="C259" s="1100"/>
      <c r="D259" s="1100"/>
      <c r="E259" s="1100"/>
      <c r="F259" s="1100"/>
      <c r="G259" s="1100"/>
      <c r="H259" s="1100"/>
      <c r="I259" s="1100"/>
      <c r="J259" s="212"/>
      <c r="K259" s="212"/>
      <c r="L259" s="212"/>
      <c r="M259" s="212"/>
      <c r="N259" s="212"/>
      <c r="O259" s="212"/>
      <c r="P259" s="212"/>
      <c r="Q259" s="212"/>
      <c r="R259" s="213"/>
      <c r="S259" s="325">
        <v>1</v>
      </c>
      <c r="T259" s="325">
        <v>1</v>
      </c>
      <c r="U259" s="325">
        <v>1</v>
      </c>
      <c r="V259" s="325">
        <v>1</v>
      </c>
      <c r="W259" s="325">
        <v>1</v>
      </c>
      <c r="X259" s="325">
        <v>1</v>
      </c>
      <c r="Y259" s="325">
        <v>1</v>
      </c>
      <c r="Z259" s="325">
        <v>1</v>
      </c>
      <c r="AA259" s="325">
        <v>1</v>
      </c>
      <c r="AB259" s="325">
        <v>1</v>
      </c>
      <c r="AC259" s="325">
        <v>1</v>
      </c>
      <c r="AD259" s="325">
        <v>1</v>
      </c>
      <c r="AE259" s="325">
        <v>1</v>
      </c>
      <c r="AF259" s="325">
        <v>1</v>
      </c>
      <c r="AG259" s="325">
        <v>1</v>
      </c>
      <c r="AH259" s="325">
        <v>1</v>
      </c>
      <c r="AI259" s="325">
        <v>1</v>
      </c>
      <c r="AJ259" s="325">
        <v>1</v>
      </c>
      <c r="AK259" s="325">
        <v>1</v>
      </c>
      <c r="AL259" s="325">
        <v>1</v>
      </c>
      <c r="AM259" s="325">
        <v>2</v>
      </c>
      <c r="AN259" s="325">
        <v>2</v>
      </c>
      <c r="AO259" s="325">
        <v>2</v>
      </c>
      <c r="AP259" s="325">
        <v>2</v>
      </c>
      <c r="AQ259" s="325">
        <v>2</v>
      </c>
      <c r="AR259" s="325">
        <v>2</v>
      </c>
      <c r="AS259" s="325">
        <v>2</v>
      </c>
      <c r="AT259" s="325">
        <v>2</v>
      </c>
      <c r="AU259" s="325">
        <v>2</v>
      </c>
      <c r="AV259" s="325">
        <v>2</v>
      </c>
      <c r="AW259" s="326"/>
      <c r="AX259" s="214"/>
    </row>
    <row r="260" spans="1:50">
      <c r="A260" s="201">
        <v>3</v>
      </c>
      <c r="B260" s="483" t="s">
        <v>420</v>
      </c>
      <c r="C260" s="1100"/>
      <c r="D260" s="1100"/>
      <c r="E260" s="1100"/>
      <c r="F260" s="1100"/>
      <c r="G260" s="1100"/>
      <c r="H260" s="1100"/>
      <c r="I260" s="1100"/>
      <c r="J260" s="484"/>
      <c r="K260" s="484"/>
      <c r="L260" s="484"/>
      <c r="M260" s="484"/>
      <c r="N260" s="484"/>
      <c r="O260" s="484"/>
      <c r="P260" s="484"/>
      <c r="Q260" s="484"/>
      <c r="R260" s="210"/>
      <c r="S260" s="325">
        <v>0</v>
      </c>
      <c r="T260" s="325">
        <v>0</v>
      </c>
      <c r="U260" s="325">
        <v>0</v>
      </c>
      <c r="V260" s="325">
        <v>0</v>
      </c>
      <c r="W260" s="325">
        <v>0</v>
      </c>
      <c r="X260" s="325">
        <v>0</v>
      </c>
      <c r="Y260" s="325">
        <v>0</v>
      </c>
      <c r="Z260" s="325">
        <v>0</v>
      </c>
      <c r="AA260" s="325">
        <v>0</v>
      </c>
      <c r="AB260" s="325">
        <v>0</v>
      </c>
      <c r="AC260" s="325">
        <v>0</v>
      </c>
      <c r="AD260" s="325">
        <v>0</v>
      </c>
      <c r="AE260" s="325">
        <v>0</v>
      </c>
      <c r="AF260" s="325">
        <v>0</v>
      </c>
      <c r="AG260" s="325">
        <v>0</v>
      </c>
      <c r="AH260" s="325">
        <v>0</v>
      </c>
      <c r="AI260" s="325">
        <v>0</v>
      </c>
      <c r="AJ260" s="325">
        <v>0</v>
      </c>
      <c r="AK260" s="325">
        <v>0</v>
      </c>
      <c r="AL260" s="325">
        <v>0</v>
      </c>
      <c r="AM260" s="325">
        <v>1</v>
      </c>
      <c r="AN260" s="325">
        <v>1</v>
      </c>
      <c r="AO260" s="325">
        <v>1</v>
      </c>
      <c r="AP260" s="325">
        <v>1</v>
      </c>
      <c r="AQ260" s="325">
        <v>1</v>
      </c>
      <c r="AR260" s="325">
        <v>1</v>
      </c>
      <c r="AS260" s="325">
        <v>1</v>
      </c>
      <c r="AT260" s="325">
        <v>0</v>
      </c>
      <c r="AU260" s="325">
        <v>0</v>
      </c>
      <c r="AV260" s="325">
        <v>0</v>
      </c>
      <c r="AW260" s="327"/>
      <c r="AX260" s="242"/>
    </row>
    <row r="261" spans="1:50">
      <c r="A261" s="201">
        <v>3</v>
      </c>
      <c r="B261" s="483" t="s">
        <v>54</v>
      </c>
      <c r="C261" s="1100"/>
      <c r="D261" s="1100"/>
      <c r="E261" s="1100"/>
      <c r="F261" s="1100"/>
      <c r="G261" s="1100"/>
      <c r="H261" s="1100"/>
      <c r="I261" s="1100"/>
      <c r="J261" s="484"/>
      <c r="K261" s="484"/>
      <c r="L261" s="484"/>
      <c r="M261" s="484"/>
      <c r="N261" s="484"/>
      <c r="O261" s="484"/>
      <c r="P261" s="484"/>
      <c r="Q261" s="484"/>
      <c r="R261" s="213"/>
      <c r="S261" s="325">
        <v>0</v>
      </c>
      <c r="T261" s="325">
        <v>0</v>
      </c>
      <c r="U261" s="325">
        <v>0</v>
      </c>
      <c r="V261" s="325">
        <v>0</v>
      </c>
      <c r="W261" s="325">
        <v>0</v>
      </c>
      <c r="X261" s="325">
        <v>0</v>
      </c>
      <c r="Y261" s="325">
        <v>0</v>
      </c>
      <c r="Z261" s="325">
        <v>0</v>
      </c>
      <c r="AA261" s="325">
        <v>0</v>
      </c>
      <c r="AB261" s="325">
        <v>0</v>
      </c>
      <c r="AC261" s="325">
        <v>0</v>
      </c>
      <c r="AD261" s="325">
        <v>0</v>
      </c>
      <c r="AE261" s="325">
        <v>0</v>
      </c>
      <c r="AF261" s="325">
        <v>0</v>
      </c>
      <c r="AG261" s="325">
        <v>0</v>
      </c>
      <c r="AH261" s="325">
        <v>0</v>
      </c>
      <c r="AI261" s="325">
        <v>0</v>
      </c>
      <c r="AJ261" s="325">
        <v>0</v>
      </c>
      <c r="AK261" s="325">
        <v>0</v>
      </c>
      <c r="AL261" s="325">
        <v>0</v>
      </c>
      <c r="AM261" s="325">
        <v>0</v>
      </c>
      <c r="AN261" s="325">
        <v>0</v>
      </c>
      <c r="AO261" s="325">
        <v>0</v>
      </c>
      <c r="AP261" s="325">
        <v>0</v>
      </c>
      <c r="AQ261" s="325">
        <v>0</v>
      </c>
      <c r="AR261" s="325">
        <v>0</v>
      </c>
      <c r="AS261" s="325">
        <v>0</v>
      </c>
      <c r="AT261" s="325">
        <v>0</v>
      </c>
      <c r="AU261" s="325">
        <v>0</v>
      </c>
      <c r="AV261" s="325">
        <v>0</v>
      </c>
      <c r="AW261" s="322"/>
      <c r="AX261" s="215"/>
    </row>
    <row r="262" spans="1:50">
      <c r="A262" s="201">
        <v>4</v>
      </c>
      <c r="B262" s="484" t="s">
        <v>178</v>
      </c>
      <c r="C262" s="1100"/>
      <c r="D262" s="1100"/>
      <c r="E262" s="1100"/>
      <c r="F262" s="1100"/>
      <c r="G262" s="1100"/>
      <c r="H262" s="1100"/>
      <c r="I262" s="1100"/>
      <c r="J262" s="484"/>
      <c r="K262" s="484"/>
      <c r="L262" s="484"/>
      <c r="M262" s="484"/>
      <c r="N262" s="484"/>
      <c r="O262" s="484"/>
      <c r="P262" s="484"/>
      <c r="Q262" s="484"/>
      <c r="R262" s="485"/>
      <c r="S262" s="325">
        <v>2</v>
      </c>
      <c r="T262" s="325">
        <v>2</v>
      </c>
      <c r="U262" s="325">
        <v>2</v>
      </c>
      <c r="V262" s="325">
        <v>2</v>
      </c>
      <c r="W262" s="325">
        <v>2</v>
      </c>
      <c r="X262" s="325">
        <v>2</v>
      </c>
      <c r="Y262" s="325">
        <v>2</v>
      </c>
      <c r="Z262" s="325">
        <v>2</v>
      </c>
      <c r="AA262" s="325">
        <v>2</v>
      </c>
      <c r="AB262" s="325">
        <v>2</v>
      </c>
      <c r="AC262" s="325">
        <v>2</v>
      </c>
      <c r="AD262" s="325">
        <v>2</v>
      </c>
      <c r="AE262" s="325">
        <v>2</v>
      </c>
      <c r="AF262" s="325">
        <v>2</v>
      </c>
      <c r="AG262" s="325">
        <v>2</v>
      </c>
      <c r="AH262" s="325">
        <v>2</v>
      </c>
      <c r="AI262" s="325">
        <v>2</v>
      </c>
      <c r="AJ262" s="325">
        <v>2</v>
      </c>
      <c r="AK262" s="325">
        <v>2</v>
      </c>
      <c r="AL262" s="325">
        <v>2</v>
      </c>
      <c r="AM262" s="325">
        <v>2</v>
      </c>
      <c r="AN262" s="325">
        <v>2</v>
      </c>
      <c r="AO262" s="325">
        <v>2</v>
      </c>
      <c r="AP262" s="325">
        <v>2</v>
      </c>
      <c r="AQ262" s="325">
        <v>2</v>
      </c>
      <c r="AR262" s="325">
        <v>2</v>
      </c>
      <c r="AS262" s="325">
        <v>2</v>
      </c>
      <c r="AT262" s="325">
        <v>2</v>
      </c>
      <c r="AU262" s="325">
        <v>2</v>
      </c>
      <c r="AV262" s="325">
        <v>2</v>
      </c>
      <c r="AW262" s="322"/>
      <c r="AX262" s="215"/>
    </row>
    <row r="263" spans="1:50">
      <c r="A263" s="201">
        <v>5</v>
      </c>
      <c r="B263" s="484" t="s">
        <v>2</v>
      </c>
      <c r="C263" s="1100"/>
      <c r="D263" s="1100"/>
      <c r="E263" s="1100"/>
      <c r="F263" s="1100"/>
      <c r="G263" s="1100"/>
      <c r="H263" s="1100"/>
      <c r="I263" s="1100"/>
      <c r="J263" s="484"/>
      <c r="K263" s="484"/>
      <c r="L263" s="484"/>
      <c r="M263" s="484"/>
      <c r="N263" s="484"/>
      <c r="O263" s="484"/>
      <c r="P263" s="484"/>
      <c r="Q263" s="484"/>
      <c r="R263" s="485"/>
      <c r="S263" s="325">
        <v>1</v>
      </c>
      <c r="T263" s="325">
        <v>1</v>
      </c>
      <c r="U263" s="325">
        <v>1</v>
      </c>
      <c r="V263" s="325">
        <v>1</v>
      </c>
      <c r="W263" s="325">
        <v>1</v>
      </c>
      <c r="X263" s="325">
        <v>1</v>
      </c>
      <c r="Y263" s="325">
        <v>1</v>
      </c>
      <c r="Z263" s="325">
        <v>1</v>
      </c>
      <c r="AA263" s="325">
        <v>0</v>
      </c>
      <c r="AB263" s="325">
        <v>0</v>
      </c>
      <c r="AC263" s="325">
        <v>0</v>
      </c>
      <c r="AD263" s="325">
        <v>0</v>
      </c>
      <c r="AE263" s="325">
        <v>0</v>
      </c>
      <c r="AF263" s="325">
        <v>0</v>
      </c>
      <c r="AG263" s="325">
        <v>0</v>
      </c>
      <c r="AH263" s="325">
        <v>0</v>
      </c>
      <c r="AI263" s="325">
        <v>0</v>
      </c>
      <c r="AJ263" s="325">
        <v>0</v>
      </c>
      <c r="AK263" s="325">
        <v>0</v>
      </c>
      <c r="AL263" s="325">
        <v>0</v>
      </c>
      <c r="AM263" s="325">
        <v>0</v>
      </c>
      <c r="AN263" s="325">
        <v>0</v>
      </c>
      <c r="AO263" s="325">
        <v>0</v>
      </c>
      <c r="AP263" s="325">
        <v>0</v>
      </c>
      <c r="AQ263" s="325">
        <v>0</v>
      </c>
      <c r="AR263" s="325">
        <v>0</v>
      </c>
      <c r="AS263" s="325">
        <v>0</v>
      </c>
      <c r="AT263" s="325">
        <v>0</v>
      </c>
      <c r="AU263" s="325">
        <v>0</v>
      </c>
      <c r="AV263" s="325">
        <v>0</v>
      </c>
      <c r="AW263" s="322"/>
      <c r="AX263" s="215"/>
    </row>
    <row r="264" spans="1:50">
      <c r="A264" s="201">
        <v>6</v>
      </c>
      <c r="B264" s="484" t="s">
        <v>57</v>
      </c>
      <c r="C264" s="1100"/>
      <c r="D264" s="1100"/>
      <c r="E264" s="1100"/>
      <c r="F264" s="1100"/>
      <c r="G264" s="1100"/>
      <c r="H264" s="1100"/>
      <c r="I264" s="1100"/>
      <c r="J264" s="484"/>
      <c r="K264" s="484"/>
      <c r="L264" s="484"/>
      <c r="M264" s="484"/>
      <c r="N264" s="484"/>
      <c r="O264" s="484"/>
      <c r="P264" s="484"/>
      <c r="Q264" s="484"/>
      <c r="R264" s="485"/>
      <c r="S264" s="325">
        <v>2</v>
      </c>
      <c r="T264" s="325">
        <v>2</v>
      </c>
      <c r="U264" s="325">
        <v>1</v>
      </c>
      <c r="V264" s="325">
        <v>1</v>
      </c>
      <c r="W264" s="325">
        <v>1</v>
      </c>
      <c r="X264" s="325">
        <v>1</v>
      </c>
      <c r="Y264" s="325">
        <v>1</v>
      </c>
      <c r="Z264" s="325">
        <v>1</v>
      </c>
      <c r="AA264" s="325">
        <v>1</v>
      </c>
      <c r="AB264" s="325">
        <v>0</v>
      </c>
      <c r="AC264" s="325">
        <v>0</v>
      </c>
      <c r="AD264" s="325">
        <v>0</v>
      </c>
      <c r="AE264" s="325">
        <v>0</v>
      </c>
      <c r="AF264" s="325">
        <v>0</v>
      </c>
      <c r="AG264" s="325">
        <v>0</v>
      </c>
      <c r="AH264" s="325">
        <v>0</v>
      </c>
      <c r="AI264" s="325">
        <v>0</v>
      </c>
      <c r="AJ264" s="325">
        <v>0</v>
      </c>
      <c r="AK264" s="325">
        <v>0</v>
      </c>
      <c r="AL264" s="325">
        <v>0</v>
      </c>
      <c r="AM264" s="325">
        <v>1</v>
      </c>
      <c r="AN264" s="325">
        <v>1</v>
      </c>
      <c r="AO264" s="325">
        <v>1</v>
      </c>
      <c r="AP264" s="325">
        <v>1</v>
      </c>
      <c r="AQ264" s="325">
        <v>1</v>
      </c>
      <c r="AR264" s="325">
        <v>1</v>
      </c>
      <c r="AS264" s="325">
        <v>1</v>
      </c>
      <c r="AT264" s="325">
        <v>1</v>
      </c>
      <c r="AU264" s="325">
        <v>1</v>
      </c>
      <c r="AV264" s="325">
        <v>1</v>
      </c>
      <c r="AW264" s="322"/>
      <c r="AX264" s="215"/>
    </row>
    <row r="265" spans="1:50">
      <c r="A265" s="201">
        <v>7</v>
      </c>
      <c r="B265" s="484" t="s">
        <v>56</v>
      </c>
      <c r="C265" s="1100"/>
      <c r="D265" s="1100"/>
      <c r="E265" s="1100"/>
      <c r="F265" s="1100"/>
      <c r="G265" s="1100"/>
      <c r="H265" s="1100"/>
      <c r="I265" s="1100"/>
      <c r="J265" s="484"/>
      <c r="K265" s="484"/>
      <c r="L265" s="484"/>
      <c r="M265" s="484"/>
      <c r="N265" s="484"/>
      <c r="O265" s="484"/>
      <c r="P265" s="484"/>
      <c r="Q265" s="484"/>
      <c r="R265" s="485"/>
      <c r="S265" s="325">
        <v>3</v>
      </c>
      <c r="T265" s="325">
        <v>3</v>
      </c>
      <c r="U265" s="325">
        <v>3</v>
      </c>
      <c r="V265" s="325">
        <v>3</v>
      </c>
      <c r="W265" s="325">
        <v>3</v>
      </c>
      <c r="X265" s="325">
        <v>3</v>
      </c>
      <c r="Y265" s="325">
        <v>3</v>
      </c>
      <c r="Z265" s="325">
        <v>3</v>
      </c>
      <c r="AA265" s="325">
        <v>3</v>
      </c>
      <c r="AB265" s="325">
        <v>3</v>
      </c>
      <c r="AC265" s="325">
        <v>3</v>
      </c>
      <c r="AD265" s="325">
        <v>3</v>
      </c>
      <c r="AE265" s="325">
        <v>3</v>
      </c>
      <c r="AF265" s="325">
        <v>3</v>
      </c>
      <c r="AG265" s="325">
        <v>3</v>
      </c>
      <c r="AH265" s="325">
        <v>3</v>
      </c>
      <c r="AI265" s="325">
        <v>3</v>
      </c>
      <c r="AJ265" s="325">
        <v>3</v>
      </c>
      <c r="AK265" s="325">
        <v>3</v>
      </c>
      <c r="AL265" s="325">
        <v>3</v>
      </c>
      <c r="AM265" s="325">
        <v>4</v>
      </c>
      <c r="AN265" s="325">
        <v>4</v>
      </c>
      <c r="AO265" s="325">
        <v>4</v>
      </c>
      <c r="AP265" s="325">
        <v>4</v>
      </c>
      <c r="AQ265" s="325">
        <v>4</v>
      </c>
      <c r="AR265" s="325">
        <v>4</v>
      </c>
      <c r="AS265" s="325">
        <v>4</v>
      </c>
      <c r="AT265" s="325">
        <v>4</v>
      </c>
      <c r="AU265" s="325">
        <v>4</v>
      </c>
      <c r="AV265" s="325">
        <v>4</v>
      </c>
      <c r="AW265" s="322"/>
      <c r="AX265" s="215"/>
    </row>
    <row r="266" spans="1:50">
      <c r="A266" s="201">
        <v>8</v>
      </c>
      <c r="B266" s="484" t="s">
        <v>221</v>
      </c>
      <c r="C266" s="1100"/>
      <c r="D266" s="1100"/>
      <c r="E266" s="1100"/>
      <c r="F266" s="1100"/>
      <c r="G266" s="1100"/>
      <c r="H266" s="1100"/>
      <c r="I266" s="1100"/>
      <c r="J266" s="484"/>
      <c r="K266" s="484"/>
      <c r="L266" s="484"/>
      <c r="M266" s="484"/>
      <c r="N266" s="484"/>
      <c r="O266" s="484"/>
      <c r="P266" s="484"/>
      <c r="Q266" s="484"/>
      <c r="R266" s="485"/>
      <c r="S266" s="325">
        <v>0</v>
      </c>
      <c r="T266" s="325">
        <v>0</v>
      </c>
      <c r="U266" s="325">
        <v>0</v>
      </c>
      <c r="V266" s="325">
        <v>0</v>
      </c>
      <c r="W266" s="325">
        <v>0</v>
      </c>
      <c r="X266" s="325">
        <v>0</v>
      </c>
      <c r="Y266" s="325">
        <v>0</v>
      </c>
      <c r="Z266" s="325">
        <v>0</v>
      </c>
      <c r="AA266" s="325">
        <v>0</v>
      </c>
      <c r="AB266" s="325">
        <v>0</v>
      </c>
      <c r="AC266" s="325">
        <v>0</v>
      </c>
      <c r="AD266" s="325">
        <v>0</v>
      </c>
      <c r="AE266" s="325">
        <v>0</v>
      </c>
      <c r="AF266" s="325">
        <v>0</v>
      </c>
      <c r="AG266" s="325">
        <v>0</v>
      </c>
      <c r="AH266" s="325">
        <v>0</v>
      </c>
      <c r="AI266" s="325">
        <v>0</v>
      </c>
      <c r="AJ266" s="325">
        <v>0</v>
      </c>
      <c r="AK266" s="325">
        <v>0</v>
      </c>
      <c r="AL266" s="325">
        <v>0</v>
      </c>
      <c r="AM266" s="325">
        <v>0</v>
      </c>
      <c r="AN266" s="325">
        <v>0</v>
      </c>
      <c r="AO266" s="325">
        <v>0</v>
      </c>
      <c r="AP266" s="325">
        <v>0</v>
      </c>
      <c r="AQ266" s="325">
        <v>0</v>
      </c>
      <c r="AR266" s="325">
        <v>0</v>
      </c>
      <c r="AS266" s="325">
        <v>0</v>
      </c>
      <c r="AT266" s="325">
        <v>0</v>
      </c>
      <c r="AU266" s="325">
        <v>0</v>
      </c>
      <c r="AV266" s="325">
        <v>0</v>
      </c>
      <c r="AW266" s="322"/>
      <c r="AX266" s="215"/>
    </row>
    <row r="267" spans="1:50">
      <c r="A267" s="201">
        <v>9</v>
      </c>
      <c r="B267" s="484" t="s">
        <v>171</v>
      </c>
      <c r="C267" s="1100"/>
      <c r="D267" s="1100"/>
      <c r="E267" s="1100"/>
      <c r="F267" s="1100"/>
      <c r="G267" s="1100"/>
      <c r="H267" s="1100"/>
      <c r="I267" s="1100"/>
      <c r="J267" s="484"/>
      <c r="K267" s="484"/>
      <c r="L267" s="484"/>
      <c r="M267" s="484"/>
      <c r="N267" s="484"/>
      <c r="O267" s="484"/>
      <c r="P267" s="484"/>
      <c r="Q267" s="484"/>
      <c r="R267" s="485"/>
      <c r="S267" s="325">
        <v>3</v>
      </c>
      <c r="T267" s="325">
        <v>3</v>
      </c>
      <c r="U267" s="325">
        <v>0</v>
      </c>
      <c r="V267" s="325">
        <v>0</v>
      </c>
      <c r="W267" s="325">
        <v>0</v>
      </c>
      <c r="X267" s="325">
        <v>0</v>
      </c>
      <c r="Y267" s="325">
        <v>0</v>
      </c>
      <c r="Z267" s="325">
        <v>0</v>
      </c>
      <c r="AA267" s="325">
        <v>0</v>
      </c>
      <c r="AB267" s="325">
        <v>0</v>
      </c>
      <c r="AC267" s="325">
        <v>0</v>
      </c>
      <c r="AD267" s="325">
        <v>0</v>
      </c>
      <c r="AE267" s="325">
        <v>0</v>
      </c>
      <c r="AF267" s="325">
        <v>0</v>
      </c>
      <c r="AG267" s="325">
        <v>0</v>
      </c>
      <c r="AH267" s="325">
        <v>0</v>
      </c>
      <c r="AI267" s="325">
        <v>0</v>
      </c>
      <c r="AJ267" s="325">
        <v>0</v>
      </c>
      <c r="AK267" s="325">
        <v>0</v>
      </c>
      <c r="AL267" s="325">
        <v>0</v>
      </c>
      <c r="AM267" s="325">
        <v>0</v>
      </c>
      <c r="AN267" s="325">
        <v>0</v>
      </c>
      <c r="AO267" s="325">
        <v>0</v>
      </c>
      <c r="AP267" s="325">
        <v>0</v>
      </c>
      <c r="AQ267" s="325">
        <v>0</v>
      </c>
      <c r="AR267" s="325">
        <v>0</v>
      </c>
      <c r="AS267" s="325">
        <v>0</v>
      </c>
      <c r="AT267" s="325">
        <v>0</v>
      </c>
      <c r="AU267" s="325">
        <v>0</v>
      </c>
      <c r="AV267" s="325">
        <v>0</v>
      </c>
      <c r="AW267" s="322"/>
      <c r="AX267" s="215"/>
    </row>
    <row r="268" spans="1:50">
      <c r="A268" s="201">
        <v>10</v>
      </c>
      <c r="B268" s="484" t="s">
        <v>172</v>
      </c>
      <c r="C268" s="1100"/>
      <c r="D268" s="1100"/>
      <c r="E268" s="1100"/>
      <c r="F268" s="1100"/>
      <c r="G268" s="1100"/>
      <c r="H268" s="1100"/>
      <c r="I268" s="1100"/>
      <c r="J268" s="212"/>
      <c r="K268" s="212"/>
      <c r="L268" s="212"/>
      <c r="M268" s="212"/>
      <c r="N268" s="212"/>
      <c r="O268" s="212"/>
      <c r="P268" s="212"/>
      <c r="Q268" s="212"/>
      <c r="R268" s="485"/>
      <c r="S268" s="325">
        <v>5</v>
      </c>
      <c r="T268" s="325">
        <v>5</v>
      </c>
      <c r="U268" s="325">
        <v>3</v>
      </c>
      <c r="V268" s="325">
        <v>3</v>
      </c>
      <c r="W268" s="325">
        <v>3</v>
      </c>
      <c r="X268" s="325">
        <v>3</v>
      </c>
      <c r="Y268" s="325">
        <v>3</v>
      </c>
      <c r="Z268" s="325">
        <v>3</v>
      </c>
      <c r="AA268" s="325">
        <v>3</v>
      </c>
      <c r="AB268" s="325">
        <v>3</v>
      </c>
      <c r="AC268" s="325">
        <v>3</v>
      </c>
      <c r="AD268" s="325">
        <v>3</v>
      </c>
      <c r="AE268" s="325">
        <v>3</v>
      </c>
      <c r="AF268" s="325">
        <v>3</v>
      </c>
      <c r="AG268" s="325">
        <v>3</v>
      </c>
      <c r="AH268" s="325">
        <v>3</v>
      </c>
      <c r="AI268" s="325">
        <v>3</v>
      </c>
      <c r="AJ268" s="325">
        <v>3</v>
      </c>
      <c r="AK268" s="325">
        <v>3</v>
      </c>
      <c r="AL268" s="325">
        <v>3</v>
      </c>
      <c r="AM268" s="325">
        <v>4</v>
      </c>
      <c r="AN268" s="325">
        <v>4</v>
      </c>
      <c r="AO268" s="325">
        <v>4</v>
      </c>
      <c r="AP268" s="325">
        <v>4</v>
      </c>
      <c r="AQ268" s="325">
        <v>4</v>
      </c>
      <c r="AR268" s="325">
        <v>4</v>
      </c>
      <c r="AS268" s="325">
        <v>4</v>
      </c>
      <c r="AT268" s="325">
        <v>4</v>
      </c>
      <c r="AU268" s="325">
        <v>4</v>
      </c>
      <c r="AV268" s="325">
        <v>4</v>
      </c>
      <c r="AW268" s="322"/>
      <c r="AX268" s="215"/>
    </row>
    <row r="269" spans="1:50">
      <c r="A269" s="201">
        <v>7</v>
      </c>
      <c r="B269" s="484" t="s">
        <v>173</v>
      </c>
      <c r="C269" s="1100"/>
      <c r="D269" s="1100"/>
      <c r="E269" s="1100"/>
      <c r="F269" s="1100"/>
      <c r="G269" s="1100"/>
      <c r="H269" s="1100"/>
      <c r="I269" s="1100"/>
      <c r="J269" s="484"/>
      <c r="K269" s="484"/>
      <c r="L269" s="484"/>
      <c r="M269" s="484"/>
      <c r="N269" s="484"/>
      <c r="O269" s="484"/>
      <c r="P269" s="484"/>
      <c r="Q269" s="484"/>
      <c r="R269" s="485"/>
      <c r="S269" s="328">
        <v>5</v>
      </c>
      <c r="T269" s="328">
        <v>5</v>
      </c>
      <c r="U269" s="328">
        <v>4</v>
      </c>
      <c r="V269" s="328">
        <v>4</v>
      </c>
      <c r="W269" s="328">
        <v>4</v>
      </c>
      <c r="X269" s="328">
        <v>4</v>
      </c>
      <c r="Y269" s="328">
        <v>4</v>
      </c>
      <c r="Z269" s="328">
        <v>4</v>
      </c>
      <c r="AA269" s="328">
        <v>4</v>
      </c>
      <c r="AB269" s="328">
        <v>3</v>
      </c>
      <c r="AC269" s="328">
        <v>3</v>
      </c>
      <c r="AD269" s="328">
        <v>3</v>
      </c>
      <c r="AE269" s="328">
        <v>3</v>
      </c>
      <c r="AF269" s="328">
        <v>3</v>
      </c>
      <c r="AG269" s="328">
        <v>3</v>
      </c>
      <c r="AH269" s="328">
        <v>3</v>
      </c>
      <c r="AI269" s="328">
        <v>3</v>
      </c>
      <c r="AJ269" s="328">
        <v>3</v>
      </c>
      <c r="AK269" s="328">
        <v>3</v>
      </c>
      <c r="AL269" s="328">
        <v>3</v>
      </c>
      <c r="AM269" s="328">
        <v>3</v>
      </c>
      <c r="AN269" s="328">
        <v>3</v>
      </c>
      <c r="AO269" s="328">
        <v>3</v>
      </c>
      <c r="AP269" s="328">
        <v>3</v>
      </c>
      <c r="AQ269" s="328">
        <v>3</v>
      </c>
      <c r="AR269" s="328">
        <v>3</v>
      </c>
      <c r="AS269" s="328">
        <v>3</v>
      </c>
      <c r="AT269" s="328">
        <v>4</v>
      </c>
      <c r="AU269" s="328">
        <v>4</v>
      </c>
      <c r="AV269" s="328">
        <v>4</v>
      </c>
      <c r="AW269" s="322"/>
      <c r="AX269" s="215"/>
    </row>
    <row r="270" spans="1:50">
      <c r="A270" s="201">
        <v>12</v>
      </c>
      <c r="B270" s="484" t="s">
        <v>58</v>
      </c>
      <c r="C270" s="1100"/>
      <c r="D270" s="1100"/>
      <c r="E270" s="1100"/>
      <c r="F270" s="1100"/>
      <c r="G270" s="1100"/>
      <c r="H270" s="1100"/>
      <c r="I270" s="1100"/>
      <c r="J270" s="484"/>
      <c r="K270" s="484"/>
      <c r="L270" s="484"/>
      <c r="M270" s="484"/>
      <c r="N270" s="484"/>
      <c r="O270" s="484"/>
      <c r="P270" s="484"/>
      <c r="Q270" s="484"/>
      <c r="R270" s="213"/>
      <c r="S270" s="325">
        <v>0</v>
      </c>
      <c r="T270" s="325">
        <v>0</v>
      </c>
      <c r="U270" s="325">
        <v>2</v>
      </c>
      <c r="V270" s="325">
        <v>2</v>
      </c>
      <c r="W270" s="325">
        <v>2</v>
      </c>
      <c r="X270" s="325">
        <v>2</v>
      </c>
      <c r="Y270" s="325">
        <v>2</v>
      </c>
      <c r="Z270" s="325">
        <v>2</v>
      </c>
      <c r="AA270" s="325">
        <v>2</v>
      </c>
      <c r="AB270" s="325">
        <v>2</v>
      </c>
      <c r="AC270" s="325">
        <v>2</v>
      </c>
      <c r="AD270" s="325">
        <v>2</v>
      </c>
      <c r="AE270" s="325">
        <v>2</v>
      </c>
      <c r="AF270" s="325">
        <v>2</v>
      </c>
      <c r="AG270" s="325">
        <v>2</v>
      </c>
      <c r="AH270" s="325">
        <v>2</v>
      </c>
      <c r="AI270" s="325">
        <v>2</v>
      </c>
      <c r="AJ270" s="325">
        <v>2</v>
      </c>
      <c r="AK270" s="325">
        <v>2</v>
      </c>
      <c r="AL270" s="325">
        <v>2</v>
      </c>
      <c r="AM270" s="325">
        <v>2</v>
      </c>
      <c r="AN270" s="325">
        <v>2</v>
      </c>
      <c r="AO270" s="325">
        <v>2</v>
      </c>
      <c r="AP270" s="325">
        <v>2</v>
      </c>
      <c r="AQ270" s="325">
        <v>2</v>
      </c>
      <c r="AR270" s="325">
        <v>2</v>
      </c>
      <c r="AS270" s="325">
        <v>2</v>
      </c>
      <c r="AT270" s="325">
        <v>2</v>
      </c>
      <c r="AU270" s="325">
        <v>2</v>
      </c>
      <c r="AV270" s="325">
        <v>2</v>
      </c>
      <c r="AW270" s="322"/>
      <c r="AX270" s="215"/>
    </row>
    <row r="271" spans="1:50">
      <c r="A271" s="201"/>
      <c r="B271" s="484" t="s">
        <v>402</v>
      </c>
      <c r="C271" s="486"/>
      <c r="D271" s="486"/>
      <c r="E271" s="486"/>
      <c r="F271" s="486"/>
      <c r="G271" s="486"/>
      <c r="H271" s="486"/>
      <c r="I271" s="486"/>
      <c r="J271" s="484"/>
      <c r="K271" s="484"/>
      <c r="L271" s="484"/>
      <c r="M271" s="484"/>
      <c r="N271" s="484"/>
      <c r="O271" s="484"/>
      <c r="P271" s="484"/>
      <c r="Q271" s="484"/>
      <c r="R271" s="213"/>
      <c r="S271" s="325">
        <v>2</v>
      </c>
      <c r="T271" s="325">
        <v>2</v>
      </c>
      <c r="U271" s="325">
        <v>2</v>
      </c>
      <c r="V271" s="325">
        <v>2</v>
      </c>
      <c r="W271" s="325">
        <v>2</v>
      </c>
      <c r="X271" s="325">
        <v>2</v>
      </c>
      <c r="Y271" s="325">
        <v>2</v>
      </c>
      <c r="Z271" s="325">
        <v>2</v>
      </c>
      <c r="AA271" s="325">
        <v>2</v>
      </c>
      <c r="AB271" s="325">
        <v>2</v>
      </c>
      <c r="AC271" s="325">
        <v>2</v>
      </c>
      <c r="AD271" s="325">
        <v>2</v>
      </c>
      <c r="AE271" s="325">
        <v>2</v>
      </c>
      <c r="AF271" s="325">
        <v>2</v>
      </c>
      <c r="AG271" s="325">
        <v>2</v>
      </c>
      <c r="AH271" s="325">
        <v>2</v>
      </c>
      <c r="AI271" s="325">
        <v>2</v>
      </c>
      <c r="AJ271" s="325">
        <v>2</v>
      </c>
      <c r="AK271" s="325">
        <v>2</v>
      </c>
      <c r="AL271" s="325">
        <v>2</v>
      </c>
      <c r="AM271" s="325">
        <v>2</v>
      </c>
      <c r="AN271" s="325">
        <v>2</v>
      </c>
      <c r="AO271" s="325">
        <v>2</v>
      </c>
      <c r="AP271" s="325">
        <v>2</v>
      </c>
      <c r="AQ271" s="325">
        <v>2</v>
      </c>
      <c r="AR271" s="325">
        <v>2</v>
      </c>
      <c r="AS271" s="325">
        <v>2</v>
      </c>
      <c r="AT271" s="325">
        <v>2</v>
      </c>
      <c r="AU271" s="325">
        <v>2</v>
      </c>
      <c r="AV271" s="325">
        <v>2</v>
      </c>
      <c r="AW271" s="322"/>
      <c r="AX271" s="215"/>
    </row>
    <row r="272" spans="1:50">
      <c r="A272" s="201">
        <v>13</v>
      </c>
      <c r="B272" s="484" t="s">
        <v>174</v>
      </c>
      <c r="C272" s="1100"/>
      <c r="D272" s="1100"/>
      <c r="E272" s="1100"/>
      <c r="F272" s="1100"/>
      <c r="G272" s="1100"/>
      <c r="H272" s="1100"/>
      <c r="I272" s="1100"/>
      <c r="J272" s="484"/>
      <c r="K272" s="484"/>
      <c r="L272" s="484"/>
      <c r="M272" s="484"/>
      <c r="N272" s="484"/>
      <c r="O272" s="484"/>
      <c r="P272" s="484"/>
      <c r="Q272" s="484"/>
      <c r="R272" s="485"/>
      <c r="S272" s="325">
        <v>4</v>
      </c>
      <c r="T272" s="325">
        <v>4</v>
      </c>
      <c r="U272" s="325">
        <v>3</v>
      </c>
      <c r="V272" s="325">
        <v>3</v>
      </c>
      <c r="W272" s="325">
        <v>3</v>
      </c>
      <c r="X272" s="325">
        <v>3</v>
      </c>
      <c r="Y272" s="325">
        <v>3</v>
      </c>
      <c r="Z272" s="325">
        <v>3</v>
      </c>
      <c r="AA272" s="325">
        <v>3</v>
      </c>
      <c r="AB272" s="325">
        <v>3</v>
      </c>
      <c r="AC272" s="325">
        <v>3</v>
      </c>
      <c r="AD272" s="325">
        <v>3</v>
      </c>
      <c r="AE272" s="325">
        <v>3</v>
      </c>
      <c r="AF272" s="325">
        <v>3</v>
      </c>
      <c r="AG272" s="325">
        <v>3</v>
      </c>
      <c r="AH272" s="325">
        <v>3</v>
      </c>
      <c r="AI272" s="325">
        <v>3</v>
      </c>
      <c r="AJ272" s="325">
        <v>3</v>
      </c>
      <c r="AK272" s="325">
        <v>3</v>
      </c>
      <c r="AL272" s="325">
        <v>3</v>
      </c>
      <c r="AM272" s="325">
        <v>4</v>
      </c>
      <c r="AN272" s="325">
        <v>4</v>
      </c>
      <c r="AO272" s="325">
        <v>4</v>
      </c>
      <c r="AP272" s="325">
        <v>4</v>
      </c>
      <c r="AQ272" s="325">
        <v>4</v>
      </c>
      <c r="AR272" s="325">
        <v>4</v>
      </c>
      <c r="AS272" s="325">
        <v>4</v>
      </c>
      <c r="AT272" s="325">
        <v>5</v>
      </c>
      <c r="AU272" s="325">
        <v>5</v>
      </c>
      <c r="AV272" s="325">
        <v>4</v>
      </c>
      <c r="AW272" s="322"/>
      <c r="AX272" s="215"/>
    </row>
    <row r="273" spans="1:50">
      <c r="A273" s="201">
        <v>14</v>
      </c>
      <c r="B273" s="484" t="s">
        <v>3</v>
      </c>
      <c r="C273" s="1100"/>
      <c r="D273" s="1100"/>
      <c r="E273" s="1100"/>
      <c r="F273" s="1100"/>
      <c r="G273" s="1100"/>
      <c r="H273" s="1100"/>
      <c r="I273" s="1100"/>
      <c r="J273" s="484"/>
      <c r="K273" s="484"/>
      <c r="L273" s="484"/>
      <c r="M273" s="484"/>
      <c r="N273" s="484"/>
      <c r="O273" s="484"/>
      <c r="P273" s="484"/>
      <c r="Q273" s="484"/>
      <c r="R273" s="485"/>
      <c r="S273" s="325">
        <v>1</v>
      </c>
      <c r="T273" s="325">
        <v>1</v>
      </c>
      <c r="U273" s="325">
        <v>0</v>
      </c>
      <c r="V273" s="325">
        <v>0</v>
      </c>
      <c r="W273" s="325">
        <v>0</v>
      </c>
      <c r="X273" s="325">
        <v>0</v>
      </c>
      <c r="Y273" s="325">
        <v>0</v>
      </c>
      <c r="Z273" s="325">
        <v>0</v>
      </c>
      <c r="AA273" s="325">
        <v>0</v>
      </c>
      <c r="AB273" s="325">
        <v>0</v>
      </c>
      <c r="AC273" s="325">
        <v>0</v>
      </c>
      <c r="AD273" s="325">
        <v>0</v>
      </c>
      <c r="AE273" s="325">
        <v>0</v>
      </c>
      <c r="AF273" s="325">
        <v>0</v>
      </c>
      <c r="AG273" s="325">
        <v>0</v>
      </c>
      <c r="AH273" s="325">
        <v>0</v>
      </c>
      <c r="AI273" s="325">
        <v>0</v>
      </c>
      <c r="AJ273" s="325">
        <v>0</v>
      </c>
      <c r="AK273" s="325">
        <v>0</v>
      </c>
      <c r="AL273" s="325">
        <v>0</v>
      </c>
      <c r="AM273" s="325">
        <v>0</v>
      </c>
      <c r="AN273" s="325">
        <v>0</v>
      </c>
      <c r="AO273" s="325">
        <v>0</v>
      </c>
      <c r="AP273" s="325">
        <v>0</v>
      </c>
      <c r="AQ273" s="325">
        <v>0</v>
      </c>
      <c r="AR273" s="325">
        <v>0</v>
      </c>
      <c r="AS273" s="325">
        <v>0</v>
      </c>
      <c r="AT273" s="325">
        <v>0</v>
      </c>
      <c r="AU273" s="325">
        <v>0</v>
      </c>
      <c r="AV273" s="325">
        <v>0</v>
      </c>
      <c r="AW273" s="329"/>
      <c r="AX273" s="215"/>
    </row>
    <row r="274" spans="1:50">
      <c r="A274" s="201">
        <v>15</v>
      </c>
      <c r="B274" s="484" t="s">
        <v>55</v>
      </c>
      <c r="C274" s="1100"/>
      <c r="D274" s="1100"/>
      <c r="E274" s="1100"/>
      <c r="F274" s="1100"/>
      <c r="G274" s="1100"/>
      <c r="H274" s="1100"/>
      <c r="I274" s="1100"/>
      <c r="J274" s="484"/>
      <c r="K274" s="484"/>
      <c r="L274" s="484"/>
      <c r="M274" s="484"/>
      <c r="N274" s="484"/>
      <c r="O274" s="484"/>
      <c r="P274" s="484"/>
      <c r="Q274" s="484"/>
      <c r="R274" s="485"/>
      <c r="S274" s="325">
        <v>8</v>
      </c>
      <c r="T274" s="325">
        <v>8</v>
      </c>
      <c r="U274" s="325">
        <v>2</v>
      </c>
      <c r="V274" s="325">
        <v>2</v>
      </c>
      <c r="W274" s="325">
        <v>3</v>
      </c>
      <c r="X274" s="325">
        <v>3</v>
      </c>
      <c r="Y274" s="325">
        <v>3</v>
      </c>
      <c r="Z274" s="325">
        <v>3</v>
      </c>
      <c r="AA274" s="325">
        <v>3</v>
      </c>
      <c r="AB274" s="325">
        <v>4</v>
      </c>
      <c r="AC274" s="325">
        <v>4</v>
      </c>
      <c r="AD274" s="325">
        <v>4</v>
      </c>
      <c r="AE274" s="325">
        <v>4</v>
      </c>
      <c r="AF274" s="325">
        <v>4</v>
      </c>
      <c r="AG274" s="325">
        <v>4</v>
      </c>
      <c r="AH274" s="325">
        <v>4</v>
      </c>
      <c r="AI274" s="325">
        <v>4</v>
      </c>
      <c r="AJ274" s="325">
        <v>4</v>
      </c>
      <c r="AK274" s="325">
        <v>4</v>
      </c>
      <c r="AL274" s="325">
        <v>4</v>
      </c>
      <c r="AM274" s="325">
        <v>4</v>
      </c>
      <c r="AN274" s="325">
        <v>4</v>
      </c>
      <c r="AO274" s="325">
        <v>4</v>
      </c>
      <c r="AP274" s="325">
        <v>4</v>
      </c>
      <c r="AQ274" s="325">
        <v>4</v>
      </c>
      <c r="AR274" s="325">
        <v>4</v>
      </c>
      <c r="AS274" s="325">
        <v>4</v>
      </c>
      <c r="AT274" s="325">
        <v>4</v>
      </c>
      <c r="AU274" s="325">
        <v>4</v>
      </c>
      <c r="AV274" s="325">
        <v>4</v>
      </c>
      <c r="AW274" s="322"/>
      <c r="AX274" s="215"/>
    </row>
    <row r="275" spans="1:50">
      <c r="A275" s="201">
        <v>16</v>
      </c>
      <c r="B275" s="484" t="s">
        <v>176</v>
      </c>
      <c r="C275" s="1100"/>
      <c r="D275" s="1100"/>
      <c r="E275" s="1100"/>
      <c r="F275" s="1100"/>
      <c r="G275" s="1100"/>
      <c r="H275" s="1100"/>
      <c r="I275" s="1100"/>
      <c r="J275" s="484"/>
      <c r="K275" s="484"/>
      <c r="L275" s="484"/>
      <c r="M275" s="484"/>
      <c r="N275" s="484"/>
      <c r="O275" s="484"/>
      <c r="P275" s="484"/>
      <c r="Q275" s="484"/>
      <c r="R275" s="485"/>
      <c r="S275" s="325">
        <v>0</v>
      </c>
      <c r="T275" s="325">
        <v>0</v>
      </c>
      <c r="U275" s="325">
        <v>0</v>
      </c>
      <c r="V275" s="325">
        <v>0</v>
      </c>
      <c r="W275" s="325">
        <v>0</v>
      </c>
      <c r="X275" s="325">
        <v>0</v>
      </c>
      <c r="Y275" s="325">
        <v>0</v>
      </c>
      <c r="Z275" s="325">
        <v>0</v>
      </c>
      <c r="AA275" s="325">
        <v>0</v>
      </c>
      <c r="AB275" s="325">
        <v>0</v>
      </c>
      <c r="AC275" s="325">
        <v>0</v>
      </c>
      <c r="AD275" s="325">
        <v>0</v>
      </c>
      <c r="AE275" s="325">
        <v>0</v>
      </c>
      <c r="AF275" s="325">
        <v>0</v>
      </c>
      <c r="AG275" s="325">
        <v>0</v>
      </c>
      <c r="AH275" s="325">
        <v>0</v>
      </c>
      <c r="AI275" s="325">
        <v>0</v>
      </c>
      <c r="AJ275" s="325">
        <v>0</v>
      </c>
      <c r="AK275" s="325">
        <v>0</v>
      </c>
      <c r="AL275" s="325">
        <v>0</v>
      </c>
      <c r="AM275" s="325">
        <v>0</v>
      </c>
      <c r="AN275" s="325">
        <v>0</v>
      </c>
      <c r="AO275" s="325">
        <v>0</v>
      </c>
      <c r="AP275" s="325">
        <v>0</v>
      </c>
      <c r="AQ275" s="325">
        <v>0</v>
      </c>
      <c r="AR275" s="325">
        <v>0</v>
      </c>
      <c r="AS275" s="325">
        <v>0</v>
      </c>
      <c r="AT275" s="325">
        <v>0</v>
      </c>
      <c r="AU275" s="325">
        <v>0</v>
      </c>
      <c r="AV275" s="325">
        <v>0</v>
      </c>
      <c r="AW275" s="322"/>
      <c r="AX275" s="215"/>
    </row>
    <row r="276" spans="1:50">
      <c r="A276" s="201">
        <v>17</v>
      </c>
      <c r="B276" s="484" t="s">
        <v>177</v>
      </c>
      <c r="C276" s="1100"/>
      <c r="D276" s="1100"/>
      <c r="E276" s="1100"/>
      <c r="F276" s="1100"/>
      <c r="G276" s="1100"/>
      <c r="H276" s="1100"/>
      <c r="I276" s="1100"/>
      <c r="J276" s="212"/>
      <c r="K276" s="212"/>
      <c r="L276" s="212"/>
      <c r="M276" s="212"/>
      <c r="N276" s="212"/>
      <c r="O276" s="212"/>
      <c r="P276" s="212"/>
      <c r="Q276" s="212"/>
      <c r="R276" s="485"/>
      <c r="S276" s="328">
        <v>1</v>
      </c>
      <c r="T276" s="328">
        <v>1</v>
      </c>
      <c r="U276" s="328">
        <v>1</v>
      </c>
      <c r="V276" s="328">
        <v>1</v>
      </c>
      <c r="W276" s="328">
        <v>2</v>
      </c>
      <c r="X276" s="328">
        <v>2</v>
      </c>
      <c r="Y276" s="328">
        <v>2</v>
      </c>
      <c r="Z276" s="328">
        <v>2</v>
      </c>
      <c r="AA276" s="328">
        <v>2</v>
      </c>
      <c r="AB276" s="328">
        <v>0</v>
      </c>
      <c r="AC276" s="328">
        <v>0</v>
      </c>
      <c r="AD276" s="328">
        <v>0</v>
      </c>
      <c r="AE276" s="328">
        <v>0</v>
      </c>
      <c r="AF276" s="328">
        <v>0</v>
      </c>
      <c r="AG276" s="328">
        <v>0</v>
      </c>
      <c r="AH276" s="328">
        <v>0</v>
      </c>
      <c r="AI276" s="328">
        <v>0</v>
      </c>
      <c r="AJ276" s="328">
        <v>0</v>
      </c>
      <c r="AK276" s="328">
        <v>0</v>
      </c>
      <c r="AL276" s="328">
        <v>0</v>
      </c>
      <c r="AM276" s="328">
        <v>0</v>
      </c>
      <c r="AN276" s="328">
        <v>0</v>
      </c>
      <c r="AO276" s="328">
        <v>0</v>
      </c>
      <c r="AP276" s="328">
        <v>0</v>
      </c>
      <c r="AQ276" s="328">
        <v>0</v>
      </c>
      <c r="AR276" s="328">
        <v>0</v>
      </c>
      <c r="AS276" s="328">
        <v>0</v>
      </c>
      <c r="AT276" s="328">
        <v>0</v>
      </c>
      <c r="AU276" s="328">
        <v>0</v>
      </c>
      <c r="AV276" s="328">
        <v>0</v>
      </c>
      <c r="AW276" s="322"/>
      <c r="AX276" s="215"/>
    </row>
    <row r="277" spans="1:50">
      <c r="A277" s="201">
        <v>18</v>
      </c>
      <c r="B277" s="484" t="s">
        <v>400</v>
      </c>
      <c r="C277" s="1100"/>
      <c r="D277" s="1100"/>
      <c r="E277" s="1100"/>
      <c r="F277" s="1100"/>
      <c r="G277" s="1100"/>
      <c r="H277" s="1100"/>
      <c r="I277" s="1100"/>
      <c r="J277" s="212"/>
      <c r="K277" s="212"/>
      <c r="L277" s="212"/>
      <c r="M277" s="212"/>
      <c r="N277" s="212"/>
      <c r="O277" s="212"/>
      <c r="P277" s="212"/>
      <c r="Q277" s="212"/>
      <c r="R277" s="485"/>
      <c r="S277" s="328">
        <v>1</v>
      </c>
      <c r="T277" s="328">
        <v>1</v>
      </c>
      <c r="U277" s="328">
        <v>2</v>
      </c>
      <c r="V277" s="328">
        <v>2</v>
      </c>
      <c r="W277" s="328">
        <v>2</v>
      </c>
      <c r="X277" s="328">
        <v>2</v>
      </c>
      <c r="Y277" s="328">
        <v>2</v>
      </c>
      <c r="Z277" s="328">
        <v>2</v>
      </c>
      <c r="AA277" s="328">
        <v>2</v>
      </c>
      <c r="AB277" s="328">
        <v>2</v>
      </c>
      <c r="AC277" s="328">
        <v>2</v>
      </c>
      <c r="AD277" s="328">
        <v>2</v>
      </c>
      <c r="AE277" s="328">
        <v>2</v>
      </c>
      <c r="AF277" s="328">
        <v>2</v>
      </c>
      <c r="AG277" s="328">
        <v>2</v>
      </c>
      <c r="AH277" s="328">
        <v>2</v>
      </c>
      <c r="AI277" s="328">
        <v>2</v>
      </c>
      <c r="AJ277" s="328">
        <v>2</v>
      </c>
      <c r="AK277" s="328">
        <v>2</v>
      </c>
      <c r="AL277" s="328">
        <v>2</v>
      </c>
      <c r="AM277" s="328">
        <v>2</v>
      </c>
      <c r="AN277" s="328">
        <v>2</v>
      </c>
      <c r="AO277" s="328">
        <v>2</v>
      </c>
      <c r="AP277" s="328">
        <v>2</v>
      </c>
      <c r="AQ277" s="328">
        <v>2</v>
      </c>
      <c r="AR277" s="328">
        <v>2</v>
      </c>
      <c r="AS277" s="328">
        <v>2</v>
      </c>
      <c r="AT277" s="328">
        <v>2</v>
      </c>
      <c r="AU277" s="328">
        <v>2</v>
      </c>
      <c r="AV277" s="328">
        <v>2</v>
      </c>
      <c r="AW277" s="322"/>
      <c r="AX277" s="215"/>
    </row>
    <row r="278" spans="1:50">
      <c r="A278" s="201">
        <v>19</v>
      </c>
      <c r="B278" s="484" t="s">
        <v>179</v>
      </c>
      <c r="C278" s="1100"/>
      <c r="D278" s="1100"/>
      <c r="E278" s="1100"/>
      <c r="F278" s="1100"/>
      <c r="G278" s="1100"/>
      <c r="H278" s="1100"/>
      <c r="I278" s="1100"/>
      <c r="J278" s="484"/>
      <c r="K278" s="484"/>
      <c r="L278" s="484"/>
      <c r="M278" s="484"/>
      <c r="N278" s="484"/>
      <c r="O278" s="484"/>
      <c r="P278" s="484"/>
      <c r="Q278" s="484"/>
      <c r="R278" s="213"/>
      <c r="S278" s="328">
        <v>2</v>
      </c>
      <c r="T278" s="328">
        <v>2</v>
      </c>
      <c r="U278" s="328">
        <v>0</v>
      </c>
      <c r="V278" s="328">
        <v>1</v>
      </c>
      <c r="W278" s="328">
        <v>2</v>
      </c>
      <c r="X278" s="328">
        <v>2</v>
      </c>
      <c r="Y278" s="328">
        <v>2</v>
      </c>
      <c r="Z278" s="328">
        <v>2</v>
      </c>
      <c r="AA278" s="328">
        <v>2</v>
      </c>
      <c r="AB278" s="328">
        <v>2</v>
      </c>
      <c r="AC278" s="328">
        <v>2</v>
      </c>
      <c r="AD278" s="328">
        <v>2</v>
      </c>
      <c r="AE278" s="328">
        <v>2</v>
      </c>
      <c r="AF278" s="328">
        <v>2</v>
      </c>
      <c r="AG278" s="328">
        <v>2</v>
      </c>
      <c r="AH278" s="328">
        <v>2</v>
      </c>
      <c r="AI278" s="328">
        <v>2</v>
      </c>
      <c r="AJ278" s="328">
        <v>2</v>
      </c>
      <c r="AK278" s="328">
        <v>2</v>
      </c>
      <c r="AL278" s="328">
        <v>2</v>
      </c>
      <c r="AM278" s="328">
        <v>2</v>
      </c>
      <c r="AN278" s="328">
        <v>2</v>
      </c>
      <c r="AO278" s="328">
        <v>2</v>
      </c>
      <c r="AP278" s="328">
        <v>2</v>
      </c>
      <c r="AQ278" s="328">
        <v>2</v>
      </c>
      <c r="AR278" s="328">
        <v>2</v>
      </c>
      <c r="AS278" s="328">
        <v>2</v>
      </c>
      <c r="AT278" s="328">
        <v>2</v>
      </c>
      <c r="AU278" s="328">
        <v>2</v>
      </c>
      <c r="AV278" s="328">
        <v>2</v>
      </c>
      <c r="AW278" s="322"/>
      <c r="AX278" s="215"/>
    </row>
    <row r="279" spans="1:50" ht="15.75" customHeight="1">
      <c r="A279" s="201">
        <v>20</v>
      </c>
      <c r="B279" s="484" t="s">
        <v>175</v>
      </c>
      <c r="C279" s="1100"/>
      <c r="D279" s="1100"/>
      <c r="E279" s="1100"/>
      <c r="F279" s="1100"/>
      <c r="G279" s="1100"/>
      <c r="H279" s="1100"/>
      <c r="I279" s="1100"/>
      <c r="J279" s="484"/>
      <c r="K279" s="484"/>
      <c r="L279" s="484"/>
      <c r="M279" s="484"/>
      <c r="N279" s="484"/>
      <c r="O279" s="484"/>
      <c r="P279" s="484"/>
      <c r="Q279" s="484"/>
      <c r="R279" s="213"/>
      <c r="S279" s="328">
        <v>2</v>
      </c>
      <c r="T279" s="328">
        <v>2</v>
      </c>
      <c r="U279" s="328">
        <v>0</v>
      </c>
      <c r="V279" s="328">
        <v>2</v>
      </c>
      <c r="W279" s="328">
        <v>2</v>
      </c>
      <c r="X279" s="328">
        <v>2</v>
      </c>
      <c r="Y279" s="328">
        <v>2</v>
      </c>
      <c r="Z279" s="328">
        <v>2</v>
      </c>
      <c r="AA279" s="328">
        <v>2</v>
      </c>
      <c r="AB279" s="328">
        <v>1</v>
      </c>
      <c r="AC279" s="328">
        <v>1</v>
      </c>
      <c r="AD279" s="328">
        <v>1</v>
      </c>
      <c r="AE279" s="328">
        <v>1</v>
      </c>
      <c r="AF279" s="328">
        <v>1</v>
      </c>
      <c r="AG279" s="328">
        <v>1</v>
      </c>
      <c r="AH279" s="328">
        <v>1</v>
      </c>
      <c r="AI279" s="328">
        <v>1</v>
      </c>
      <c r="AJ279" s="328">
        <v>1</v>
      </c>
      <c r="AK279" s="328">
        <v>1</v>
      </c>
      <c r="AL279" s="328">
        <v>1</v>
      </c>
      <c r="AM279" s="328">
        <v>2</v>
      </c>
      <c r="AN279" s="328">
        <v>2</v>
      </c>
      <c r="AO279" s="328">
        <v>2</v>
      </c>
      <c r="AP279" s="328">
        <v>2</v>
      </c>
      <c r="AQ279" s="328">
        <v>2</v>
      </c>
      <c r="AR279" s="328">
        <v>2</v>
      </c>
      <c r="AS279" s="328">
        <v>2</v>
      </c>
      <c r="AT279" s="328">
        <v>2</v>
      </c>
      <c r="AU279" s="328">
        <v>2</v>
      </c>
      <c r="AV279" s="328">
        <v>2</v>
      </c>
      <c r="AW279" s="322"/>
      <c r="AX279" s="215"/>
    </row>
    <row r="280" spans="1:50" ht="15.75" customHeight="1">
      <c r="A280" s="201">
        <v>21</v>
      </c>
      <c r="B280" s="484" t="s">
        <v>170</v>
      </c>
      <c r="C280" s="1100"/>
      <c r="D280" s="1100"/>
      <c r="E280" s="1100"/>
      <c r="F280" s="1100"/>
      <c r="G280" s="1100"/>
      <c r="H280" s="1100"/>
      <c r="I280" s="1100"/>
      <c r="J280" s="484"/>
      <c r="K280" s="484"/>
      <c r="L280" s="484"/>
      <c r="M280" s="484"/>
      <c r="N280" s="484"/>
      <c r="O280" s="484"/>
      <c r="P280" s="484"/>
      <c r="Q280" s="484"/>
      <c r="R280" s="485"/>
      <c r="S280" s="328">
        <v>2</v>
      </c>
      <c r="T280" s="328">
        <v>2</v>
      </c>
      <c r="U280" s="328">
        <v>1</v>
      </c>
      <c r="V280" s="328">
        <v>1</v>
      </c>
      <c r="W280" s="328">
        <v>1</v>
      </c>
      <c r="X280" s="328">
        <v>1</v>
      </c>
      <c r="Y280" s="328">
        <v>1</v>
      </c>
      <c r="Z280" s="328">
        <v>1</v>
      </c>
      <c r="AA280" s="328">
        <v>1</v>
      </c>
      <c r="AB280" s="328">
        <v>1</v>
      </c>
      <c r="AC280" s="328">
        <v>1</v>
      </c>
      <c r="AD280" s="328">
        <v>1</v>
      </c>
      <c r="AE280" s="328">
        <v>1</v>
      </c>
      <c r="AF280" s="328">
        <v>1</v>
      </c>
      <c r="AG280" s="328">
        <v>1</v>
      </c>
      <c r="AH280" s="328">
        <v>1</v>
      </c>
      <c r="AI280" s="328">
        <v>1</v>
      </c>
      <c r="AJ280" s="328">
        <v>1</v>
      </c>
      <c r="AK280" s="328">
        <v>1</v>
      </c>
      <c r="AL280" s="328">
        <v>1</v>
      </c>
      <c r="AM280" s="328">
        <v>1</v>
      </c>
      <c r="AN280" s="328">
        <v>1</v>
      </c>
      <c r="AO280" s="328">
        <v>1</v>
      </c>
      <c r="AP280" s="328">
        <v>1</v>
      </c>
      <c r="AQ280" s="328">
        <v>1</v>
      </c>
      <c r="AR280" s="328">
        <v>1</v>
      </c>
      <c r="AS280" s="328">
        <v>1</v>
      </c>
      <c r="AT280" s="328">
        <v>1</v>
      </c>
      <c r="AU280" s="328">
        <v>1</v>
      </c>
      <c r="AV280" s="328">
        <v>1</v>
      </c>
      <c r="AW280" s="322"/>
      <c r="AX280" s="215"/>
    </row>
    <row r="281" spans="1:50" ht="15.75" customHeight="1">
      <c r="A281" s="201">
        <v>22</v>
      </c>
      <c r="B281" s="484" t="s">
        <v>218</v>
      </c>
      <c r="C281" s="1100"/>
      <c r="D281" s="1100"/>
      <c r="E281" s="1100"/>
      <c r="F281" s="1100"/>
      <c r="G281" s="1100"/>
      <c r="H281" s="1100"/>
      <c r="I281" s="1100"/>
      <c r="J281" s="484"/>
      <c r="K281" s="484"/>
      <c r="L281" s="484"/>
      <c r="M281" s="484"/>
      <c r="N281" s="484"/>
      <c r="O281" s="484"/>
      <c r="P281" s="484"/>
      <c r="Q281" s="484"/>
      <c r="R281" s="485"/>
      <c r="S281" s="319">
        <v>0</v>
      </c>
      <c r="T281" s="319">
        <v>0</v>
      </c>
      <c r="U281" s="319">
        <v>0</v>
      </c>
      <c r="V281" s="319">
        <v>0</v>
      </c>
      <c r="W281" s="319">
        <v>0</v>
      </c>
      <c r="X281" s="319">
        <v>0</v>
      </c>
      <c r="Y281" s="319">
        <v>0</v>
      </c>
      <c r="Z281" s="319">
        <v>0</v>
      </c>
      <c r="AA281" s="319">
        <v>0</v>
      </c>
      <c r="AB281" s="319">
        <v>0</v>
      </c>
      <c r="AC281" s="319">
        <v>0</v>
      </c>
      <c r="AD281" s="319">
        <v>0</v>
      </c>
      <c r="AE281" s="319">
        <v>0</v>
      </c>
      <c r="AF281" s="319">
        <v>0</v>
      </c>
      <c r="AG281" s="319">
        <v>0</v>
      </c>
      <c r="AH281" s="319">
        <v>0</v>
      </c>
      <c r="AI281" s="319">
        <v>0</v>
      </c>
      <c r="AJ281" s="319">
        <v>0</v>
      </c>
      <c r="AK281" s="319">
        <v>0</v>
      </c>
      <c r="AL281" s="319">
        <v>0</v>
      </c>
      <c r="AM281" s="319">
        <v>0</v>
      </c>
      <c r="AN281" s="319">
        <v>0</v>
      </c>
      <c r="AO281" s="319">
        <v>0</v>
      </c>
      <c r="AP281" s="319">
        <v>0</v>
      </c>
      <c r="AQ281" s="319">
        <v>0</v>
      </c>
      <c r="AR281" s="319">
        <v>0</v>
      </c>
      <c r="AS281" s="319">
        <v>0</v>
      </c>
      <c r="AT281" s="319">
        <v>0</v>
      </c>
      <c r="AU281" s="319">
        <v>0</v>
      </c>
      <c r="AV281" s="319">
        <v>0</v>
      </c>
      <c r="AW281" s="322"/>
      <c r="AX281" s="215"/>
    </row>
    <row r="282" spans="1:50" ht="15.75" customHeight="1">
      <c r="A282" s="201">
        <v>23</v>
      </c>
      <c r="B282" s="484" t="s">
        <v>283</v>
      </c>
      <c r="C282" s="1100"/>
      <c r="D282" s="1100"/>
      <c r="E282" s="1100"/>
      <c r="F282" s="1100"/>
      <c r="G282" s="1100"/>
      <c r="H282" s="1100"/>
      <c r="I282" s="1100"/>
      <c r="J282" s="484"/>
      <c r="K282" s="484"/>
      <c r="L282" s="484"/>
      <c r="M282" s="484"/>
      <c r="N282" s="484"/>
      <c r="O282" s="484"/>
      <c r="P282" s="484"/>
      <c r="Q282" s="484"/>
      <c r="R282" s="485"/>
      <c r="S282" s="319">
        <v>0</v>
      </c>
      <c r="T282" s="319">
        <v>0</v>
      </c>
      <c r="U282" s="319">
        <v>0</v>
      </c>
      <c r="V282" s="319">
        <v>1</v>
      </c>
      <c r="W282" s="319">
        <v>1</v>
      </c>
      <c r="X282" s="319">
        <v>1</v>
      </c>
      <c r="Y282" s="319">
        <v>1</v>
      </c>
      <c r="Z282" s="319">
        <v>1</v>
      </c>
      <c r="AA282" s="319">
        <v>1</v>
      </c>
      <c r="AB282" s="319">
        <v>1</v>
      </c>
      <c r="AC282" s="319">
        <v>1</v>
      </c>
      <c r="AD282" s="319">
        <v>1</v>
      </c>
      <c r="AE282" s="319">
        <v>1</v>
      </c>
      <c r="AF282" s="319">
        <v>1</v>
      </c>
      <c r="AG282" s="319">
        <v>1</v>
      </c>
      <c r="AH282" s="319">
        <v>1</v>
      </c>
      <c r="AI282" s="319">
        <v>1</v>
      </c>
      <c r="AJ282" s="319">
        <v>1</v>
      </c>
      <c r="AK282" s="319">
        <v>1</v>
      </c>
      <c r="AL282" s="319">
        <v>1</v>
      </c>
      <c r="AM282" s="319">
        <v>1</v>
      </c>
      <c r="AN282" s="319">
        <v>1</v>
      </c>
      <c r="AO282" s="319">
        <v>1</v>
      </c>
      <c r="AP282" s="319">
        <v>1</v>
      </c>
      <c r="AQ282" s="319">
        <v>1</v>
      </c>
      <c r="AR282" s="319">
        <v>1</v>
      </c>
      <c r="AS282" s="319">
        <v>1</v>
      </c>
      <c r="AT282" s="319">
        <v>1</v>
      </c>
      <c r="AU282" s="319">
        <v>1</v>
      </c>
      <c r="AV282" s="319">
        <v>1</v>
      </c>
      <c r="AW282" s="322"/>
      <c r="AX282" s="215"/>
    </row>
    <row r="283" spans="1:50" ht="15.75" customHeight="1">
      <c r="A283" s="201"/>
      <c r="B283" s="484" t="s">
        <v>401</v>
      </c>
      <c r="C283" s="486"/>
      <c r="D283" s="486"/>
      <c r="E283" s="486"/>
      <c r="F283" s="486"/>
      <c r="G283" s="486"/>
      <c r="H283" s="486"/>
      <c r="I283" s="486"/>
      <c r="J283" s="484"/>
      <c r="K283" s="484"/>
      <c r="L283" s="484"/>
      <c r="M283" s="484"/>
      <c r="N283" s="484"/>
      <c r="O283" s="484"/>
      <c r="P283" s="484"/>
      <c r="Q283" s="484"/>
      <c r="R283" s="485"/>
      <c r="S283" s="319">
        <v>0</v>
      </c>
      <c r="T283" s="319">
        <v>0</v>
      </c>
      <c r="U283" s="319">
        <v>1</v>
      </c>
      <c r="V283" s="319">
        <v>1</v>
      </c>
      <c r="W283" s="319">
        <v>1</v>
      </c>
      <c r="X283" s="319">
        <v>1</v>
      </c>
      <c r="Y283" s="319">
        <v>1</v>
      </c>
      <c r="Z283" s="319">
        <v>1</v>
      </c>
      <c r="AA283" s="319">
        <v>1</v>
      </c>
      <c r="AB283" s="319">
        <v>1</v>
      </c>
      <c r="AC283" s="319">
        <v>1</v>
      </c>
      <c r="AD283" s="319">
        <v>1</v>
      </c>
      <c r="AE283" s="319">
        <v>1</v>
      </c>
      <c r="AF283" s="319">
        <v>1</v>
      </c>
      <c r="AG283" s="319">
        <v>1</v>
      </c>
      <c r="AH283" s="319">
        <v>1</v>
      </c>
      <c r="AI283" s="319">
        <v>1</v>
      </c>
      <c r="AJ283" s="319">
        <v>1</v>
      </c>
      <c r="AK283" s="319">
        <v>1</v>
      </c>
      <c r="AL283" s="319">
        <v>1</v>
      </c>
      <c r="AM283" s="319">
        <v>1</v>
      </c>
      <c r="AN283" s="319">
        <v>1</v>
      </c>
      <c r="AO283" s="319">
        <v>1</v>
      </c>
      <c r="AP283" s="319">
        <v>1</v>
      </c>
      <c r="AQ283" s="319">
        <v>1</v>
      </c>
      <c r="AR283" s="319">
        <v>1</v>
      </c>
      <c r="AS283" s="319">
        <v>1</v>
      </c>
      <c r="AT283" s="319">
        <v>1</v>
      </c>
      <c r="AU283" s="319">
        <v>1</v>
      </c>
      <c r="AV283" s="319">
        <v>1</v>
      </c>
      <c r="AW283" s="322"/>
      <c r="AX283" s="215"/>
    </row>
    <row r="284" spans="1:50" ht="15.75" customHeight="1">
      <c r="A284" s="201">
        <v>24</v>
      </c>
      <c r="B284" s="484" t="s">
        <v>286</v>
      </c>
      <c r="C284" s="1100"/>
      <c r="D284" s="1100"/>
      <c r="E284" s="1100"/>
      <c r="F284" s="1100"/>
      <c r="G284" s="1100"/>
      <c r="H284" s="1100"/>
      <c r="I284" s="1100"/>
      <c r="J284" s="484"/>
      <c r="K284" s="484"/>
      <c r="L284" s="484"/>
      <c r="M284" s="484"/>
      <c r="N284" s="484"/>
      <c r="O284" s="484"/>
      <c r="P284" s="484"/>
      <c r="Q284" s="484"/>
      <c r="R284" s="485"/>
      <c r="S284" s="325">
        <v>1</v>
      </c>
      <c r="T284" s="325">
        <v>1</v>
      </c>
      <c r="U284" s="325">
        <v>1</v>
      </c>
      <c r="V284" s="325">
        <v>1</v>
      </c>
      <c r="W284" s="325">
        <v>1</v>
      </c>
      <c r="X284" s="325">
        <v>1</v>
      </c>
      <c r="Y284" s="325">
        <v>1</v>
      </c>
      <c r="Z284" s="325">
        <v>1</v>
      </c>
      <c r="AA284" s="325">
        <v>1</v>
      </c>
      <c r="AB284" s="325">
        <v>1</v>
      </c>
      <c r="AC284" s="325">
        <v>1</v>
      </c>
      <c r="AD284" s="325">
        <v>1</v>
      </c>
      <c r="AE284" s="325">
        <v>1</v>
      </c>
      <c r="AF284" s="325">
        <v>1</v>
      </c>
      <c r="AG284" s="325">
        <v>1</v>
      </c>
      <c r="AH284" s="325">
        <v>1</v>
      </c>
      <c r="AI284" s="325">
        <v>1</v>
      </c>
      <c r="AJ284" s="325">
        <v>1</v>
      </c>
      <c r="AK284" s="325">
        <v>1</v>
      </c>
      <c r="AL284" s="325">
        <v>1</v>
      </c>
      <c r="AM284" s="325">
        <v>1</v>
      </c>
      <c r="AN284" s="325">
        <v>1</v>
      </c>
      <c r="AO284" s="325">
        <v>1</v>
      </c>
      <c r="AP284" s="325">
        <v>1</v>
      </c>
      <c r="AQ284" s="325">
        <v>1</v>
      </c>
      <c r="AR284" s="325">
        <v>1</v>
      </c>
      <c r="AS284" s="325">
        <v>1</v>
      </c>
      <c r="AT284" s="325">
        <v>1</v>
      </c>
      <c r="AU284" s="325">
        <v>1</v>
      </c>
      <c r="AV284" s="325">
        <v>1</v>
      </c>
      <c r="AW284" s="322"/>
      <c r="AX284" s="215"/>
    </row>
    <row r="285" spans="1:50" ht="15.75" customHeight="1">
      <c r="A285" s="201">
        <v>25</v>
      </c>
      <c r="B285" s="484" t="s">
        <v>292</v>
      </c>
      <c r="C285" s="1100"/>
      <c r="D285" s="1100"/>
      <c r="E285" s="1100"/>
      <c r="F285" s="1100"/>
      <c r="G285" s="1100"/>
      <c r="H285" s="1100"/>
      <c r="I285" s="1100"/>
      <c r="J285" s="484"/>
      <c r="K285" s="484"/>
      <c r="L285" s="484"/>
      <c r="M285" s="484"/>
      <c r="N285" s="484"/>
      <c r="O285" s="484"/>
      <c r="P285" s="484"/>
      <c r="Q285" s="484"/>
      <c r="R285" s="485"/>
      <c r="S285" s="325">
        <v>4</v>
      </c>
      <c r="T285" s="325">
        <v>4</v>
      </c>
      <c r="U285" s="325">
        <v>3</v>
      </c>
      <c r="V285" s="325">
        <v>3</v>
      </c>
      <c r="W285" s="325">
        <v>3</v>
      </c>
      <c r="X285" s="325">
        <v>3</v>
      </c>
      <c r="Y285" s="325">
        <v>3</v>
      </c>
      <c r="Z285" s="325">
        <v>3</v>
      </c>
      <c r="AA285" s="325">
        <v>3</v>
      </c>
      <c r="AB285" s="325">
        <v>1</v>
      </c>
      <c r="AC285" s="325">
        <v>1</v>
      </c>
      <c r="AD285" s="325">
        <v>1</v>
      </c>
      <c r="AE285" s="325">
        <v>1</v>
      </c>
      <c r="AF285" s="325">
        <v>1</v>
      </c>
      <c r="AG285" s="325">
        <v>1</v>
      </c>
      <c r="AH285" s="325">
        <v>1</v>
      </c>
      <c r="AI285" s="325">
        <v>1</v>
      </c>
      <c r="AJ285" s="325">
        <v>1</v>
      </c>
      <c r="AK285" s="325">
        <v>1</v>
      </c>
      <c r="AL285" s="325">
        <v>1</v>
      </c>
      <c r="AM285" s="325">
        <v>5</v>
      </c>
      <c r="AN285" s="325">
        <v>5</v>
      </c>
      <c r="AO285" s="325">
        <v>5</v>
      </c>
      <c r="AP285" s="325">
        <v>5</v>
      </c>
      <c r="AQ285" s="325">
        <v>5</v>
      </c>
      <c r="AR285" s="325">
        <v>5</v>
      </c>
      <c r="AS285" s="325">
        <v>5</v>
      </c>
      <c r="AT285" s="325">
        <v>6</v>
      </c>
      <c r="AU285" s="325">
        <v>6</v>
      </c>
      <c r="AV285" s="325">
        <v>6</v>
      </c>
      <c r="AW285" s="322"/>
      <c r="AX285" s="215"/>
    </row>
    <row r="286" spans="1:50">
      <c r="A286" s="201">
        <v>26</v>
      </c>
      <c r="B286" s="484" t="s">
        <v>59</v>
      </c>
      <c r="C286" s="1100"/>
      <c r="D286" s="1100"/>
      <c r="E286" s="1100"/>
      <c r="F286" s="1100"/>
      <c r="G286" s="1100"/>
      <c r="H286" s="1100"/>
      <c r="I286" s="1100"/>
      <c r="J286" s="484"/>
      <c r="K286" s="484"/>
      <c r="L286" s="484"/>
      <c r="M286" s="484"/>
      <c r="N286" s="484"/>
      <c r="O286" s="484"/>
      <c r="P286" s="484"/>
      <c r="Q286" s="484"/>
      <c r="R286" s="485"/>
      <c r="S286" s="319">
        <v>0</v>
      </c>
      <c r="T286" s="319">
        <v>0</v>
      </c>
      <c r="U286" s="319">
        <v>0</v>
      </c>
      <c r="V286" s="319">
        <v>0</v>
      </c>
      <c r="W286" s="319">
        <v>0</v>
      </c>
      <c r="X286" s="319">
        <v>0</v>
      </c>
      <c r="Y286" s="319">
        <v>0</v>
      </c>
      <c r="Z286" s="319">
        <v>0</v>
      </c>
      <c r="AA286" s="319">
        <v>0</v>
      </c>
      <c r="AB286" s="319">
        <v>0</v>
      </c>
      <c r="AC286" s="319">
        <v>0</v>
      </c>
      <c r="AD286" s="319">
        <v>0</v>
      </c>
      <c r="AE286" s="319">
        <v>0</v>
      </c>
      <c r="AF286" s="319">
        <v>0</v>
      </c>
      <c r="AG286" s="319">
        <v>0</v>
      </c>
      <c r="AH286" s="319">
        <v>0</v>
      </c>
      <c r="AI286" s="319">
        <v>0</v>
      </c>
      <c r="AJ286" s="319">
        <v>0</v>
      </c>
      <c r="AK286" s="319">
        <v>0</v>
      </c>
      <c r="AL286" s="319">
        <v>0</v>
      </c>
      <c r="AM286" s="319">
        <v>0</v>
      </c>
      <c r="AN286" s="319">
        <v>0</v>
      </c>
      <c r="AO286" s="319">
        <v>0</v>
      </c>
      <c r="AP286" s="319">
        <v>0</v>
      </c>
      <c r="AQ286" s="319">
        <v>0</v>
      </c>
      <c r="AR286" s="319">
        <v>0</v>
      </c>
      <c r="AS286" s="319">
        <v>0</v>
      </c>
      <c r="AT286" s="319">
        <v>0</v>
      </c>
      <c r="AU286" s="319">
        <v>0</v>
      </c>
      <c r="AV286" s="319">
        <v>0</v>
      </c>
      <c r="AW286" s="322"/>
      <c r="AX286" s="215"/>
    </row>
    <row r="287" spans="1:50">
      <c r="A287" s="201"/>
      <c r="B287" s="484" t="s">
        <v>403</v>
      </c>
      <c r="C287" s="486"/>
      <c r="D287" s="486"/>
      <c r="E287" s="486"/>
      <c r="F287" s="486"/>
      <c r="G287" s="486"/>
      <c r="H287" s="486"/>
      <c r="I287" s="486"/>
      <c r="J287" s="484"/>
      <c r="K287" s="484"/>
      <c r="L287" s="484"/>
      <c r="M287" s="484"/>
      <c r="N287" s="484"/>
      <c r="O287" s="484"/>
      <c r="P287" s="484"/>
      <c r="Q287" s="484"/>
      <c r="R287" s="485"/>
      <c r="S287" s="319">
        <v>1</v>
      </c>
      <c r="T287" s="319">
        <v>1</v>
      </c>
      <c r="U287" s="319">
        <v>1</v>
      </c>
      <c r="V287" s="319">
        <v>1</v>
      </c>
      <c r="W287" s="319">
        <v>1</v>
      </c>
      <c r="X287" s="319">
        <v>1</v>
      </c>
      <c r="Y287" s="319">
        <v>1</v>
      </c>
      <c r="Z287" s="319">
        <v>1</v>
      </c>
      <c r="AA287" s="319">
        <v>1</v>
      </c>
      <c r="AB287" s="319">
        <v>1</v>
      </c>
      <c r="AC287" s="319">
        <v>1</v>
      </c>
      <c r="AD287" s="319">
        <v>1</v>
      </c>
      <c r="AE287" s="319">
        <v>1</v>
      </c>
      <c r="AF287" s="319">
        <v>1</v>
      </c>
      <c r="AG287" s="319">
        <v>1</v>
      </c>
      <c r="AH287" s="319">
        <v>1</v>
      </c>
      <c r="AI287" s="319">
        <v>1</v>
      </c>
      <c r="AJ287" s="319">
        <v>1</v>
      </c>
      <c r="AK287" s="319">
        <v>1</v>
      </c>
      <c r="AL287" s="319">
        <v>1</v>
      </c>
      <c r="AM287" s="319">
        <v>1</v>
      </c>
      <c r="AN287" s="319">
        <v>1</v>
      </c>
      <c r="AO287" s="319">
        <v>1</v>
      </c>
      <c r="AP287" s="319">
        <v>1</v>
      </c>
      <c r="AQ287" s="319">
        <v>1</v>
      </c>
      <c r="AR287" s="319">
        <v>1</v>
      </c>
      <c r="AS287" s="319">
        <v>1</v>
      </c>
      <c r="AT287" s="319">
        <v>1</v>
      </c>
      <c r="AU287" s="319">
        <v>1</v>
      </c>
      <c r="AV287" s="319">
        <v>1</v>
      </c>
      <c r="AW287" s="322"/>
      <c r="AX287" s="215"/>
    </row>
    <row r="288" spans="1:50">
      <c r="A288" s="201">
        <v>27</v>
      </c>
      <c r="B288" s="484" t="s">
        <v>296</v>
      </c>
      <c r="C288" s="486"/>
      <c r="D288" s="486"/>
      <c r="E288" s="486"/>
      <c r="F288" s="486"/>
      <c r="G288" s="486"/>
      <c r="H288" s="486"/>
      <c r="I288" s="486"/>
      <c r="J288" s="484"/>
      <c r="K288" s="484"/>
      <c r="L288" s="484"/>
      <c r="M288" s="484"/>
      <c r="N288" s="484"/>
      <c r="O288" s="484"/>
      <c r="P288" s="484"/>
      <c r="Q288" s="484"/>
      <c r="R288" s="485"/>
      <c r="S288" s="319">
        <v>3</v>
      </c>
      <c r="T288" s="319">
        <v>3</v>
      </c>
      <c r="U288" s="319">
        <v>1</v>
      </c>
      <c r="V288" s="319">
        <v>1</v>
      </c>
      <c r="W288" s="319">
        <v>1</v>
      </c>
      <c r="X288" s="319">
        <v>1</v>
      </c>
      <c r="Y288" s="319">
        <v>1</v>
      </c>
      <c r="Z288" s="319">
        <v>1</v>
      </c>
      <c r="AA288" s="319">
        <v>1</v>
      </c>
      <c r="AB288" s="319">
        <v>0</v>
      </c>
      <c r="AC288" s="319">
        <v>0</v>
      </c>
      <c r="AD288" s="319">
        <v>0</v>
      </c>
      <c r="AE288" s="319">
        <v>0</v>
      </c>
      <c r="AF288" s="319">
        <v>0</v>
      </c>
      <c r="AG288" s="319">
        <v>0</v>
      </c>
      <c r="AH288" s="319">
        <v>0</v>
      </c>
      <c r="AI288" s="319">
        <v>0</v>
      </c>
      <c r="AJ288" s="319">
        <v>0</v>
      </c>
      <c r="AK288" s="319">
        <v>0</v>
      </c>
      <c r="AL288" s="319">
        <v>0</v>
      </c>
      <c r="AM288" s="319">
        <v>1</v>
      </c>
      <c r="AN288" s="319">
        <v>1</v>
      </c>
      <c r="AO288" s="319">
        <v>1</v>
      </c>
      <c r="AP288" s="319">
        <v>1</v>
      </c>
      <c r="AQ288" s="319">
        <v>1</v>
      </c>
      <c r="AR288" s="319">
        <v>1</v>
      </c>
      <c r="AS288" s="319">
        <v>1</v>
      </c>
      <c r="AT288" s="319">
        <v>1</v>
      </c>
      <c r="AU288" s="319">
        <v>1</v>
      </c>
      <c r="AV288" s="319">
        <v>1</v>
      </c>
      <c r="AW288" s="322"/>
      <c r="AX288" s="215"/>
    </row>
    <row r="289" spans="1:50">
      <c r="A289" s="201">
        <v>28</v>
      </c>
      <c r="B289" s="484" t="s">
        <v>295</v>
      </c>
      <c r="C289" s="486"/>
      <c r="D289" s="486"/>
      <c r="E289" s="486"/>
      <c r="F289" s="486"/>
      <c r="G289" s="486"/>
      <c r="H289" s="486"/>
      <c r="I289" s="486"/>
      <c r="J289" s="484"/>
      <c r="K289" s="484"/>
      <c r="L289" s="484"/>
      <c r="M289" s="484"/>
      <c r="N289" s="484"/>
      <c r="O289" s="484"/>
      <c r="P289" s="484"/>
      <c r="Q289" s="484"/>
      <c r="R289" s="485"/>
      <c r="S289" s="319">
        <v>2</v>
      </c>
      <c r="T289" s="319">
        <v>2</v>
      </c>
      <c r="U289" s="319">
        <v>1</v>
      </c>
      <c r="V289" s="319">
        <v>1</v>
      </c>
      <c r="W289" s="319">
        <v>1</v>
      </c>
      <c r="X289" s="319">
        <v>1</v>
      </c>
      <c r="Y289" s="319">
        <v>1</v>
      </c>
      <c r="Z289" s="319">
        <v>1</v>
      </c>
      <c r="AA289" s="319">
        <v>1</v>
      </c>
      <c r="AB289" s="319">
        <v>2</v>
      </c>
      <c r="AC289" s="319">
        <v>2</v>
      </c>
      <c r="AD289" s="319">
        <v>2</v>
      </c>
      <c r="AE289" s="319">
        <v>2</v>
      </c>
      <c r="AF289" s="319">
        <v>2</v>
      </c>
      <c r="AG289" s="319">
        <v>2</v>
      </c>
      <c r="AH289" s="319">
        <v>2</v>
      </c>
      <c r="AI289" s="319">
        <v>2</v>
      </c>
      <c r="AJ289" s="319">
        <v>2</v>
      </c>
      <c r="AK289" s="319">
        <v>2</v>
      </c>
      <c r="AL289" s="319">
        <v>2</v>
      </c>
      <c r="AM289" s="319">
        <v>2</v>
      </c>
      <c r="AN289" s="319">
        <v>2</v>
      </c>
      <c r="AO289" s="319">
        <v>2</v>
      </c>
      <c r="AP289" s="319">
        <v>2</v>
      </c>
      <c r="AQ289" s="319">
        <v>2</v>
      </c>
      <c r="AR289" s="319">
        <v>2</v>
      </c>
      <c r="AS289" s="319">
        <v>2</v>
      </c>
      <c r="AT289" s="319">
        <v>2</v>
      </c>
      <c r="AU289" s="319">
        <v>2</v>
      </c>
      <c r="AV289" s="319">
        <v>2</v>
      </c>
      <c r="AW289" s="322"/>
      <c r="AX289" s="215"/>
    </row>
    <row r="290" spans="1:50">
      <c r="A290" s="201">
        <v>29</v>
      </c>
      <c r="B290" s="484" t="s">
        <v>294</v>
      </c>
      <c r="C290" s="1100"/>
      <c r="D290" s="1100"/>
      <c r="E290" s="1100"/>
      <c r="F290" s="1100"/>
      <c r="G290" s="1100"/>
      <c r="H290" s="1100"/>
      <c r="I290" s="1100"/>
      <c r="J290" s="484"/>
      <c r="K290" s="484"/>
      <c r="L290" s="484"/>
      <c r="M290" s="484"/>
      <c r="N290" s="484"/>
      <c r="O290" s="484"/>
      <c r="P290" s="484"/>
      <c r="Q290" s="484"/>
      <c r="R290" s="485"/>
      <c r="S290" s="330">
        <v>1</v>
      </c>
      <c r="T290" s="330">
        <v>1</v>
      </c>
      <c r="U290" s="330">
        <v>1</v>
      </c>
      <c r="V290" s="330">
        <v>1</v>
      </c>
      <c r="W290" s="330">
        <v>1</v>
      </c>
      <c r="X290" s="330">
        <v>1</v>
      </c>
      <c r="Y290" s="330">
        <v>1</v>
      </c>
      <c r="Z290" s="330">
        <v>1</v>
      </c>
      <c r="AA290" s="330">
        <v>1</v>
      </c>
      <c r="AB290" s="330">
        <v>1</v>
      </c>
      <c r="AC290" s="330">
        <v>1</v>
      </c>
      <c r="AD290" s="330">
        <v>1</v>
      </c>
      <c r="AE290" s="330">
        <v>1</v>
      </c>
      <c r="AF290" s="330">
        <v>1</v>
      </c>
      <c r="AG290" s="330">
        <v>1</v>
      </c>
      <c r="AH290" s="330">
        <v>1</v>
      </c>
      <c r="AI290" s="330">
        <v>1</v>
      </c>
      <c r="AJ290" s="330">
        <v>1</v>
      </c>
      <c r="AK290" s="330">
        <v>1</v>
      </c>
      <c r="AL290" s="330">
        <v>1</v>
      </c>
      <c r="AM290" s="330">
        <v>1</v>
      </c>
      <c r="AN290" s="330">
        <v>1</v>
      </c>
      <c r="AO290" s="330">
        <v>1</v>
      </c>
      <c r="AP290" s="330">
        <v>1</v>
      </c>
      <c r="AQ290" s="330">
        <v>1</v>
      </c>
      <c r="AR290" s="330">
        <v>1</v>
      </c>
      <c r="AS290" s="330">
        <v>1</v>
      </c>
      <c r="AT290" s="330">
        <v>1</v>
      </c>
      <c r="AU290" s="330">
        <v>1</v>
      </c>
      <c r="AV290" s="330">
        <v>1</v>
      </c>
      <c r="AW290" s="322"/>
      <c r="AX290" s="215"/>
    </row>
    <row r="291" spans="1:50" ht="15" customHeight="1">
      <c r="A291" s="1074" t="s">
        <v>50</v>
      </c>
      <c r="B291" s="1075"/>
      <c r="C291" s="1075"/>
      <c r="D291" s="1075"/>
      <c r="E291" s="1075"/>
      <c r="F291" s="1075"/>
      <c r="G291" s="1075"/>
      <c r="H291" s="1075"/>
      <c r="I291" s="1075"/>
      <c r="J291" s="1075"/>
      <c r="K291" s="1075"/>
      <c r="L291" s="1075"/>
      <c r="M291" s="1075"/>
      <c r="N291" s="1075"/>
      <c r="O291" s="1075"/>
      <c r="P291" s="1075"/>
      <c r="Q291" s="1075"/>
      <c r="R291" s="1076"/>
      <c r="S291" s="205">
        <f>SUM(S258:S290)</f>
        <v>58</v>
      </c>
      <c r="T291" s="205">
        <f>SUM(T258:T290)</f>
        <v>58</v>
      </c>
      <c r="U291" s="205">
        <f>SUM(U258:U290)</f>
        <v>38</v>
      </c>
      <c r="V291" s="205">
        <f>SUM(V258:V290)</f>
        <v>42</v>
      </c>
      <c r="W291" s="205">
        <f t="shared" ref="W291:AV291" si="5">SUM(W258:W290)</f>
        <v>45</v>
      </c>
      <c r="X291" s="205">
        <f t="shared" si="5"/>
        <v>45</v>
      </c>
      <c r="Y291" s="205">
        <f t="shared" si="5"/>
        <v>45</v>
      </c>
      <c r="Z291" s="205">
        <f t="shared" si="5"/>
        <v>45</v>
      </c>
      <c r="AA291" s="205">
        <f t="shared" si="5"/>
        <v>44</v>
      </c>
      <c r="AB291" s="205">
        <f t="shared" si="5"/>
        <v>38</v>
      </c>
      <c r="AC291" s="205">
        <f t="shared" si="5"/>
        <v>38</v>
      </c>
      <c r="AD291" s="205">
        <f t="shared" si="5"/>
        <v>38</v>
      </c>
      <c r="AE291" s="205">
        <f t="shared" si="5"/>
        <v>38</v>
      </c>
      <c r="AF291" s="205">
        <f t="shared" si="5"/>
        <v>38</v>
      </c>
      <c r="AG291" s="205">
        <f t="shared" si="5"/>
        <v>38</v>
      </c>
      <c r="AH291" s="205">
        <f t="shared" si="5"/>
        <v>38</v>
      </c>
      <c r="AI291" s="205">
        <f t="shared" si="5"/>
        <v>38</v>
      </c>
      <c r="AJ291" s="205">
        <f t="shared" si="5"/>
        <v>38</v>
      </c>
      <c r="AK291" s="205">
        <f t="shared" si="5"/>
        <v>38</v>
      </c>
      <c r="AL291" s="205">
        <f t="shared" si="5"/>
        <v>38</v>
      </c>
      <c r="AM291" s="205">
        <f t="shared" si="5"/>
        <v>50</v>
      </c>
      <c r="AN291" s="205">
        <f t="shared" si="5"/>
        <v>50</v>
      </c>
      <c r="AO291" s="205">
        <f t="shared" si="5"/>
        <v>50</v>
      </c>
      <c r="AP291" s="205">
        <f t="shared" si="5"/>
        <v>50</v>
      </c>
      <c r="AQ291" s="205">
        <f t="shared" si="5"/>
        <v>50</v>
      </c>
      <c r="AR291" s="205">
        <f t="shared" si="5"/>
        <v>50</v>
      </c>
      <c r="AS291" s="205">
        <f t="shared" si="5"/>
        <v>50</v>
      </c>
      <c r="AT291" s="205">
        <f t="shared" si="5"/>
        <v>51</v>
      </c>
      <c r="AU291" s="205">
        <f t="shared" si="5"/>
        <v>51</v>
      </c>
      <c r="AV291" s="205">
        <f t="shared" si="5"/>
        <v>50</v>
      </c>
      <c r="AW291" s="205">
        <f>SUM(AW259:AW290)</f>
        <v>0</v>
      </c>
      <c r="AX291" s="215"/>
    </row>
    <row r="292" spans="1:50" ht="15" customHeight="1">
      <c r="A292" s="1084" t="s">
        <v>60</v>
      </c>
      <c r="B292" s="1085"/>
      <c r="C292" s="1085"/>
      <c r="D292" s="1085"/>
      <c r="E292" s="1085"/>
      <c r="F292" s="1085"/>
      <c r="G292" s="1085"/>
      <c r="H292" s="1085"/>
      <c r="I292" s="1085"/>
      <c r="J292" s="1085"/>
      <c r="K292" s="1085"/>
      <c r="L292" s="1085"/>
      <c r="M292" s="1085"/>
      <c r="N292" s="1085"/>
      <c r="O292" s="1085"/>
      <c r="P292" s="1085"/>
      <c r="Q292" s="1085"/>
      <c r="R292" s="1085"/>
      <c r="S292" s="1085"/>
      <c r="T292" s="1085"/>
      <c r="U292" s="1085"/>
      <c r="V292" s="1085"/>
      <c r="W292" s="1085"/>
      <c r="X292" s="1085"/>
      <c r="Y292" s="1085"/>
      <c r="Z292" s="1085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6"/>
    </row>
    <row r="293" spans="1:50" ht="15" customHeight="1">
      <c r="A293" s="1087" t="s">
        <v>0</v>
      </c>
      <c r="B293" s="1087" t="s">
        <v>61</v>
      </c>
      <c r="C293" s="1087"/>
      <c r="D293" s="1087" t="s">
        <v>52</v>
      </c>
      <c r="E293" s="1087"/>
      <c r="F293" s="1087"/>
      <c r="G293" s="1087"/>
      <c r="H293" s="1087"/>
      <c r="I293" s="1087"/>
      <c r="J293" s="1087"/>
      <c r="K293" s="1087"/>
      <c r="L293" s="1087"/>
      <c r="M293" s="1087"/>
      <c r="N293" s="1087"/>
      <c r="O293" s="1087"/>
      <c r="P293" s="1087"/>
      <c r="Q293" s="1087"/>
      <c r="R293" s="1087"/>
      <c r="S293" s="1094" t="s">
        <v>404</v>
      </c>
      <c r="T293" s="1095"/>
      <c r="U293" s="1095"/>
      <c r="V293" s="1095"/>
      <c r="W293" s="1095"/>
      <c r="X293" s="1095"/>
      <c r="Y293" s="1095"/>
      <c r="Z293" s="1095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43" t="s">
        <v>21</v>
      </c>
    </row>
    <row r="294" spans="1:50" ht="15" customHeight="1">
      <c r="A294" s="1087"/>
      <c r="B294" s="1087"/>
      <c r="C294" s="1087"/>
      <c r="D294" s="1087"/>
      <c r="E294" s="1087"/>
      <c r="F294" s="1087"/>
      <c r="G294" s="1087"/>
      <c r="H294" s="1087"/>
      <c r="I294" s="1087"/>
      <c r="J294" s="1087"/>
      <c r="K294" s="1087"/>
      <c r="L294" s="1087"/>
      <c r="M294" s="1087"/>
      <c r="N294" s="1087"/>
      <c r="O294" s="1087"/>
      <c r="P294" s="1087"/>
      <c r="Q294" s="1087"/>
      <c r="R294" s="1087"/>
      <c r="S294" s="491">
        <v>1</v>
      </c>
      <c r="T294" s="491">
        <v>2</v>
      </c>
      <c r="U294" s="491">
        <v>3</v>
      </c>
      <c r="V294" s="491">
        <v>4</v>
      </c>
      <c r="W294" s="491">
        <v>5</v>
      </c>
      <c r="X294" s="491">
        <v>6</v>
      </c>
      <c r="Y294" s="491">
        <v>7</v>
      </c>
      <c r="Z294" s="491">
        <v>8</v>
      </c>
      <c r="AA294" s="491">
        <v>9</v>
      </c>
      <c r="AB294" s="491">
        <v>10</v>
      </c>
      <c r="AC294" s="491">
        <v>11</v>
      </c>
      <c r="AD294" s="491">
        <v>12</v>
      </c>
      <c r="AE294" s="491">
        <v>13</v>
      </c>
      <c r="AF294" s="491">
        <v>14</v>
      </c>
      <c r="AG294" s="491">
        <v>15</v>
      </c>
      <c r="AH294" s="491">
        <v>16</v>
      </c>
      <c r="AI294" s="491">
        <v>17</v>
      </c>
      <c r="AJ294" s="491">
        <v>18</v>
      </c>
      <c r="AK294" s="491">
        <v>19</v>
      </c>
      <c r="AL294" s="200">
        <v>20</v>
      </c>
      <c r="AM294" s="200">
        <v>21</v>
      </c>
      <c r="AN294" s="200">
        <v>22</v>
      </c>
      <c r="AO294" s="200">
        <v>23</v>
      </c>
      <c r="AP294" s="200">
        <v>24</v>
      </c>
      <c r="AQ294" s="200">
        <v>25</v>
      </c>
      <c r="AR294" s="200">
        <v>26</v>
      </c>
      <c r="AS294" s="200">
        <v>27</v>
      </c>
      <c r="AT294" s="491">
        <v>28</v>
      </c>
      <c r="AU294" s="491">
        <v>29</v>
      </c>
      <c r="AV294" s="491">
        <v>30</v>
      </c>
      <c r="AW294" s="491">
        <v>30</v>
      </c>
      <c r="AX294" s="1045"/>
    </row>
    <row r="295" spans="1:50">
      <c r="A295" s="479">
        <v>1</v>
      </c>
      <c r="B295" s="1087">
        <v>2</v>
      </c>
      <c r="C295" s="1087"/>
      <c r="D295" s="1087">
        <v>3</v>
      </c>
      <c r="E295" s="1087"/>
      <c r="F295" s="1087"/>
      <c r="G295" s="1087"/>
      <c r="H295" s="1087"/>
      <c r="I295" s="1087"/>
      <c r="J295" s="1087"/>
      <c r="K295" s="1087"/>
      <c r="L295" s="1087"/>
      <c r="M295" s="1087"/>
      <c r="N295" s="1087"/>
      <c r="O295" s="1087"/>
      <c r="P295" s="1087"/>
      <c r="Q295" s="1087"/>
      <c r="R295" s="1087"/>
      <c r="S295" s="1094">
        <v>4</v>
      </c>
      <c r="T295" s="1095"/>
      <c r="U295" s="1095"/>
      <c r="V295" s="1095"/>
      <c r="W295" s="1095"/>
      <c r="X295" s="1095"/>
      <c r="Y295" s="1095"/>
      <c r="Z295" s="1095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474">
        <v>5</v>
      </c>
    </row>
    <row r="296" spans="1:50">
      <c r="A296" s="201">
        <v>1</v>
      </c>
      <c r="B296" s="1077"/>
      <c r="C296" s="1077"/>
      <c r="D296" s="1077" t="s">
        <v>216</v>
      </c>
      <c r="E296" s="1077"/>
      <c r="F296" s="1077"/>
      <c r="G296" s="1077"/>
      <c r="H296" s="1077"/>
      <c r="I296" s="1077"/>
      <c r="J296" s="1077"/>
      <c r="K296" s="1077"/>
      <c r="L296" s="1077"/>
      <c r="M296" s="1077"/>
      <c r="N296" s="1077"/>
      <c r="O296" s="1077"/>
      <c r="P296" s="1077"/>
      <c r="Q296" s="1077"/>
      <c r="R296" s="1077"/>
      <c r="S296" s="22">
        <v>1</v>
      </c>
      <c r="T296" s="22">
        <v>1</v>
      </c>
      <c r="U296" s="22">
        <v>1</v>
      </c>
      <c r="V296" s="22">
        <v>1</v>
      </c>
      <c r="W296" s="22">
        <v>1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  <c r="AG296" s="22">
        <v>0</v>
      </c>
      <c r="AH296" s="22">
        <v>0</v>
      </c>
      <c r="AI296" s="22">
        <v>0</v>
      </c>
      <c r="AJ296" s="22">
        <v>0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320"/>
      <c r="AX296" s="214"/>
    </row>
    <row r="297" spans="1:50">
      <c r="A297" s="201">
        <v>2</v>
      </c>
      <c r="B297" s="1077"/>
      <c r="C297" s="1077"/>
      <c r="D297" s="1078" t="s">
        <v>212</v>
      </c>
      <c r="E297" s="1079"/>
      <c r="F297" s="1079"/>
      <c r="G297" s="1079"/>
      <c r="H297" s="1079"/>
      <c r="I297" s="1079"/>
      <c r="J297" s="1079"/>
      <c r="K297" s="1079"/>
      <c r="L297" s="1079"/>
      <c r="M297" s="1079"/>
      <c r="N297" s="1079"/>
      <c r="O297" s="1079"/>
      <c r="P297" s="1079"/>
      <c r="Q297" s="1079"/>
      <c r="R297" s="1080"/>
      <c r="S297" s="22">
        <v>1</v>
      </c>
      <c r="T297" s="22">
        <v>1</v>
      </c>
      <c r="U297" s="22">
        <v>1</v>
      </c>
      <c r="V297" s="22">
        <v>1</v>
      </c>
      <c r="W297" s="22">
        <v>1</v>
      </c>
      <c r="X297" s="22">
        <v>1</v>
      </c>
      <c r="Y297" s="22">
        <v>1</v>
      </c>
      <c r="Z297" s="22">
        <v>1</v>
      </c>
      <c r="AA297" s="22">
        <v>1</v>
      </c>
      <c r="AB297" s="22">
        <v>1</v>
      </c>
      <c r="AC297" s="22">
        <v>1</v>
      </c>
      <c r="AD297" s="22">
        <v>1</v>
      </c>
      <c r="AE297" s="22">
        <v>1</v>
      </c>
      <c r="AF297" s="22">
        <v>1</v>
      </c>
      <c r="AG297" s="22">
        <v>1</v>
      </c>
      <c r="AH297" s="22">
        <v>1</v>
      </c>
      <c r="AI297" s="22">
        <v>1</v>
      </c>
      <c r="AJ297" s="22">
        <v>1</v>
      </c>
      <c r="AK297" s="22">
        <v>1</v>
      </c>
      <c r="AL297" s="22">
        <v>1</v>
      </c>
      <c r="AM297" s="22">
        <v>1</v>
      </c>
      <c r="AN297" s="22">
        <v>1</v>
      </c>
      <c r="AO297" s="22">
        <v>1</v>
      </c>
      <c r="AP297" s="22">
        <v>1</v>
      </c>
      <c r="AQ297" s="22">
        <v>1</v>
      </c>
      <c r="AR297" s="22">
        <v>1</v>
      </c>
      <c r="AS297" s="22">
        <v>1</v>
      </c>
      <c r="AT297" s="22">
        <v>1</v>
      </c>
      <c r="AU297" s="22">
        <v>1</v>
      </c>
      <c r="AV297" s="22">
        <v>1</v>
      </c>
      <c r="AW297" s="321"/>
      <c r="AX297" s="473"/>
    </row>
    <row r="298" spans="1:50" ht="15" customHeight="1">
      <c r="A298" s="201">
        <v>3</v>
      </c>
      <c r="B298" s="1077"/>
      <c r="C298" s="1077"/>
      <c r="D298" s="1097" t="s">
        <v>213</v>
      </c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9"/>
      <c r="S298" s="22">
        <v>1</v>
      </c>
      <c r="T298" s="22">
        <v>1</v>
      </c>
      <c r="U298" s="22">
        <v>1</v>
      </c>
      <c r="V298" s="22">
        <v>1</v>
      </c>
      <c r="W298" s="22">
        <v>1</v>
      </c>
      <c r="X298" s="22">
        <v>0</v>
      </c>
      <c r="Y298" s="22">
        <v>0</v>
      </c>
      <c r="Z298" s="22">
        <v>0</v>
      </c>
      <c r="AA298" s="22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  <c r="AG298" s="22">
        <v>0</v>
      </c>
      <c r="AH298" s="22">
        <v>0</v>
      </c>
      <c r="AI298" s="22">
        <v>0</v>
      </c>
      <c r="AJ298" s="22">
        <v>0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322"/>
      <c r="AX298" s="215"/>
    </row>
    <row r="299" spans="1:50">
      <c r="A299" s="201">
        <v>4</v>
      </c>
      <c r="B299" s="1077"/>
      <c r="C299" s="1077"/>
      <c r="D299" s="1078" t="s">
        <v>214</v>
      </c>
      <c r="E299" s="1079"/>
      <c r="F299" s="1079"/>
      <c r="G299" s="1079"/>
      <c r="H299" s="1079"/>
      <c r="I299" s="1079"/>
      <c r="J299" s="1079"/>
      <c r="K299" s="1079"/>
      <c r="L299" s="1079"/>
      <c r="M299" s="1079"/>
      <c r="N299" s="1079"/>
      <c r="O299" s="1079"/>
      <c r="P299" s="1079"/>
      <c r="Q299" s="1079"/>
      <c r="R299" s="1080"/>
      <c r="S299" s="22">
        <v>1</v>
      </c>
      <c r="T299" s="22">
        <v>1</v>
      </c>
      <c r="U299" s="22">
        <v>1</v>
      </c>
      <c r="V299" s="22">
        <v>1</v>
      </c>
      <c r="W299" s="22">
        <v>1</v>
      </c>
      <c r="X299" s="22">
        <v>1</v>
      </c>
      <c r="Y299" s="22">
        <v>1</v>
      </c>
      <c r="Z299" s="22">
        <v>1</v>
      </c>
      <c r="AA299" s="22">
        <v>1</v>
      </c>
      <c r="AB299" s="22">
        <v>1</v>
      </c>
      <c r="AC299" s="22">
        <v>1</v>
      </c>
      <c r="AD299" s="22">
        <v>1</v>
      </c>
      <c r="AE299" s="22">
        <v>1</v>
      </c>
      <c r="AF299" s="22">
        <v>1</v>
      </c>
      <c r="AG299" s="22">
        <v>1</v>
      </c>
      <c r="AH299" s="22">
        <v>1</v>
      </c>
      <c r="AI299" s="22">
        <v>1</v>
      </c>
      <c r="AJ299" s="22">
        <v>1</v>
      </c>
      <c r="AK299" s="22">
        <v>1</v>
      </c>
      <c r="AL299" s="22">
        <v>1</v>
      </c>
      <c r="AM299" s="22">
        <v>1</v>
      </c>
      <c r="AN299" s="22">
        <v>1</v>
      </c>
      <c r="AO299" s="22">
        <v>1</v>
      </c>
      <c r="AP299" s="22">
        <v>1</v>
      </c>
      <c r="AQ299" s="22">
        <v>1</v>
      </c>
      <c r="AR299" s="22">
        <v>1</v>
      </c>
      <c r="AS299" s="22">
        <v>1</v>
      </c>
      <c r="AT299" s="22">
        <v>1</v>
      </c>
      <c r="AU299" s="22">
        <v>1</v>
      </c>
      <c r="AV299" s="22">
        <v>1</v>
      </c>
      <c r="AW299" s="322"/>
      <c r="AX299" s="215"/>
    </row>
    <row r="300" spans="1:50">
      <c r="A300" s="201">
        <v>5</v>
      </c>
      <c r="B300" s="1077"/>
      <c r="C300" s="1077"/>
      <c r="D300" s="1078" t="s">
        <v>212</v>
      </c>
      <c r="E300" s="1079"/>
      <c r="F300" s="1079"/>
      <c r="G300" s="1079"/>
      <c r="H300" s="1079"/>
      <c r="I300" s="1079"/>
      <c r="J300" s="1079"/>
      <c r="K300" s="1079"/>
      <c r="L300" s="1079"/>
      <c r="M300" s="1079"/>
      <c r="N300" s="1079"/>
      <c r="O300" s="1079"/>
      <c r="P300" s="1079"/>
      <c r="Q300" s="1079"/>
      <c r="R300" s="1080"/>
      <c r="S300" s="22">
        <v>1</v>
      </c>
      <c r="T300" s="22">
        <v>1</v>
      </c>
      <c r="U300" s="22">
        <v>1</v>
      </c>
      <c r="V300" s="22">
        <v>1</v>
      </c>
      <c r="W300" s="22">
        <v>1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  <c r="AG300" s="22">
        <v>0</v>
      </c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322"/>
      <c r="AX300" s="215"/>
    </row>
    <row r="301" spans="1:50">
      <c r="A301" s="201">
        <v>6</v>
      </c>
      <c r="B301" s="1077"/>
      <c r="C301" s="1077"/>
      <c r="D301" s="476" t="s">
        <v>225</v>
      </c>
      <c r="E301" s="477"/>
      <c r="F301" s="477"/>
      <c r="G301" s="477"/>
      <c r="H301" s="477"/>
      <c r="I301" s="477"/>
      <c r="J301" s="477"/>
      <c r="K301" s="477"/>
      <c r="L301" s="477"/>
      <c r="M301" s="477"/>
      <c r="N301" s="477"/>
      <c r="O301" s="477"/>
      <c r="P301" s="477"/>
      <c r="Q301" s="477"/>
      <c r="R301" s="478"/>
      <c r="S301" s="23"/>
      <c r="T301" s="23"/>
      <c r="U301" s="23"/>
      <c r="V301" s="23"/>
      <c r="W301" s="23"/>
      <c r="X301" s="23"/>
      <c r="Y301" s="204"/>
      <c r="Z301" s="204"/>
      <c r="AA301" s="204"/>
      <c r="AB301" s="204"/>
      <c r="AC301" s="204"/>
      <c r="AD301" s="203"/>
      <c r="AE301" s="331"/>
      <c r="AF301" s="331"/>
      <c r="AG301" s="331"/>
      <c r="AH301" s="331"/>
      <c r="AI301" s="331"/>
      <c r="AJ301" s="331"/>
      <c r="AK301" s="331"/>
      <c r="AL301" s="322"/>
      <c r="AM301" s="322"/>
      <c r="AN301" s="322"/>
      <c r="AO301" s="322"/>
      <c r="AP301" s="322"/>
      <c r="AQ301" s="322"/>
      <c r="AR301" s="322"/>
      <c r="AS301" s="322"/>
      <c r="AT301" s="322"/>
      <c r="AU301" s="322"/>
      <c r="AV301" s="322"/>
      <c r="AW301" s="322"/>
      <c r="AX301" s="215"/>
    </row>
    <row r="302" spans="1:50" ht="15.75" customHeight="1">
      <c r="A302" s="201">
        <v>7</v>
      </c>
      <c r="B302" s="1077"/>
      <c r="C302" s="1077"/>
      <c r="D302" s="476"/>
      <c r="E302" s="477"/>
      <c r="F302" s="477"/>
      <c r="G302" s="477"/>
      <c r="H302" s="477"/>
      <c r="I302" s="477"/>
      <c r="J302" s="477"/>
      <c r="K302" s="477"/>
      <c r="L302" s="477"/>
      <c r="M302" s="477"/>
      <c r="N302" s="477"/>
      <c r="O302" s="477"/>
      <c r="P302" s="477"/>
      <c r="Q302" s="477"/>
      <c r="R302" s="478"/>
      <c r="S302" s="26"/>
      <c r="T302" s="26"/>
      <c r="U302" s="26"/>
      <c r="V302" s="205"/>
      <c r="W302" s="207"/>
      <c r="X302" s="207"/>
      <c r="Y302" s="207"/>
      <c r="Z302" s="207"/>
      <c r="AA302" s="207"/>
      <c r="AB302" s="207"/>
      <c r="AC302" s="207"/>
      <c r="AD302" s="207"/>
      <c r="AE302" s="329"/>
      <c r="AF302" s="329"/>
      <c r="AG302" s="329"/>
      <c r="AH302" s="329"/>
      <c r="AI302" s="329"/>
      <c r="AJ302" s="329"/>
      <c r="AK302" s="329"/>
      <c r="AL302" s="322"/>
      <c r="AM302" s="322"/>
      <c r="AN302" s="322"/>
      <c r="AO302" s="322"/>
      <c r="AP302" s="322"/>
      <c r="AQ302" s="322"/>
      <c r="AR302" s="322"/>
      <c r="AS302" s="322"/>
      <c r="AT302" s="322"/>
      <c r="AU302" s="322"/>
      <c r="AV302" s="322"/>
      <c r="AW302" s="322"/>
      <c r="AX302" s="215"/>
    </row>
    <row r="303" spans="1:50" ht="15.75" customHeight="1">
      <c r="A303" s="201">
        <v>8</v>
      </c>
      <c r="B303" s="1077"/>
      <c r="C303" s="1077"/>
      <c r="D303" s="476"/>
      <c r="E303" s="477"/>
      <c r="F303" s="477"/>
      <c r="G303" s="477"/>
      <c r="H303" s="477"/>
      <c r="I303" s="477"/>
      <c r="J303" s="477"/>
      <c r="K303" s="477"/>
      <c r="L303" s="477"/>
      <c r="M303" s="477"/>
      <c r="N303" s="477"/>
      <c r="O303" s="477"/>
      <c r="P303" s="477"/>
      <c r="Q303" s="477"/>
      <c r="R303" s="478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329"/>
      <c r="AF303" s="329"/>
      <c r="AG303" s="327"/>
      <c r="AH303" s="332"/>
      <c r="AI303" s="332"/>
      <c r="AJ303" s="332"/>
      <c r="AK303" s="332"/>
      <c r="AL303" s="322"/>
      <c r="AM303" s="322"/>
      <c r="AN303" s="322"/>
      <c r="AO303" s="322"/>
      <c r="AP303" s="322"/>
      <c r="AQ303" s="322"/>
      <c r="AR303" s="322"/>
      <c r="AS303" s="322"/>
      <c r="AT303" s="322"/>
      <c r="AU303" s="322"/>
      <c r="AV303" s="322"/>
      <c r="AW303" s="322"/>
      <c r="AX303" s="215"/>
    </row>
    <row r="304" spans="1:50" ht="15.75" customHeight="1">
      <c r="A304" s="201">
        <v>9</v>
      </c>
      <c r="B304" s="1077"/>
      <c r="C304" s="1077"/>
      <c r="D304" s="476"/>
      <c r="E304" s="477"/>
      <c r="F304" s="477"/>
      <c r="G304" s="477"/>
      <c r="H304" s="477"/>
      <c r="I304" s="477"/>
      <c r="J304" s="477"/>
      <c r="K304" s="477"/>
      <c r="L304" s="477"/>
      <c r="M304" s="477"/>
      <c r="N304" s="477"/>
      <c r="O304" s="477"/>
      <c r="P304" s="477"/>
      <c r="Q304" s="477"/>
      <c r="R304" s="478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329"/>
      <c r="AF304" s="329"/>
      <c r="AG304" s="327"/>
      <c r="AH304" s="332"/>
      <c r="AI304" s="332"/>
      <c r="AJ304" s="332"/>
      <c r="AK304" s="332"/>
      <c r="AL304" s="322"/>
      <c r="AM304" s="322"/>
      <c r="AN304" s="322"/>
      <c r="AO304" s="322"/>
      <c r="AP304" s="322"/>
      <c r="AQ304" s="322"/>
      <c r="AR304" s="322"/>
      <c r="AS304" s="322"/>
      <c r="AT304" s="322"/>
      <c r="AU304" s="322"/>
      <c r="AV304" s="322"/>
      <c r="AW304" s="322"/>
      <c r="AX304" s="215"/>
    </row>
    <row r="305" spans="1:50">
      <c r="A305" s="201">
        <v>10</v>
      </c>
      <c r="B305" s="1077"/>
      <c r="C305" s="1077"/>
      <c r="D305" s="1078"/>
      <c r="E305" s="1079"/>
      <c r="F305" s="1079"/>
      <c r="G305" s="1079"/>
      <c r="H305" s="1079"/>
      <c r="I305" s="1079"/>
      <c r="J305" s="1079"/>
      <c r="K305" s="1079"/>
      <c r="L305" s="1079"/>
      <c r="M305" s="1079"/>
      <c r="N305" s="1079"/>
      <c r="O305" s="1079"/>
      <c r="P305" s="1079"/>
      <c r="Q305" s="1079"/>
      <c r="R305" s="1080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7"/>
      <c r="AC305" s="207"/>
      <c r="AD305" s="207"/>
      <c r="AE305" s="329"/>
      <c r="AF305" s="329"/>
      <c r="AG305" s="327"/>
      <c r="AH305" s="332"/>
      <c r="AI305" s="332"/>
      <c r="AJ305" s="332"/>
      <c r="AK305" s="332"/>
      <c r="AL305" s="322"/>
      <c r="AM305" s="322"/>
      <c r="AN305" s="322"/>
      <c r="AO305" s="322"/>
      <c r="AP305" s="322"/>
      <c r="AQ305" s="322"/>
      <c r="AR305" s="322"/>
      <c r="AS305" s="322"/>
      <c r="AT305" s="322"/>
      <c r="AU305" s="322"/>
      <c r="AV305" s="322"/>
      <c r="AW305" s="322"/>
      <c r="AX305" s="215"/>
    </row>
    <row r="306" spans="1:50" ht="15" customHeight="1">
      <c r="A306" s="1074" t="s">
        <v>50</v>
      </c>
      <c r="B306" s="1075"/>
      <c r="C306" s="1075"/>
      <c r="D306" s="1075"/>
      <c r="E306" s="1075"/>
      <c r="F306" s="1075"/>
      <c r="G306" s="1075"/>
      <c r="H306" s="1075"/>
      <c r="I306" s="1075"/>
      <c r="J306" s="1075"/>
      <c r="K306" s="1075"/>
      <c r="L306" s="1075"/>
      <c r="M306" s="1075"/>
      <c r="N306" s="1075"/>
      <c r="O306" s="1075"/>
      <c r="P306" s="1075"/>
      <c r="Q306" s="1075"/>
      <c r="R306" s="1076"/>
      <c r="S306" s="207">
        <f>SUM(S296:S305)</f>
        <v>5</v>
      </c>
      <c r="T306" s="207">
        <f t="shared" ref="T306:AW306" si="6">SUM(T296:T305)</f>
        <v>5</v>
      </c>
      <c r="U306" s="207">
        <f t="shared" si="6"/>
        <v>5</v>
      </c>
      <c r="V306" s="207">
        <f t="shared" si="6"/>
        <v>5</v>
      </c>
      <c r="W306" s="207">
        <f t="shared" si="6"/>
        <v>5</v>
      </c>
      <c r="X306" s="207">
        <f t="shared" si="6"/>
        <v>2</v>
      </c>
      <c r="Y306" s="207">
        <f t="shared" si="6"/>
        <v>2</v>
      </c>
      <c r="Z306" s="207">
        <f t="shared" si="6"/>
        <v>2</v>
      </c>
      <c r="AA306" s="207">
        <f t="shared" si="6"/>
        <v>2</v>
      </c>
      <c r="AB306" s="207">
        <f t="shared" si="6"/>
        <v>2</v>
      </c>
      <c r="AC306" s="207">
        <f t="shared" si="6"/>
        <v>2</v>
      </c>
      <c r="AD306" s="207">
        <f t="shared" si="6"/>
        <v>2</v>
      </c>
      <c r="AE306" s="207">
        <f t="shared" si="6"/>
        <v>2</v>
      </c>
      <c r="AF306" s="207">
        <f t="shared" si="6"/>
        <v>2</v>
      </c>
      <c r="AG306" s="207">
        <f t="shared" si="6"/>
        <v>2</v>
      </c>
      <c r="AH306" s="207">
        <f t="shared" si="6"/>
        <v>2</v>
      </c>
      <c r="AI306" s="207">
        <f t="shared" si="6"/>
        <v>2</v>
      </c>
      <c r="AJ306" s="207">
        <f t="shared" si="6"/>
        <v>2</v>
      </c>
      <c r="AK306" s="207">
        <f t="shared" si="6"/>
        <v>2</v>
      </c>
      <c r="AL306" s="207">
        <f t="shared" si="6"/>
        <v>2</v>
      </c>
      <c r="AM306" s="207">
        <f t="shared" si="6"/>
        <v>2</v>
      </c>
      <c r="AN306" s="207">
        <f t="shared" si="6"/>
        <v>2</v>
      </c>
      <c r="AO306" s="207">
        <f t="shared" si="6"/>
        <v>2</v>
      </c>
      <c r="AP306" s="207">
        <f t="shared" si="6"/>
        <v>2</v>
      </c>
      <c r="AQ306" s="207">
        <f t="shared" si="6"/>
        <v>2</v>
      </c>
      <c r="AR306" s="207">
        <f t="shared" si="6"/>
        <v>2</v>
      </c>
      <c r="AS306" s="207">
        <f t="shared" si="6"/>
        <v>2</v>
      </c>
      <c r="AT306" s="207">
        <f t="shared" si="6"/>
        <v>2</v>
      </c>
      <c r="AU306" s="207">
        <f t="shared" si="6"/>
        <v>2</v>
      </c>
      <c r="AV306" s="207">
        <f t="shared" si="6"/>
        <v>2</v>
      </c>
      <c r="AW306" s="207">
        <f t="shared" si="6"/>
        <v>0</v>
      </c>
      <c r="AX306" s="215"/>
    </row>
    <row r="307" spans="1:50" ht="15" customHeight="1">
      <c r="A307" s="1084" t="s">
        <v>62</v>
      </c>
      <c r="B307" s="1085"/>
      <c r="C307" s="1085"/>
      <c r="D307" s="1085"/>
      <c r="E307" s="1085"/>
      <c r="F307" s="1085"/>
      <c r="G307" s="1085"/>
      <c r="H307" s="1085"/>
      <c r="I307" s="1085"/>
      <c r="J307" s="1085"/>
      <c r="K307" s="1085"/>
      <c r="L307" s="1085"/>
      <c r="M307" s="1085"/>
      <c r="N307" s="1085"/>
      <c r="O307" s="1085"/>
      <c r="P307" s="1085"/>
      <c r="Q307" s="1085"/>
      <c r="R307" s="1085"/>
      <c r="S307" s="1085"/>
      <c r="T307" s="1085"/>
      <c r="U307" s="1085"/>
      <c r="V307" s="1085"/>
      <c r="W307" s="1085"/>
      <c r="X307" s="1085"/>
      <c r="Y307" s="1085"/>
      <c r="Z307" s="1085"/>
      <c r="AA307" s="1085"/>
      <c r="AB307" s="1085"/>
      <c r="AC307" s="1085"/>
      <c r="AD307" s="1085"/>
      <c r="AE307" s="1085"/>
      <c r="AF307" s="1085"/>
      <c r="AG307" s="1085"/>
      <c r="AH307" s="1085"/>
      <c r="AI307" s="1085"/>
      <c r="AJ307" s="1085"/>
      <c r="AK307" s="1085"/>
      <c r="AL307" s="1085"/>
      <c r="AM307" s="1085"/>
      <c r="AN307" s="1085"/>
      <c r="AO307" s="1085"/>
      <c r="AP307" s="1085"/>
      <c r="AQ307" s="1085"/>
      <c r="AR307" s="1085"/>
      <c r="AS307" s="1085"/>
      <c r="AT307" s="1085"/>
      <c r="AU307" s="1085"/>
      <c r="AV307" s="1085"/>
      <c r="AW307" s="1085"/>
      <c r="AX307" s="1086"/>
    </row>
    <row r="308" spans="1:50" ht="15" customHeight="1">
      <c r="A308" s="1087" t="s">
        <v>0</v>
      </c>
      <c r="B308" s="1087" t="s">
        <v>61</v>
      </c>
      <c r="C308" s="1087"/>
      <c r="D308" s="1088" t="s">
        <v>40</v>
      </c>
      <c r="E308" s="1089"/>
      <c r="F308" s="1089"/>
      <c r="G308" s="1089"/>
      <c r="H308" s="1089"/>
      <c r="I308" s="1089"/>
      <c r="J308" s="1089"/>
      <c r="K308" s="1089"/>
      <c r="L308" s="1089"/>
      <c r="M308" s="1089"/>
      <c r="N308" s="1089"/>
      <c r="O308" s="1090"/>
      <c r="P308" s="1088" t="s">
        <v>6</v>
      </c>
      <c r="Q308" s="1089"/>
      <c r="R308" s="1090"/>
      <c r="S308" s="1094" t="s">
        <v>404</v>
      </c>
      <c r="T308" s="1095"/>
      <c r="U308" s="1095"/>
      <c r="V308" s="1095"/>
      <c r="W308" s="1095"/>
      <c r="X308" s="1095"/>
      <c r="Y308" s="1095"/>
      <c r="Z308" s="1095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1095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215"/>
    </row>
    <row r="309" spans="1:50">
      <c r="A309" s="1087"/>
      <c r="B309" s="1087"/>
      <c r="C309" s="1087"/>
      <c r="D309" s="1091"/>
      <c r="E309" s="1092"/>
      <c r="F309" s="1092"/>
      <c r="G309" s="1092"/>
      <c r="H309" s="1092"/>
      <c r="I309" s="1092"/>
      <c r="J309" s="1092"/>
      <c r="K309" s="1092"/>
      <c r="L309" s="1092"/>
      <c r="M309" s="1092"/>
      <c r="N309" s="1092"/>
      <c r="O309" s="1093"/>
      <c r="P309" s="1091"/>
      <c r="Q309" s="1092"/>
      <c r="R309" s="1093"/>
      <c r="S309" s="491">
        <v>1</v>
      </c>
      <c r="T309" s="491">
        <v>2</v>
      </c>
      <c r="U309" s="491">
        <v>3</v>
      </c>
      <c r="V309" s="491">
        <v>4</v>
      </c>
      <c r="W309" s="491">
        <v>5</v>
      </c>
      <c r="X309" s="491">
        <v>6</v>
      </c>
      <c r="Y309" s="491">
        <v>7</v>
      </c>
      <c r="Z309" s="491">
        <v>8</v>
      </c>
      <c r="AA309" s="491">
        <v>9</v>
      </c>
      <c r="AB309" s="491">
        <v>10</v>
      </c>
      <c r="AC309" s="491">
        <v>11</v>
      </c>
      <c r="AD309" s="491">
        <v>12</v>
      </c>
      <c r="AE309" s="491">
        <v>13</v>
      </c>
      <c r="AF309" s="491">
        <v>14</v>
      </c>
      <c r="AG309" s="491">
        <v>15</v>
      </c>
      <c r="AH309" s="491">
        <v>16</v>
      </c>
      <c r="AI309" s="491">
        <v>17</v>
      </c>
      <c r="AJ309" s="491">
        <v>18</v>
      </c>
      <c r="AK309" s="491">
        <v>19</v>
      </c>
      <c r="AL309" s="200">
        <v>20</v>
      </c>
      <c r="AM309" s="200">
        <v>21</v>
      </c>
      <c r="AN309" s="200">
        <v>22</v>
      </c>
      <c r="AO309" s="200">
        <v>23</v>
      </c>
      <c r="AP309" s="200">
        <v>24</v>
      </c>
      <c r="AQ309" s="200">
        <v>25</v>
      </c>
      <c r="AR309" s="200">
        <v>26</v>
      </c>
      <c r="AS309" s="200">
        <v>27</v>
      </c>
      <c r="AT309" s="491">
        <v>28</v>
      </c>
      <c r="AU309" s="491">
        <v>29</v>
      </c>
      <c r="AV309" s="491">
        <v>30</v>
      </c>
      <c r="AW309" s="491">
        <v>30</v>
      </c>
      <c r="AX309" s="473"/>
    </row>
    <row r="310" spans="1:50" ht="15.75" customHeight="1">
      <c r="A310" s="479">
        <v>1</v>
      </c>
      <c r="B310" s="1087">
        <v>2</v>
      </c>
      <c r="C310" s="1087"/>
      <c r="D310" s="1095">
        <v>3</v>
      </c>
      <c r="E310" s="1095"/>
      <c r="F310" s="1095"/>
      <c r="G310" s="1095"/>
      <c r="H310" s="1095"/>
      <c r="I310" s="1095"/>
      <c r="J310" s="1095"/>
      <c r="K310" s="1095"/>
      <c r="L310" s="1095"/>
      <c r="M310" s="1095"/>
      <c r="N310" s="1095"/>
      <c r="O310" s="1096"/>
      <c r="P310" s="1094">
        <v>4</v>
      </c>
      <c r="Q310" s="1095"/>
      <c r="R310" s="1096"/>
      <c r="S310" s="1094">
        <v>4</v>
      </c>
      <c r="T310" s="1095"/>
      <c r="U310" s="1095"/>
      <c r="V310" s="1095"/>
      <c r="W310" s="1095"/>
      <c r="X310" s="1095"/>
      <c r="Y310" s="1095"/>
      <c r="Z310" s="1095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43" t="s">
        <v>21</v>
      </c>
    </row>
    <row r="311" spans="1:50" ht="15.75" customHeight="1">
      <c r="A311" s="201">
        <v>1</v>
      </c>
      <c r="B311" s="1077"/>
      <c r="C311" s="1077"/>
      <c r="D311" s="1078" t="s">
        <v>217</v>
      </c>
      <c r="E311" s="1079"/>
      <c r="F311" s="1079"/>
      <c r="G311" s="1079"/>
      <c r="H311" s="1079"/>
      <c r="I311" s="1079"/>
      <c r="J311" s="1079"/>
      <c r="K311" s="1079"/>
      <c r="L311" s="1079"/>
      <c r="M311" s="1079"/>
      <c r="N311" s="1079"/>
      <c r="O311" s="1080"/>
      <c r="P311" s="1081" t="s">
        <v>215</v>
      </c>
      <c r="Q311" s="1082"/>
      <c r="R311" s="1083"/>
      <c r="S311" s="22">
        <v>2</v>
      </c>
      <c r="T311" s="22">
        <v>2</v>
      </c>
      <c r="U311" s="22">
        <v>2</v>
      </c>
      <c r="V311" s="22">
        <v>2</v>
      </c>
      <c r="W311" s="22">
        <v>2</v>
      </c>
      <c r="X311" s="22">
        <v>2</v>
      </c>
      <c r="Y311" s="479">
        <v>2</v>
      </c>
      <c r="Z311" s="479">
        <v>2</v>
      </c>
      <c r="AA311" s="479">
        <v>2</v>
      </c>
      <c r="AB311" s="479">
        <v>2</v>
      </c>
      <c r="AC311" s="479">
        <v>2</v>
      </c>
      <c r="AD311" s="479">
        <v>2</v>
      </c>
      <c r="AE311" s="320">
        <v>2</v>
      </c>
      <c r="AF311" s="320">
        <v>2</v>
      </c>
      <c r="AG311" s="320">
        <v>2</v>
      </c>
      <c r="AH311" s="320">
        <v>2</v>
      </c>
      <c r="AI311" s="320">
        <v>2</v>
      </c>
      <c r="AJ311" s="320">
        <v>2</v>
      </c>
      <c r="AK311" s="320">
        <v>2</v>
      </c>
      <c r="AL311" s="320">
        <v>2</v>
      </c>
      <c r="AM311" s="320">
        <v>2</v>
      </c>
      <c r="AN311" s="320">
        <v>2</v>
      </c>
      <c r="AO311" s="320">
        <v>2</v>
      </c>
      <c r="AP311" s="320">
        <v>2</v>
      </c>
      <c r="AQ311" s="320">
        <v>2</v>
      </c>
      <c r="AR311" s="320">
        <v>2</v>
      </c>
      <c r="AS311" s="320">
        <v>2</v>
      </c>
      <c r="AT311" s="320">
        <v>2</v>
      </c>
      <c r="AU311" s="320">
        <v>2</v>
      </c>
      <c r="AV311" s="320">
        <v>2</v>
      </c>
      <c r="AW311" s="320"/>
      <c r="AX311" s="1045"/>
    </row>
    <row r="312" spans="1:50">
      <c r="A312" s="201">
        <v>2</v>
      </c>
      <c r="B312" s="1077"/>
      <c r="C312" s="1077"/>
      <c r="D312" s="1078" t="s">
        <v>226</v>
      </c>
      <c r="E312" s="1079"/>
      <c r="F312" s="1079"/>
      <c r="G312" s="1079"/>
      <c r="H312" s="1079"/>
      <c r="I312" s="1079"/>
      <c r="J312" s="1079"/>
      <c r="K312" s="1079"/>
      <c r="L312" s="1079"/>
      <c r="M312" s="1079"/>
      <c r="N312" s="1079"/>
      <c r="O312" s="1080"/>
      <c r="P312" s="1081" t="s">
        <v>227</v>
      </c>
      <c r="Q312" s="1082"/>
      <c r="R312" s="1083"/>
      <c r="S312" s="23"/>
      <c r="T312" s="23"/>
      <c r="U312" s="23"/>
      <c r="V312" s="23"/>
      <c r="W312" s="23"/>
      <c r="X312" s="23"/>
      <c r="Y312" s="479"/>
      <c r="Z312" s="479"/>
      <c r="AA312" s="479"/>
      <c r="AB312" s="479"/>
      <c r="AC312" s="479"/>
      <c r="AD312" s="479"/>
      <c r="AE312" s="320"/>
      <c r="AF312" s="320"/>
      <c r="AG312" s="320"/>
      <c r="AH312" s="320"/>
      <c r="AI312" s="320"/>
      <c r="AJ312" s="320"/>
      <c r="AK312" s="320"/>
      <c r="AL312" s="320"/>
      <c r="AM312" s="320"/>
      <c r="AN312" s="320"/>
      <c r="AO312" s="320"/>
      <c r="AP312" s="320"/>
      <c r="AQ312" s="320"/>
      <c r="AR312" s="320"/>
      <c r="AS312" s="320"/>
      <c r="AT312" s="321"/>
      <c r="AU312" s="321"/>
      <c r="AV312" s="321"/>
      <c r="AW312" s="321"/>
      <c r="AX312" s="473">
        <v>6</v>
      </c>
    </row>
    <row r="313" spans="1:50">
      <c r="A313" s="201">
        <v>3</v>
      </c>
      <c r="B313" s="1077"/>
      <c r="C313" s="1077"/>
      <c r="D313" s="1078"/>
      <c r="E313" s="1079"/>
      <c r="F313" s="1079"/>
      <c r="G313" s="1079"/>
      <c r="H313" s="1079"/>
      <c r="I313" s="1079"/>
      <c r="J313" s="1079"/>
      <c r="K313" s="1079"/>
      <c r="L313" s="1079"/>
      <c r="M313" s="1079"/>
      <c r="N313" s="1079"/>
      <c r="O313" s="1080"/>
      <c r="P313" s="1081"/>
      <c r="Q313" s="1082"/>
      <c r="R313" s="1083"/>
      <c r="S313" s="26"/>
      <c r="T313" s="26"/>
      <c r="U313" s="26"/>
      <c r="V313" s="205"/>
      <c r="W313" s="205"/>
      <c r="X313" s="205"/>
      <c r="Y313" s="205"/>
      <c r="Z313" s="207"/>
      <c r="AA313" s="207"/>
      <c r="AB313" s="207"/>
      <c r="AC313" s="203"/>
      <c r="AD313" s="203"/>
      <c r="AE313" s="331"/>
      <c r="AF313" s="331"/>
      <c r="AG313" s="331"/>
      <c r="AH313" s="332"/>
      <c r="AI313" s="332"/>
      <c r="AJ313" s="332"/>
      <c r="AK313" s="332"/>
      <c r="AL313" s="322"/>
      <c r="AM313" s="322"/>
      <c r="AN313" s="322"/>
      <c r="AO313" s="322"/>
      <c r="AP313" s="322"/>
      <c r="AQ313" s="322"/>
      <c r="AR313" s="322"/>
      <c r="AS313" s="322"/>
      <c r="AT313" s="322"/>
      <c r="AU313" s="322"/>
      <c r="AV313" s="322"/>
      <c r="AW313" s="322"/>
      <c r="AX313" s="201"/>
    </row>
    <row r="314" spans="1:50">
      <c r="A314" s="201">
        <v>4</v>
      </c>
      <c r="B314" s="1077"/>
      <c r="C314" s="1077"/>
      <c r="D314" s="1078"/>
      <c r="E314" s="1079"/>
      <c r="F314" s="1079"/>
      <c r="G314" s="1079"/>
      <c r="H314" s="1079"/>
      <c r="I314" s="1079"/>
      <c r="J314" s="1079"/>
      <c r="K314" s="1079"/>
      <c r="L314" s="1079"/>
      <c r="M314" s="1079"/>
      <c r="N314" s="1079"/>
      <c r="O314" s="1080"/>
      <c r="P314" s="1081"/>
      <c r="Q314" s="1082"/>
      <c r="R314" s="1083"/>
      <c r="S314" s="205"/>
      <c r="T314" s="205"/>
      <c r="U314" s="205"/>
      <c r="V314" s="205"/>
      <c r="W314" s="207"/>
      <c r="X314" s="207"/>
      <c r="Y314" s="207"/>
      <c r="Z314" s="207"/>
      <c r="AA314" s="207"/>
      <c r="AB314" s="207"/>
      <c r="AC314" s="207"/>
      <c r="AD314" s="207"/>
      <c r="AE314" s="329"/>
      <c r="AF314" s="329"/>
      <c r="AG314" s="329"/>
      <c r="AH314" s="332"/>
      <c r="AI314" s="332"/>
      <c r="AJ314" s="332"/>
      <c r="AK314" s="332"/>
      <c r="AL314" s="322"/>
      <c r="AM314" s="322"/>
      <c r="AN314" s="322"/>
      <c r="AO314" s="322"/>
      <c r="AP314" s="322"/>
      <c r="AQ314" s="322"/>
      <c r="AR314" s="322"/>
      <c r="AS314" s="322"/>
      <c r="AT314" s="322"/>
      <c r="AU314" s="322"/>
      <c r="AV314" s="322"/>
      <c r="AW314" s="322"/>
      <c r="AX314" s="201"/>
    </row>
    <row r="315" spans="1:50" ht="15" customHeight="1">
      <c r="A315" s="1074" t="s">
        <v>50</v>
      </c>
      <c r="B315" s="1075"/>
      <c r="C315" s="1075"/>
      <c r="D315" s="1075"/>
      <c r="E315" s="1075"/>
      <c r="F315" s="1075"/>
      <c r="G315" s="1075"/>
      <c r="H315" s="1075"/>
      <c r="I315" s="1075"/>
      <c r="J315" s="1075"/>
      <c r="K315" s="1075"/>
      <c r="L315" s="1075"/>
      <c r="M315" s="1075"/>
      <c r="N315" s="1075"/>
      <c r="O315" s="1075"/>
      <c r="P315" s="1075"/>
      <c r="Q315" s="1075"/>
      <c r="R315" s="1076"/>
      <c r="S315" s="207">
        <f t="shared" ref="S315:AV315" si="7">SUM(S311:S314)</f>
        <v>2</v>
      </c>
      <c r="T315" s="207">
        <f t="shared" si="7"/>
        <v>2</v>
      </c>
      <c r="U315" s="207">
        <f t="shared" si="7"/>
        <v>2</v>
      </c>
      <c r="V315" s="207">
        <f t="shared" si="7"/>
        <v>2</v>
      </c>
      <c r="W315" s="207">
        <f t="shared" si="7"/>
        <v>2</v>
      </c>
      <c r="X315" s="207">
        <f t="shared" si="7"/>
        <v>2</v>
      </c>
      <c r="Y315" s="207">
        <f t="shared" si="7"/>
        <v>2</v>
      </c>
      <c r="Z315" s="207">
        <f t="shared" si="7"/>
        <v>2</v>
      </c>
      <c r="AA315" s="207">
        <f t="shared" si="7"/>
        <v>2</v>
      </c>
      <c r="AB315" s="207">
        <f t="shared" si="7"/>
        <v>2</v>
      </c>
      <c r="AC315" s="207">
        <f t="shared" si="7"/>
        <v>2</v>
      </c>
      <c r="AD315" s="207">
        <f t="shared" si="7"/>
        <v>2</v>
      </c>
      <c r="AE315" s="207">
        <f t="shared" si="7"/>
        <v>2</v>
      </c>
      <c r="AF315" s="207">
        <f t="shared" si="7"/>
        <v>2</v>
      </c>
      <c r="AG315" s="207">
        <f t="shared" si="7"/>
        <v>2</v>
      </c>
      <c r="AH315" s="207">
        <f t="shared" si="7"/>
        <v>2</v>
      </c>
      <c r="AI315" s="207">
        <f t="shared" si="7"/>
        <v>2</v>
      </c>
      <c r="AJ315" s="207">
        <f t="shared" si="7"/>
        <v>2</v>
      </c>
      <c r="AK315" s="207">
        <f t="shared" si="7"/>
        <v>2</v>
      </c>
      <c r="AL315" s="207">
        <f t="shared" si="7"/>
        <v>2</v>
      </c>
      <c r="AM315" s="207">
        <f t="shared" si="7"/>
        <v>2</v>
      </c>
      <c r="AN315" s="207">
        <f t="shared" si="7"/>
        <v>2</v>
      </c>
      <c r="AO315" s="207">
        <f t="shared" si="7"/>
        <v>2</v>
      </c>
      <c r="AP315" s="207">
        <f t="shared" si="7"/>
        <v>2</v>
      </c>
      <c r="AQ315" s="207">
        <f t="shared" si="7"/>
        <v>2</v>
      </c>
      <c r="AR315" s="207">
        <f t="shared" si="7"/>
        <v>2</v>
      </c>
      <c r="AS315" s="207">
        <f t="shared" si="7"/>
        <v>2</v>
      </c>
      <c r="AT315" s="207">
        <f t="shared" si="7"/>
        <v>2</v>
      </c>
      <c r="AU315" s="207">
        <f t="shared" si="7"/>
        <v>2</v>
      </c>
      <c r="AV315" s="207">
        <f t="shared" si="7"/>
        <v>2</v>
      </c>
      <c r="AW315" s="207">
        <f>SUM(AW311:AW314)</f>
        <v>0</v>
      </c>
      <c r="AX315" s="215"/>
    </row>
    <row r="316" spans="1:50">
      <c r="A316" s="30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31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32"/>
      <c r="AH316" s="12"/>
      <c r="AI316" s="12"/>
      <c r="AJ316" s="12"/>
      <c r="AK316" s="12"/>
      <c r="AL316" s="33"/>
      <c r="AM316" s="33"/>
      <c r="AN316" s="33"/>
      <c r="AO316" s="33"/>
      <c r="AP316" s="33"/>
      <c r="AQ316" s="33"/>
      <c r="AR316" s="33"/>
      <c r="AS316" s="33"/>
      <c r="AT316" s="12"/>
      <c r="AU316" s="12"/>
      <c r="AV316" s="12"/>
      <c r="AW316" s="12"/>
      <c r="AX316" s="8"/>
    </row>
    <row r="317" spans="1:50" ht="15.75">
      <c r="A317" s="34"/>
      <c r="B317" s="35" t="s">
        <v>63</v>
      </c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6"/>
      <c r="R317" s="36"/>
      <c r="S317" s="37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8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9"/>
      <c r="AS317" s="39"/>
      <c r="AT317" s="33"/>
      <c r="AU317" s="33"/>
      <c r="AV317" s="33"/>
      <c r="AW317" s="33"/>
      <c r="AX317" s="40"/>
    </row>
    <row r="318" spans="1:50" ht="15.7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6"/>
      <c r="R318" s="14"/>
      <c r="S318" s="37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8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9"/>
      <c r="AS318" s="39"/>
      <c r="AT318" s="33"/>
      <c r="AU318" s="33"/>
      <c r="AV318" s="33"/>
      <c r="AW318" s="33"/>
      <c r="AX318" s="40"/>
    </row>
    <row r="319" spans="1:50" ht="15.7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6"/>
      <c r="R319" s="36"/>
      <c r="S319" s="37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8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9"/>
      <c r="AS319" s="39"/>
      <c r="AT319" s="33"/>
      <c r="AU319" s="33"/>
      <c r="AV319" s="33"/>
      <c r="AW319" s="33"/>
      <c r="AX319" s="40"/>
    </row>
    <row r="320" spans="1:50" ht="15.7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6"/>
      <c r="R320" s="36"/>
      <c r="S320" s="37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8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9"/>
      <c r="AS320" s="39"/>
      <c r="AT320" s="33"/>
      <c r="AU320" s="33"/>
      <c r="AV320" s="33"/>
      <c r="AW320" s="33"/>
      <c r="AX320" s="40"/>
    </row>
    <row r="321" spans="1:50" ht="15.75">
      <c r="A321" s="34"/>
      <c r="B321" s="41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985"/>
      <c r="O321" s="985"/>
      <c r="P321" s="985"/>
      <c r="Q321" s="985"/>
      <c r="R321" s="36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8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9"/>
      <c r="AS321" s="39"/>
      <c r="AT321" s="33"/>
      <c r="AU321" s="33"/>
      <c r="AV321" s="33"/>
      <c r="AW321" s="40"/>
      <c r="AX321" s="1"/>
    </row>
    <row r="322" spans="1:50">
      <c r="R322" s="36"/>
    </row>
    <row r="323" spans="1:50">
      <c r="R323" s="37"/>
    </row>
  </sheetData>
  <sheetProtection formatCells="0" formatColumns="0" formatRows="0"/>
  <mergeCells count="1715">
    <mergeCell ref="A308:A309"/>
    <mergeCell ref="B308:C309"/>
    <mergeCell ref="D308:O309"/>
    <mergeCell ref="P308:R309"/>
    <mergeCell ref="S308:AW308"/>
    <mergeCell ref="B310:C310"/>
    <mergeCell ref="D310:O310"/>
    <mergeCell ref="P310:R310"/>
    <mergeCell ref="S310:AW310"/>
    <mergeCell ref="AX310:AX311"/>
    <mergeCell ref="B311:C311"/>
    <mergeCell ref="D311:O311"/>
    <mergeCell ref="P311:R311"/>
    <mergeCell ref="B312:C312"/>
    <mergeCell ref="D312:O312"/>
    <mergeCell ref="P312:R312"/>
    <mergeCell ref="B298:C298"/>
    <mergeCell ref="D298:R298"/>
    <mergeCell ref="A315:R315"/>
    <mergeCell ref="N321:Q321"/>
    <mergeCell ref="B313:C313"/>
    <mergeCell ref="D313:O313"/>
    <mergeCell ref="P313:R313"/>
    <mergeCell ref="B314:C314"/>
    <mergeCell ref="D314:O314"/>
    <mergeCell ref="P314:R314"/>
    <mergeCell ref="A306:R306"/>
    <mergeCell ref="A307:AX307"/>
    <mergeCell ref="B299:C299"/>
    <mergeCell ref="D299:R299"/>
    <mergeCell ref="B300:C300"/>
    <mergeCell ref="D300:R300"/>
    <mergeCell ref="B301:C301"/>
    <mergeCell ref="B302:C302"/>
    <mergeCell ref="C281:I281"/>
    <mergeCell ref="C282:I282"/>
    <mergeCell ref="B303:C303"/>
    <mergeCell ref="B304:C304"/>
    <mergeCell ref="B305:C305"/>
    <mergeCell ref="D305:R305"/>
    <mergeCell ref="B296:C296"/>
    <mergeCell ref="D296:R296"/>
    <mergeCell ref="B297:C297"/>
    <mergeCell ref="D297:R297"/>
    <mergeCell ref="AX293:AX294"/>
    <mergeCell ref="B295:C295"/>
    <mergeCell ref="D295:R295"/>
    <mergeCell ref="S295:AW295"/>
    <mergeCell ref="C284:I284"/>
    <mergeCell ref="C285:I285"/>
    <mergeCell ref="C286:I286"/>
    <mergeCell ref="C290:I290"/>
    <mergeCell ref="A291:R291"/>
    <mergeCell ref="A292:AX292"/>
    <mergeCell ref="C262:I262"/>
    <mergeCell ref="C263:I263"/>
    <mergeCell ref="A293:A294"/>
    <mergeCell ref="B293:C294"/>
    <mergeCell ref="D293:R294"/>
    <mergeCell ref="S293:AW293"/>
    <mergeCell ref="C277:I277"/>
    <mergeCell ref="C278:I278"/>
    <mergeCell ref="C279:I279"/>
    <mergeCell ref="C280:I280"/>
    <mergeCell ref="C275:I275"/>
    <mergeCell ref="C276:I276"/>
    <mergeCell ref="C264:I264"/>
    <mergeCell ref="C265:I265"/>
    <mergeCell ref="C266:I266"/>
    <mergeCell ref="C267:I267"/>
    <mergeCell ref="C268:I268"/>
    <mergeCell ref="C269:I269"/>
    <mergeCell ref="C270:I270"/>
    <mergeCell ref="C272:I272"/>
    <mergeCell ref="C273:I273"/>
    <mergeCell ref="C274:I274"/>
    <mergeCell ref="S206:AW206"/>
    <mergeCell ref="D207:F207"/>
    <mergeCell ref="H207:J207"/>
    <mergeCell ref="M207:R207"/>
    <mergeCell ref="D212:F212"/>
    <mergeCell ref="H212:J212"/>
    <mergeCell ref="O219:P219"/>
    <mergeCell ref="M211:R211"/>
    <mergeCell ref="M210:R210"/>
    <mergeCell ref="M216:R216"/>
    <mergeCell ref="M221:O221"/>
    <mergeCell ref="O223:P223"/>
    <mergeCell ref="A254:R254"/>
    <mergeCell ref="A255:AX255"/>
    <mergeCell ref="A256:A257"/>
    <mergeCell ref="B256:R257"/>
    <mergeCell ref="S256:AW256"/>
    <mergeCell ref="AX256:AX257"/>
    <mergeCell ref="M250:R250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Q200:Q201"/>
    <mergeCell ref="C258:I258"/>
    <mergeCell ref="C259:I259"/>
    <mergeCell ref="C260:I260"/>
    <mergeCell ref="C261:I261"/>
    <mergeCell ref="H205:J205"/>
    <mergeCell ref="M205:R205"/>
    <mergeCell ref="D206:F206"/>
    <mergeCell ref="H206:J206"/>
    <mergeCell ref="M206:R206"/>
    <mergeCell ref="AX200:AX201"/>
    <mergeCell ref="B202:AX202"/>
    <mergeCell ref="A204:A205"/>
    <mergeCell ref="B204:B205"/>
    <mergeCell ref="C204:C205"/>
    <mergeCell ref="D204:F205"/>
    <mergeCell ref="G204:J204"/>
    <mergeCell ref="K204:K205"/>
    <mergeCell ref="L204:R204"/>
    <mergeCell ref="S204:AW204"/>
    <mergeCell ref="AX204:AX205"/>
    <mergeCell ref="M220:R220"/>
    <mergeCell ref="M234:R234"/>
    <mergeCell ref="A198:A199"/>
    <mergeCell ref="B198:B199"/>
    <mergeCell ref="C198:C199"/>
    <mergeCell ref="D198:D199"/>
    <mergeCell ref="E198:E199"/>
    <mergeCell ref="F198:F199"/>
    <mergeCell ref="Q198:Q199"/>
    <mergeCell ref="AX198:AX199"/>
    <mergeCell ref="G198:G199"/>
    <mergeCell ref="H198:H199"/>
    <mergeCell ref="I198:I199"/>
    <mergeCell ref="J198:J199"/>
    <mergeCell ref="K198:K199"/>
    <mergeCell ref="L198:L199"/>
    <mergeCell ref="A200:A201"/>
    <mergeCell ref="B200:B201"/>
    <mergeCell ref="C200:C201"/>
    <mergeCell ref="D200:D201"/>
    <mergeCell ref="E200:E201"/>
    <mergeCell ref="M198:M199"/>
    <mergeCell ref="N198:N199"/>
    <mergeCell ref="O198:O199"/>
    <mergeCell ref="P198:P199"/>
    <mergeCell ref="P193:P194"/>
    <mergeCell ref="J193:J194"/>
    <mergeCell ref="K193:K194"/>
    <mergeCell ref="L193:L194"/>
    <mergeCell ref="M193:M194"/>
    <mergeCell ref="L195:L196"/>
    <mergeCell ref="M195:M196"/>
    <mergeCell ref="Q193:Q194"/>
    <mergeCell ref="AX193:AX194"/>
    <mergeCell ref="A195:A196"/>
    <mergeCell ref="B195:B196"/>
    <mergeCell ref="C195:C196"/>
    <mergeCell ref="D195:D196"/>
    <mergeCell ref="E195:E196"/>
    <mergeCell ref="N195:N196"/>
    <mergeCell ref="O195:O196"/>
    <mergeCell ref="P195:P196"/>
    <mergeCell ref="Q195:Q196"/>
    <mergeCell ref="AX195:AX196"/>
    <mergeCell ref="B197:AX197"/>
    <mergeCell ref="H195:H196"/>
    <mergeCell ref="I195:I196"/>
    <mergeCell ref="J195:J196"/>
    <mergeCell ref="K195:K196"/>
    <mergeCell ref="F195:F196"/>
    <mergeCell ref="G195:G196"/>
    <mergeCell ref="L191:L192"/>
    <mergeCell ref="M191:M192"/>
    <mergeCell ref="N191:N192"/>
    <mergeCell ref="O191:O192"/>
    <mergeCell ref="P191:P192"/>
    <mergeCell ref="Q191:Q192"/>
    <mergeCell ref="AX191:AX192"/>
    <mergeCell ref="AX189:AX190"/>
    <mergeCell ref="A193:A194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N193:N194"/>
    <mergeCell ref="O193:O194"/>
    <mergeCell ref="N187:N188"/>
    <mergeCell ref="O187:O188"/>
    <mergeCell ref="P187:P188"/>
    <mergeCell ref="Q187:Q188"/>
    <mergeCell ref="A191:A192"/>
    <mergeCell ref="B191:B192"/>
    <mergeCell ref="C191:C192"/>
    <mergeCell ref="D191:D192"/>
    <mergeCell ref="E191:E192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N189:N190"/>
    <mergeCell ref="O189:O190"/>
    <mergeCell ref="P189:P190"/>
    <mergeCell ref="Q189:Q190"/>
    <mergeCell ref="F191:F192"/>
    <mergeCell ref="G191:G192"/>
    <mergeCell ref="H191:H192"/>
    <mergeCell ref="I191:I192"/>
    <mergeCell ref="J191:J192"/>
    <mergeCell ref="K191:K192"/>
    <mergeCell ref="F185:F186"/>
    <mergeCell ref="G185:G186"/>
    <mergeCell ref="H185:H186"/>
    <mergeCell ref="I185:I186"/>
    <mergeCell ref="J185:J186"/>
    <mergeCell ref="K185:K186"/>
    <mergeCell ref="L185:L186"/>
    <mergeCell ref="M185:M186"/>
    <mergeCell ref="N185:N186"/>
    <mergeCell ref="O185:O186"/>
    <mergeCell ref="P185:P186"/>
    <mergeCell ref="Q185:Q186"/>
    <mergeCell ref="AX185:AX186"/>
    <mergeCell ref="A187:A188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A185:A186"/>
    <mergeCell ref="B185:B186"/>
    <mergeCell ref="C185:C186"/>
    <mergeCell ref="D185:D186"/>
    <mergeCell ref="E185:E186"/>
    <mergeCell ref="AX187:AX188"/>
    <mergeCell ref="J187:J188"/>
    <mergeCell ref="K187:K188"/>
    <mergeCell ref="L187:L188"/>
    <mergeCell ref="M187:M188"/>
    <mergeCell ref="O181:O182"/>
    <mergeCell ref="P181:P182"/>
    <mergeCell ref="Q181:Q182"/>
    <mergeCell ref="AX181:AX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K183:K184"/>
    <mergeCell ref="L183:L184"/>
    <mergeCell ref="M183:M184"/>
    <mergeCell ref="N183:N184"/>
    <mergeCell ref="O183:O184"/>
    <mergeCell ref="P183:P184"/>
    <mergeCell ref="Q183:Q184"/>
    <mergeCell ref="AX183:AX184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N179:N180"/>
    <mergeCell ref="O179:O180"/>
    <mergeCell ref="P179:P180"/>
    <mergeCell ref="Q179:Q180"/>
    <mergeCell ref="AX179:AX180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A179:A180"/>
    <mergeCell ref="B179:B180"/>
    <mergeCell ref="C179:C180"/>
    <mergeCell ref="D179:D180"/>
    <mergeCell ref="E179:E180"/>
    <mergeCell ref="J181:J182"/>
    <mergeCell ref="K181:K182"/>
    <mergeCell ref="L181:L182"/>
    <mergeCell ref="M181:M182"/>
    <mergeCell ref="N181:N182"/>
    <mergeCell ref="O175:O176"/>
    <mergeCell ref="P175:P176"/>
    <mergeCell ref="Q175:Q176"/>
    <mergeCell ref="AX175:AX176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N177:N178"/>
    <mergeCell ref="O177:O178"/>
    <mergeCell ref="P177:P178"/>
    <mergeCell ref="Q177:Q178"/>
    <mergeCell ref="AX177:AX178"/>
    <mergeCell ref="F173:F174"/>
    <mergeCell ref="G173:G174"/>
    <mergeCell ref="H173:H174"/>
    <mergeCell ref="I173:I174"/>
    <mergeCell ref="J173:J174"/>
    <mergeCell ref="K173:K174"/>
    <mergeCell ref="L173:L174"/>
    <mergeCell ref="M173:M174"/>
    <mergeCell ref="N173:N174"/>
    <mergeCell ref="O173:O174"/>
    <mergeCell ref="P173:P174"/>
    <mergeCell ref="Q173:Q174"/>
    <mergeCell ref="AX173:AX174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A173:A174"/>
    <mergeCell ref="B173:B174"/>
    <mergeCell ref="C173:C174"/>
    <mergeCell ref="D173:D174"/>
    <mergeCell ref="E173:E174"/>
    <mergeCell ref="J175:J176"/>
    <mergeCell ref="K175:K176"/>
    <mergeCell ref="L175:L176"/>
    <mergeCell ref="M175:M176"/>
    <mergeCell ref="N175:N176"/>
    <mergeCell ref="J169:J170"/>
    <mergeCell ref="K169:K170"/>
    <mergeCell ref="L169:L170"/>
    <mergeCell ref="M169:M170"/>
    <mergeCell ref="N169:N170"/>
    <mergeCell ref="O169:O170"/>
    <mergeCell ref="P169:P170"/>
    <mergeCell ref="Q169:Q170"/>
    <mergeCell ref="AX169:AX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Q171:Q172"/>
    <mergeCell ref="AX171:AX172"/>
    <mergeCell ref="J164:J165"/>
    <mergeCell ref="K164:K165"/>
    <mergeCell ref="L164:L165"/>
    <mergeCell ref="M164:M165"/>
    <mergeCell ref="N164:N165"/>
    <mergeCell ref="O164:O165"/>
    <mergeCell ref="P164:P165"/>
    <mergeCell ref="Q164:Q165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Q166:Q167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AX166:AX167"/>
    <mergeCell ref="B168:AX168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A164:A165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X162:AX163"/>
    <mergeCell ref="A160:A161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N160:N161"/>
    <mergeCell ref="O160:O161"/>
    <mergeCell ref="P160:P161"/>
    <mergeCell ref="Q160:Q161"/>
    <mergeCell ref="AX160:AX161"/>
    <mergeCell ref="A162:A163"/>
    <mergeCell ref="B162:B163"/>
    <mergeCell ref="C162:C163"/>
    <mergeCell ref="D162:D163"/>
    <mergeCell ref="E162:E163"/>
    <mergeCell ref="N154:N155"/>
    <mergeCell ref="O154:O155"/>
    <mergeCell ref="P154:P155"/>
    <mergeCell ref="Q154:Q155"/>
    <mergeCell ref="AX158:AX159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6:AX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AX154:AX155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AX152:AX153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47:N148"/>
    <mergeCell ref="O147:O148"/>
    <mergeCell ref="P147:P148"/>
    <mergeCell ref="Q147:Q148"/>
    <mergeCell ref="AX147:AX148"/>
    <mergeCell ref="B149:AX149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N150:N151"/>
    <mergeCell ref="O150:O151"/>
    <mergeCell ref="P150:P151"/>
    <mergeCell ref="Q150:Q151"/>
    <mergeCell ref="AX150:AX151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Q144:Q145"/>
    <mergeCell ref="AX144:AX145"/>
    <mergeCell ref="B146:AX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A144:A145"/>
    <mergeCell ref="B144:B145"/>
    <mergeCell ref="C144:C145"/>
    <mergeCell ref="D144:D145"/>
    <mergeCell ref="E144:E145"/>
    <mergeCell ref="F144:F145"/>
    <mergeCell ref="J147:J148"/>
    <mergeCell ref="K147:K148"/>
    <mergeCell ref="L147:L148"/>
    <mergeCell ref="M147:M148"/>
    <mergeCell ref="O139:O140"/>
    <mergeCell ref="P139:P140"/>
    <mergeCell ref="Q139:Q140"/>
    <mergeCell ref="AX139:AX140"/>
    <mergeCell ref="B141:AX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AX142:AX143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7:AX138"/>
    <mergeCell ref="A139:A140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K139:K140"/>
    <mergeCell ref="A137:A138"/>
    <mergeCell ref="B137:B138"/>
    <mergeCell ref="C137:C138"/>
    <mergeCell ref="D137:D138"/>
    <mergeCell ref="E137:E138"/>
    <mergeCell ref="F137:F138"/>
    <mergeCell ref="G137:G138"/>
    <mergeCell ref="L139:L140"/>
    <mergeCell ref="M139:M140"/>
    <mergeCell ref="N139:N140"/>
    <mergeCell ref="O133:O134"/>
    <mergeCell ref="P133:P134"/>
    <mergeCell ref="Q133:Q134"/>
    <mergeCell ref="AX133:AX134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AX135:AX136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AX131:AX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A131:A132"/>
    <mergeCell ref="B131:B132"/>
    <mergeCell ref="C131:C132"/>
    <mergeCell ref="D131:D132"/>
    <mergeCell ref="E131:E132"/>
    <mergeCell ref="F131:F132"/>
    <mergeCell ref="G131:G132"/>
    <mergeCell ref="L133:L134"/>
    <mergeCell ref="M133:M134"/>
    <mergeCell ref="N133:N134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N122:N123"/>
    <mergeCell ref="O122:O123"/>
    <mergeCell ref="P122:P123"/>
    <mergeCell ref="Q122:Q123"/>
    <mergeCell ref="AX126:AX127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AX124:AX125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AX122:AX123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16:N117"/>
    <mergeCell ref="O116:O117"/>
    <mergeCell ref="P116:P117"/>
    <mergeCell ref="Q116:Q117"/>
    <mergeCell ref="AX116:AX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AX118:AX119"/>
    <mergeCell ref="F113:F114"/>
    <mergeCell ref="G113:G114"/>
    <mergeCell ref="H113:H114"/>
    <mergeCell ref="I113:I114"/>
    <mergeCell ref="J113:J114"/>
    <mergeCell ref="K113:K114"/>
    <mergeCell ref="L113:L114"/>
    <mergeCell ref="M113:M114"/>
    <mergeCell ref="N113:N114"/>
    <mergeCell ref="O113:O114"/>
    <mergeCell ref="P113:P114"/>
    <mergeCell ref="Q113:Q114"/>
    <mergeCell ref="AX113:AX114"/>
    <mergeCell ref="B115:AX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A113:A114"/>
    <mergeCell ref="B113:B114"/>
    <mergeCell ref="C113:C114"/>
    <mergeCell ref="D113:D114"/>
    <mergeCell ref="E113:E114"/>
    <mergeCell ref="I116:I117"/>
    <mergeCell ref="J116:J117"/>
    <mergeCell ref="K116:K117"/>
    <mergeCell ref="L116:L117"/>
    <mergeCell ref="M116:M117"/>
    <mergeCell ref="O109:O110"/>
    <mergeCell ref="P109:P110"/>
    <mergeCell ref="Q109:Q110"/>
    <mergeCell ref="AX109:AX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AX111:AX112"/>
    <mergeCell ref="F107:F108"/>
    <mergeCell ref="G107:G108"/>
    <mergeCell ref="H107:H108"/>
    <mergeCell ref="I107:I108"/>
    <mergeCell ref="J107:J108"/>
    <mergeCell ref="K107:K108"/>
    <mergeCell ref="L107:L108"/>
    <mergeCell ref="M107:M108"/>
    <mergeCell ref="N107:N108"/>
    <mergeCell ref="O107:O108"/>
    <mergeCell ref="P107:P108"/>
    <mergeCell ref="Q107:Q108"/>
    <mergeCell ref="AX107:AX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A107:A108"/>
    <mergeCell ref="B107:B108"/>
    <mergeCell ref="C107:C108"/>
    <mergeCell ref="D107:D108"/>
    <mergeCell ref="E107:E108"/>
    <mergeCell ref="J109:J110"/>
    <mergeCell ref="K109:K110"/>
    <mergeCell ref="L109:L110"/>
    <mergeCell ref="M109:M110"/>
    <mergeCell ref="N109:N110"/>
    <mergeCell ref="J103:J104"/>
    <mergeCell ref="K103:K104"/>
    <mergeCell ref="L103:L104"/>
    <mergeCell ref="M103:M104"/>
    <mergeCell ref="N103:N104"/>
    <mergeCell ref="O103:O104"/>
    <mergeCell ref="P103:P104"/>
    <mergeCell ref="Q103:Q104"/>
    <mergeCell ref="AX103:A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AX105:AX106"/>
    <mergeCell ref="AX98:AX99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O100:O101"/>
    <mergeCell ref="P100:P101"/>
    <mergeCell ref="Q100:Q101"/>
    <mergeCell ref="N96:N97"/>
    <mergeCell ref="O96:O97"/>
    <mergeCell ref="P96:P97"/>
    <mergeCell ref="Q96:Q97"/>
    <mergeCell ref="AX100:AX101"/>
    <mergeCell ref="B102:AX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N98:N99"/>
    <mergeCell ref="O98:O99"/>
    <mergeCell ref="P98:P99"/>
    <mergeCell ref="Q98:Q99"/>
    <mergeCell ref="AX96:AX97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X94:AX95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6:K97"/>
    <mergeCell ref="L96:L97"/>
    <mergeCell ref="M96:M97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Q92:Q93"/>
    <mergeCell ref="AX92:AX93"/>
    <mergeCell ref="A90:A91"/>
    <mergeCell ref="B90:B91"/>
    <mergeCell ref="C90:C91"/>
    <mergeCell ref="D90:D91"/>
    <mergeCell ref="E90:E91"/>
    <mergeCell ref="F90:F91"/>
    <mergeCell ref="Q90:Q91"/>
    <mergeCell ref="AX90:AX91"/>
    <mergeCell ref="G90:G91"/>
    <mergeCell ref="H90:H91"/>
    <mergeCell ref="I90:I91"/>
    <mergeCell ref="J90:J91"/>
    <mergeCell ref="K90:K91"/>
    <mergeCell ref="L90:L91"/>
    <mergeCell ref="N85:N86"/>
    <mergeCell ref="O85:O86"/>
    <mergeCell ref="M90:M91"/>
    <mergeCell ref="N90:N91"/>
    <mergeCell ref="O90:O91"/>
    <mergeCell ref="P90:P91"/>
    <mergeCell ref="P85:P86"/>
    <mergeCell ref="J85:J86"/>
    <mergeCell ref="K85:K86"/>
    <mergeCell ref="L85:L86"/>
    <mergeCell ref="M85:M86"/>
    <mergeCell ref="L87:L88"/>
    <mergeCell ref="M87:M88"/>
    <mergeCell ref="Q85:Q86"/>
    <mergeCell ref="AX85:AX86"/>
    <mergeCell ref="A87:A88"/>
    <mergeCell ref="B87:B88"/>
    <mergeCell ref="C87:C88"/>
    <mergeCell ref="D87:D88"/>
    <mergeCell ref="E87:E88"/>
    <mergeCell ref="N87:N88"/>
    <mergeCell ref="O87:O88"/>
    <mergeCell ref="P87:P88"/>
    <mergeCell ref="Q87:Q88"/>
    <mergeCell ref="AX87:AX88"/>
    <mergeCell ref="B89:AX89"/>
    <mergeCell ref="H87:H88"/>
    <mergeCell ref="I87:I88"/>
    <mergeCell ref="J87:J88"/>
    <mergeCell ref="K87:K88"/>
    <mergeCell ref="F87:F88"/>
    <mergeCell ref="G87:G88"/>
    <mergeCell ref="F83:F84"/>
    <mergeCell ref="G83:G84"/>
    <mergeCell ref="H83:H84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AX83:AX84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J79:J80"/>
    <mergeCell ref="K79:K80"/>
    <mergeCell ref="L79:L80"/>
    <mergeCell ref="M79:M80"/>
    <mergeCell ref="N79:N80"/>
    <mergeCell ref="O79:O80"/>
    <mergeCell ref="P79:P80"/>
    <mergeCell ref="Q79:Q80"/>
    <mergeCell ref="A83:A84"/>
    <mergeCell ref="B83:B84"/>
    <mergeCell ref="C83:C84"/>
    <mergeCell ref="D83:D84"/>
    <mergeCell ref="E83:E84"/>
    <mergeCell ref="AX79:AX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M81:M82"/>
    <mergeCell ref="N81:N82"/>
    <mergeCell ref="O81:O82"/>
    <mergeCell ref="P81:P82"/>
    <mergeCell ref="Q81:Q82"/>
    <mergeCell ref="AX81:AX82"/>
    <mergeCell ref="H74:H75"/>
    <mergeCell ref="I74:I75"/>
    <mergeCell ref="J74:J75"/>
    <mergeCell ref="K74:K75"/>
    <mergeCell ref="L74:L75"/>
    <mergeCell ref="M74:M75"/>
    <mergeCell ref="N74:N75"/>
    <mergeCell ref="O74:O75"/>
    <mergeCell ref="P74:P75"/>
    <mergeCell ref="Q74:Q75"/>
    <mergeCell ref="AX74:AX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Q76:Q77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AX76:AX77"/>
    <mergeCell ref="B78:AX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A74:A75"/>
    <mergeCell ref="B74:B75"/>
    <mergeCell ref="C74:C75"/>
    <mergeCell ref="D74:D75"/>
    <mergeCell ref="E74:E75"/>
    <mergeCell ref="F74:F75"/>
    <mergeCell ref="G74:G75"/>
    <mergeCell ref="AX72:AX73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Q70:Q71"/>
    <mergeCell ref="AX70:AX71"/>
    <mergeCell ref="A72:A73"/>
    <mergeCell ref="B72:B73"/>
    <mergeCell ref="C72:C73"/>
    <mergeCell ref="N62:N63"/>
    <mergeCell ref="O62:O63"/>
    <mergeCell ref="P62:P63"/>
    <mergeCell ref="Q62:Q63"/>
    <mergeCell ref="AX62:AX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J60:J61"/>
    <mergeCell ref="K60:K61"/>
    <mergeCell ref="L60:L61"/>
    <mergeCell ref="M60:M61"/>
    <mergeCell ref="N60:N61"/>
    <mergeCell ref="O60:O61"/>
    <mergeCell ref="P60:P61"/>
    <mergeCell ref="Q60:Q61"/>
    <mergeCell ref="AX64:AX65"/>
    <mergeCell ref="B66:AX66"/>
    <mergeCell ref="B67:AX67"/>
    <mergeCell ref="A68:A69"/>
    <mergeCell ref="B68:B69"/>
    <mergeCell ref="C68:C69"/>
    <mergeCell ref="D68:D69"/>
    <mergeCell ref="E68:E69"/>
    <mergeCell ref="F68:F69"/>
    <mergeCell ref="G68:G69"/>
    <mergeCell ref="H68:H69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56:N57"/>
    <mergeCell ref="O56:O57"/>
    <mergeCell ref="P56:P57"/>
    <mergeCell ref="Q56:Q57"/>
    <mergeCell ref="AX60:AX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Q58:Q59"/>
    <mergeCell ref="AX58:AX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AX56:AX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AX54:AX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AX50:AX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Q52:Q53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AX52:AX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48:AX49"/>
    <mergeCell ref="J43:J44"/>
    <mergeCell ref="K43:K44"/>
    <mergeCell ref="L43:L44"/>
    <mergeCell ref="M43:M44"/>
    <mergeCell ref="N43:N44"/>
    <mergeCell ref="O43:O44"/>
    <mergeCell ref="P43:P44"/>
    <mergeCell ref="Q43:Q44"/>
    <mergeCell ref="AX43:AX44"/>
    <mergeCell ref="B45:AX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AX46:AX47"/>
    <mergeCell ref="A48:A49"/>
    <mergeCell ref="B48:B49"/>
    <mergeCell ref="C48:C49"/>
    <mergeCell ref="AX39:AX40"/>
    <mergeCell ref="F41:F42"/>
    <mergeCell ref="G41:G42"/>
    <mergeCell ref="H41:H42"/>
    <mergeCell ref="I41:I42"/>
    <mergeCell ref="J41:J42"/>
    <mergeCell ref="K41:K42"/>
    <mergeCell ref="L41:L42"/>
    <mergeCell ref="M41:M42"/>
    <mergeCell ref="N41:N42"/>
    <mergeCell ref="O41:O42"/>
    <mergeCell ref="P41:P42"/>
    <mergeCell ref="Q41:Q42"/>
    <mergeCell ref="AX41:AX42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A41:A42"/>
    <mergeCell ref="B41:B42"/>
    <mergeCell ref="C41:C42"/>
    <mergeCell ref="D41:D42"/>
    <mergeCell ref="E41:E42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Q39:Q40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AX35:AX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Q37:Q38"/>
    <mergeCell ref="AX37:AX38"/>
    <mergeCell ref="L29:L30"/>
    <mergeCell ref="M29:M30"/>
    <mergeCell ref="N29:N30"/>
    <mergeCell ref="O29:O30"/>
    <mergeCell ref="P29:P30"/>
    <mergeCell ref="Q29:Q30"/>
    <mergeCell ref="AX29:AX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N31:N32"/>
    <mergeCell ref="O31:O32"/>
    <mergeCell ref="P31:P32"/>
    <mergeCell ref="Q31:Q32"/>
    <mergeCell ref="AX31:AX32"/>
    <mergeCell ref="B33:AX33"/>
    <mergeCell ref="B34:AX34"/>
    <mergeCell ref="A35:A36"/>
    <mergeCell ref="B35:B36"/>
    <mergeCell ref="C35:C36"/>
    <mergeCell ref="D35:D36"/>
    <mergeCell ref="E35:E36"/>
    <mergeCell ref="H27:H28"/>
    <mergeCell ref="I27:I28"/>
    <mergeCell ref="J27:J28"/>
    <mergeCell ref="K27:K28"/>
    <mergeCell ref="L27:L28"/>
    <mergeCell ref="M27:M28"/>
    <mergeCell ref="N27:N28"/>
    <mergeCell ref="O27:O28"/>
    <mergeCell ref="P27:P28"/>
    <mergeCell ref="Q27:Q28"/>
    <mergeCell ref="AX27:AX28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A27:A28"/>
    <mergeCell ref="B27:B28"/>
    <mergeCell ref="C27:C28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P25:P26"/>
    <mergeCell ref="Q25:Q26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K23:K24"/>
    <mergeCell ref="A21:A22"/>
    <mergeCell ref="B21:B22"/>
    <mergeCell ref="C21:C22"/>
    <mergeCell ref="D21:D22"/>
    <mergeCell ref="E21:E22"/>
    <mergeCell ref="F21:F22"/>
    <mergeCell ref="B18:AX18"/>
    <mergeCell ref="O19:O20"/>
    <mergeCell ref="P19:P20"/>
    <mergeCell ref="Q19:Q20"/>
    <mergeCell ref="AX19:AX20"/>
    <mergeCell ref="D27:D28"/>
    <mergeCell ref="E27:E28"/>
    <mergeCell ref="F27:F28"/>
    <mergeCell ref="G27:G28"/>
    <mergeCell ref="H21:H22"/>
    <mergeCell ref="I21:I22"/>
    <mergeCell ref="J21:J22"/>
    <mergeCell ref="K21:K22"/>
    <mergeCell ref="L21:L22"/>
    <mergeCell ref="M21:M22"/>
    <mergeCell ref="N21:N22"/>
    <mergeCell ref="O21:O22"/>
    <mergeCell ref="P21:P22"/>
    <mergeCell ref="Q21:Q22"/>
    <mergeCell ref="AX21:AX22"/>
    <mergeCell ref="L23:L24"/>
    <mergeCell ref="M23:M24"/>
    <mergeCell ref="N23:N24"/>
    <mergeCell ref="O23:O24"/>
    <mergeCell ref="P23:P24"/>
    <mergeCell ref="Q23:Q24"/>
    <mergeCell ref="AX23:AX24"/>
    <mergeCell ref="AX25:AX26"/>
    <mergeCell ref="G21:G22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K12:L12"/>
    <mergeCell ref="O12:P12"/>
    <mergeCell ref="S12:AW12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M9:M11"/>
    <mergeCell ref="N9:N11"/>
    <mergeCell ref="Q16:Q17"/>
    <mergeCell ref="AX16:AX17"/>
    <mergeCell ref="A14:A15"/>
    <mergeCell ref="B14:B15"/>
    <mergeCell ref="C14:C15"/>
    <mergeCell ref="D14:D15"/>
    <mergeCell ref="E14:E15"/>
    <mergeCell ref="F14:F15"/>
    <mergeCell ref="AU14:AU15"/>
    <mergeCell ref="AV14:AV15"/>
    <mergeCell ref="AW14:AW15"/>
    <mergeCell ref="AX14:AX15"/>
    <mergeCell ref="J14:J15"/>
    <mergeCell ref="K14:K15"/>
    <mergeCell ref="L14:L15"/>
    <mergeCell ref="M14:M15"/>
    <mergeCell ref="N14:N15"/>
    <mergeCell ref="O14:O15"/>
    <mergeCell ref="P16:P17"/>
    <mergeCell ref="AV1:AX1"/>
    <mergeCell ref="AN2:AX2"/>
    <mergeCell ref="A3:AT3"/>
    <mergeCell ref="AU3:AW3"/>
    <mergeCell ref="A5:D5"/>
    <mergeCell ref="G5:J5"/>
    <mergeCell ref="AU5:AW5"/>
    <mergeCell ref="C9:C11"/>
    <mergeCell ref="D9:D11"/>
    <mergeCell ref="E9:J9"/>
    <mergeCell ref="K9:L10"/>
    <mergeCell ref="P14:P15"/>
    <mergeCell ref="Q14:Q15"/>
    <mergeCell ref="B13:AX13"/>
    <mergeCell ref="G14:G15"/>
    <mergeCell ref="H14:H15"/>
    <mergeCell ref="I14:I15"/>
    <mergeCell ref="O9:P10"/>
    <mergeCell ref="Q9:Q11"/>
    <mergeCell ref="R9:R11"/>
    <mergeCell ref="S9:AW10"/>
    <mergeCell ref="A6:D6"/>
    <mergeCell ref="AU6:AW6"/>
    <mergeCell ref="A7:D7"/>
    <mergeCell ref="AU7:AW7"/>
    <mergeCell ref="A9:A11"/>
    <mergeCell ref="B9:B11"/>
    <mergeCell ref="AX9:AX11"/>
    <mergeCell ref="E10:G10"/>
    <mergeCell ref="H10:J10"/>
    <mergeCell ref="E12:G12"/>
    <mergeCell ref="H12:J12"/>
  </mergeCells>
  <conditionalFormatting sqref="E198:J201 E169:J196 E142:J145 E103:J114 E116:E127 G116:J127 F116 F118 F120 F122 F124 F126 E129:J140 E150:J167 E79:J88 E35:J44 E14:J17 E68:J77 E19:J32 E90:J101 E46:J65 E147:J148">
    <cfRule type="timePeriod" dxfId="584" priority="16" stopIfTrue="1" timePeriod="tomorrow">
      <formula>FLOOR(E14,1)=TODAY()+1</formula>
    </cfRule>
    <cfRule type="timePeriod" dxfId="583" priority="17" stopIfTrue="1" timePeriod="today">
      <formula>FLOOR(E14,1)=TODAY()</formula>
    </cfRule>
    <cfRule type="timePeriod" dxfId="582" priority="18" stopIfTrue="1" timePeriod="yesterday">
      <formula>FLOOR(E14,1)=TODAY()-1</formula>
    </cfRule>
  </conditionalFormatting>
  <conditionalFormatting sqref="F313:G316 F318:G320 E321:F321 E317:J317 I313:J316 I318:J320 H321:I321 F197:G197 I197:J197 F202:G202 I202:J202 I168:J186 F168:G186 F141:G141 I141:J141 F146:G146 I146:J146 I128:J130 F128:G130 I149:J153 F149:G153 F102:F116 D116:E127 G116:J127 G102:G115 F118 F120 F122 F124 F126 I131:I140 E58:E59 I3:J7 F3:G7 I9:J115 F9:G101">
    <cfRule type="timePeriod" dxfId="581" priority="13" stopIfTrue="1" timePeriod="tomorrow">
      <formula>FLOOR(D3,1)=TODAY()+1</formula>
    </cfRule>
    <cfRule type="timePeriod" dxfId="580" priority="14" stopIfTrue="1" timePeriod="today">
      <formula>FLOOR(D3,1)=TODAY()</formula>
    </cfRule>
    <cfRule type="timePeriod" dxfId="579" priority="15" stopIfTrue="1" timePeriod="yesterday">
      <formula>FLOOR(D3,1)=TODAY()-1</formula>
    </cfRule>
  </conditionalFormatting>
  <conditionalFormatting sqref="E198:J201 E169:J196 E142:J145 E147:J148 E103:J114 E116:E127 G116:J127 F116 F118 F120 F122 F124 F126 E129:J140 E150:J167 E79:J88 E35:J44 E14:J17 E68:J77 E19:J32 E90:J101 E46:J65">
    <cfRule type="timePeriod" dxfId="578" priority="7" stopIfTrue="1" timePeriod="tomorrow">
      <formula>FLOOR(E14,1)=TODAY()+1</formula>
    </cfRule>
    <cfRule type="timePeriod" dxfId="577" priority="8" stopIfTrue="1" timePeriod="today">
      <formula>FLOOR(E14,1)=TODAY()</formula>
    </cfRule>
    <cfRule type="timePeriod" dxfId="576" priority="9" stopIfTrue="1" timePeriod="yesterday">
      <formula>FLOOR(E14,1)=TODAY()-1</formula>
    </cfRule>
  </conditionalFormatting>
  <conditionalFormatting sqref="F313:G316 F318:G320 E321:F321 E317:J317 I313:J316 I318:J320 H321:I321 F197:G197 I197:J197 F202:G202 I202:J202 I168:J186 F168:G186 F141:G141 I141:J141 F146:G146 I146:J146 I128:J130 F128:G130 I149:J153 F149:G153 F102:F116 D116:E127 G116:J127 G102:G115 F118 F120 F122 F124 F126 I131:I140 E58:E59 I3:J7 F3:G7 I9:J115 F9:G101">
    <cfRule type="timePeriod" dxfId="575" priority="4" stopIfTrue="1" timePeriod="tomorrow">
      <formula>FLOOR(D3,1)=TODAY()+1</formula>
    </cfRule>
    <cfRule type="timePeriod" dxfId="574" priority="5" stopIfTrue="1" timePeriod="today">
      <formula>FLOOR(D3,1)=TODAY()</formula>
    </cfRule>
    <cfRule type="timePeriod" dxfId="573" priority="6" stopIfTrue="1" timePeriod="yesterday">
      <formula>FLOOR(D3,1)=TODAY()-1</formula>
    </cfRule>
  </conditionalFormatting>
  <conditionalFormatting sqref="G147:G148">
    <cfRule type="timePeriod" dxfId="572" priority="1" stopIfTrue="1" timePeriod="tomorrow">
      <formula>FLOOR(G147,1)=TODAY()+1</formula>
    </cfRule>
    <cfRule type="timePeriod" dxfId="571" priority="2" stopIfTrue="1" timePeriod="today">
      <formula>FLOOR(G147,1)=TODAY()</formula>
    </cfRule>
    <cfRule type="timePeriod" dxfId="570" priority="3" stopIfTrue="1" timePeriod="yesterday">
      <formula>FLOOR(G147,1)=TODAY()-1</formula>
    </cfRule>
  </conditionalFormatting>
  <pageMargins left="0.35433070866141736" right="0.35433070866141736" top="0.35433070866141736" bottom="0.35433070866141736" header="0.31496062992125984" footer="0.35433070866141736"/>
  <pageSetup paperSize="8" scale="1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6"/>
  <dimension ref="A1:AZ304"/>
  <sheetViews>
    <sheetView topLeftCell="H1" zoomScale="60" zoomScaleNormal="60" workbookViewId="0">
      <selection activeCell="AX234" sqref="AX234"/>
    </sheetView>
  </sheetViews>
  <sheetFormatPr defaultRowHeight="15"/>
  <cols>
    <col min="1" max="1" width="7.140625" style="468" customWidth="1"/>
    <col min="2" max="2" width="65.28515625" style="470" customWidth="1"/>
    <col min="3" max="3" width="16.42578125" style="468" customWidth="1"/>
    <col min="4" max="4" width="10.7109375" style="468" customWidth="1"/>
    <col min="5" max="5" width="11.85546875" style="468" customWidth="1"/>
    <col min="6" max="6" width="10.85546875" style="468" customWidth="1"/>
    <col min="7" max="7" width="11.7109375" style="468" customWidth="1"/>
    <col min="8" max="8" width="12.85546875" style="468" customWidth="1"/>
    <col min="9" max="9" width="14.28515625" style="468" customWidth="1"/>
    <col min="10" max="10" width="9.7109375" style="468" customWidth="1"/>
    <col min="11" max="11" width="12.85546875" style="468" customWidth="1"/>
    <col min="12" max="12" width="12" style="468" customWidth="1"/>
    <col min="13" max="13" width="11.5703125" style="468" customWidth="1"/>
    <col min="14" max="14" width="11" style="468" customWidth="1"/>
    <col min="15" max="15" width="10.42578125" style="468" customWidth="1"/>
    <col min="16" max="16" width="12.28515625" style="468" customWidth="1"/>
    <col min="17" max="17" width="15.42578125" style="468" customWidth="1"/>
    <col min="18" max="18" width="12.7109375" style="468" customWidth="1"/>
    <col min="19" max="48" width="8.7109375" style="468" customWidth="1"/>
    <col min="49" max="49" width="9.140625" style="468" customWidth="1"/>
    <col min="50" max="50" width="35" style="468" customWidth="1"/>
    <col min="51" max="51" width="9.140625" style="468" hidden="1" customWidth="1"/>
    <col min="52" max="52" width="9.7109375" style="468" hidden="1" customWidth="1"/>
    <col min="53" max="16384" width="9.140625" style="468"/>
  </cols>
  <sheetData>
    <row r="1" spans="1:50" s="346" customFormat="1" ht="15" customHeight="1">
      <c r="A1" s="341"/>
      <c r="B1" s="456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3"/>
      <c r="Y1" s="343"/>
      <c r="Z1" s="343"/>
      <c r="AA1" s="343"/>
      <c r="AB1" s="343"/>
      <c r="AC1" s="343"/>
      <c r="AD1" s="343"/>
      <c r="AE1" s="343" t="s">
        <v>31</v>
      </c>
      <c r="AF1" s="343"/>
      <c r="AG1" s="343"/>
      <c r="AH1" s="343"/>
      <c r="AI1" s="343"/>
      <c r="AJ1" s="343"/>
      <c r="AK1" s="343"/>
      <c r="AL1" s="344"/>
      <c r="AM1" s="344"/>
      <c r="AN1" s="344"/>
      <c r="AO1" s="344"/>
      <c r="AP1" s="344"/>
      <c r="AQ1" s="344"/>
      <c r="AR1" s="345"/>
      <c r="AS1" s="344"/>
      <c r="AT1" s="343"/>
      <c r="AU1" s="343"/>
      <c r="AV1" s="1268" t="s">
        <v>32</v>
      </c>
      <c r="AW1" s="1268"/>
      <c r="AX1" s="1268"/>
    </row>
    <row r="2" spans="1:50" s="346" customFormat="1" ht="15.75">
      <c r="A2" s="341"/>
      <c r="B2" s="456"/>
      <c r="C2" s="342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343"/>
      <c r="Y2" s="343"/>
      <c r="Z2" s="343"/>
      <c r="AA2" s="343"/>
      <c r="AB2" s="343"/>
      <c r="AC2" s="343"/>
      <c r="AD2" s="343"/>
      <c r="AE2" s="343"/>
      <c r="AF2" s="343"/>
      <c r="AG2" s="343"/>
      <c r="AH2" s="343"/>
      <c r="AI2" s="343"/>
      <c r="AJ2" s="343"/>
      <c r="AK2" s="343"/>
      <c r="AL2" s="344"/>
      <c r="AM2" s="345"/>
      <c r="AN2" s="1269" t="s">
        <v>202</v>
      </c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</row>
    <row r="3" spans="1:50" s="348" customFormat="1" ht="20.25" customHeight="1">
      <c r="A3" s="1270"/>
      <c r="B3" s="1270"/>
      <c r="C3" s="1270"/>
      <c r="D3" s="1270"/>
      <c r="E3" s="1270"/>
      <c r="F3" s="1270"/>
      <c r="G3" s="1270"/>
      <c r="H3" s="1270"/>
      <c r="I3" s="1270"/>
      <c r="J3" s="1270"/>
      <c r="K3" s="1270"/>
      <c r="L3" s="1270"/>
      <c r="M3" s="1270"/>
      <c r="N3" s="1270"/>
      <c r="O3" s="1270"/>
      <c r="P3" s="1270"/>
      <c r="Q3" s="1270"/>
      <c r="R3" s="1270"/>
      <c r="S3" s="1270"/>
      <c r="T3" s="1270"/>
      <c r="U3" s="1270"/>
      <c r="V3" s="1270"/>
      <c r="W3" s="1270"/>
      <c r="X3" s="1270"/>
      <c r="Y3" s="1270"/>
      <c r="Z3" s="1270"/>
      <c r="AA3" s="1270"/>
      <c r="AB3" s="1270"/>
      <c r="AC3" s="1270"/>
      <c r="AD3" s="1270"/>
      <c r="AE3" s="1270"/>
      <c r="AF3" s="1270"/>
      <c r="AG3" s="1270"/>
      <c r="AH3" s="1270"/>
      <c r="AI3" s="1270"/>
      <c r="AJ3" s="1270"/>
      <c r="AK3" s="1270"/>
      <c r="AL3" s="1270"/>
      <c r="AM3" s="1270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347"/>
    </row>
    <row r="4" spans="1:50" s="348" customFormat="1" ht="20.25">
      <c r="A4" s="349"/>
      <c r="B4" s="457"/>
      <c r="C4" s="350"/>
      <c r="D4" s="350"/>
      <c r="E4" s="350"/>
      <c r="F4" s="350"/>
      <c r="G4" s="350"/>
      <c r="H4" s="350"/>
      <c r="I4" s="350"/>
      <c r="J4" s="350"/>
      <c r="K4" s="350"/>
      <c r="L4" s="350"/>
      <c r="M4" s="350"/>
      <c r="N4" s="350"/>
      <c r="O4" s="350"/>
      <c r="P4" s="350"/>
      <c r="Q4" s="350"/>
      <c r="R4" s="351"/>
      <c r="S4" s="351"/>
      <c r="T4" s="351"/>
      <c r="U4" s="351"/>
      <c r="V4" s="351"/>
      <c r="W4" s="351"/>
      <c r="X4" s="350"/>
      <c r="Y4" s="350"/>
      <c r="Z4" s="350"/>
      <c r="AA4" s="350"/>
      <c r="AB4" s="350"/>
      <c r="AC4" s="350"/>
      <c r="AD4" s="350"/>
      <c r="AE4" s="350"/>
      <c r="AF4" s="350"/>
      <c r="AG4" s="350"/>
      <c r="AH4" s="350"/>
      <c r="AI4" s="350"/>
      <c r="AJ4" s="350"/>
      <c r="AK4" s="350"/>
      <c r="AL4" s="352"/>
      <c r="AM4" s="352"/>
      <c r="AN4" s="352"/>
      <c r="AO4" s="352"/>
      <c r="AP4" s="352"/>
      <c r="AQ4" s="353"/>
      <c r="AR4" s="353"/>
      <c r="AS4" s="353"/>
      <c r="AT4" s="354"/>
      <c r="AU4" s="349"/>
      <c r="AV4" s="350"/>
      <c r="AW4" s="350"/>
      <c r="AX4" s="347"/>
    </row>
    <row r="5" spans="1:50" s="346" customFormat="1" ht="23.25">
      <c r="A5" s="1271"/>
      <c r="B5" s="1271"/>
      <c r="C5" s="1271"/>
      <c r="D5" s="1271"/>
      <c r="E5" s="355"/>
      <c r="F5" s="355"/>
      <c r="G5" s="1272"/>
      <c r="H5" s="1272"/>
      <c r="I5" s="1272"/>
      <c r="J5" s="1272"/>
      <c r="K5" s="356"/>
      <c r="L5" s="356"/>
      <c r="M5" s="356"/>
      <c r="N5" s="355"/>
      <c r="O5" s="357"/>
      <c r="P5" s="357"/>
      <c r="Q5" s="358"/>
      <c r="R5" s="358"/>
      <c r="S5" s="358"/>
      <c r="T5" s="358"/>
      <c r="U5" s="358"/>
      <c r="V5" s="358"/>
      <c r="W5" s="358"/>
      <c r="X5" s="356"/>
      <c r="Y5" s="356"/>
      <c r="Z5" s="356"/>
      <c r="AA5" s="356"/>
      <c r="AB5" s="356"/>
      <c r="AC5" s="355"/>
      <c r="AD5" s="355"/>
      <c r="AE5" s="343"/>
      <c r="AF5" s="343"/>
      <c r="AG5" s="343"/>
      <c r="AH5" s="343"/>
      <c r="AI5" s="343"/>
      <c r="AJ5" s="343"/>
      <c r="AK5" s="343"/>
      <c r="AL5" s="344"/>
      <c r="AM5" s="344"/>
      <c r="AN5" s="344"/>
      <c r="AO5" s="344"/>
      <c r="AP5" s="344"/>
      <c r="AQ5" s="359"/>
      <c r="AR5" s="360"/>
      <c r="AS5" s="360"/>
      <c r="AT5" s="361"/>
      <c r="AU5" s="1271"/>
      <c r="AV5" s="1271"/>
      <c r="AW5" s="1271"/>
      <c r="AX5" s="347"/>
    </row>
    <row r="6" spans="1:50" s="346" customFormat="1" ht="22.5">
      <c r="A6" s="1271"/>
      <c r="B6" s="1271"/>
      <c r="C6" s="1271"/>
      <c r="D6" s="1271"/>
      <c r="E6" s="362"/>
      <c r="F6" s="362"/>
      <c r="G6" s="358"/>
      <c r="H6" s="358"/>
      <c r="I6" s="358"/>
      <c r="J6" s="358"/>
      <c r="K6" s="363"/>
      <c r="L6" s="363"/>
      <c r="M6" s="357"/>
      <c r="N6" s="363"/>
      <c r="O6" s="364"/>
      <c r="P6" s="357"/>
      <c r="Q6" s="358"/>
      <c r="R6" s="358"/>
      <c r="S6" s="365"/>
      <c r="T6" s="358"/>
      <c r="U6" s="358"/>
      <c r="V6" s="358"/>
      <c r="W6" s="358"/>
      <c r="X6" s="355"/>
      <c r="Y6" s="355"/>
      <c r="Z6" s="355"/>
      <c r="AA6" s="355"/>
      <c r="AB6" s="355"/>
      <c r="AC6" s="366"/>
      <c r="AD6" s="362"/>
      <c r="AE6" s="343"/>
      <c r="AF6" s="343"/>
      <c r="AG6" s="343"/>
      <c r="AH6" s="343"/>
      <c r="AI6" s="343"/>
      <c r="AJ6" s="343"/>
      <c r="AK6" s="343"/>
      <c r="AL6" s="344"/>
      <c r="AM6" s="344"/>
      <c r="AN6" s="344"/>
      <c r="AO6" s="344"/>
      <c r="AP6" s="344"/>
      <c r="AQ6" s="359"/>
      <c r="AR6" s="360"/>
      <c r="AS6" s="360"/>
      <c r="AT6" s="361"/>
      <c r="AU6" s="1271"/>
      <c r="AV6" s="1271"/>
      <c r="AW6" s="1271"/>
      <c r="AX6" s="347"/>
    </row>
    <row r="7" spans="1:50" s="346" customFormat="1" ht="18.75">
      <c r="A7" s="1271"/>
      <c r="B7" s="1271"/>
      <c r="C7" s="1271"/>
      <c r="D7" s="1271"/>
      <c r="E7" s="362"/>
      <c r="F7" s="362"/>
      <c r="G7" s="362"/>
      <c r="H7" s="362"/>
      <c r="I7" s="362"/>
      <c r="J7" s="362"/>
      <c r="K7" s="362"/>
      <c r="L7" s="367"/>
      <c r="M7" s="362"/>
      <c r="N7" s="362"/>
      <c r="O7" s="362"/>
      <c r="P7" s="362"/>
      <c r="Q7" s="362"/>
      <c r="R7" s="366"/>
      <c r="S7" s="366"/>
      <c r="T7" s="366"/>
      <c r="U7" s="366"/>
      <c r="V7" s="366"/>
      <c r="W7" s="366"/>
      <c r="X7" s="366"/>
      <c r="Y7" s="366"/>
      <c r="Z7" s="366"/>
      <c r="AA7" s="366"/>
      <c r="AB7" s="366"/>
      <c r="AC7" s="366"/>
      <c r="AD7" s="362"/>
      <c r="AE7" s="343"/>
      <c r="AF7" s="343"/>
      <c r="AG7" s="343"/>
      <c r="AH7" s="343"/>
      <c r="AI7" s="343"/>
      <c r="AJ7" s="343"/>
      <c r="AK7" s="343"/>
      <c r="AL7" s="344"/>
      <c r="AM7" s="344"/>
      <c r="AN7" s="344"/>
      <c r="AO7" s="344"/>
      <c r="AP7" s="344"/>
      <c r="AQ7" s="359"/>
      <c r="AR7" s="360"/>
      <c r="AS7" s="360"/>
      <c r="AT7" s="361"/>
      <c r="AU7" s="1271"/>
      <c r="AV7" s="1271"/>
      <c r="AW7" s="1271"/>
      <c r="AX7" s="347"/>
    </row>
    <row r="8" spans="1:50" s="348" customFormat="1" ht="15.75">
      <c r="A8" s="368"/>
      <c r="B8" s="458"/>
      <c r="C8" s="369"/>
      <c r="D8" s="369"/>
      <c r="E8" s="369"/>
      <c r="F8" s="369"/>
      <c r="G8" s="369"/>
      <c r="H8" s="369"/>
      <c r="I8" s="369"/>
      <c r="J8" s="369"/>
      <c r="K8" s="369"/>
      <c r="L8" s="369"/>
      <c r="M8" s="369"/>
      <c r="N8" s="369"/>
      <c r="O8" s="369"/>
      <c r="P8" s="369"/>
      <c r="Q8" s="369"/>
      <c r="R8" s="370"/>
      <c r="S8" s="370"/>
      <c r="T8" s="370"/>
      <c r="U8" s="370"/>
      <c r="V8" s="370"/>
      <c r="W8" s="370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71"/>
      <c r="AM8" s="371"/>
      <c r="AN8" s="371"/>
      <c r="AO8" s="371"/>
      <c r="AP8" s="371"/>
      <c r="AQ8" s="372"/>
      <c r="AR8" s="371"/>
      <c r="AS8" s="371"/>
      <c r="AT8" s="369"/>
      <c r="AU8" s="369"/>
      <c r="AV8" s="369"/>
      <c r="AW8" s="369"/>
      <c r="AX8" s="347"/>
    </row>
    <row r="9" spans="1:50" s="346" customFormat="1" ht="15" customHeight="1">
      <c r="A9" s="1277" t="s">
        <v>9</v>
      </c>
      <c r="B9" s="1278" t="s">
        <v>10</v>
      </c>
      <c r="C9" s="1176" t="s">
        <v>11</v>
      </c>
      <c r="D9" s="1176" t="s">
        <v>12</v>
      </c>
      <c r="E9" s="1282" t="s">
        <v>13</v>
      </c>
      <c r="F9" s="1282"/>
      <c r="G9" s="1282"/>
      <c r="H9" s="1282"/>
      <c r="I9" s="1282"/>
      <c r="J9" s="1282"/>
      <c r="K9" s="1282" t="s">
        <v>14</v>
      </c>
      <c r="L9" s="1282"/>
      <c r="M9" s="1176" t="s">
        <v>15</v>
      </c>
      <c r="N9" s="1282" t="s">
        <v>16</v>
      </c>
      <c r="O9" s="1282" t="s">
        <v>17</v>
      </c>
      <c r="P9" s="1282"/>
      <c r="Q9" s="1282" t="s">
        <v>18</v>
      </c>
      <c r="R9" s="1282" t="s">
        <v>19</v>
      </c>
      <c r="S9" s="1287" t="s">
        <v>404</v>
      </c>
      <c r="T9" s="1288"/>
      <c r="U9" s="1288"/>
      <c r="V9" s="1288"/>
      <c r="W9" s="1288"/>
      <c r="X9" s="1288"/>
      <c r="Y9" s="1288"/>
      <c r="Z9" s="1288"/>
      <c r="AA9" s="1288"/>
      <c r="AB9" s="1288"/>
      <c r="AC9" s="1288"/>
      <c r="AD9" s="1288"/>
      <c r="AE9" s="1288"/>
      <c r="AF9" s="1288"/>
      <c r="AG9" s="1288"/>
      <c r="AH9" s="1288"/>
      <c r="AI9" s="1288"/>
      <c r="AJ9" s="1288"/>
      <c r="AK9" s="1288"/>
      <c r="AL9" s="1288"/>
      <c r="AM9" s="1288"/>
      <c r="AN9" s="1288"/>
      <c r="AO9" s="1288"/>
      <c r="AP9" s="1288"/>
      <c r="AQ9" s="1288"/>
      <c r="AR9" s="1288"/>
      <c r="AS9" s="1288"/>
      <c r="AT9" s="1288"/>
      <c r="AU9" s="1288"/>
      <c r="AV9" s="1288"/>
      <c r="AW9" s="1289"/>
      <c r="AX9" s="1282" t="s">
        <v>21</v>
      </c>
    </row>
    <row r="10" spans="1:50" s="346" customFormat="1" ht="15" customHeight="1">
      <c r="A10" s="1277"/>
      <c r="B10" s="1279"/>
      <c r="C10" s="1281"/>
      <c r="D10" s="1281"/>
      <c r="E10" s="1282" t="s">
        <v>22</v>
      </c>
      <c r="F10" s="1282"/>
      <c r="G10" s="1283"/>
      <c r="H10" s="1282" t="s">
        <v>23</v>
      </c>
      <c r="I10" s="1282"/>
      <c r="J10" s="1282"/>
      <c r="K10" s="1282"/>
      <c r="L10" s="1282"/>
      <c r="M10" s="1281"/>
      <c r="N10" s="1282"/>
      <c r="O10" s="1282"/>
      <c r="P10" s="1282"/>
      <c r="Q10" s="1282"/>
      <c r="R10" s="1282"/>
      <c r="S10" s="1290"/>
      <c r="T10" s="1291"/>
      <c r="U10" s="1291"/>
      <c r="V10" s="1291"/>
      <c r="W10" s="1291"/>
      <c r="X10" s="1291"/>
      <c r="Y10" s="1291"/>
      <c r="Z10" s="1291"/>
      <c r="AA10" s="1291"/>
      <c r="AB10" s="1291"/>
      <c r="AC10" s="1291"/>
      <c r="AD10" s="1291"/>
      <c r="AE10" s="1291"/>
      <c r="AF10" s="1291"/>
      <c r="AG10" s="1291"/>
      <c r="AH10" s="1291"/>
      <c r="AI10" s="1291"/>
      <c r="AJ10" s="1291"/>
      <c r="AK10" s="1291"/>
      <c r="AL10" s="1291"/>
      <c r="AM10" s="1291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2"/>
      <c r="AX10" s="1282"/>
    </row>
    <row r="11" spans="1:50" s="346" customFormat="1" ht="15.75">
      <c r="A11" s="1277"/>
      <c r="B11" s="1280"/>
      <c r="C11" s="1177"/>
      <c r="D11" s="1177"/>
      <c r="E11" s="373" t="s">
        <v>24</v>
      </c>
      <c r="F11" s="373" t="s">
        <v>25</v>
      </c>
      <c r="G11" s="373" t="s">
        <v>26</v>
      </c>
      <c r="H11" s="373" t="s">
        <v>24</v>
      </c>
      <c r="I11" s="373" t="s">
        <v>25</v>
      </c>
      <c r="J11" s="373" t="s">
        <v>26</v>
      </c>
      <c r="K11" s="373" t="s">
        <v>24</v>
      </c>
      <c r="L11" s="373" t="s">
        <v>26</v>
      </c>
      <c r="M11" s="1177"/>
      <c r="N11" s="1282"/>
      <c r="O11" s="373" t="s">
        <v>24</v>
      </c>
      <c r="P11" s="373" t="s">
        <v>26</v>
      </c>
      <c r="Q11" s="1282"/>
      <c r="R11" s="1282"/>
      <c r="S11" s="374">
        <v>1</v>
      </c>
      <c r="T11" s="374">
        <v>2</v>
      </c>
      <c r="U11" s="374">
        <v>3</v>
      </c>
      <c r="V11" s="374">
        <v>4</v>
      </c>
      <c r="W11" s="374">
        <v>5</v>
      </c>
      <c r="X11" s="374">
        <v>6</v>
      </c>
      <c r="Y11" s="374">
        <v>7</v>
      </c>
      <c r="Z11" s="374">
        <v>8</v>
      </c>
      <c r="AA11" s="374">
        <v>9</v>
      </c>
      <c r="AB11" s="374">
        <v>10</v>
      </c>
      <c r="AC11" s="374">
        <v>11</v>
      </c>
      <c r="AD11" s="374">
        <v>12</v>
      </c>
      <c r="AE11" s="374">
        <v>13</v>
      </c>
      <c r="AF11" s="374">
        <v>14</v>
      </c>
      <c r="AG11" s="374">
        <v>15</v>
      </c>
      <c r="AH11" s="374">
        <v>16</v>
      </c>
      <c r="AI11" s="374">
        <v>17</v>
      </c>
      <c r="AJ11" s="374">
        <v>18</v>
      </c>
      <c r="AK11" s="374">
        <v>19</v>
      </c>
      <c r="AL11" s="375">
        <v>20</v>
      </c>
      <c r="AM11" s="375">
        <v>21</v>
      </c>
      <c r="AN11" s="375">
        <v>22</v>
      </c>
      <c r="AO11" s="375">
        <v>23</v>
      </c>
      <c r="AP11" s="375">
        <v>24</v>
      </c>
      <c r="AQ11" s="375">
        <v>25</v>
      </c>
      <c r="AR11" s="375">
        <v>26</v>
      </c>
      <c r="AS11" s="375">
        <v>27</v>
      </c>
      <c r="AT11" s="375">
        <v>28</v>
      </c>
      <c r="AU11" s="375">
        <v>29</v>
      </c>
      <c r="AV11" s="375">
        <v>30</v>
      </c>
      <c r="AW11" s="375">
        <v>31</v>
      </c>
      <c r="AX11" s="1282"/>
    </row>
    <row r="12" spans="1:50" s="378" customFormat="1" ht="15.75">
      <c r="A12" s="376">
        <v>1</v>
      </c>
      <c r="B12" s="459">
        <v>2</v>
      </c>
      <c r="C12" s="373">
        <v>3</v>
      </c>
      <c r="D12" s="373">
        <v>4</v>
      </c>
      <c r="E12" s="1282">
        <v>5</v>
      </c>
      <c r="F12" s="1282"/>
      <c r="G12" s="1282"/>
      <c r="H12" s="1282">
        <v>6</v>
      </c>
      <c r="I12" s="1282"/>
      <c r="J12" s="1282"/>
      <c r="K12" s="1277" t="s">
        <v>27</v>
      </c>
      <c r="L12" s="1277"/>
      <c r="M12" s="377" t="s">
        <v>28</v>
      </c>
      <c r="N12" s="377" t="s">
        <v>29</v>
      </c>
      <c r="O12" s="1282">
        <v>10</v>
      </c>
      <c r="P12" s="1282"/>
      <c r="Q12" s="373">
        <v>11</v>
      </c>
      <c r="R12" s="374">
        <v>12</v>
      </c>
      <c r="S12" s="1284">
        <v>13</v>
      </c>
      <c r="T12" s="1285"/>
      <c r="U12" s="1285"/>
      <c r="V12" s="1285"/>
      <c r="W12" s="1285"/>
      <c r="X12" s="1285"/>
      <c r="Y12" s="1285"/>
      <c r="Z12" s="1285"/>
      <c r="AA12" s="1285"/>
      <c r="AB12" s="1285"/>
      <c r="AC12" s="1285"/>
      <c r="AD12" s="1285"/>
      <c r="AE12" s="1285"/>
      <c r="AF12" s="1285"/>
      <c r="AG12" s="1285"/>
      <c r="AH12" s="1285"/>
      <c r="AI12" s="1285"/>
      <c r="AJ12" s="1285"/>
      <c r="AK12" s="1285"/>
      <c r="AL12" s="1285"/>
      <c r="AM12" s="1285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6"/>
      <c r="AX12" s="373">
        <v>14</v>
      </c>
    </row>
    <row r="13" spans="1:50" ht="18.75">
      <c r="A13" s="379">
        <v>1</v>
      </c>
      <c r="B13" s="1267" t="s">
        <v>74</v>
      </c>
      <c r="C13" s="1267"/>
      <c r="D13" s="1267"/>
      <c r="E13" s="1267">
        <v>42045</v>
      </c>
      <c r="F13" s="1267"/>
      <c r="G13" s="1267"/>
      <c r="H13" s="1267">
        <v>42310</v>
      </c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</row>
    <row r="14" spans="1:50" ht="15" hidden="1" customHeight="1">
      <c r="A14" s="1276" t="s">
        <v>30</v>
      </c>
      <c r="B14" s="1275" t="s">
        <v>169</v>
      </c>
      <c r="C14" s="1184" t="s">
        <v>39</v>
      </c>
      <c r="D14" s="1188">
        <v>100</v>
      </c>
      <c r="E14" s="1200">
        <v>42045</v>
      </c>
      <c r="F14" s="1200"/>
      <c r="G14" s="1200">
        <v>42045</v>
      </c>
      <c r="H14" s="1200">
        <v>42063</v>
      </c>
      <c r="I14" s="1200"/>
      <c r="J14" s="1200">
        <v>42054</v>
      </c>
      <c r="K14" s="1199">
        <f>O14+март!L14</f>
        <v>99.996207777462388</v>
      </c>
      <c r="L14" s="1199">
        <f>P14+март!L14</f>
        <v>99.996207777462388</v>
      </c>
      <c r="M14" s="1201">
        <f>D14-L14</f>
        <v>3.7922225376121332E-3</v>
      </c>
      <c r="N14" s="1201">
        <f>L14/D14*100</f>
        <v>99.996207777462388</v>
      </c>
      <c r="O14" s="1188">
        <f>SUM(S14:AW14)</f>
        <v>0</v>
      </c>
      <c r="P14" s="1201">
        <f>SUM(S15:AW15)</f>
        <v>0</v>
      </c>
      <c r="Q14" s="1201" t="e">
        <f>P14/O14*100</f>
        <v>#DIV/0!</v>
      </c>
      <c r="R14" s="380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1273"/>
      <c r="AV14" s="1276"/>
      <c r="AW14" s="1275"/>
      <c r="AX14" s="1184"/>
    </row>
    <row r="15" spans="1:50" hidden="1">
      <c r="A15" s="1276"/>
      <c r="B15" s="1275"/>
      <c r="C15" s="1185"/>
      <c r="D15" s="1188"/>
      <c r="E15" s="1200"/>
      <c r="F15" s="1200"/>
      <c r="G15" s="1200"/>
      <c r="H15" s="1200"/>
      <c r="I15" s="1200"/>
      <c r="J15" s="1200"/>
      <c r="K15" s="1199"/>
      <c r="L15" s="1199"/>
      <c r="M15" s="1202"/>
      <c r="N15" s="1202"/>
      <c r="O15" s="1188"/>
      <c r="P15" s="1202"/>
      <c r="Q15" s="1202"/>
      <c r="R15" s="374"/>
      <c r="S15" s="382"/>
      <c r="T15" s="382"/>
      <c r="U15" s="382"/>
      <c r="V15" s="382"/>
      <c r="W15" s="382"/>
      <c r="X15" s="382"/>
      <c r="Y15" s="382"/>
      <c r="Z15" s="382"/>
      <c r="AA15" s="382"/>
      <c r="AB15" s="382"/>
      <c r="AC15" s="382"/>
      <c r="AD15" s="382"/>
      <c r="AE15" s="382"/>
      <c r="AF15" s="382"/>
      <c r="AG15" s="382"/>
      <c r="AH15" s="382"/>
      <c r="AI15" s="382"/>
      <c r="AJ15" s="382"/>
      <c r="AK15" s="382"/>
      <c r="AL15" s="383"/>
      <c r="AM15" s="383"/>
      <c r="AN15" s="383"/>
      <c r="AO15" s="383"/>
      <c r="AP15" s="383"/>
      <c r="AQ15" s="383"/>
      <c r="AR15" s="383"/>
      <c r="AS15" s="383"/>
      <c r="AT15" s="383"/>
      <c r="AU15" s="1274"/>
      <c r="AV15" s="1276"/>
      <c r="AW15" s="1275"/>
      <c r="AX15" s="1185"/>
    </row>
    <row r="16" spans="1:50" hidden="1">
      <c r="A16" s="1276" t="s">
        <v>37</v>
      </c>
      <c r="B16" s="1275" t="s">
        <v>75</v>
      </c>
      <c r="C16" s="1184" t="s">
        <v>39</v>
      </c>
      <c r="D16" s="1188">
        <v>100</v>
      </c>
      <c r="E16" s="1200">
        <v>42045</v>
      </c>
      <c r="F16" s="1200"/>
      <c r="G16" s="1200">
        <v>42043</v>
      </c>
      <c r="H16" s="1200">
        <v>42063</v>
      </c>
      <c r="I16" s="1200"/>
      <c r="J16" s="1200"/>
      <c r="K16" s="1199">
        <f>O16+март!L16</f>
        <v>100</v>
      </c>
      <c r="L16" s="1199">
        <f>P16+март!L16</f>
        <v>100</v>
      </c>
      <c r="M16" s="1201">
        <f>D16-L16</f>
        <v>0</v>
      </c>
      <c r="N16" s="1201">
        <f>L16/D16*100</f>
        <v>100</v>
      </c>
      <c r="O16" s="1188">
        <f>SUM(S16:AW16)</f>
        <v>0</v>
      </c>
      <c r="P16" s="1201">
        <f>SUM(S17:AW17)</f>
        <v>0</v>
      </c>
      <c r="Q16" s="1201" t="e">
        <f>P16/O16*100</f>
        <v>#DIV/0!</v>
      </c>
      <c r="R16" s="380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1184" t="s">
        <v>31</v>
      </c>
    </row>
    <row r="17" spans="1:50" ht="15" hidden="1" customHeight="1">
      <c r="A17" s="1276"/>
      <c r="B17" s="1275"/>
      <c r="C17" s="1185"/>
      <c r="D17" s="1188"/>
      <c r="E17" s="1200"/>
      <c r="F17" s="1200"/>
      <c r="G17" s="1200"/>
      <c r="H17" s="1200"/>
      <c r="I17" s="1200"/>
      <c r="J17" s="1200"/>
      <c r="K17" s="1199"/>
      <c r="L17" s="1199"/>
      <c r="M17" s="1202"/>
      <c r="N17" s="1202"/>
      <c r="O17" s="1188"/>
      <c r="P17" s="1202"/>
      <c r="Q17" s="1202"/>
      <c r="R17" s="374"/>
      <c r="S17" s="382"/>
      <c r="T17" s="382"/>
      <c r="U17" s="382"/>
      <c r="V17" s="382"/>
      <c r="W17" s="382"/>
      <c r="X17" s="382"/>
      <c r="Y17" s="382"/>
      <c r="Z17" s="382"/>
      <c r="AA17" s="382"/>
      <c r="AB17" s="382"/>
      <c r="AC17" s="382"/>
      <c r="AD17" s="382"/>
      <c r="AE17" s="382"/>
      <c r="AF17" s="383"/>
      <c r="AG17" s="382"/>
      <c r="AH17" s="382"/>
      <c r="AI17" s="382"/>
      <c r="AJ17" s="382"/>
      <c r="AK17" s="382"/>
      <c r="AL17" s="383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1185"/>
    </row>
    <row r="18" spans="1:50" ht="18.75">
      <c r="A18" s="379">
        <v>2</v>
      </c>
      <c r="B18" s="1267" t="s">
        <v>65</v>
      </c>
      <c r="C18" s="1267"/>
      <c r="D18" s="1267"/>
      <c r="E18" s="1267">
        <v>42045</v>
      </c>
      <c r="F18" s="1267"/>
      <c r="G18" s="1267"/>
      <c r="H18" s="1267">
        <v>42227</v>
      </c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</row>
    <row r="19" spans="1:50">
      <c r="A19" s="1198" t="s">
        <v>66</v>
      </c>
      <c r="B19" s="1187" t="s">
        <v>1081</v>
      </c>
      <c r="C19" s="1262" t="s">
        <v>33</v>
      </c>
      <c r="D19" s="1262">
        <v>35.229999999999997</v>
      </c>
      <c r="E19" s="969">
        <v>42047</v>
      </c>
      <c r="F19" s="1200"/>
      <c r="G19" s="969">
        <v>42047</v>
      </c>
      <c r="H19" s="969">
        <v>42101</v>
      </c>
      <c r="I19" s="969">
        <v>42247</v>
      </c>
      <c r="J19" s="1250"/>
      <c r="K19" s="1265">
        <f>31.71+O19</f>
        <v>35.230000000000004</v>
      </c>
      <c r="L19" s="1265">
        <f>31.71+P19</f>
        <v>31.71</v>
      </c>
      <c r="M19" s="1188">
        <f>K19-L19</f>
        <v>3.5200000000000031</v>
      </c>
      <c r="N19" s="1188">
        <f>L19/K19*100</f>
        <v>90.008515469770074</v>
      </c>
      <c r="O19" s="1188">
        <f>SUM(S19:AW19)</f>
        <v>3.5200000000000009</v>
      </c>
      <c r="P19" s="1188">
        <f>SUM(S20:AW20)</f>
        <v>0</v>
      </c>
      <c r="Q19" s="1188">
        <f>P19/O19*100</f>
        <v>0</v>
      </c>
      <c r="R19" s="380" t="s">
        <v>34</v>
      </c>
      <c r="S19" s="381">
        <f>3.52/26</f>
        <v>0.13538461538461538</v>
      </c>
      <c r="T19" s="381">
        <f t="shared" ref="T19:AR19" si="0">3.52/26</f>
        <v>0.13538461538461538</v>
      </c>
      <c r="U19" s="381">
        <f t="shared" si="0"/>
        <v>0.13538461538461538</v>
      </c>
      <c r="V19" s="381">
        <f t="shared" si="0"/>
        <v>0.13538461538461538</v>
      </c>
      <c r="W19" s="381">
        <f t="shared" si="0"/>
        <v>0.13538461538461538</v>
      </c>
      <c r="X19" s="381">
        <f t="shared" si="0"/>
        <v>0.13538461538461538</v>
      </c>
      <c r="Y19" s="381">
        <f t="shared" si="0"/>
        <v>0.13538461538461538</v>
      </c>
      <c r="Z19" s="381">
        <f t="shared" si="0"/>
        <v>0.13538461538461538</v>
      </c>
      <c r="AA19" s="381">
        <f t="shared" si="0"/>
        <v>0.13538461538461538</v>
      </c>
      <c r="AB19" s="381">
        <f t="shared" si="0"/>
        <v>0.13538461538461538</v>
      </c>
      <c r="AC19" s="381">
        <f t="shared" si="0"/>
        <v>0.13538461538461538</v>
      </c>
      <c r="AD19" s="381">
        <f t="shared" si="0"/>
        <v>0.13538461538461538</v>
      </c>
      <c r="AE19" s="381">
        <f t="shared" si="0"/>
        <v>0.13538461538461538</v>
      </c>
      <c r="AF19" s="381">
        <f t="shared" si="0"/>
        <v>0.13538461538461538</v>
      </c>
      <c r="AG19" s="381">
        <f t="shared" si="0"/>
        <v>0.13538461538461538</v>
      </c>
      <c r="AH19" s="381">
        <f t="shared" si="0"/>
        <v>0.13538461538461538</v>
      </c>
      <c r="AI19" s="381">
        <f t="shared" si="0"/>
        <v>0.13538461538461538</v>
      </c>
      <c r="AJ19" s="381">
        <f t="shared" si="0"/>
        <v>0.13538461538461538</v>
      </c>
      <c r="AK19" s="381">
        <f t="shared" si="0"/>
        <v>0.13538461538461538</v>
      </c>
      <c r="AL19" s="381">
        <f t="shared" si="0"/>
        <v>0.13538461538461538</v>
      </c>
      <c r="AM19" s="381">
        <f t="shared" si="0"/>
        <v>0.13538461538461538</v>
      </c>
      <c r="AN19" s="381">
        <f t="shared" si="0"/>
        <v>0.13538461538461538</v>
      </c>
      <c r="AO19" s="381">
        <f t="shared" si="0"/>
        <v>0.13538461538461538</v>
      </c>
      <c r="AP19" s="381">
        <f t="shared" si="0"/>
        <v>0.13538461538461538</v>
      </c>
      <c r="AQ19" s="381">
        <f t="shared" si="0"/>
        <v>0.13538461538461538</v>
      </c>
      <c r="AR19" s="381">
        <f t="shared" si="0"/>
        <v>0.13538461538461538</v>
      </c>
      <c r="AS19" s="381"/>
      <c r="AT19" s="381"/>
      <c r="AU19" s="381"/>
      <c r="AV19" s="381"/>
      <c r="AW19" s="381"/>
      <c r="AX19" s="1184" t="s">
        <v>413</v>
      </c>
    </row>
    <row r="20" spans="1:50" ht="18.75" customHeight="1">
      <c r="A20" s="1198"/>
      <c r="B20" s="1187"/>
      <c r="C20" s="1262"/>
      <c r="D20" s="1262"/>
      <c r="E20" s="969"/>
      <c r="F20" s="1200"/>
      <c r="G20" s="969"/>
      <c r="H20" s="969"/>
      <c r="I20" s="969"/>
      <c r="J20" s="1250"/>
      <c r="K20" s="1262"/>
      <c r="L20" s="1262"/>
      <c r="M20" s="1188"/>
      <c r="N20" s="1188"/>
      <c r="O20" s="1188"/>
      <c r="P20" s="1188"/>
      <c r="Q20" s="1188"/>
      <c r="R20" s="374" t="s">
        <v>35</v>
      </c>
      <c r="S20" s="382">
        <v>0</v>
      </c>
      <c r="T20" s="382">
        <v>0</v>
      </c>
      <c r="U20" s="382">
        <v>0</v>
      </c>
      <c r="V20" s="382">
        <v>0</v>
      </c>
      <c r="W20" s="382">
        <v>0</v>
      </c>
      <c r="X20" s="382">
        <v>0</v>
      </c>
      <c r="Y20" s="382">
        <v>0</v>
      </c>
      <c r="Z20" s="382">
        <v>0</v>
      </c>
      <c r="AA20" s="382">
        <v>0</v>
      </c>
      <c r="AB20" s="382">
        <v>0</v>
      </c>
      <c r="AC20" s="382">
        <v>0</v>
      </c>
      <c r="AD20" s="382">
        <v>0</v>
      </c>
      <c r="AE20" s="384" t="s">
        <v>1117</v>
      </c>
      <c r="AF20" s="384">
        <v>0</v>
      </c>
      <c r="AG20" s="384">
        <v>0</v>
      </c>
      <c r="AH20" s="384">
        <v>0</v>
      </c>
      <c r="AI20" s="384">
        <v>0</v>
      </c>
      <c r="AJ20" s="384">
        <v>0</v>
      </c>
      <c r="AK20" s="384">
        <v>0</v>
      </c>
      <c r="AL20" s="384">
        <v>0</v>
      </c>
      <c r="AM20" s="385">
        <v>0</v>
      </c>
      <c r="AN20" s="385">
        <v>0</v>
      </c>
      <c r="AO20" s="385">
        <v>0</v>
      </c>
      <c r="AP20" s="385">
        <v>0</v>
      </c>
      <c r="AQ20" s="385">
        <v>0</v>
      </c>
      <c r="AR20" s="385">
        <v>0</v>
      </c>
      <c r="AS20" s="385"/>
      <c r="AT20" s="385"/>
      <c r="AU20" s="536"/>
      <c r="AV20" s="537"/>
      <c r="AW20" s="387"/>
      <c r="AX20" s="1185"/>
    </row>
    <row r="21" spans="1:50">
      <c r="A21" s="1198" t="s">
        <v>67</v>
      </c>
      <c r="B21" s="1187" t="s">
        <v>1083</v>
      </c>
      <c r="C21" s="1262" t="s">
        <v>33</v>
      </c>
      <c r="D21" s="1262">
        <v>35.229999999999997</v>
      </c>
      <c r="E21" s="969">
        <v>42102</v>
      </c>
      <c r="F21" s="1200" t="s">
        <v>31</v>
      </c>
      <c r="G21" s="969">
        <v>42102</v>
      </c>
      <c r="H21" s="969">
        <v>42118</v>
      </c>
      <c r="I21" s="969" t="s">
        <v>1108</v>
      </c>
      <c r="J21" s="1200"/>
      <c r="K21" s="1265">
        <f>O21+31.71</f>
        <v>34.71</v>
      </c>
      <c r="L21" s="1265">
        <f>P21+31.71</f>
        <v>31.71</v>
      </c>
      <c r="M21" s="1188">
        <f>K21-L21</f>
        <v>3</v>
      </c>
      <c r="N21" s="1188">
        <f>L21/K21*100</f>
        <v>91.356957649092479</v>
      </c>
      <c r="O21" s="1188">
        <f>SUM(S21:AW21)</f>
        <v>3.0000000000000013</v>
      </c>
      <c r="P21" s="1188">
        <f>SUM(S22:AW22)</f>
        <v>0</v>
      </c>
      <c r="Q21" s="1188">
        <f>P21/O21*100</f>
        <v>0</v>
      </c>
      <c r="R21" s="380" t="s">
        <v>34</v>
      </c>
      <c r="S21" s="381">
        <v>0</v>
      </c>
      <c r="T21" s="381">
        <v>0.1</v>
      </c>
      <c r="U21" s="381">
        <v>0.1</v>
      </c>
      <c r="V21" s="381">
        <v>0.1</v>
      </c>
      <c r="W21" s="381">
        <v>0.1</v>
      </c>
      <c r="X21" s="381">
        <v>0.1</v>
      </c>
      <c r="Y21" s="381">
        <v>0.1</v>
      </c>
      <c r="Z21" s="381">
        <v>0.1</v>
      </c>
      <c r="AA21" s="381">
        <v>0.1</v>
      </c>
      <c r="AB21" s="381">
        <v>0.1</v>
      </c>
      <c r="AC21" s="381">
        <v>0.1</v>
      </c>
      <c r="AD21" s="381">
        <v>0.1</v>
      </c>
      <c r="AE21" s="381">
        <v>0.1</v>
      </c>
      <c r="AF21" s="381">
        <v>0.1</v>
      </c>
      <c r="AG21" s="381">
        <v>0.1</v>
      </c>
      <c r="AH21" s="381">
        <v>0.1</v>
      </c>
      <c r="AI21" s="381">
        <v>0.1</v>
      </c>
      <c r="AJ21" s="381">
        <v>0.1</v>
      </c>
      <c r="AK21" s="381">
        <v>0.1</v>
      </c>
      <c r="AL21" s="381">
        <v>0.1</v>
      </c>
      <c r="AM21" s="381">
        <v>0.1</v>
      </c>
      <c r="AN21" s="381">
        <v>0.1</v>
      </c>
      <c r="AO21" s="381">
        <v>0.1</v>
      </c>
      <c r="AP21" s="381">
        <v>0.1</v>
      </c>
      <c r="AQ21" s="381">
        <v>0.1</v>
      </c>
      <c r="AR21" s="381">
        <v>0.1</v>
      </c>
      <c r="AS21" s="381">
        <v>0.1</v>
      </c>
      <c r="AT21" s="381">
        <v>0.1</v>
      </c>
      <c r="AU21" s="381">
        <v>0.1</v>
      </c>
      <c r="AV21" s="381">
        <v>0.1</v>
      </c>
      <c r="AW21" s="381">
        <v>0.1</v>
      </c>
      <c r="AX21" s="1184" t="s">
        <v>413</v>
      </c>
    </row>
    <row r="22" spans="1:50" ht="15" customHeight="1">
      <c r="A22" s="1198"/>
      <c r="B22" s="1187"/>
      <c r="C22" s="1262"/>
      <c r="D22" s="1262"/>
      <c r="E22" s="969"/>
      <c r="F22" s="1200"/>
      <c r="G22" s="969"/>
      <c r="H22" s="969"/>
      <c r="I22" s="969"/>
      <c r="J22" s="1200"/>
      <c r="K22" s="1262"/>
      <c r="L22" s="1262"/>
      <c r="M22" s="1188"/>
      <c r="N22" s="1188"/>
      <c r="O22" s="1188"/>
      <c r="P22" s="1188"/>
      <c r="Q22" s="1188"/>
      <c r="R22" s="374" t="s">
        <v>35</v>
      </c>
      <c r="S22" s="382"/>
      <c r="T22" s="382">
        <v>0</v>
      </c>
      <c r="U22" s="382">
        <v>0</v>
      </c>
      <c r="V22" s="382">
        <v>0</v>
      </c>
      <c r="W22" s="382">
        <v>0</v>
      </c>
      <c r="X22" s="382">
        <v>0</v>
      </c>
      <c r="Y22" s="382">
        <v>0</v>
      </c>
      <c r="Z22" s="382">
        <v>0</v>
      </c>
      <c r="AA22" s="382">
        <v>0</v>
      </c>
      <c r="AB22" s="382">
        <v>0</v>
      </c>
      <c r="AC22" s="382">
        <v>0</v>
      </c>
      <c r="AD22" s="382">
        <v>0</v>
      </c>
      <c r="AE22" s="382" t="s">
        <v>1117</v>
      </c>
      <c r="AF22" s="382">
        <v>0</v>
      </c>
      <c r="AG22" s="382">
        <v>0</v>
      </c>
      <c r="AH22" s="382">
        <v>0</v>
      </c>
      <c r="AI22" s="382">
        <v>0</v>
      </c>
      <c r="AJ22" s="382">
        <v>0</v>
      </c>
      <c r="AK22" s="382">
        <v>0</v>
      </c>
      <c r="AL22" s="383">
        <v>0</v>
      </c>
      <c r="AM22" s="383">
        <v>0</v>
      </c>
      <c r="AN22" s="383">
        <v>0</v>
      </c>
      <c r="AO22" s="383">
        <v>0</v>
      </c>
      <c r="AP22" s="383">
        <v>0</v>
      </c>
      <c r="AQ22" s="383">
        <v>0</v>
      </c>
      <c r="AR22" s="383">
        <v>0</v>
      </c>
      <c r="AS22" s="383">
        <v>0</v>
      </c>
      <c r="AT22" s="383">
        <v>0</v>
      </c>
      <c r="AU22" s="434">
        <v>0</v>
      </c>
      <c r="AV22" s="538">
        <v>0</v>
      </c>
      <c r="AW22" s="391">
        <v>0</v>
      </c>
      <c r="AX22" s="1185"/>
    </row>
    <row r="23" spans="1:50" ht="15" customHeight="1">
      <c r="A23" s="1198" t="s">
        <v>68</v>
      </c>
      <c r="B23" s="1187" t="s">
        <v>1085</v>
      </c>
      <c r="C23" s="1262" t="s">
        <v>33</v>
      </c>
      <c r="D23" s="1262">
        <v>35.229999999999997</v>
      </c>
      <c r="E23" s="969">
        <v>42170</v>
      </c>
      <c r="F23" s="1200"/>
      <c r="G23" s="969">
        <v>42170</v>
      </c>
      <c r="H23" s="969">
        <v>42119</v>
      </c>
      <c r="I23" s="969">
        <v>42236</v>
      </c>
      <c r="J23" s="1200"/>
      <c r="K23" s="1265">
        <f>5.86+O23</f>
        <v>21.36</v>
      </c>
      <c r="L23" s="1263">
        <f>5.86+P23</f>
        <v>5.86</v>
      </c>
      <c r="M23" s="1188">
        <f>K23-L23</f>
        <v>15.5</v>
      </c>
      <c r="N23" s="1188">
        <f>L23/K23*100</f>
        <v>27.434456928838951</v>
      </c>
      <c r="O23" s="1188">
        <f>SUM(S23:AW23)</f>
        <v>15.5</v>
      </c>
      <c r="P23" s="1188">
        <f>SUM(S24:AW24)</f>
        <v>0</v>
      </c>
      <c r="Q23" s="1188">
        <f>P23/O23*100</f>
        <v>0</v>
      </c>
      <c r="R23" s="380" t="s">
        <v>34</v>
      </c>
      <c r="S23" s="381">
        <v>0.5</v>
      </c>
      <c r="T23" s="381">
        <v>0.5</v>
      </c>
      <c r="U23" s="381">
        <v>0.5</v>
      </c>
      <c r="V23" s="381">
        <v>0.5</v>
      </c>
      <c r="W23" s="381">
        <v>0.5</v>
      </c>
      <c r="X23" s="381">
        <v>0.5</v>
      </c>
      <c r="Y23" s="381">
        <v>0.5</v>
      </c>
      <c r="Z23" s="381">
        <v>0.5</v>
      </c>
      <c r="AA23" s="381">
        <v>0.5</v>
      </c>
      <c r="AB23" s="381">
        <v>0.5</v>
      </c>
      <c r="AC23" s="381">
        <v>0.5</v>
      </c>
      <c r="AD23" s="381">
        <v>0.5</v>
      </c>
      <c r="AE23" s="381">
        <v>0.5</v>
      </c>
      <c r="AF23" s="381">
        <v>0.5</v>
      </c>
      <c r="AG23" s="381">
        <v>0.5</v>
      </c>
      <c r="AH23" s="381">
        <v>0.5</v>
      </c>
      <c r="AI23" s="381">
        <v>0.5</v>
      </c>
      <c r="AJ23" s="381">
        <v>0.5</v>
      </c>
      <c r="AK23" s="381">
        <v>0.5</v>
      </c>
      <c r="AL23" s="381">
        <v>0.5</v>
      </c>
      <c r="AM23" s="381">
        <v>0.5</v>
      </c>
      <c r="AN23" s="381">
        <v>0.5</v>
      </c>
      <c r="AO23" s="381">
        <v>0.5</v>
      </c>
      <c r="AP23" s="381">
        <v>0.5</v>
      </c>
      <c r="AQ23" s="381">
        <v>0.5</v>
      </c>
      <c r="AR23" s="381">
        <v>0.5</v>
      </c>
      <c r="AS23" s="381">
        <v>0.5</v>
      </c>
      <c r="AT23" s="381">
        <v>0.5</v>
      </c>
      <c r="AU23" s="381">
        <v>0.5</v>
      </c>
      <c r="AV23" s="381">
        <v>0.5</v>
      </c>
      <c r="AW23" s="381">
        <v>0.5</v>
      </c>
      <c r="AX23" s="1184" t="s">
        <v>413</v>
      </c>
    </row>
    <row r="24" spans="1:50" ht="13.5" customHeight="1">
      <c r="A24" s="1198"/>
      <c r="B24" s="1187"/>
      <c r="C24" s="1262"/>
      <c r="D24" s="1262"/>
      <c r="E24" s="969"/>
      <c r="F24" s="1200"/>
      <c r="G24" s="969"/>
      <c r="H24" s="969"/>
      <c r="I24" s="969"/>
      <c r="J24" s="1200"/>
      <c r="K24" s="1262"/>
      <c r="L24" s="1264"/>
      <c r="M24" s="1188"/>
      <c r="N24" s="1188"/>
      <c r="O24" s="1188"/>
      <c r="P24" s="1188"/>
      <c r="Q24" s="1188"/>
      <c r="R24" s="374" t="s">
        <v>35</v>
      </c>
      <c r="S24" s="382">
        <v>0</v>
      </c>
      <c r="T24" s="382">
        <v>0</v>
      </c>
      <c r="U24" s="382">
        <v>0</v>
      </c>
      <c r="V24" s="382">
        <v>0</v>
      </c>
      <c r="W24" s="382">
        <v>0</v>
      </c>
      <c r="X24" s="382">
        <v>0</v>
      </c>
      <c r="Y24" s="382">
        <v>0</v>
      </c>
      <c r="Z24" s="382">
        <v>0</v>
      </c>
      <c r="AA24" s="382">
        <v>0</v>
      </c>
      <c r="AB24" s="382">
        <v>0</v>
      </c>
      <c r="AC24" s="382">
        <v>0</v>
      </c>
      <c r="AD24" s="382">
        <v>0</v>
      </c>
      <c r="AE24" s="382" t="s">
        <v>1117</v>
      </c>
      <c r="AF24" s="382">
        <v>0</v>
      </c>
      <c r="AG24" s="382">
        <v>0</v>
      </c>
      <c r="AH24" s="382">
        <v>0</v>
      </c>
      <c r="AI24" s="382">
        <v>0</v>
      </c>
      <c r="AJ24" s="382">
        <v>0</v>
      </c>
      <c r="AK24" s="382">
        <v>0</v>
      </c>
      <c r="AL24" s="383">
        <v>0</v>
      </c>
      <c r="AM24" s="383">
        <v>0</v>
      </c>
      <c r="AN24" s="383">
        <v>0</v>
      </c>
      <c r="AO24" s="383">
        <v>0</v>
      </c>
      <c r="AP24" s="383">
        <v>0</v>
      </c>
      <c r="AQ24" s="383">
        <v>0</v>
      </c>
      <c r="AR24" s="383">
        <v>0</v>
      </c>
      <c r="AS24" s="383">
        <v>0</v>
      </c>
      <c r="AT24" s="383">
        <v>0</v>
      </c>
      <c r="AU24" s="434">
        <v>0</v>
      </c>
      <c r="AV24" s="538">
        <v>0</v>
      </c>
      <c r="AW24" s="391">
        <v>0</v>
      </c>
      <c r="AX24" s="1185"/>
    </row>
    <row r="25" spans="1:50" ht="15" customHeight="1">
      <c r="A25" s="1198" t="s">
        <v>69</v>
      </c>
      <c r="B25" s="1187" t="s">
        <v>1087</v>
      </c>
      <c r="C25" s="1262" t="s">
        <v>33</v>
      </c>
      <c r="D25" s="1262">
        <v>1.47</v>
      </c>
      <c r="E25" s="969">
        <v>42057</v>
      </c>
      <c r="F25" s="1200"/>
      <c r="G25" s="969">
        <v>42057</v>
      </c>
      <c r="H25" s="969">
        <v>42116</v>
      </c>
      <c r="I25" s="969">
        <v>42247</v>
      </c>
      <c r="J25" s="1200"/>
      <c r="K25" s="1262">
        <v>1.47</v>
      </c>
      <c r="L25" s="1265">
        <f>1.38+P25</f>
        <v>1.472</v>
      </c>
      <c r="M25" s="1188">
        <f>K25-L25</f>
        <v>-2.0000000000000018E-3</v>
      </c>
      <c r="N25" s="1266">
        <f>L25/K25*100</f>
        <v>100.13605442176872</v>
      </c>
      <c r="O25" s="1188">
        <f>SUM(S25:AW25)</f>
        <v>0.08</v>
      </c>
      <c r="P25" s="1188">
        <f>SUM(S26:AW26)</f>
        <v>9.1999999999999998E-2</v>
      </c>
      <c r="Q25" s="1261">
        <f>P25/O25*100</f>
        <v>114.99999999999999</v>
      </c>
      <c r="R25" s="380" t="s">
        <v>34</v>
      </c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>
        <v>0.01</v>
      </c>
      <c r="AN25" s="381">
        <v>0.01</v>
      </c>
      <c r="AO25" s="381">
        <v>0.01</v>
      </c>
      <c r="AP25" s="381">
        <v>0.01</v>
      </c>
      <c r="AQ25" s="381">
        <v>0.01</v>
      </c>
      <c r="AR25" s="381">
        <v>0</v>
      </c>
      <c r="AS25" s="381">
        <v>0.01</v>
      </c>
      <c r="AT25" s="381">
        <v>0.01</v>
      </c>
      <c r="AU25" s="381">
        <v>0.01</v>
      </c>
      <c r="AV25" s="381"/>
      <c r="AW25" s="381"/>
      <c r="AX25" s="1184" t="s">
        <v>413</v>
      </c>
    </row>
    <row r="26" spans="1:50" ht="15" customHeight="1">
      <c r="A26" s="1198"/>
      <c r="B26" s="1187"/>
      <c r="C26" s="1262"/>
      <c r="D26" s="1262"/>
      <c r="E26" s="969"/>
      <c r="F26" s="1200"/>
      <c r="G26" s="969"/>
      <c r="H26" s="969"/>
      <c r="I26" s="969"/>
      <c r="J26" s="1200"/>
      <c r="K26" s="1262"/>
      <c r="L26" s="1262"/>
      <c r="M26" s="1188"/>
      <c r="N26" s="1266"/>
      <c r="O26" s="1188"/>
      <c r="P26" s="1188"/>
      <c r="Q26" s="1261"/>
      <c r="R26" s="374" t="s">
        <v>35</v>
      </c>
      <c r="S26" s="382">
        <v>1.2E-2</v>
      </c>
      <c r="T26" s="382"/>
      <c r="U26" s="382"/>
      <c r="V26" s="382"/>
      <c r="W26" s="382"/>
      <c r="X26" s="382">
        <v>0.03</v>
      </c>
      <c r="Y26" s="382">
        <v>0.05</v>
      </c>
      <c r="Z26" s="382"/>
      <c r="AA26" s="382"/>
      <c r="AB26" s="382"/>
      <c r="AC26" s="382"/>
      <c r="AD26" s="382"/>
      <c r="AE26" s="382"/>
      <c r="AF26" s="382"/>
      <c r="AG26" s="382"/>
      <c r="AH26" s="382"/>
      <c r="AI26" s="382"/>
      <c r="AJ26" s="382"/>
      <c r="AK26" s="382"/>
      <c r="AL26" s="383"/>
      <c r="AM26" s="383">
        <v>0</v>
      </c>
      <c r="AN26" s="383">
        <v>0</v>
      </c>
      <c r="AO26" s="383">
        <v>0</v>
      </c>
      <c r="AP26" s="383">
        <v>0</v>
      </c>
      <c r="AQ26" s="383">
        <v>0</v>
      </c>
      <c r="AR26" s="383">
        <v>0</v>
      </c>
      <c r="AS26" s="383">
        <v>0</v>
      </c>
      <c r="AT26" s="383">
        <v>0</v>
      </c>
      <c r="AU26" s="434">
        <v>0</v>
      </c>
      <c r="AV26" s="538">
        <v>0</v>
      </c>
      <c r="AW26" s="391"/>
      <c r="AX26" s="1185"/>
    </row>
    <row r="27" spans="1:50" ht="15" hidden="1" customHeight="1">
      <c r="A27" s="531"/>
      <c r="B27" s="532"/>
      <c r="C27" s="526"/>
      <c r="D27" s="530"/>
      <c r="E27" s="528"/>
      <c r="F27" s="528"/>
      <c r="G27" s="528"/>
      <c r="H27" s="528"/>
      <c r="I27" s="528"/>
      <c r="J27" s="528"/>
      <c r="K27" s="529"/>
      <c r="L27" s="529"/>
      <c r="M27" s="524"/>
      <c r="N27" s="524"/>
      <c r="O27" s="530"/>
      <c r="P27" s="524"/>
      <c r="Q27" s="524"/>
      <c r="R27" s="380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526"/>
    </row>
    <row r="28" spans="1:50" ht="15" hidden="1" customHeight="1">
      <c r="A28" s="531"/>
      <c r="B28" s="532"/>
      <c r="C28" s="527"/>
      <c r="D28" s="530"/>
      <c r="E28" s="528"/>
      <c r="F28" s="528"/>
      <c r="G28" s="528"/>
      <c r="H28" s="528"/>
      <c r="I28" s="528"/>
      <c r="J28" s="528"/>
      <c r="K28" s="529"/>
      <c r="L28" s="529"/>
      <c r="M28" s="525"/>
      <c r="N28" s="525"/>
      <c r="O28" s="530"/>
      <c r="P28" s="525"/>
      <c r="Q28" s="525"/>
      <c r="R28" s="374"/>
      <c r="S28" s="382"/>
      <c r="T28" s="382"/>
      <c r="U28" s="382"/>
      <c r="V28" s="382"/>
      <c r="W28" s="382"/>
      <c r="X28" s="382"/>
      <c r="Y28" s="382"/>
      <c r="Z28" s="382"/>
      <c r="AA28" s="382"/>
      <c r="AB28" s="382"/>
      <c r="AC28" s="382"/>
      <c r="AD28" s="382"/>
      <c r="AE28" s="382"/>
      <c r="AF28" s="382"/>
      <c r="AG28" s="382"/>
      <c r="AH28" s="382"/>
      <c r="AI28" s="382"/>
      <c r="AJ28" s="382"/>
      <c r="AK28" s="382"/>
      <c r="AL28" s="383"/>
      <c r="AM28" s="383"/>
      <c r="AN28" s="383"/>
      <c r="AO28" s="383"/>
      <c r="AP28" s="383"/>
      <c r="AQ28" s="383"/>
      <c r="AR28" s="383"/>
      <c r="AS28" s="383"/>
      <c r="AT28" s="383"/>
      <c r="AU28" s="383"/>
      <c r="AV28" s="383"/>
      <c r="AW28" s="383"/>
      <c r="AX28" s="527"/>
    </row>
    <row r="29" spans="1:50">
      <c r="A29" s="392">
        <v>3</v>
      </c>
      <c r="B29" s="1193" t="s">
        <v>81</v>
      </c>
      <c r="C29" s="1193"/>
      <c r="D29" s="1193"/>
      <c r="E29" s="1193">
        <v>42045</v>
      </c>
      <c r="F29" s="1193"/>
      <c r="G29" s="1193"/>
      <c r="H29" s="1193">
        <v>42338</v>
      </c>
      <c r="I29" s="1193"/>
      <c r="J29" s="1193"/>
      <c r="K29" s="1193"/>
      <c r="L29" s="1193"/>
      <c r="M29" s="1193"/>
      <c r="N29" s="1193"/>
      <c r="O29" s="1193"/>
      <c r="P29" s="1193"/>
      <c r="Q29" s="1193"/>
      <c r="R29" s="1193"/>
      <c r="S29" s="1193"/>
      <c r="T29" s="1193"/>
      <c r="U29" s="1193"/>
      <c r="V29" s="1193"/>
      <c r="W29" s="1193"/>
      <c r="X29" s="1193"/>
      <c r="Y29" s="1193"/>
      <c r="Z29" s="1193"/>
      <c r="AA29" s="1193"/>
      <c r="AB29" s="1193"/>
      <c r="AC29" s="1193"/>
      <c r="AD29" s="1193"/>
      <c r="AE29" s="1193"/>
      <c r="AF29" s="1193"/>
      <c r="AG29" s="1193"/>
      <c r="AH29" s="1193"/>
      <c r="AI29" s="1193"/>
      <c r="AJ29" s="1193"/>
      <c r="AK29" s="1193"/>
      <c r="AL29" s="1193"/>
      <c r="AM29" s="1193"/>
      <c r="AN29" s="1193"/>
      <c r="AO29" s="1193"/>
      <c r="AP29" s="1193"/>
      <c r="AQ29" s="1193"/>
      <c r="AR29" s="1193"/>
      <c r="AS29" s="1193"/>
      <c r="AT29" s="1193"/>
      <c r="AU29" s="1193"/>
      <c r="AV29" s="1193"/>
      <c r="AW29" s="1193"/>
      <c r="AX29" s="1193"/>
    </row>
    <row r="30" spans="1:50">
      <c r="A30" s="393" t="s">
        <v>193</v>
      </c>
      <c r="B30" s="1251" t="s">
        <v>1088</v>
      </c>
      <c r="C30" s="1251"/>
      <c r="D30" s="1251"/>
      <c r="E30" s="1251">
        <v>42046</v>
      </c>
      <c r="F30" s="1251"/>
      <c r="G30" s="1251"/>
      <c r="H30" s="1251">
        <v>42111</v>
      </c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</row>
    <row r="31" spans="1:50">
      <c r="A31" s="1198" t="s">
        <v>126</v>
      </c>
      <c r="B31" s="1187" t="s">
        <v>1089</v>
      </c>
      <c r="C31" s="1184" t="s">
        <v>33</v>
      </c>
      <c r="D31" s="1188">
        <v>35.229999999999997</v>
      </c>
      <c r="E31" s="1200">
        <v>42046</v>
      </c>
      <c r="F31" s="1200"/>
      <c r="G31" s="1200">
        <v>42044</v>
      </c>
      <c r="H31" s="1200">
        <v>42086</v>
      </c>
      <c r="I31" s="1200">
        <v>42247</v>
      </c>
      <c r="J31" s="1200"/>
      <c r="K31" s="1199">
        <f>27.65+O31</f>
        <v>35.229999999999997</v>
      </c>
      <c r="L31" s="1199">
        <f>27.65+P31</f>
        <v>28.279999999999998</v>
      </c>
      <c r="M31" s="1201">
        <f>D31-L31</f>
        <v>6.9499999999999993</v>
      </c>
      <c r="N31" s="1201">
        <f>L31/D31*100</f>
        <v>80.272495032642638</v>
      </c>
      <c r="O31" s="1188">
        <f>SUM(S31:AW31)</f>
        <v>7.58</v>
      </c>
      <c r="P31" s="1201">
        <f>SUM(S32:AW32)</f>
        <v>0.63</v>
      </c>
      <c r="Q31" s="1201">
        <f>P31/O31*100</f>
        <v>8.3113456464379958</v>
      </c>
      <c r="R31" s="380" t="s">
        <v>34</v>
      </c>
      <c r="S31" s="381">
        <f>7.58/21</f>
        <v>0.36095238095238097</v>
      </c>
      <c r="T31" s="381">
        <f t="shared" ref="T31:AM31" si="1">7.58/21</f>
        <v>0.36095238095238097</v>
      </c>
      <c r="U31" s="381">
        <f t="shared" si="1"/>
        <v>0.36095238095238097</v>
      </c>
      <c r="V31" s="381">
        <f t="shared" si="1"/>
        <v>0.36095238095238097</v>
      </c>
      <c r="W31" s="381">
        <f t="shared" si="1"/>
        <v>0.36095238095238097</v>
      </c>
      <c r="X31" s="381">
        <f t="shared" si="1"/>
        <v>0.36095238095238097</v>
      </c>
      <c r="Y31" s="381">
        <f t="shared" si="1"/>
        <v>0.36095238095238097</v>
      </c>
      <c r="Z31" s="381">
        <f t="shared" si="1"/>
        <v>0.36095238095238097</v>
      </c>
      <c r="AA31" s="381">
        <f t="shared" si="1"/>
        <v>0.36095238095238097</v>
      </c>
      <c r="AB31" s="381">
        <f t="shared" si="1"/>
        <v>0.36095238095238097</v>
      </c>
      <c r="AC31" s="381">
        <f t="shared" si="1"/>
        <v>0.36095238095238097</v>
      </c>
      <c r="AD31" s="381">
        <f t="shared" si="1"/>
        <v>0.36095238095238097</v>
      </c>
      <c r="AE31" s="381">
        <f t="shared" si="1"/>
        <v>0.36095238095238097</v>
      </c>
      <c r="AF31" s="381">
        <f t="shared" si="1"/>
        <v>0.36095238095238097</v>
      </c>
      <c r="AG31" s="381">
        <f t="shared" si="1"/>
        <v>0.36095238095238097</v>
      </c>
      <c r="AH31" s="381">
        <f t="shared" si="1"/>
        <v>0.36095238095238097</v>
      </c>
      <c r="AI31" s="381">
        <f t="shared" si="1"/>
        <v>0.36095238095238097</v>
      </c>
      <c r="AJ31" s="381">
        <f t="shared" si="1"/>
        <v>0.36095238095238097</v>
      </c>
      <c r="AK31" s="381">
        <f t="shared" si="1"/>
        <v>0.36095238095238097</v>
      </c>
      <c r="AL31" s="381">
        <f t="shared" si="1"/>
        <v>0.36095238095238097</v>
      </c>
      <c r="AM31" s="381">
        <f t="shared" si="1"/>
        <v>0.36095238095238097</v>
      </c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1184" t="s">
        <v>413</v>
      </c>
    </row>
    <row r="32" spans="1:50">
      <c r="A32" s="1198"/>
      <c r="B32" s="1187"/>
      <c r="C32" s="1185"/>
      <c r="D32" s="1188"/>
      <c r="E32" s="1200"/>
      <c r="F32" s="1200"/>
      <c r="G32" s="1200"/>
      <c r="H32" s="1200"/>
      <c r="I32" s="1200"/>
      <c r="J32" s="1200"/>
      <c r="K32" s="1199"/>
      <c r="L32" s="1199"/>
      <c r="M32" s="1202"/>
      <c r="N32" s="1202"/>
      <c r="O32" s="1188"/>
      <c r="P32" s="1202"/>
      <c r="Q32" s="1202"/>
      <c r="R32" s="374" t="s">
        <v>35</v>
      </c>
      <c r="S32" s="382">
        <v>0</v>
      </c>
      <c r="T32" s="382">
        <v>0.33</v>
      </c>
      <c r="U32" s="382">
        <v>0.3</v>
      </c>
      <c r="V32" s="382">
        <v>0</v>
      </c>
      <c r="W32" s="382">
        <v>0</v>
      </c>
      <c r="X32" s="382">
        <v>0</v>
      </c>
      <c r="Y32" s="382">
        <v>0</v>
      </c>
      <c r="Z32" s="382">
        <v>0</v>
      </c>
      <c r="AA32" s="382">
        <v>0</v>
      </c>
      <c r="AB32" s="382">
        <v>0</v>
      </c>
      <c r="AC32" s="382">
        <v>0</v>
      </c>
      <c r="AD32" s="382">
        <v>0</v>
      </c>
      <c r="AE32" s="382" t="s">
        <v>1117</v>
      </c>
      <c r="AF32" s="382">
        <v>0</v>
      </c>
      <c r="AG32" s="382">
        <v>0</v>
      </c>
      <c r="AH32" s="382">
        <v>0</v>
      </c>
      <c r="AI32" s="382">
        <v>0</v>
      </c>
      <c r="AJ32" s="382">
        <v>0</v>
      </c>
      <c r="AK32" s="382">
        <v>0</v>
      </c>
      <c r="AL32" s="383">
        <v>0</v>
      </c>
      <c r="AM32" s="383">
        <v>0</v>
      </c>
      <c r="AN32" s="383"/>
      <c r="AO32" s="383"/>
      <c r="AP32" s="383"/>
      <c r="AQ32" s="383"/>
      <c r="AR32" s="383"/>
      <c r="AS32" s="383"/>
      <c r="AT32" s="383"/>
      <c r="AU32" s="434"/>
      <c r="AV32" s="534"/>
      <c r="AW32" s="391"/>
      <c r="AX32" s="1185"/>
    </row>
    <row r="33" spans="1:52" ht="15" hidden="1" customHeight="1">
      <c r="A33" s="531"/>
      <c r="B33" s="532"/>
      <c r="C33" s="526"/>
      <c r="D33" s="530"/>
      <c r="E33" s="528"/>
      <c r="F33" s="528"/>
      <c r="G33" s="528"/>
      <c r="H33" s="528"/>
      <c r="I33" s="528"/>
      <c r="J33" s="528"/>
      <c r="K33" s="529"/>
      <c r="L33" s="529"/>
      <c r="M33" s="524"/>
      <c r="N33" s="524"/>
      <c r="O33" s="530"/>
      <c r="P33" s="524"/>
      <c r="Q33" s="524"/>
      <c r="R33" s="380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526"/>
    </row>
    <row r="34" spans="1:52" ht="15" hidden="1" customHeight="1">
      <c r="A34" s="531"/>
      <c r="B34" s="532"/>
      <c r="C34" s="527"/>
      <c r="D34" s="530"/>
      <c r="E34" s="528"/>
      <c r="F34" s="528"/>
      <c r="G34" s="528"/>
      <c r="H34" s="528"/>
      <c r="I34" s="528"/>
      <c r="J34" s="528"/>
      <c r="K34" s="529"/>
      <c r="L34" s="529"/>
      <c r="M34" s="525"/>
      <c r="N34" s="525"/>
      <c r="O34" s="530"/>
      <c r="P34" s="525"/>
      <c r="Q34" s="525"/>
      <c r="R34" s="374"/>
      <c r="S34" s="382"/>
      <c r="T34" s="382"/>
      <c r="U34" s="382"/>
      <c r="V34" s="382"/>
      <c r="W34" s="382"/>
      <c r="X34" s="382"/>
      <c r="Y34" s="382"/>
      <c r="Z34" s="382"/>
      <c r="AA34" s="382"/>
      <c r="AB34" s="382"/>
      <c r="AC34" s="382"/>
      <c r="AD34" s="382"/>
      <c r="AE34" s="382"/>
      <c r="AF34" s="382"/>
      <c r="AG34" s="382"/>
      <c r="AH34" s="382"/>
      <c r="AI34" s="382"/>
      <c r="AJ34" s="382"/>
      <c r="AK34" s="382"/>
      <c r="AL34" s="383"/>
      <c r="AM34" s="383"/>
      <c r="AN34" s="383"/>
      <c r="AO34" s="383"/>
      <c r="AP34" s="383"/>
      <c r="AQ34" s="383"/>
      <c r="AR34" s="383"/>
      <c r="AS34" s="383"/>
      <c r="AT34" s="383"/>
      <c r="AU34" s="434"/>
      <c r="AV34" s="534"/>
      <c r="AW34" s="391"/>
      <c r="AX34" s="527"/>
    </row>
    <row r="35" spans="1:52" ht="15" customHeight="1">
      <c r="A35" s="1198" t="s">
        <v>127</v>
      </c>
      <c r="B35" s="1187" t="s">
        <v>1090</v>
      </c>
      <c r="C35" s="1184" t="s">
        <v>7</v>
      </c>
      <c r="D35" s="1188">
        <v>1823</v>
      </c>
      <c r="E35" s="1200">
        <v>42065</v>
      </c>
      <c r="F35" s="1200"/>
      <c r="G35" s="1200">
        <v>42045</v>
      </c>
      <c r="H35" s="1200">
        <v>42111</v>
      </c>
      <c r="I35" s="1200">
        <v>42247</v>
      </c>
      <c r="J35" s="1200"/>
      <c r="K35" s="1199">
        <f>851+O35</f>
        <v>1823</v>
      </c>
      <c r="L35" s="1199">
        <f>851+P35</f>
        <v>851</v>
      </c>
      <c r="M35" s="1201">
        <f>D35-L35</f>
        <v>972</v>
      </c>
      <c r="N35" s="1201">
        <f>L35/D35*100</f>
        <v>46.681294569391113</v>
      </c>
      <c r="O35" s="1188">
        <f>SUM(S35:AW35)</f>
        <v>972</v>
      </c>
      <c r="P35" s="1201">
        <f>SUM(S36:AW36)</f>
        <v>0</v>
      </c>
      <c r="Q35" s="1201">
        <f>P35/O35*100</f>
        <v>0</v>
      </c>
      <c r="R35" s="380" t="s">
        <v>34</v>
      </c>
      <c r="S35" s="388">
        <v>32</v>
      </c>
      <c r="T35" s="388">
        <v>32</v>
      </c>
      <c r="U35" s="388">
        <v>32</v>
      </c>
      <c r="V35" s="388">
        <v>32</v>
      </c>
      <c r="W35" s="388">
        <v>32</v>
      </c>
      <c r="X35" s="388">
        <v>32</v>
      </c>
      <c r="Y35" s="388">
        <v>32</v>
      </c>
      <c r="Z35" s="388">
        <v>32</v>
      </c>
      <c r="AA35" s="388">
        <v>32</v>
      </c>
      <c r="AB35" s="388">
        <v>32</v>
      </c>
      <c r="AC35" s="388">
        <v>32</v>
      </c>
      <c r="AD35" s="388">
        <v>32</v>
      </c>
      <c r="AE35" s="388">
        <v>32</v>
      </c>
      <c r="AF35" s="388">
        <v>32</v>
      </c>
      <c r="AG35" s="388">
        <v>32</v>
      </c>
      <c r="AH35" s="388">
        <v>32</v>
      </c>
      <c r="AI35" s="388">
        <v>32</v>
      </c>
      <c r="AJ35" s="388">
        <v>32</v>
      </c>
      <c r="AK35" s="388">
        <v>33</v>
      </c>
      <c r="AL35" s="388">
        <v>33</v>
      </c>
      <c r="AM35" s="388">
        <v>33</v>
      </c>
      <c r="AN35" s="388">
        <v>33</v>
      </c>
      <c r="AO35" s="388">
        <v>33</v>
      </c>
      <c r="AP35" s="388">
        <v>33</v>
      </c>
      <c r="AQ35" s="388">
        <v>33</v>
      </c>
      <c r="AR35" s="388">
        <v>33</v>
      </c>
      <c r="AS35" s="388">
        <v>33</v>
      </c>
      <c r="AT35" s="388">
        <v>33</v>
      </c>
      <c r="AU35" s="388">
        <v>33</v>
      </c>
      <c r="AV35" s="388">
        <v>33</v>
      </c>
      <c r="AW35" s="388"/>
      <c r="AX35" s="1184" t="s">
        <v>413</v>
      </c>
    </row>
    <row r="36" spans="1:52">
      <c r="A36" s="1198"/>
      <c r="B36" s="1187"/>
      <c r="C36" s="1185"/>
      <c r="D36" s="1188"/>
      <c r="E36" s="1200"/>
      <c r="F36" s="1200"/>
      <c r="G36" s="1200"/>
      <c r="H36" s="1200"/>
      <c r="I36" s="1200"/>
      <c r="J36" s="1200"/>
      <c r="K36" s="1199"/>
      <c r="L36" s="1199"/>
      <c r="M36" s="1202"/>
      <c r="N36" s="1202"/>
      <c r="O36" s="1188"/>
      <c r="P36" s="1202"/>
      <c r="Q36" s="1202"/>
      <c r="R36" s="374" t="s">
        <v>35</v>
      </c>
      <c r="S36" s="465">
        <v>0</v>
      </c>
      <c r="T36" s="465">
        <v>0</v>
      </c>
      <c r="U36" s="465">
        <v>0</v>
      </c>
      <c r="V36" s="465">
        <v>0</v>
      </c>
      <c r="W36" s="465">
        <v>0</v>
      </c>
      <c r="X36" s="465">
        <v>0</v>
      </c>
      <c r="Y36" s="465">
        <v>0</v>
      </c>
      <c r="Z36" s="465">
        <v>0</v>
      </c>
      <c r="AA36" s="465">
        <v>0</v>
      </c>
      <c r="AB36" s="465">
        <v>0</v>
      </c>
      <c r="AC36" s="465">
        <v>0</v>
      </c>
      <c r="AD36" s="465">
        <v>0</v>
      </c>
      <c r="AE36" s="465">
        <v>0</v>
      </c>
      <c r="AF36" s="465">
        <v>0</v>
      </c>
      <c r="AG36" s="465">
        <v>0</v>
      </c>
      <c r="AH36" s="465">
        <v>0</v>
      </c>
      <c r="AI36" s="465">
        <v>0</v>
      </c>
      <c r="AJ36" s="465">
        <v>0</v>
      </c>
      <c r="AK36" s="465">
        <v>0</v>
      </c>
      <c r="AL36" s="398">
        <v>0</v>
      </c>
      <c r="AM36" s="398">
        <v>0</v>
      </c>
      <c r="AN36" s="398">
        <v>0</v>
      </c>
      <c r="AO36" s="398">
        <v>0</v>
      </c>
      <c r="AP36" s="398">
        <v>0</v>
      </c>
      <c r="AQ36" s="398">
        <v>0</v>
      </c>
      <c r="AR36" s="398">
        <v>0</v>
      </c>
      <c r="AS36" s="398">
        <v>0</v>
      </c>
      <c r="AT36" s="398">
        <v>0</v>
      </c>
      <c r="AU36" s="539">
        <v>0</v>
      </c>
      <c r="AV36" s="539">
        <v>0</v>
      </c>
      <c r="AW36" s="467"/>
      <c r="AX36" s="1185"/>
    </row>
    <row r="37" spans="1:52" ht="15" hidden="1" customHeight="1">
      <c r="A37" s="1198"/>
      <c r="B37" s="1187"/>
      <c r="C37" s="1184"/>
      <c r="D37" s="1188"/>
      <c r="E37" s="1200"/>
      <c r="F37" s="1200"/>
      <c r="G37" s="1200"/>
      <c r="H37" s="1200"/>
      <c r="I37" s="1200"/>
      <c r="J37" s="1200"/>
      <c r="K37" s="1229"/>
      <c r="L37" s="1229"/>
      <c r="M37" s="1201"/>
      <c r="N37" s="1201"/>
      <c r="O37" s="1188"/>
      <c r="P37" s="1201"/>
      <c r="Q37" s="1201"/>
      <c r="R37" s="380"/>
      <c r="S37" s="388"/>
      <c r="T37" s="388"/>
      <c r="U37" s="388"/>
      <c r="V37" s="388"/>
      <c r="W37" s="388"/>
      <c r="X37" s="388"/>
      <c r="Y37" s="388"/>
      <c r="Z37" s="388"/>
      <c r="AA37" s="388"/>
      <c r="AB37" s="388"/>
      <c r="AC37" s="388"/>
      <c r="AD37" s="388"/>
      <c r="AE37" s="388"/>
      <c r="AF37" s="388"/>
      <c r="AG37" s="388"/>
      <c r="AH37" s="388"/>
      <c r="AI37" s="388"/>
      <c r="AJ37" s="388"/>
      <c r="AK37" s="388"/>
      <c r="AL37" s="388"/>
      <c r="AM37" s="388"/>
      <c r="AN37" s="388"/>
      <c r="AO37" s="388"/>
      <c r="AP37" s="388"/>
      <c r="AQ37" s="388"/>
      <c r="AR37" s="388"/>
      <c r="AS37" s="388"/>
      <c r="AT37" s="388"/>
      <c r="AU37" s="388"/>
      <c r="AV37" s="388"/>
      <c r="AW37" s="388"/>
      <c r="AX37" s="1184" t="s">
        <v>413</v>
      </c>
    </row>
    <row r="38" spans="1:52" ht="15" hidden="1" customHeight="1">
      <c r="A38" s="1198"/>
      <c r="B38" s="1187"/>
      <c r="C38" s="1185"/>
      <c r="D38" s="1188"/>
      <c r="E38" s="1200"/>
      <c r="F38" s="1200"/>
      <c r="G38" s="1200"/>
      <c r="H38" s="1200"/>
      <c r="I38" s="1200"/>
      <c r="J38" s="1200"/>
      <c r="K38" s="1230"/>
      <c r="L38" s="1230"/>
      <c r="M38" s="1202"/>
      <c r="N38" s="1202"/>
      <c r="O38" s="1188"/>
      <c r="P38" s="1202"/>
      <c r="Q38" s="1202"/>
      <c r="R38" s="374"/>
      <c r="S38" s="465"/>
      <c r="T38" s="465"/>
      <c r="U38" s="465"/>
      <c r="V38" s="465"/>
      <c r="W38" s="465"/>
      <c r="X38" s="465"/>
      <c r="Y38" s="465"/>
      <c r="Z38" s="465"/>
      <c r="AA38" s="465"/>
      <c r="AB38" s="465"/>
      <c r="AC38" s="465"/>
      <c r="AD38" s="465"/>
      <c r="AE38" s="465"/>
      <c r="AF38" s="465"/>
      <c r="AG38" s="465"/>
      <c r="AH38" s="465"/>
      <c r="AI38" s="465"/>
      <c r="AJ38" s="465"/>
      <c r="AK38" s="465"/>
      <c r="AL38" s="398"/>
      <c r="AM38" s="398"/>
      <c r="AN38" s="398"/>
      <c r="AO38" s="398"/>
      <c r="AP38" s="398"/>
      <c r="AQ38" s="398"/>
      <c r="AR38" s="398"/>
      <c r="AS38" s="398"/>
      <c r="AT38" s="398"/>
      <c r="AU38" s="539"/>
      <c r="AV38" s="539"/>
      <c r="AW38" s="467"/>
      <c r="AX38" s="1185"/>
    </row>
    <row r="39" spans="1:52">
      <c r="A39" s="1198" t="s">
        <v>128</v>
      </c>
      <c r="B39" s="1187" t="s">
        <v>1104</v>
      </c>
      <c r="C39" s="1184" t="s">
        <v>7</v>
      </c>
      <c r="D39" s="1188">
        <v>1823</v>
      </c>
      <c r="E39" s="1200">
        <v>42049</v>
      </c>
      <c r="F39" s="1200"/>
      <c r="G39" s="1200">
        <v>42057</v>
      </c>
      <c r="H39" s="1200">
        <v>42094</v>
      </c>
      <c r="I39" s="1200">
        <v>42247</v>
      </c>
      <c r="J39" s="1200"/>
      <c r="K39" s="1229">
        <f>829+O39</f>
        <v>1823</v>
      </c>
      <c r="L39" s="1229">
        <f>829+P39</f>
        <v>849</v>
      </c>
      <c r="M39" s="1201">
        <f>D39-L39</f>
        <v>974</v>
      </c>
      <c r="N39" s="1201">
        <f>L39/D39*100</f>
        <v>46.571585298957764</v>
      </c>
      <c r="O39" s="1188">
        <f>SUM(S39:AW39)</f>
        <v>994</v>
      </c>
      <c r="P39" s="1201">
        <f>SUM(S40:AW40)</f>
        <v>20</v>
      </c>
      <c r="Q39" s="1201">
        <f>P39/O39*100</f>
        <v>2.0120724346076457</v>
      </c>
      <c r="R39" s="380" t="s">
        <v>34</v>
      </c>
      <c r="S39" s="388">
        <v>34</v>
      </c>
      <c r="T39" s="388">
        <v>34</v>
      </c>
      <c r="U39" s="388">
        <v>34</v>
      </c>
      <c r="V39" s="388">
        <v>34</v>
      </c>
      <c r="W39" s="388">
        <v>33</v>
      </c>
      <c r="X39" s="388">
        <v>33</v>
      </c>
      <c r="Y39" s="388">
        <v>33</v>
      </c>
      <c r="Z39" s="388">
        <v>33</v>
      </c>
      <c r="AA39" s="388">
        <v>33</v>
      </c>
      <c r="AB39" s="388">
        <v>33</v>
      </c>
      <c r="AC39" s="388">
        <v>33</v>
      </c>
      <c r="AD39" s="388">
        <v>33</v>
      </c>
      <c r="AE39" s="388">
        <v>33</v>
      </c>
      <c r="AF39" s="388">
        <v>33</v>
      </c>
      <c r="AG39" s="388">
        <v>33</v>
      </c>
      <c r="AH39" s="388">
        <v>33</v>
      </c>
      <c r="AI39" s="388">
        <v>33</v>
      </c>
      <c r="AJ39" s="388">
        <v>33</v>
      </c>
      <c r="AK39" s="388">
        <v>33</v>
      </c>
      <c r="AL39" s="388">
        <v>33</v>
      </c>
      <c r="AM39" s="388">
        <v>33</v>
      </c>
      <c r="AN39" s="388">
        <v>33</v>
      </c>
      <c r="AO39" s="388">
        <v>33</v>
      </c>
      <c r="AP39" s="388">
        <v>33</v>
      </c>
      <c r="AQ39" s="388">
        <v>33</v>
      </c>
      <c r="AR39" s="388">
        <v>33</v>
      </c>
      <c r="AS39" s="388">
        <v>33</v>
      </c>
      <c r="AT39" s="388">
        <v>33</v>
      </c>
      <c r="AU39" s="388">
        <v>33</v>
      </c>
      <c r="AV39" s="388">
        <v>33</v>
      </c>
      <c r="AW39" s="388"/>
      <c r="AX39" s="1184" t="s">
        <v>413</v>
      </c>
    </row>
    <row r="40" spans="1:52">
      <c r="A40" s="1198"/>
      <c r="B40" s="1187"/>
      <c r="C40" s="1185"/>
      <c r="D40" s="1188"/>
      <c r="E40" s="1200"/>
      <c r="F40" s="1200"/>
      <c r="G40" s="1200"/>
      <c r="H40" s="1200"/>
      <c r="I40" s="1200"/>
      <c r="J40" s="1200"/>
      <c r="K40" s="1230"/>
      <c r="L40" s="1230"/>
      <c r="M40" s="1202"/>
      <c r="N40" s="1202"/>
      <c r="O40" s="1188"/>
      <c r="P40" s="1202"/>
      <c r="Q40" s="1202"/>
      <c r="R40" s="374" t="s">
        <v>35</v>
      </c>
      <c r="S40" s="394">
        <v>0</v>
      </c>
      <c r="T40" s="382">
        <v>0</v>
      </c>
      <c r="U40" s="382">
        <v>0</v>
      </c>
      <c r="V40" s="382">
        <v>0</v>
      </c>
      <c r="W40" s="382">
        <v>0</v>
      </c>
      <c r="X40" s="382">
        <v>0</v>
      </c>
      <c r="Y40" s="382">
        <v>0</v>
      </c>
      <c r="Z40" s="382">
        <v>0</v>
      </c>
      <c r="AA40" s="382">
        <v>0</v>
      </c>
      <c r="AB40" s="382">
        <v>0</v>
      </c>
      <c r="AC40" s="382">
        <v>0</v>
      </c>
      <c r="AD40" s="382">
        <v>0</v>
      </c>
      <c r="AE40" s="382" t="s">
        <v>1117</v>
      </c>
      <c r="AF40" s="382">
        <v>0</v>
      </c>
      <c r="AG40" s="382">
        <v>0</v>
      </c>
      <c r="AH40" s="382">
        <v>0</v>
      </c>
      <c r="AI40" s="382">
        <v>0</v>
      </c>
      <c r="AJ40" s="382">
        <v>20</v>
      </c>
      <c r="AK40" s="382">
        <v>0</v>
      </c>
      <c r="AL40" s="383">
        <v>0</v>
      </c>
      <c r="AM40" s="383">
        <v>0</v>
      </c>
      <c r="AN40" s="383">
        <v>0</v>
      </c>
      <c r="AO40" s="383">
        <v>0</v>
      </c>
      <c r="AP40" s="383">
        <v>0</v>
      </c>
      <c r="AQ40" s="383">
        <v>0</v>
      </c>
      <c r="AR40" s="383">
        <v>0</v>
      </c>
      <c r="AS40" s="383">
        <v>0</v>
      </c>
      <c r="AT40" s="383">
        <v>0</v>
      </c>
      <c r="AU40" s="434">
        <v>0</v>
      </c>
      <c r="AV40" s="538">
        <v>0</v>
      </c>
      <c r="AW40" s="391"/>
      <c r="AX40" s="1185"/>
    </row>
    <row r="41" spans="1:52">
      <c r="A41" s="393" t="s">
        <v>201</v>
      </c>
      <c r="B41" s="1251" t="s">
        <v>83</v>
      </c>
      <c r="C41" s="1251"/>
      <c r="D41" s="1251"/>
      <c r="E41" s="1251">
        <v>42068</v>
      </c>
      <c r="F41" s="1251"/>
      <c r="G41" s="1251"/>
      <c r="H41" s="1251">
        <v>42154</v>
      </c>
      <c r="I41" s="1251"/>
      <c r="J41" s="1251"/>
      <c r="K41" s="1251"/>
      <c r="L41" s="1251"/>
      <c r="M41" s="1251"/>
      <c r="N41" s="1251"/>
      <c r="O41" s="1251"/>
      <c r="P41" s="1251"/>
      <c r="Q41" s="1251"/>
      <c r="R41" s="1251"/>
      <c r="S41" s="1251"/>
      <c r="T41" s="1251"/>
      <c r="U41" s="1251"/>
      <c r="V41" s="1251"/>
      <c r="W41" s="1251"/>
      <c r="X41" s="1251"/>
      <c r="Y41" s="1251"/>
      <c r="Z41" s="1251"/>
      <c r="AA41" s="1251"/>
      <c r="AB41" s="1251"/>
      <c r="AC41" s="1251"/>
      <c r="AD41" s="1251"/>
      <c r="AE41" s="1251"/>
      <c r="AF41" s="1251"/>
      <c r="AG41" s="1251"/>
      <c r="AH41" s="1251"/>
      <c r="AI41" s="1251"/>
      <c r="AJ41" s="1251"/>
      <c r="AK41" s="1251"/>
      <c r="AL41" s="1251"/>
      <c r="AM41" s="1251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</row>
    <row r="42" spans="1:52">
      <c r="A42" s="1198" t="s">
        <v>194</v>
      </c>
      <c r="B42" s="1252" t="s">
        <v>1091</v>
      </c>
      <c r="C42" s="1184" t="s">
        <v>33</v>
      </c>
      <c r="D42" s="1188">
        <v>35.229999999999997</v>
      </c>
      <c r="E42" s="1200">
        <v>42068</v>
      </c>
      <c r="F42" s="1200"/>
      <c r="G42" s="1200">
        <v>42061</v>
      </c>
      <c r="H42" s="1200">
        <v>42122</v>
      </c>
      <c r="I42" s="1250">
        <v>42247</v>
      </c>
      <c r="J42" s="1250"/>
      <c r="K42" s="1199">
        <f>O42+27.65</f>
        <v>34.78</v>
      </c>
      <c r="L42" s="1199">
        <f>27.65+P42</f>
        <v>29.009999999999998</v>
      </c>
      <c r="M42" s="1188">
        <f>D42-L42</f>
        <v>6.2199999999999989</v>
      </c>
      <c r="N42" s="1188">
        <f>L42/D42*100</f>
        <v>82.34459267669601</v>
      </c>
      <c r="O42" s="1188">
        <f t="shared" ref="O42:O54" si="2">SUM(S42:AW42)</f>
        <v>7.1300000000000061</v>
      </c>
      <c r="P42" s="1188">
        <f>SUM(S43:AW43)</f>
        <v>1.36</v>
      </c>
      <c r="Q42" s="1188">
        <f t="shared" ref="Q42:Q54" si="3">P42/O42*100</f>
        <v>19.074333800841501</v>
      </c>
      <c r="R42" s="380" t="s">
        <v>34</v>
      </c>
      <c r="S42" s="381">
        <v>0.23</v>
      </c>
      <c r="T42" s="381">
        <v>0.23</v>
      </c>
      <c r="U42" s="381">
        <v>0.23</v>
      </c>
      <c r="V42" s="381">
        <v>0.23</v>
      </c>
      <c r="W42" s="381">
        <v>0.23</v>
      </c>
      <c r="X42" s="381">
        <v>0.23</v>
      </c>
      <c r="Y42" s="381">
        <v>0.23</v>
      </c>
      <c r="Z42" s="381">
        <v>0.23</v>
      </c>
      <c r="AA42" s="381">
        <v>0.23</v>
      </c>
      <c r="AB42" s="381">
        <v>0.23</v>
      </c>
      <c r="AC42" s="381">
        <v>0.23</v>
      </c>
      <c r="AD42" s="381">
        <v>0.23</v>
      </c>
      <c r="AE42" s="381">
        <v>0.23</v>
      </c>
      <c r="AF42" s="381">
        <v>0.23</v>
      </c>
      <c r="AG42" s="381">
        <v>0.23</v>
      </c>
      <c r="AH42" s="381">
        <v>0.23</v>
      </c>
      <c r="AI42" s="381">
        <v>0.23</v>
      </c>
      <c r="AJ42" s="381">
        <v>0.23</v>
      </c>
      <c r="AK42" s="381">
        <v>0.23</v>
      </c>
      <c r="AL42" s="381">
        <v>0.23</v>
      </c>
      <c r="AM42" s="381">
        <v>0.23</v>
      </c>
      <c r="AN42" s="381">
        <v>0.23</v>
      </c>
      <c r="AO42" s="381">
        <v>0.23</v>
      </c>
      <c r="AP42" s="381">
        <v>0.23</v>
      </c>
      <c r="AQ42" s="381">
        <v>0.23</v>
      </c>
      <c r="AR42" s="381">
        <v>0.23</v>
      </c>
      <c r="AS42" s="381">
        <v>0.23</v>
      </c>
      <c r="AT42" s="381">
        <v>0.23</v>
      </c>
      <c r="AU42" s="381">
        <v>0.23</v>
      </c>
      <c r="AV42" s="381">
        <v>0.23</v>
      </c>
      <c r="AW42" s="381">
        <v>0.23</v>
      </c>
      <c r="AX42" s="1184" t="s">
        <v>413</v>
      </c>
    </row>
    <row r="43" spans="1:52">
      <c r="A43" s="1198"/>
      <c r="B43" s="1252"/>
      <c r="C43" s="1185"/>
      <c r="D43" s="1188"/>
      <c r="E43" s="1200"/>
      <c r="F43" s="1200"/>
      <c r="G43" s="1200"/>
      <c r="H43" s="1200"/>
      <c r="I43" s="1250"/>
      <c r="J43" s="1250"/>
      <c r="K43" s="1199"/>
      <c r="L43" s="1199"/>
      <c r="M43" s="1188"/>
      <c r="N43" s="1188"/>
      <c r="O43" s="1188"/>
      <c r="P43" s="1188"/>
      <c r="Q43" s="1188"/>
      <c r="R43" s="374" t="s">
        <v>35</v>
      </c>
      <c r="S43" s="382">
        <v>0</v>
      </c>
      <c r="T43" s="382">
        <v>0</v>
      </c>
      <c r="U43" s="382">
        <v>0</v>
      </c>
      <c r="V43" s="382">
        <v>0</v>
      </c>
      <c r="W43" s="382">
        <v>0</v>
      </c>
      <c r="X43" s="382">
        <v>0</v>
      </c>
      <c r="Y43" s="382">
        <v>0</v>
      </c>
      <c r="Z43" s="382">
        <v>0</v>
      </c>
      <c r="AA43" s="382">
        <v>0</v>
      </c>
      <c r="AB43" s="382">
        <v>0</v>
      </c>
      <c r="AC43" s="382">
        <v>0</v>
      </c>
      <c r="AD43" s="382">
        <v>0</v>
      </c>
      <c r="AE43" s="384" t="s">
        <v>1117</v>
      </c>
      <c r="AF43" s="384">
        <v>0</v>
      </c>
      <c r="AG43" s="384">
        <v>0</v>
      </c>
      <c r="AH43" s="384">
        <v>0</v>
      </c>
      <c r="AI43" s="384">
        <v>0</v>
      </c>
      <c r="AJ43" s="384">
        <v>0.37</v>
      </c>
      <c r="AK43" s="384">
        <v>0</v>
      </c>
      <c r="AL43" s="385">
        <v>0</v>
      </c>
      <c r="AM43" s="385">
        <v>0</v>
      </c>
      <c r="AN43" s="385">
        <v>0.41</v>
      </c>
      <c r="AO43" s="385">
        <v>0.48</v>
      </c>
      <c r="AP43" s="385">
        <v>0.1</v>
      </c>
      <c r="AQ43" s="385">
        <v>0</v>
      </c>
      <c r="AR43" s="385">
        <v>0</v>
      </c>
      <c r="AS43" s="385">
        <v>0</v>
      </c>
      <c r="AT43" s="385">
        <v>0</v>
      </c>
      <c r="AU43" s="536">
        <v>0</v>
      </c>
      <c r="AV43" s="540">
        <v>0</v>
      </c>
      <c r="AW43" s="395">
        <v>0</v>
      </c>
      <c r="AX43" s="1185"/>
    </row>
    <row r="44" spans="1:52" s="533" customFormat="1" ht="26.25" customHeight="1">
      <c r="A44" s="1253" t="s">
        <v>195</v>
      </c>
      <c r="B44" s="1254" t="s">
        <v>1114</v>
      </c>
      <c r="C44" s="1255" t="s">
        <v>7</v>
      </c>
      <c r="D44" s="1257">
        <v>1826</v>
      </c>
      <c r="E44" s="1258">
        <v>42070</v>
      </c>
      <c r="F44" s="1258"/>
      <c r="G44" s="1258">
        <v>42068</v>
      </c>
      <c r="H44" s="1258">
        <v>42149</v>
      </c>
      <c r="I44" s="1259">
        <v>42257</v>
      </c>
      <c r="J44" s="1259"/>
      <c r="K44" s="1260">
        <f>1057+O44</f>
        <v>1305</v>
      </c>
      <c r="L44" s="1260">
        <f>1057+P44</f>
        <v>1175</v>
      </c>
      <c r="M44" s="1257">
        <f>D44-L44</f>
        <v>651</v>
      </c>
      <c r="N44" s="1257">
        <f>L44/D44*100</f>
        <v>64.348302300109523</v>
      </c>
      <c r="O44" s="1260">
        <f t="shared" si="2"/>
        <v>248</v>
      </c>
      <c r="P44" s="1257">
        <f>SUM(S45:AW45)</f>
        <v>118</v>
      </c>
      <c r="Q44" s="1257">
        <f t="shared" si="3"/>
        <v>47.580645161290327</v>
      </c>
      <c r="R44" s="578" t="s">
        <v>34</v>
      </c>
      <c r="S44" s="579">
        <v>8</v>
      </c>
      <c r="T44" s="579">
        <v>8</v>
      </c>
      <c r="U44" s="579">
        <v>8</v>
      </c>
      <c r="V44" s="579">
        <v>8</v>
      </c>
      <c r="W44" s="579">
        <v>8</v>
      </c>
      <c r="X44" s="579">
        <v>8</v>
      </c>
      <c r="Y44" s="579">
        <v>8</v>
      </c>
      <c r="Z44" s="579">
        <v>8</v>
      </c>
      <c r="AA44" s="579">
        <v>8</v>
      </c>
      <c r="AB44" s="579">
        <v>8</v>
      </c>
      <c r="AC44" s="579">
        <v>8</v>
      </c>
      <c r="AD44" s="579">
        <v>8</v>
      </c>
      <c r="AE44" s="579">
        <v>8</v>
      </c>
      <c r="AF44" s="579">
        <v>8</v>
      </c>
      <c r="AG44" s="579">
        <v>8</v>
      </c>
      <c r="AH44" s="579">
        <v>8</v>
      </c>
      <c r="AI44" s="579">
        <v>8</v>
      </c>
      <c r="AJ44" s="579">
        <v>8</v>
      </c>
      <c r="AK44" s="579">
        <v>8</v>
      </c>
      <c r="AL44" s="579">
        <v>8</v>
      </c>
      <c r="AM44" s="579">
        <v>8</v>
      </c>
      <c r="AN44" s="579">
        <v>8</v>
      </c>
      <c r="AO44" s="579">
        <v>8</v>
      </c>
      <c r="AP44" s="579">
        <v>8</v>
      </c>
      <c r="AQ44" s="579">
        <v>8</v>
      </c>
      <c r="AR44" s="579">
        <v>8</v>
      </c>
      <c r="AS44" s="579">
        <v>8</v>
      </c>
      <c r="AT44" s="579">
        <v>8</v>
      </c>
      <c r="AU44" s="579">
        <v>8</v>
      </c>
      <c r="AV44" s="579">
        <v>8</v>
      </c>
      <c r="AW44" s="579">
        <v>8</v>
      </c>
      <c r="AX44" s="1255"/>
    </row>
    <row r="45" spans="1:52" s="533" customFormat="1">
      <c r="A45" s="1253"/>
      <c r="B45" s="1254"/>
      <c r="C45" s="1256"/>
      <c r="D45" s="1257"/>
      <c r="E45" s="1258"/>
      <c r="F45" s="1258"/>
      <c r="G45" s="1258"/>
      <c r="H45" s="1258"/>
      <c r="I45" s="1259"/>
      <c r="J45" s="1259"/>
      <c r="K45" s="1260"/>
      <c r="L45" s="1260"/>
      <c r="M45" s="1257"/>
      <c r="N45" s="1257"/>
      <c r="O45" s="1260"/>
      <c r="P45" s="1257"/>
      <c r="Q45" s="1257"/>
      <c r="R45" s="580" t="s">
        <v>35</v>
      </c>
      <c r="S45" s="581">
        <v>0</v>
      </c>
      <c r="T45" s="581">
        <v>0</v>
      </c>
      <c r="U45" s="581">
        <v>0</v>
      </c>
      <c r="V45" s="581">
        <v>0</v>
      </c>
      <c r="W45" s="581">
        <v>0</v>
      </c>
      <c r="X45" s="581">
        <v>0</v>
      </c>
      <c r="Y45" s="581">
        <v>8</v>
      </c>
      <c r="Z45" s="581">
        <v>8</v>
      </c>
      <c r="AA45" s="581">
        <v>10</v>
      </c>
      <c r="AB45" s="581">
        <v>5</v>
      </c>
      <c r="AC45" s="581">
        <v>7</v>
      </c>
      <c r="AD45" s="581" t="s">
        <v>1115</v>
      </c>
      <c r="AE45" s="582" t="s">
        <v>1119</v>
      </c>
      <c r="AF45" s="582">
        <v>5</v>
      </c>
      <c r="AG45" s="582">
        <v>6</v>
      </c>
      <c r="AH45" s="582">
        <v>5</v>
      </c>
      <c r="AI45" s="582">
        <v>4</v>
      </c>
      <c r="AJ45" s="582">
        <v>6</v>
      </c>
      <c r="AK45" s="582">
        <v>6</v>
      </c>
      <c r="AL45" s="583">
        <v>7</v>
      </c>
      <c r="AM45" s="583">
        <v>9</v>
      </c>
      <c r="AN45" s="583">
        <v>4</v>
      </c>
      <c r="AO45" s="583">
        <v>5</v>
      </c>
      <c r="AP45" s="583">
        <v>6</v>
      </c>
      <c r="AQ45" s="583">
        <v>5</v>
      </c>
      <c r="AR45" s="583">
        <v>0</v>
      </c>
      <c r="AS45" s="583">
        <v>2</v>
      </c>
      <c r="AT45" s="583">
        <v>4</v>
      </c>
      <c r="AU45" s="584">
        <v>1</v>
      </c>
      <c r="AV45" s="585">
        <v>3</v>
      </c>
      <c r="AW45" s="586">
        <v>2</v>
      </c>
      <c r="AX45" s="1256"/>
    </row>
    <row r="46" spans="1:52">
      <c r="A46" s="1198" t="s">
        <v>196</v>
      </c>
      <c r="B46" s="1252" t="s">
        <v>1092</v>
      </c>
      <c r="C46" s="1184" t="s">
        <v>33</v>
      </c>
      <c r="D46" s="1188">
        <v>35.229999999999997</v>
      </c>
      <c r="E46" s="1200">
        <v>42071</v>
      </c>
      <c r="F46" s="1200"/>
      <c r="G46" s="1200">
        <v>42071</v>
      </c>
      <c r="H46" s="1200">
        <v>42152</v>
      </c>
      <c r="I46" s="1250">
        <v>42258</v>
      </c>
      <c r="J46" s="1250"/>
      <c r="K46" s="1199">
        <f>L46+P46</f>
        <v>17.649999999999999</v>
      </c>
      <c r="L46" s="1199">
        <f>P46+июнь!L54</f>
        <v>13.129999999999999</v>
      </c>
      <c r="M46" s="1188">
        <f>D46-L46</f>
        <v>22.099999999999998</v>
      </c>
      <c r="N46" s="1188">
        <f>L46/D46*100</f>
        <v>37.269372693726936</v>
      </c>
      <c r="O46" s="1199">
        <f t="shared" si="2"/>
        <v>6.2000000000000028</v>
      </c>
      <c r="P46" s="1188">
        <f>SUM(S47:AW47)</f>
        <v>4.5200000000000005</v>
      </c>
      <c r="Q46" s="1188">
        <f t="shared" si="3"/>
        <v>72.903225806451587</v>
      </c>
      <c r="R46" s="380" t="s">
        <v>34</v>
      </c>
      <c r="S46" s="381">
        <v>0.2</v>
      </c>
      <c r="T46" s="381">
        <v>0.2</v>
      </c>
      <c r="U46" s="381">
        <v>0.2</v>
      </c>
      <c r="V46" s="381">
        <v>0.2</v>
      </c>
      <c r="W46" s="381">
        <v>0.2</v>
      </c>
      <c r="X46" s="381">
        <v>0.2</v>
      </c>
      <c r="Y46" s="381">
        <v>0.2</v>
      </c>
      <c r="Z46" s="381">
        <v>0.2</v>
      </c>
      <c r="AA46" s="381">
        <v>0.2</v>
      </c>
      <c r="AB46" s="381">
        <v>0.2</v>
      </c>
      <c r="AC46" s="381">
        <v>0.2</v>
      </c>
      <c r="AD46" s="381">
        <v>0.2</v>
      </c>
      <c r="AE46" s="381">
        <v>0.2</v>
      </c>
      <c r="AF46" s="381">
        <v>0.2</v>
      </c>
      <c r="AG46" s="381">
        <v>0.2</v>
      </c>
      <c r="AH46" s="381">
        <v>0.2</v>
      </c>
      <c r="AI46" s="381">
        <v>0.2</v>
      </c>
      <c r="AJ46" s="381">
        <v>0.2</v>
      </c>
      <c r="AK46" s="381">
        <v>0.2</v>
      </c>
      <c r="AL46" s="381">
        <v>0.2</v>
      </c>
      <c r="AM46" s="381">
        <v>0.2</v>
      </c>
      <c r="AN46" s="381">
        <v>0.2</v>
      </c>
      <c r="AO46" s="381">
        <v>0.2</v>
      </c>
      <c r="AP46" s="381">
        <v>0.2</v>
      </c>
      <c r="AQ46" s="381">
        <v>0.2</v>
      </c>
      <c r="AR46" s="381">
        <v>0.2</v>
      </c>
      <c r="AS46" s="381">
        <v>0.2</v>
      </c>
      <c r="AT46" s="381">
        <v>0.2</v>
      </c>
      <c r="AU46" s="381">
        <v>0.2</v>
      </c>
      <c r="AV46" s="381">
        <v>0.2</v>
      </c>
      <c r="AW46" s="381">
        <v>0.2</v>
      </c>
      <c r="AX46" s="1184"/>
    </row>
    <row r="47" spans="1:52">
      <c r="A47" s="1198"/>
      <c r="B47" s="1252"/>
      <c r="C47" s="1185"/>
      <c r="D47" s="1188"/>
      <c r="E47" s="1200"/>
      <c r="F47" s="1200"/>
      <c r="G47" s="1200"/>
      <c r="H47" s="1200"/>
      <c r="I47" s="1250"/>
      <c r="J47" s="1250"/>
      <c r="K47" s="1199"/>
      <c r="L47" s="1199"/>
      <c r="M47" s="1188"/>
      <c r="N47" s="1188"/>
      <c r="O47" s="1199"/>
      <c r="P47" s="1188"/>
      <c r="Q47" s="1188"/>
      <c r="R47" s="374" t="s">
        <v>35</v>
      </c>
      <c r="S47" s="382">
        <v>0.05</v>
      </c>
      <c r="T47" s="382">
        <v>0.34</v>
      </c>
      <c r="U47" s="382">
        <v>0.41</v>
      </c>
      <c r="V47" s="382">
        <v>0.05</v>
      </c>
      <c r="W47" s="382">
        <v>0.2</v>
      </c>
      <c r="X47" s="382">
        <v>0</v>
      </c>
      <c r="Y47" s="382">
        <v>0.35</v>
      </c>
      <c r="Z47" s="382">
        <v>0.1</v>
      </c>
      <c r="AA47" s="382">
        <v>0.3</v>
      </c>
      <c r="AB47" s="382">
        <v>0</v>
      </c>
      <c r="AC47" s="383">
        <v>0.1</v>
      </c>
      <c r="AD47" s="382" t="s">
        <v>1116</v>
      </c>
      <c r="AE47" s="384" t="s">
        <v>1120</v>
      </c>
      <c r="AF47" s="384">
        <v>0.25</v>
      </c>
      <c r="AG47" s="384">
        <v>0</v>
      </c>
      <c r="AH47" s="384">
        <v>0</v>
      </c>
      <c r="AI47" s="384">
        <v>0.15</v>
      </c>
      <c r="AJ47" s="384">
        <v>0</v>
      </c>
      <c r="AK47" s="384">
        <v>0.25</v>
      </c>
      <c r="AL47" s="385">
        <v>0.56000000000000005</v>
      </c>
      <c r="AM47" s="385">
        <v>0.5</v>
      </c>
      <c r="AN47" s="385">
        <v>0.15</v>
      </c>
      <c r="AO47" s="385">
        <v>0.25</v>
      </c>
      <c r="AP47" s="385">
        <v>0</v>
      </c>
      <c r="AQ47" s="385">
        <v>0</v>
      </c>
      <c r="AR47" s="385">
        <v>0.11</v>
      </c>
      <c r="AS47" s="385">
        <v>7.0000000000000007E-2</v>
      </c>
      <c r="AT47" s="385">
        <v>0</v>
      </c>
      <c r="AU47" s="536">
        <v>0.11</v>
      </c>
      <c r="AV47" s="540">
        <v>0.1</v>
      </c>
      <c r="AW47" s="541">
        <v>0.12</v>
      </c>
      <c r="AX47" s="1185"/>
    </row>
    <row r="48" spans="1:52" ht="30" customHeight="1">
      <c r="A48" s="1198" t="s">
        <v>197</v>
      </c>
      <c r="B48" s="1252" t="s">
        <v>1132</v>
      </c>
      <c r="C48" s="1184" t="s">
        <v>7</v>
      </c>
      <c r="D48" s="1188">
        <v>1826</v>
      </c>
      <c r="E48" s="1200">
        <v>42074</v>
      </c>
      <c r="F48" s="1200"/>
      <c r="G48" s="1200">
        <v>42077</v>
      </c>
      <c r="H48" s="1200">
        <v>42154</v>
      </c>
      <c r="I48" s="1250">
        <v>42257</v>
      </c>
      <c r="J48" s="1250"/>
      <c r="K48" s="1199">
        <f>1057+O48</f>
        <v>1274</v>
      </c>
      <c r="L48" s="1199">
        <f>1057+P48</f>
        <v>1143</v>
      </c>
      <c r="M48" s="1188">
        <f>D48-L48</f>
        <v>683</v>
      </c>
      <c r="N48" s="1188">
        <f>L48/D48*100</f>
        <v>62.595837897042713</v>
      </c>
      <c r="O48" s="1199">
        <f t="shared" si="2"/>
        <v>217</v>
      </c>
      <c r="P48" s="1188">
        <f>SUM(S49:AW49)</f>
        <v>86</v>
      </c>
      <c r="Q48" s="1188">
        <f t="shared" si="3"/>
        <v>39.631336405529957</v>
      </c>
      <c r="R48" s="380" t="s">
        <v>34</v>
      </c>
      <c r="S48" s="381">
        <v>7</v>
      </c>
      <c r="T48" s="381">
        <v>7</v>
      </c>
      <c r="U48" s="381">
        <v>7</v>
      </c>
      <c r="V48" s="381">
        <v>7</v>
      </c>
      <c r="W48" s="381">
        <v>7</v>
      </c>
      <c r="X48" s="381">
        <v>7</v>
      </c>
      <c r="Y48" s="381">
        <v>7</v>
      </c>
      <c r="Z48" s="381">
        <v>7</v>
      </c>
      <c r="AA48" s="381">
        <v>7</v>
      </c>
      <c r="AB48" s="381">
        <v>7</v>
      </c>
      <c r="AC48" s="381">
        <v>7</v>
      </c>
      <c r="AD48" s="381">
        <v>7</v>
      </c>
      <c r="AE48" s="381">
        <v>7</v>
      </c>
      <c r="AF48" s="381">
        <v>7</v>
      </c>
      <c r="AG48" s="381">
        <v>7</v>
      </c>
      <c r="AH48" s="381">
        <v>7</v>
      </c>
      <c r="AI48" s="381">
        <v>7</v>
      </c>
      <c r="AJ48" s="381">
        <v>7</v>
      </c>
      <c r="AK48" s="381">
        <v>7</v>
      </c>
      <c r="AL48" s="381">
        <v>7</v>
      </c>
      <c r="AM48" s="381">
        <v>7</v>
      </c>
      <c r="AN48" s="381">
        <v>7</v>
      </c>
      <c r="AO48" s="381">
        <v>7</v>
      </c>
      <c r="AP48" s="381">
        <v>7</v>
      </c>
      <c r="AQ48" s="381">
        <v>7</v>
      </c>
      <c r="AR48" s="381">
        <v>7</v>
      </c>
      <c r="AS48" s="381">
        <v>7</v>
      </c>
      <c r="AT48" s="381">
        <v>7</v>
      </c>
      <c r="AU48" s="381">
        <v>7</v>
      </c>
      <c r="AV48" s="381">
        <v>7</v>
      </c>
      <c r="AW48" s="381">
        <v>7</v>
      </c>
      <c r="AX48" s="1184" t="s">
        <v>413</v>
      </c>
      <c r="AY48" s="1184" t="s">
        <v>413</v>
      </c>
      <c r="AZ48" s="1184" t="s">
        <v>413</v>
      </c>
    </row>
    <row r="49" spans="1:52">
      <c r="A49" s="1198"/>
      <c r="B49" s="1252"/>
      <c r="C49" s="1185"/>
      <c r="D49" s="1188"/>
      <c r="E49" s="1200"/>
      <c r="F49" s="1200"/>
      <c r="G49" s="1200"/>
      <c r="H49" s="1200"/>
      <c r="I49" s="1250"/>
      <c r="J49" s="1250"/>
      <c r="K49" s="1199"/>
      <c r="L49" s="1199"/>
      <c r="M49" s="1188"/>
      <c r="N49" s="1188"/>
      <c r="O49" s="1199"/>
      <c r="P49" s="1188"/>
      <c r="Q49" s="1188"/>
      <c r="R49" s="374" t="s">
        <v>35</v>
      </c>
      <c r="S49" s="382">
        <v>0</v>
      </c>
      <c r="T49" s="382">
        <v>0</v>
      </c>
      <c r="U49" s="382">
        <v>0</v>
      </c>
      <c r="V49" s="382">
        <v>0</v>
      </c>
      <c r="W49" s="382">
        <v>0</v>
      </c>
      <c r="X49" s="382">
        <v>7</v>
      </c>
      <c r="Y49" s="382">
        <v>12</v>
      </c>
      <c r="Z49" s="382">
        <v>12</v>
      </c>
      <c r="AA49" s="382">
        <v>7</v>
      </c>
      <c r="AB49" s="382">
        <v>0</v>
      </c>
      <c r="AC49" s="382">
        <v>0</v>
      </c>
      <c r="AD49" s="382" t="s">
        <v>1117</v>
      </c>
      <c r="AE49" s="384" t="s">
        <v>1117</v>
      </c>
      <c r="AF49" s="384">
        <v>0</v>
      </c>
      <c r="AG49" s="384">
        <v>0</v>
      </c>
      <c r="AH49" s="384">
        <v>0</v>
      </c>
      <c r="AI49" s="384">
        <v>0</v>
      </c>
      <c r="AJ49" s="384">
        <v>48</v>
      </c>
      <c r="AK49" s="384">
        <v>0</v>
      </c>
      <c r="AL49" s="385">
        <v>0</v>
      </c>
      <c r="AM49" s="385">
        <v>0</v>
      </c>
      <c r="AN49" s="385">
        <v>0</v>
      </c>
      <c r="AO49" s="385">
        <v>0</v>
      </c>
      <c r="AP49" s="385">
        <v>0</v>
      </c>
      <c r="AQ49" s="385">
        <v>0</v>
      </c>
      <c r="AR49" s="385">
        <v>0</v>
      </c>
      <c r="AS49" s="385">
        <v>0</v>
      </c>
      <c r="AT49" s="385">
        <v>0</v>
      </c>
      <c r="AU49" s="536">
        <v>0</v>
      </c>
      <c r="AV49" s="540">
        <v>0</v>
      </c>
      <c r="AW49" s="541">
        <v>0</v>
      </c>
      <c r="AX49" s="1185"/>
      <c r="AY49" s="1185"/>
      <c r="AZ49" s="1185"/>
    </row>
    <row r="50" spans="1:52" ht="30" customHeight="1">
      <c r="A50" s="1198" t="s">
        <v>198</v>
      </c>
      <c r="B50" s="1252" t="s">
        <v>1094</v>
      </c>
      <c r="C50" s="1184" t="s">
        <v>7</v>
      </c>
      <c r="D50" s="1188">
        <v>3629</v>
      </c>
      <c r="E50" s="1200">
        <v>42077</v>
      </c>
      <c r="F50" s="1200"/>
      <c r="G50" s="1200">
        <v>42081</v>
      </c>
      <c r="H50" s="1200">
        <v>42137</v>
      </c>
      <c r="I50" s="1250">
        <v>42258</v>
      </c>
      <c r="J50" s="1250"/>
      <c r="K50" s="1199">
        <f>1319+O50</f>
        <v>1877</v>
      </c>
      <c r="L50" s="1199">
        <f>1319+P50</f>
        <v>1491</v>
      </c>
      <c r="M50" s="1188">
        <f>D50-L50</f>
        <v>2138</v>
      </c>
      <c r="N50" s="1188">
        <f>L50/D50*100</f>
        <v>41.085698539542577</v>
      </c>
      <c r="O50" s="1199">
        <f t="shared" si="2"/>
        <v>558</v>
      </c>
      <c r="P50" s="1188">
        <f>SUM(S51:AW51)</f>
        <v>172</v>
      </c>
      <c r="Q50" s="1188">
        <f t="shared" si="3"/>
        <v>30.824372759856633</v>
      </c>
      <c r="R50" s="380" t="s">
        <v>34</v>
      </c>
      <c r="S50" s="381">
        <v>18</v>
      </c>
      <c r="T50" s="381">
        <v>18</v>
      </c>
      <c r="U50" s="381">
        <v>18</v>
      </c>
      <c r="V50" s="381">
        <v>18</v>
      </c>
      <c r="W50" s="381">
        <v>18</v>
      </c>
      <c r="X50" s="381">
        <v>18</v>
      </c>
      <c r="Y50" s="381">
        <v>18</v>
      </c>
      <c r="Z50" s="381">
        <v>18</v>
      </c>
      <c r="AA50" s="381">
        <v>18</v>
      </c>
      <c r="AB50" s="381">
        <v>18</v>
      </c>
      <c r="AC50" s="381">
        <v>18</v>
      </c>
      <c r="AD50" s="381">
        <v>18</v>
      </c>
      <c r="AE50" s="381">
        <v>18</v>
      </c>
      <c r="AF50" s="381">
        <v>18</v>
      </c>
      <c r="AG50" s="381">
        <v>18</v>
      </c>
      <c r="AH50" s="381">
        <v>18</v>
      </c>
      <c r="AI50" s="381">
        <v>18</v>
      </c>
      <c r="AJ50" s="381">
        <v>18</v>
      </c>
      <c r="AK50" s="381">
        <v>18</v>
      </c>
      <c r="AL50" s="381">
        <v>18</v>
      </c>
      <c r="AM50" s="381">
        <v>18</v>
      </c>
      <c r="AN50" s="381">
        <v>18</v>
      </c>
      <c r="AO50" s="381">
        <v>18</v>
      </c>
      <c r="AP50" s="381">
        <v>18</v>
      </c>
      <c r="AQ50" s="381">
        <v>18</v>
      </c>
      <c r="AR50" s="381">
        <v>18</v>
      </c>
      <c r="AS50" s="381">
        <v>18</v>
      </c>
      <c r="AT50" s="381">
        <v>18</v>
      </c>
      <c r="AU50" s="381">
        <v>18</v>
      </c>
      <c r="AV50" s="381">
        <v>18</v>
      </c>
      <c r="AW50" s="381">
        <v>18</v>
      </c>
      <c r="AX50" s="1184"/>
    </row>
    <row r="51" spans="1:52">
      <c r="A51" s="1198"/>
      <c r="B51" s="1252"/>
      <c r="C51" s="1185"/>
      <c r="D51" s="1188"/>
      <c r="E51" s="1200"/>
      <c r="F51" s="1200"/>
      <c r="G51" s="1200"/>
      <c r="H51" s="1200"/>
      <c r="I51" s="1250"/>
      <c r="J51" s="1250"/>
      <c r="K51" s="1199"/>
      <c r="L51" s="1199"/>
      <c r="M51" s="1188"/>
      <c r="N51" s="1188"/>
      <c r="O51" s="1199"/>
      <c r="P51" s="1188"/>
      <c r="Q51" s="1188"/>
      <c r="R51" s="374" t="s">
        <v>35</v>
      </c>
      <c r="S51" s="382">
        <v>0</v>
      </c>
      <c r="T51" s="382">
        <v>0</v>
      </c>
      <c r="U51" s="382">
        <v>0</v>
      </c>
      <c r="V51" s="382">
        <v>10</v>
      </c>
      <c r="W51" s="382">
        <v>0</v>
      </c>
      <c r="X51" s="382">
        <v>0</v>
      </c>
      <c r="Y51" s="382">
        <v>0</v>
      </c>
      <c r="Z51" s="382">
        <v>0</v>
      </c>
      <c r="AA51" s="382">
        <v>0</v>
      </c>
      <c r="AB51" s="382">
        <v>0</v>
      </c>
      <c r="AC51" s="382">
        <v>25</v>
      </c>
      <c r="AD51" s="382" t="s">
        <v>1118</v>
      </c>
      <c r="AE51" s="384" t="s">
        <v>1121</v>
      </c>
      <c r="AF51" s="384">
        <v>0</v>
      </c>
      <c r="AG51" s="384">
        <v>0</v>
      </c>
      <c r="AH51" s="384">
        <v>13</v>
      </c>
      <c r="AI51" s="384">
        <v>15</v>
      </c>
      <c r="AJ51" s="384">
        <v>25</v>
      </c>
      <c r="AK51" s="384">
        <v>13</v>
      </c>
      <c r="AL51" s="385">
        <v>22</v>
      </c>
      <c r="AM51" s="385">
        <v>0</v>
      </c>
      <c r="AN51" s="385">
        <v>10</v>
      </c>
      <c r="AO51" s="385">
        <v>0</v>
      </c>
      <c r="AP51" s="385">
        <v>0</v>
      </c>
      <c r="AQ51" s="385">
        <v>0</v>
      </c>
      <c r="AR51" s="385">
        <v>21</v>
      </c>
      <c r="AS51" s="385">
        <v>1</v>
      </c>
      <c r="AT51" s="385">
        <v>0</v>
      </c>
      <c r="AU51" s="536">
        <v>0</v>
      </c>
      <c r="AV51" s="540">
        <v>1</v>
      </c>
      <c r="AW51" s="541">
        <v>16</v>
      </c>
      <c r="AX51" s="1185"/>
    </row>
    <row r="52" spans="1:52">
      <c r="A52" s="1198" t="s">
        <v>199</v>
      </c>
      <c r="B52" s="1252" t="s">
        <v>1095</v>
      </c>
      <c r="C52" s="1184" t="s">
        <v>33</v>
      </c>
      <c r="D52" s="1188">
        <f>35.23</f>
        <v>35.229999999999997</v>
      </c>
      <c r="E52" s="1200">
        <v>42092</v>
      </c>
      <c r="F52" s="1200"/>
      <c r="G52" s="1200">
        <v>42087</v>
      </c>
      <c r="H52" s="1200">
        <v>42143</v>
      </c>
      <c r="I52" s="1250">
        <v>42262</v>
      </c>
      <c r="J52" s="1250"/>
      <c r="K52" s="1199">
        <f>7.57+O52</f>
        <v>13.770000000000003</v>
      </c>
      <c r="L52" s="1199">
        <f>7.57+P52</f>
        <v>12.209</v>
      </c>
      <c r="M52" s="1188">
        <f>D52-L52</f>
        <v>23.020999999999997</v>
      </c>
      <c r="N52" s="1188">
        <f>L52/D52*100</f>
        <v>34.655123474311665</v>
      </c>
      <c r="O52" s="1199">
        <f t="shared" si="2"/>
        <v>6.2000000000000028</v>
      </c>
      <c r="P52" s="1188">
        <f>SUM(S53:AW53)</f>
        <v>4.6390000000000002</v>
      </c>
      <c r="Q52" s="1188">
        <f t="shared" si="3"/>
        <v>74.822580645161267</v>
      </c>
      <c r="R52" s="380" t="s">
        <v>34</v>
      </c>
      <c r="S52" s="381">
        <v>0.2</v>
      </c>
      <c r="T52" s="381">
        <v>0.2</v>
      </c>
      <c r="U52" s="381">
        <v>0.2</v>
      </c>
      <c r="V52" s="381">
        <v>0.2</v>
      </c>
      <c r="W52" s="381">
        <v>0.2</v>
      </c>
      <c r="X52" s="381">
        <v>0.2</v>
      </c>
      <c r="Y52" s="381">
        <v>0.2</v>
      </c>
      <c r="Z52" s="381">
        <v>0.2</v>
      </c>
      <c r="AA52" s="381">
        <v>0.2</v>
      </c>
      <c r="AB52" s="381">
        <v>0.2</v>
      </c>
      <c r="AC52" s="381">
        <v>0.2</v>
      </c>
      <c r="AD52" s="381">
        <v>0.2</v>
      </c>
      <c r="AE52" s="381">
        <v>0.2</v>
      </c>
      <c r="AF52" s="381">
        <v>0.2</v>
      </c>
      <c r="AG52" s="381">
        <v>0.2</v>
      </c>
      <c r="AH52" s="381">
        <v>0.2</v>
      </c>
      <c r="AI52" s="381">
        <v>0.2</v>
      </c>
      <c r="AJ52" s="381">
        <v>0.2</v>
      </c>
      <c r="AK52" s="381">
        <v>0.2</v>
      </c>
      <c r="AL52" s="381">
        <v>0.2</v>
      </c>
      <c r="AM52" s="381">
        <v>0.2</v>
      </c>
      <c r="AN52" s="381">
        <v>0.2</v>
      </c>
      <c r="AO52" s="381">
        <v>0.2</v>
      </c>
      <c r="AP52" s="381">
        <v>0.2</v>
      </c>
      <c r="AQ52" s="381">
        <v>0.2</v>
      </c>
      <c r="AR52" s="381">
        <v>0.2</v>
      </c>
      <c r="AS52" s="381">
        <v>0.2</v>
      </c>
      <c r="AT52" s="381">
        <v>0.2</v>
      </c>
      <c r="AU52" s="381">
        <v>0.2</v>
      </c>
      <c r="AV52" s="381">
        <v>0.2</v>
      </c>
      <c r="AW52" s="381">
        <v>0.2</v>
      </c>
      <c r="AX52" s="1184"/>
    </row>
    <row r="53" spans="1:52">
      <c r="A53" s="1198"/>
      <c r="B53" s="1252"/>
      <c r="C53" s="1185"/>
      <c r="D53" s="1188"/>
      <c r="E53" s="1200"/>
      <c r="F53" s="1200"/>
      <c r="G53" s="1200"/>
      <c r="H53" s="1200"/>
      <c r="I53" s="1250"/>
      <c r="J53" s="1250"/>
      <c r="K53" s="1199"/>
      <c r="L53" s="1199"/>
      <c r="M53" s="1188"/>
      <c r="N53" s="1188"/>
      <c r="O53" s="1199"/>
      <c r="P53" s="1188"/>
      <c r="Q53" s="1188"/>
      <c r="R53" s="374" t="s">
        <v>35</v>
      </c>
      <c r="S53" s="382">
        <v>0</v>
      </c>
      <c r="T53" s="382">
        <v>0</v>
      </c>
      <c r="U53" s="382">
        <v>0</v>
      </c>
      <c r="V53" s="382">
        <v>0.4</v>
      </c>
      <c r="W53" s="382">
        <v>0</v>
      </c>
      <c r="X53" s="382">
        <v>0.28000000000000003</v>
      </c>
      <c r="Y53" s="382">
        <v>0</v>
      </c>
      <c r="Z53" s="382">
        <v>0</v>
      </c>
      <c r="AA53" s="382">
        <v>0</v>
      </c>
      <c r="AB53" s="382">
        <v>0.9</v>
      </c>
      <c r="AC53" s="382">
        <v>0</v>
      </c>
      <c r="AD53" s="382" t="s">
        <v>1117</v>
      </c>
      <c r="AE53" s="384" t="s">
        <v>1117</v>
      </c>
      <c r="AF53" s="384">
        <v>0.35</v>
      </c>
      <c r="AG53" s="384">
        <v>0.52500000000000002</v>
      </c>
      <c r="AH53" s="384">
        <v>0</v>
      </c>
      <c r="AI53" s="384">
        <v>0</v>
      </c>
      <c r="AJ53" s="384">
        <v>0</v>
      </c>
      <c r="AK53" s="384">
        <v>0</v>
      </c>
      <c r="AL53" s="385">
        <v>0</v>
      </c>
      <c r="AM53" s="385">
        <v>0.41</v>
      </c>
      <c r="AN53" s="385">
        <v>0</v>
      </c>
      <c r="AO53" s="385">
        <v>0.35</v>
      </c>
      <c r="AP53" s="385">
        <v>0.75</v>
      </c>
      <c r="AQ53" s="385">
        <v>0.4</v>
      </c>
      <c r="AR53" s="385">
        <v>0</v>
      </c>
      <c r="AS53" s="385">
        <v>7.0000000000000007E-2</v>
      </c>
      <c r="AT53" s="385">
        <v>0</v>
      </c>
      <c r="AU53" s="536">
        <v>0.104</v>
      </c>
      <c r="AV53" s="540">
        <v>0</v>
      </c>
      <c r="AW53" s="541">
        <v>0.1</v>
      </c>
      <c r="AX53" s="1185"/>
    </row>
    <row r="54" spans="1:52" ht="30" customHeight="1">
      <c r="A54" s="1198" t="s">
        <v>200</v>
      </c>
      <c r="B54" s="1252" t="s">
        <v>1096</v>
      </c>
      <c r="C54" s="1184" t="s">
        <v>33</v>
      </c>
      <c r="D54" s="1188">
        <f>D42</f>
        <v>35.229999999999997</v>
      </c>
      <c r="E54" s="1200">
        <v>42099</v>
      </c>
      <c r="F54" s="1200"/>
      <c r="G54" s="1200">
        <v>42100</v>
      </c>
      <c r="H54" s="1200">
        <v>42149</v>
      </c>
      <c r="I54" s="1250">
        <v>42265</v>
      </c>
      <c r="J54" s="1250"/>
      <c r="K54" s="1199">
        <f>5.31+O54</f>
        <v>13.059999999999999</v>
      </c>
      <c r="L54" s="1199">
        <f>5.86+P54</f>
        <v>10.43</v>
      </c>
      <c r="M54" s="1188">
        <f>D54-L54</f>
        <v>24.799999999999997</v>
      </c>
      <c r="N54" s="1188">
        <f>L54/D54*100</f>
        <v>29.605449900652854</v>
      </c>
      <c r="O54" s="1188">
        <f t="shared" si="2"/>
        <v>7.75</v>
      </c>
      <c r="P54" s="1188">
        <f>SUM(S55:AW55)</f>
        <v>4.57</v>
      </c>
      <c r="Q54" s="1188">
        <f t="shared" si="3"/>
        <v>58.967741935483872</v>
      </c>
      <c r="R54" s="380" t="s">
        <v>34</v>
      </c>
      <c r="S54" s="381">
        <v>0.25</v>
      </c>
      <c r="T54" s="381">
        <v>0.25</v>
      </c>
      <c r="U54" s="381">
        <v>0.25</v>
      </c>
      <c r="V54" s="381">
        <v>0.25</v>
      </c>
      <c r="W54" s="381">
        <v>0.25</v>
      </c>
      <c r="X54" s="381">
        <v>0.25</v>
      </c>
      <c r="Y54" s="381">
        <v>0.25</v>
      </c>
      <c r="Z54" s="381">
        <v>0.25</v>
      </c>
      <c r="AA54" s="381">
        <v>0.25</v>
      </c>
      <c r="AB54" s="381">
        <v>0.25</v>
      </c>
      <c r="AC54" s="381">
        <v>0.25</v>
      </c>
      <c r="AD54" s="381">
        <v>0.25</v>
      </c>
      <c r="AE54" s="381">
        <v>0.25</v>
      </c>
      <c r="AF54" s="381">
        <v>0.25</v>
      </c>
      <c r="AG54" s="381">
        <v>0.25</v>
      </c>
      <c r="AH54" s="381">
        <v>0.25</v>
      </c>
      <c r="AI54" s="381">
        <v>0.25</v>
      </c>
      <c r="AJ54" s="381">
        <v>0.25</v>
      </c>
      <c r="AK54" s="381">
        <v>0.25</v>
      </c>
      <c r="AL54" s="381">
        <v>0.25</v>
      </c>
      <c r="AM54" s="381">
        <v>0.25</v>
      </c>
      <c r="AN54" s="381">
        <v>0.25</v>
      </c>
      <c r="AO54" s="381">
        <v>0.25</v>
      </c>
      <c r="AP54" s="381">
        <v>0.25</v>
      </c>
      <c r="AQ54" s="381">
        <v>0.25</v>
      </c>
      <c r="AR54" s="381">
        <v>0.25</v>
      </c>
      <c r="AS54" s="381">
        <v>0.25</v>
      </c>
      <c r="AT54" s="381">
        <v>0.25</v>
      </c>
      <c r="AU54" s="381">
        <v>0.25</v>
      </c>
      <c r="AV54" s="381">
        <v>0.25</v>
      </c>
      <c r="AW54" s="381">
        <v>0.25</v>
      </c>
      <c r="AX54" s="1184" t="s">
        <v>413</v>
      </c>
    </row>
    <row r="55" spans="1:52">
      <c r="A55" s="1198"/>
      <c r="B55" s="1252"/>
      <c r="C55" s="1185"/>
      <c r="D55" s="1188"/>
      <c r="E55" s="1200"/>
      <c r="F55" s="1200"/>
      <c r="G55" s="1200"/>
      <c r="H55" s="1200"/>
      <c r="I55" s="1250"/>
      <c r="J55" s="1250"/>
      <c r="K55" s="1199"/>
      <c r="L55" s="1199"/>
      <c r="M55" s="1188"/>
      <c r="N55" s="1188"/>
      <c r="O55" s="1188"/>
      <c r="P55" s="1188"/>
      <c r="Q55" s="1188"/>
      <c r="R55" s="374" t="s">
        <v>35</v>
      </c>
      <c r="S55" s="382">
        <v>0.4</v>
      </c>
      <c r="T55" s="382">
        <v>0</v>
      </c>
      <c r="U55" s="382">
        <v>0</v>
      </c>
      <c r="V55" s="382">
        <v>0</v>
      </c>
      <c r="W55" s="382">
        <v>0</v>
      </c>
      <c r="X55" s="382">
        <v>0</v>
      </c>
      <c r="Y55" s="382">
        <v>0</v>
      </c>
      <c r="Z55" s="382">
        <v>0.1</v>
      </c>
      <c r="AA55" s="382">
        <v>0.12</v>
      </c>
      <c r="AB55" s="382">
        <v>0</v>
      </c>
      <c r="AC55" s="382">
        <v>0.25</v>
      </c>
      <c r="AD55" s="382" t="s">
        <v>1117</v>
      </c>
      <c r="AE55" s="382" t="s">
        <v>1122</v>
      </c>
      <c r="AF55" s="382">
        <v>0.3</v>
      </c>
      <c r="AG55" s="382">
        <v>0</v>
      </c>
      <c r="AH55" s="382">
        <v>0</v>
      </c>
      <c r="AI55" s="382">
        <v>1.71</v>
      </c>
      <c r="AJ55" s="382">
        <v>0</v>
      </c>
      <c r="AK55" s="382">
        <v>0</v>
      </c>
      <c r="AL55" s="383">
        <v>0</v>
      </c>
      <c r="AM55" s="383">
        <v>0</v>
      </c>
      <c r="AN55" s="383">
        <v>0</v>
      </c>
      <c r="AO55" s="383">
        <v>0.3</v>
      </c>
      <c r="AP55" s="383">
        <v>0.4</v>
      </c>
      <c r="AQ55" s="383">
        <v>0</v>
      </c>
      <c r="AR55" s="383">
        <v>0.2</v>
      </c>
      <c r="AS55" s="383">
        <v>0.3</v>
      </c>
      <c r="AT55" s="383">
        <v>0.23</v>
      </c>
      <c r="AU55" s="434">
        <v>0.26</v>
      </c>
      <c r="AV55" s="538">
        <v>0</v>
      </c>
      <c r="AW55" s="542">
        <v>0</v>
      </c>
      <c r="AX55" s="1185"/>
    </row>
    <row r="56" spans="1:52" hidden="1">
      <c r="A56" s="1198"/>
      <c r="B56" s="1187"/>
      <c r="C56" s="1184"/>
      <c r="D56" s="1188"/>
      <c r="E56" s="1200"/>
      <c r="F56" s="1200"/>
      <c r="G56" s="1200"/>
      <c r="H56" s="1200"/>
      <c r="I56" s="1250"/>
      <c r="J56" s="1250"/>
      <c r="K56" s="1199"/>
      <c r="L56" s="1199"/>
      <c r="M56" s="1201"/>
      <c r="N56" s="1201"/>
      <c r="O56" s="1188"/>
      <c r="P56" s="1201"/>
      <c r="Q56" s="1201"/>
      <c r="R56" s="380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1184"/>
    </row>
    <row r="57" spans="1:52" hidden="1">
      <c r="A57" s="1198"/>
      <c r="B57" s="1187"/>
      <c r="C57" s="1185"/>
      <c r="D57" s="1188"/>
      <c r="E57" s="1200"/>
      <c r="F57" s="1200"/>
      <c r="G57" s="1200"/>
      <c r="H57" s="1200"/>
      <c r="I57" s="1250"/>
      <c r="J57" s="1250"/>
      <c r="K57" s="1199"/>
      <c r="L57" s="1199"/>
      <c r="M57" s="1202"/>
      <c r="N57" s="1202"/>
      <c r="O57" s="1188"/>
      <c r="P57" s="1202"/>
      <c r="Q57" s="1202"/>
      <c r="R57" s="374"/>
      <c r="S57" s="382"/>
      <c r="T57" s="382"/>
      <c r="U57" s="382"/>
      <c r="V57" s="382"/>
      <c r="W57" s="382"/>
      <c r="X57" s="382"/>
      <c r="Y57" s="382"/>
      <c r="Z57" s="382"/>
      <c r="AA57" s="382"/>
      <c r="AB57" s="382"/>
      <c r="AC57" s="382"/>
      <c r="AD57" s="382"/>
      <c r="AE57" s="384"/>
      <c r="AF57" s="384"/>
      <c r="AG57" s="384"/>
      <c r="AH57" s="384"/>
      <c r="AI57" s="384"/>
      <c r="AJ57" s="384"/>
      <c r="AK57" s="384"/>
      <c r="AL57" s="385"/>
      <c r="AM57" s="385"/>
      <c r="AN57" s="385"/>
      <c r="AO57" s="385"/>
      <c r="AP57" s="385"/>
      <c r="AQ57" s="385"/>
      <c r="AR57" s="385"/>
      <c r="AS57" s="385"/>
      <c r="AT57" s="385"/>
      <c r="AU57" s="386"/>
      <c r="AV57" s="387"/>
      <c r="AW57" s="387"/>
      <c r="AX57" s="1185"/>
    </row>
    <row r="58" spans="1:52" hidden="1">
      <c r="A58" s="1198"/>
      <c r="B58" s="1187"/>
      <c r="C58" s="1184"/>
      <c r="D58" s="1188"/>
      <c r="E58" s="1200"/>
      <c r="F58" s="1200"/>
      <c r="G58" s="1200"/>
      <c r="H58" s="1200"/>
      <c r="I58" s="1250"/>
      <c r="J58" s="1250"/>
      <c r="K58" s="1199"/>
      <c r="L58" s="1199"/>
      <c r="M58" s="1201"/>
      <c r="N58" s="1201"/>
      <c r="O58" s="1188"/>
      <c r="P58" s="1201"/>
      <c r="Q58" s="1201"/>
      <c r="R58" s="380"/>
      <c r="S58" s="388"/>
      <c r="T58" s="388"/>
      <c r="U58" s="388"/>
      <c r="V58" s="388"/>
      <c r="W58" s="388"/>
      <c r="X58" s="388"/>
      <c r="Y58" s="388"/>
      <c r="Z58" s="388"/>
      <c r="AA58" s="388"/>
      <c r="AB58" s="388"/>
      <c r="AC58" s="388"/>
      <c r="AD58" s="388"/>
      <c r="AE58" s="388"/>
      <c r="AF58" s="388"/>
      <c r="AG58" s="388"/>
      <c r="AH58" s="388"/>
      <c r="AI58" s="388"/>
      <c r="AJ58" s="388"/>
      <c r="AK58" s="388"/>
      <c r="AL58" s="388"/>
      <c r="AM58" s="388"/>
      <c r="AN58" s="388"/>
      <c r="AO58" s="388"/>
      <c r="AP58" s="388"/>
      <c r="AQ58" s="388"/>
      <c r="AR58" s="388"/>
      <c r="AS58" s="388"/>
      <c r="AT58" s="388"/>
      <c r="AU58" s="388"/>
      <c r="AV58" s="388"/>
      <c r="AW58" s="381"/>
      <c r="AX58" s="1184"/>
    </row>
    <row r="59" spans="1:52" hidden="1">
      <c r="A59" s="1198"/>
      <c r="B59" s="1187"/>
      <c r="C59" s="1185"/>
      <c r="D59" s="1188"/>
      <c r="E59" s="1200"/>
      <c r="F59" s="1200"/>
      <c r="G59" s="1200"/>
      <c r="H59" s="1200"/>
      <c r="I59" s="1250"/>
      <c r="J59" s="1250"/>
      <c r="K59" s="1199"/>
      <c r="L59" s="1199"/>
      <c r="M59" s="1202"/>
      <c r="N59" s="1202"/>
      <c r="O59" s="1188"/>
      <c r="P59" s="1202"/>
      <c r="Q59" s="1202"/>
      <c r="R59" s="374"/>
      <c r="S59" s="382"/>
      <c r="T59" s="382"/>
      <c r="U59" s="382"/>
      <c r="V59" s="382"/>
      <c r="W59" s="382"/>
      <c r="X59" s="382"/>
      <c r="Y59" s="382"/>
      <c r="Z59" s="382"/>
      <c r="AA59" s="382"/>
      <c r="AB59" s="382"/>
      <c r="AC59" s="382"/>
      <c r="AD59" s="382"/>
      <c r="AE59" s="384"/>
      <c r="AF59" s="384"/>
      <c r="AG59" s="384"/>
      <c r="AH59" s="384"/>
      <c r="AI59" s="384"/>
      <c r="AJ59" s="384"/>
      <c r="AK59" s="384"/>
      <c r="AL59" s="385"/>
      <c r="AM59" s="385"/>
      <c r="AN59" s="385"/>
      <c r="AO59" s="385"/>
      <c r="AP59" s="385"/>
      <c r="AQ59" s="385"/>
      <c r="AR59" s="385"/>
      <c r="AS59" s="385"/>
      <c r="AT59" s="385"/>
      <c r="AU59" s="386"/>
      <c r="AV59" s="387"/>
      <c r="AW59" s="387"/>
      <c r="AX59" s="1185"/>
    </row>
    <row r="60" spans="1:52" hidden="1">
      <c r="A60" s="1198"/>
      <c r="B60" s="1187"/>
      <c r="C60" s="1184"/>
      <c r="D60" s="1188"/>
      <c r="E60" s="1200"/>
      <c r="F60" s="1200"/>
      <c r="G60" s="1200"/>
      <c r="H60" s="1200"/>
      <c r="I60" s="1250"/>
      <c r="J60" s="1250"/>
      <c r="K60" s="1199"/>
      <c r="L60" s="1199"/>
      <c r="M60" s="1201"/>
      <c r="N60" s="1201"/>
      <c r="O60" s="1188"/>
      <c r="P60" s="1201"/>
      <c r="Q60" s="1201"/>
      <c r="R60" s="380"/>
      <c r="S60" s="388"/>
      <c r="T60" s="388"/>
      <c r="U60" s="388"/>
      <c r="V60" s="388"/>
      <c r="W60" s="388"/>
      <c r="X60" s="388"/>
      <c r="Y60" s="388"/>
      <c r="Z60" s="388"/>
      <c r="AA60" s="388"/>
      <c r="AB60" s="388"/>
      <c r="AC60" s="388"/>
      <c r="AD60" s="388"/>
      <c r="AE60" s="388"/>
      <c r="AF60" s="388"/>
      <c r="AG60" s="388"/>
      <c r="AH60" s="388"/>
      <c r="AI60" s="388"/>
      <c r="AJ60" s="388"/>
      <c r="AK60" s="388"/>
      <c r="AL60" s="388"/>
      <c r="AM60" s="388"/>
      <c r="AN60" s="388"/>
      <c r="AO60" s="388"/>
      <c r="AP60" s="388"/>
      <c r="AQ60" s="388"/>
      <c r="AR60" s="388"/>
      <c r="AS60" s="388"/>
      <c r="AT60" s="388"/>
      <c r="AU60" s="388"/>
      <c r="AV60" s="388"/>
      <c r="AW60" s="388"/>
      <c r="AX60" s="1184"/>
    </row>
    <row r="61" spans="1:52" hidden="1">
      <c r="A61" s="1198"/>
      <c r="B61" s="1187"/>
      <c r="C61" s="1185"/>
      <c r="D61" s="1188"/>
      <c r="E61" s="1200"/>
      <c r="F61" s="1200"/>
      <c r="G61" s="1200"/>
      <c r="H61" s="1200"/>
      <c r="I61" s="1250"/>
      <c r="J61" s="1250"/>
      <c r="K61" s="1199"/>
      <c r="L61" s="1199"/>
      <c r="M61" s="1202"/>
      <c r="N61" s="1202"/>
      <c r="O61" s="1188"/>
      <c r="P61" s="1202"/>
      <c r="Q61" s="1202"/>
      <c r="R61" s="374"/>
      <c r="S61" s="382"/>
      <c r="T61" s="382"/>
      <c r="U61" s="382"/>
      <c r="V61" s="382"/>
      <c r="W61" s="382"/>
      <c r="X61" s="382"/>
      <c r="Y61" s="382"/>
      <c r="Z61" s="382"/>
      <c r="AA61" s="382"/>
      <c r="AB61" s="382"/>
      <c r="AC61" s="382"/>
      <c r="AD61" s="382"/>
      <c r="AE61" s="384"/>
      <c r="AF61" s="384"/>
      <c r="AG61" s="384"/>
      <c r="AH61" s="384"/>
      <c r="AI61" s="384"/>
      <c r="AJ61" s="384"/>
      <c r="AK61" s="384"/>
      <c r="AL61" s="385"/>
      <c r="AM61" s="385"/>
      <c r="AN61" s="385"/>
      <c r="AO61" s="385"/>
      <c r="AP61" s="385"/>
      <c r="AQ61" s="385"/>
      <c r="AR61" s="385"/>
      <c r="AS61" s="385"/>
      <c r="AT61" s="385"/>
      <c r="AU61" s="386"/>
      <c r="AV61" s="387"/>
      <c r="AW61" s="387"/>
      <c r="AX61" s="1185"/>
    </row>
    <row r="62" spans="1:52">
      <c r="A62" s="392">
        <v>4</v>
      </c>
      <c r="B62" s="1193" t="s">
        <v>91</v>
      </c>
      <c r="C62" s="1193"/>
      <c r="D62" s="1193"/>
      <c r="E62" s="1193">
        <v>42045</v>
      </c>
      <c r="F62" s="1193"/>
      <c r="G62" s="1193"/>
      <c r="H62" s="1193">
        <v>42174</v>
      </c>
      <c r="I62" s="1193"/>
      <c r="J62" s="1193"/>
      <c r="K62" s="1193"/>
      <c r="L62" s="1193"/>
      <c r="M62" s="1193"/>
      <c r="N62" s="1193"/>
      <c r="O62" s="1193"/>
      <c r="P62" s="1193"/>
      <c r="Q62" s="1193"/>
      <c r="R62" s="1193"/>
      <c r="S62" s="1193"/>
      <c r="T62" s="1193"/>
      <c r="U62" s="1193"/>
      <c r="V62" s="1193"/>
      <c r="W62" s="1193"/>
      <c r="X62" s="1193"/>
      <c r="Y62" s="1193"/>
      <c r="Z62" s="1193"/>
      <c r="AA62" s="1193"/>
      <c r="AB62" s="1193"/>
      <c r="AC62" s="1193"/>
      <c r="AD62" s="1193"/>
      <c r="AE62" s="1193"/>
      <c r="AF62" s="1193"/>
      <c r="AG62" s="1193"/>
      <c r="AH62" s="1193"/>
      <c r="AI62" s="1193"/>
      <c r="AJ62" s="1193"/>
      <c r="AK62" s="1193"/>
      <c r="AL62" s="1193"/>
      <c r="AM62" s="1193"/>
      <c r="AN62" s="1193"/>
      <c r="AO62" s="1193"/>
      <c r="AP62" s="1193"/>
      <c r="AQ62" s="1193"/>
      <c r="AR62" s="1193"/>
      <c r="AS62" s="1193"/>
      <c r="AT62" s="1193"/>
      <c r="AU62" s="1193"/>
      <c r="AV62" s="1193"/>
      <c r="AW62" s="1193"/>
      <c r="AX62" s="1193"/>
    </row>
    <row r="63" spans="1:52">
      <c r="A63" s="393" t="s">
        <v>268</v>
      </c>
      <c r="B63" s="1251" t="s">
        <v>1107</v>
      </c>
      <c r="C63" s="1251"/>
      <c r="D63" s="1251"/>
      <c r="E63" s="1251">
        <v>42045</v>
      </c>
      <c r="F63" s="1251"/>
      <c r="G63" s="1251"/>
      <c r="H63" s="1251">
        <v>42084</v>
      </c>
      <c r="I63" s="1251"/>
      <c r="J63" s="1251"/>
      <c r="K63" s="1251"/>
      <c r="L63" s="1251"/>
      <c r="M63" s="1251"/>
      <c r="N63" s="1251"/>
      <c r="O63" s="1251"/>
      <c r="P63" s="1251"/>
      <c r="Q63" s="1251"/>
      <c r="R63" s="1251"/>
      <c r="S63" s="1251"/>
      <c r="T63" s="1251"/>
      <c r="U63" s="1251"/>
      <c r="V63" s="1251"/>
      <c r="W63" s="1251"/>
      <c r="X63" s="1251"/>
      <c r="Y63" s="1251"/>
      <c r="Z63" s="1251"/>
      <c r="AA63" s="1251"/>
      <c r="AB63" s="1251"/>
      <c r="AC63" s="1251"/>
      <c r="AD63" s="1251"/>
      <c r="AE63" s="1251"/>
      <c r="AF63" s="1251"/>
      <c r="AG63" s="1251"/>
      <c r="AH63" s="1251"/>
      <c r="AI63" s="1251"/>
      <c r="AJ63" s="1251"/>
      <c r="AK63" s="1251"/>
      <c r="AL63" s="1251"/>
      <c r="AM63" s="1251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</row>
    <row r="64" spans="1:52" s="469" customFormat="1" ht="15" customHeight="1">
      <c r="A64" s="1224" t="s">
        <v>129</v>
      </c>
      <c r="B64" s="1225" t="s">
        <v>1097</v>
      </c>
      <c r="C64" s="1226" t="s">
        <v>38</v>
      </c>
      <c r="D64" s="1199">
        <v>148</v>
      </c>
      <c r="E64" s="1228">
        <v>42045</v>
      </c>
      <c r="F64" s="1228">
        <v>42216</v>
      </c>
      <c r="G64" s="1228"/>
      <c r="H64" s="1228">
        <v>42054</v>
      </c>
      <c r="I64" s="1228">
        <v>42216</v>
      </c>
      <c r="J64" s="1228"/>
      <c r="K64" s="1199">
        <f>O64+апрель!L68</f>
        <v>148</v>
      </c>
      <c r="L64" s="1199">
        <f>P64+апрель!L68</f>
        <v>0</v>
      </c>
      <c r="M64" s="1229">
        <f>D64-L64</f>
        <v>148</v>
      </c>
      <c r="N64" s="1229">
        <f>L64/D64*100</f>
        <v>0</v>
      </c>
      <c r="O64" s="1199">
        <f>SUM(S64:AW64)</f>
        <v>148</v>
      </c>
      <c r="P64" s="1229">
        <f>SUM(S65:AW65)</f>
        <v>0</v>
      </c>
      <c r="Q64" s="1229">
        <f>P64/O64*100</f>
        <v>0</v>
      </c>
      <c r="R64" s="380" t="s">
        <v>34</v>
      </c>
      <c r="S64" s="381"/>
      <c r="T64" s="381"/>
      <c r="U64" s="381"/>
      <c r="V64" s="381"/>
      <c r="W64" s="381"/>
      <c r="X64" s="381">
        <f>M64/10</f>
        <v>14.8</v>
      </c>
      <c r="Y64" s="381">
        <v>14.8</v>
      </c>
      <c r="Z64" s="381">
        <v>14.8</v>
      </c>
      <c r="AA64" s="381">
        <v>14.8</v>
      </c>
      <c r="AB64" s="381">
        <v>14.8</v>
      </c>
      <c r="AC64" s="381">
        <v>14.8</v>
      </c>
      <c r="AD64" s="381">
        <v>14.8</v>
      </c>
      <c r="AE64" s="381">
        <v>14.8</v>
      </c>
      <c r="AF64" s="381">
        <v>14.8</v>
      </c>
      <c r="AG64" s="381">
        <v>14.8</v>
      </c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1184" t="s">
        <v>413</v>
      </c>
      <c r="AY64" s="469">
        <f>F64-I64</f>
        <v>0</v>
      </c>
    </row>
    <row r="65" spans="1:51" s="469" customFormat="1">
      <c r="A65" s="1224"/>
      <c r="B65" s="1225"/>
      <c r="C65" s="1227"/>
      <c r="D65" s="1199"/>
      <c r="E65" s="1228"/>
      <c r="F65" s="1228"/>
      <c r="G65" s="1228"/>
      <c r="H65" s="1228"/>
      <c r="I65" s="1228"/>
      <c r="J65" s="1228"/>
      <c r="K65" s="1199"/>
      <c r="L65" s="1199"/>
      <c r="M65" s="1230"/>
      <c r="N65" s="1230"/>
      <c r="O65" s="1199"/>
      <c r="P65" s="1230"/>
      <c r="Q65" s="1230"/>
      <c r="R65" s="375" t="s">
        <v>35</v>
      </c>
      <c r="S65" s="383"/>
      <c r="T65" s="383"/>
      <c r="U65" s="383"/>
      <c r="V65" s="383"/>
      <c r="W65" s="383"/>
      <c r="X65" s="383">
        <v>0</v>
      </c>
      <c r="Y65" s="383">
        <v>0</v>
      </c>
      <c r="Z65" s="383">
        <v>0</v>
      </c>
      <c r="AA65" s="383">
        <v>0</v>
      </c>
      <c r="AB65" s="383">
        <v>0</v>
      </c>
      <c r="AC65" s="383">
        <v>0</v>
      </c>
      <c r="AD65" s="383" t="s">
        <v>1117</v>
      </c>
      <c r="AE65" s="383" t="s">
        <v>1117</v>
      </c>
      <c r="AF65" s="383">
        <v>0</v>
      </c>
      <c r="AG65" s="383">
        <v>0</v>
      </c>
      <c r="AH65" s="383"/>
      <c r="AI65" s="383"/>
      <c r="AJ65" s="383"/>
      <c r="AK65" s="383"/>
      <c r="AL65" s="383"/>
      <c r="AM65" s="383"/>
      <c r="AN65" s="383"/>
      <c r="AO65" s="383"/>
      <c r="AP65" s="383"/>
      <c r="AQ65" s="383"/>
      <c r="AR65" s="383"/>
      <c r="AS65" s="383"/>
      <c r="AT65" s="383"/>
      <c r="AU65" s="396"/>
      <c r="AV65" s="397"/>
      <c r="AW65" s="391"/>
      <c r="AX65" s="1185"/>
    </row>
    <row r="66" spans="1:51" s="469" customFormat="1" ht="15" customHeight="1">
      <c r="A66" s="1248" t="s">
        <v>269</v>
      </c>
      <c r="B66" s="1194" t="s">
        <v>1106</v>
      </c>
      <c r="C66" s="1234"/>
      <c r="D66" s="1234"/>
      <c r="E66" s="1234"/>
      <c r="F66" s="1234"/>
      <c r="G66" s="1234"/>
      <c r="H66" s="1234"/>
      <c r="I66" s="1234"/>
      <c r="J66" s="1234"/>
      <c r="K66" s="1234"/>
      <c r="L66" s="1234"/>
      <c r="M66" s="1234"/>
      <c r="N66" s="1234"/>
      <c r="O66" s="1234"/>
      <c r="P66" s="1234"/>
      <c r="Q66" s="1234"/>
      <c r="R66" s="1234"/>
      <c r="S66" s="1234"/>
      <c r="T66" s="1234"/>
      <c r="U66" s="1234"/>
      <c r="V66" s="1234"/>
      <c r="W66" s="1234"/>
      <c r="X66" s="1234"/>
      <c r="Y66" s="1234"/>
      <c r="Z66" s="1234"/>
      <c r="AA66" s="1234"/>
      <c r="AB66" s="1234"/>
      <c r="AC66" s="1234"/>
      <c r="AD66" s="1234"/>
      <c r="AE66" s="1234"/>
      <c r="AF66" s="1234"/>
      <c r="AG66" s="1234"/>
      <c r="AH66" s="1234"/>
      <c r="AI66" s="1234"/>
      <c r="AJ66" s="1234"/>
      <c r="AK66" s="1234"/>
      <c r="AL66" s="1234"/>
      <c r="AM66" s="1234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5"/>
    </row>
    <row r="67" spans="1:51" s="469" customFormat="1">
      <c r="A67" s="1249"/>
      <c r="B67" s="1195"/>
      <c r="C67" s="1236"/>
      <c r="D67" s="1236"/>
      <c r="E67" s="1236"/>
      <c r="F67" s="1236"/>
      <c r="G67" s="1236"/>
      <c r="H67" s="1236"/>
      <c r="I67" s="1236"/>
      <c r="J67" s="1236"/>
      <c r="K67" s="1236"/>
      <c r="L67" s="1236"/>
      <c r="M67" s="1236"/>
      <c r="N67" s="1236"/>
      <c r="O67" s="1236"/>
      <c r="P67" s="1236"/>
      <c r="Q67" s="1236"/>
      <c r="R67" s="1236"/>
      <c r="S67" s="1236"/>
      <c r="T67" s="1236"/>
      <c r="U67" s="1236"/>
      <c r="V67" s="1236"/>
      <c r="W67" s="1236"/>
      <c r="X67" s="1236"/>
      <c r="Y67" s="1236"/>
      <c r="Z67" s="1236"/>
      <c r="AA67" s="1236"/>
      <c r="AB67" s="1236"/>
      <c r="AC67" s="1236"/>
      <c r="AD67" s="1236"/>
      <c r="AE67" s="1236"/>
      <c r="AF67" s="1236"/>
      <c r="AG67" s="1236"/>
      <c r="AH67" s="1236"/>
      <c r="AI67" s="1236"/>
      <c r="AJ67" s="1236"/>
      <c r="AK67" s="1236"/>
      <c r="AL67" s="1236"/>
      <c r="AM67" s="1236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7"/>
    </row>
    <row r="68" spans="1:51" s="469" customFormat="1" ht="15" customHeight="1">
      <c r="A68" s="1224" t="s">
        <v>134</v>
      </c>
      <c r="B68" s="1225" t="s">
        <v>1098</v>
      </c>
      <c r="C68" s="1226" t="s">
        <v>889</v>
      </c>
      <c r="D68" s="1199">
        <v>230</v>
      </c>
      <c r="E68" s="1228">
        <v>42070</v>
      </c>
      <c r="F68" s="1228"/>
      <c r="G68" s="1228">
        <v>42210</v>
      </c>
      <c r="H68" s="1228">
        <v>42084</v>
      </c>
      <c r="I68" s="1228">
        <v>42212</v>
      </c>
      <c r="J68" s="1228"/>
      <c r="K68" s="1199">
        <f>O68+март!L74</f>
        <v>230</v>
      </c>
      <c r="L68" s="1199">
        <f>P68+март!L74</f>
        <v>0</v>
      </c>
      <c r="M68" s="1229">
        <f>D68-L68</f>
        <v>230</v>
      </c>
      <c r="N68" s="1229">
        <f>L68/D68*100</f>
        <v>0</v>
      </c>
      <c r="O68" s="1199">
        <f>SUM(S68:AW68)</f>
        <v>230</v>
      </c>
      <c r="P68" s="1229">
        <f>SUM(S69:AW69)</f>
        <v>0</v>
      </c>
      <c r="Q68" s="1229">
        <f>P68/O68*100</f>
        <v>0</v>
      </c>
      <c r="R68" s="380" t="s">
        <v>34</v>
      </c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>
        <f>230/3</f>
        <v>76.666666666666671</v>
      </c>
      <c r="AR68" s="381">
        <f>230/3</f>
        <v>76.666666666666671</v>
      </c>
      <c r="AS68" s="381">
        <f>230/3</f>
        <v>76.666666666666671</v>
      </c>
      <c r="AT68" s="381"/>
      <c r="AU68" s="381"/>
      <c r="AV68" s="381"/>
      <c r="AW68" s="381"/>
      <c r="AX68" s="1246"/>
    </row>
    <row r="69" spans="1:51" s="469" customFormat="1">
      <c r="A69" s="1224"/>
      <c r="B69" s="1225"/>
      <c r="C69" s="1227"/>
      <c r="D69" s="1199"/>
      <c r="E69" s="1228"/>
      <c r="F69" s="1228"/>
      <c r="G69" s="1228"/>
      <c r="H69" s="1228"/>
      <c r="I69" s="1228"/>
      <c r="J69" s="1228"/>
      <c r="K69" s="1199"/>
      <c r="L69" s="1199"/>
      <c r="M69" s="1230"/>
      <c r="N69" s="1230"/>
      <c r="O69" s="1199"/>
      <c r="P69" s="1230"/>
      <c r="Q69" s="1230"/>
      <c r="R69" s="375" t="s">
        <v>35</v>
      </c>
      <c r="S69" s="383"/>
      <c r="T69" s="383"/>
      <c r="U69" s="383"/>
      <c r="V69" s="383"/>
      <c r="W69" s="383"/>
      <c r="X69" s="383"/>
      <c r="Y69" s="383"/>
      <c r="Z69" s="383"/>
      <c r="AA69" s="383"/>
      <c r="AB69" s="383"/>
      <c r="AC69" s="383"/>
      <c r="AD69" s="383"/>
      <c r="AE69" s="383"/>
      <c r="AF69" s="383"/>
      <c r="AG69" s="383"/>
      <c r="AH69" s="383"/>
      <c r="AI69" s="383"/>
      <c r="AJ69" s="383"/>
      <c r="AK69" s="383"/>
      <c r="AL69" s="383"/>
      <c r="AM69" s="383"/>
      <c r="AN69" s="383"/>
      <c r="AO69" s="383"/>
      <c r="AP69" s="383"/>
      <c r="AQ69" s="383"/>
      <c r="AR69" s="383"/>
      <c r="AS69" s="383"/>
      <c r="AT69" s="383"/>
      <c r="AU69" s="383"/>
      <c r="AV69" s="383"/>
      <c r="AW69" s="383"/>
      <c r="AX69" s="1247"/>
    </row>
    <row r="70" spans="1:51" s="469" customFormat="1" ht="15" customHeight="1">
      <c r="A70" s="1224" t="s">
        <v>135</v>
      </c>
      <c r="B70" s="1225" t="s">
        <v>1099</v>
      </c>
      <c r="C70" s="1226" t="s">
        <v>907</v>
      </c>
      <c r="D70" s="1199">
        <v>1</v>
      </c>
      <c r="E70" s="1228">
        <v>42070</v>
      </c>
      <c r="F70" s="1228"/>
      <c r="G70" s="1228">
        <v>42213</v>
      </c>
      <c r="H70" s="1228">
        <v>42078</v>
      </c>
      <c r="I70" s="1228">
        <v>42222</v>
      </c>
      <c r="J70" s="1228"/>
      <c r="K70" s="1199">
        <f>O70+март!L76</f>
        <v>0.4</v>
      </c>
      <c r="L70" s="1199">
        <f>P70+март!L76</f>
        <v>0</v>
      </c>
      <c r="M70" s="1229">
        <f>D70-L70</f>
        <v>1</v>
      </c>
      <c r="N70" s="1229">
        <f>L70/D70*100</f>
        <v>0</v>
      </c>
      <c r="O70" s="1199">
        <f>SUM(S70:AW70)</f>
        <v>0.4</v>
      </c>
      <c r="P70" s="1229">
        <f>SUM(S71:AW71)</f>
        <v>0</v>
      </c>
      <c r="Q70" s="1229">
        <f>P70/O70*100</f>
        <v>0</v>
      </c>
      <c r="R70" s="380" t="s">
        <v>34</v>
      </c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>
        <f>1/10</f>
        <v>0.1</v>
      </c>
      <c r="AU70" s="381">
        <f>1/10</f>
        <v>0.1</v>
      </c>
      <c r="AV70" s="381">
        <f>1/10</f>
        <v>0.1</v>
      </c>
      <c r="AW70" s="381">
        <f>1/10</f>
        <v>0.1</v>
      </c>
      <c r="AX70" s="1246"/>
    </row>
    <row r="71" spans="1:51" s="469" customFormat="1">
      <c r="A71" s="1224"/>
      <c r="B71" s="1225"/>
      <c r="C71" s="1227"/>
      <c r="D71" s="1199"/>
      <c r="E71" s="1228"/>
      <c r="F71" s="1228"/>
      <c r="G71" s="1228"/>
      <c r="H71" s="1228"/>
      <c r="I71" s="1228"/>
      <c r="J71" s="1228"/>
      <c r="K71" s="1199"/>
      <c r="L71" s="1199"/>
      <c r="M71" s="1230"/>
      <c r="N71" s="1230"/>
      <c r="O71" s="1199"/>
      <c r="P71" s="1230"/>
      <c r="Q71" s="1230"/>
      <c r="R71" s="375" t="s">
        <v>35</v>
      </c>
      <c r="S71" s="383"/>
      <c r="T71" s="383"/>
      <c r="U71" s="383"/>
      <c r="V71" s="383"/>
      <c r="W71" s="383"/>
      <c r="X71" s="383"/>
      <c r="Y71" s="383"/>
      <c r="Z71" s="383"/>
      <c r="AA71" s="383"/>
      <c r="AB71" s="383"/>
      <c r="AC71" s="383"/>
      <c r="AD71" s="383"/>
      <c r="AE71" s="383"/>
      <c r="AF71" s="383"/>
      <c r="AG71" s="383"/>
      <c r="AH71" s="383"/>
      <c r="AI71" s="383"/>
      <c r="AJ71" s="383"/>
      <c r="AK71" s="383"/>
      <c r="AL71" s="383"/>
      <c r="AM71" s="383"/>
      <c r="AN71" s="383"/>
      <c r="AO71" s="383"/>
      <c r="AP71" s="383"/>
      <c r="AQ71" s="383"/>
      <c r="AR71" s="383"/>
      <c r="AS71" s="383"/>
      <c r="AT71" s="383"/>
      <c r="AU71" s="396"/>
      <c r="AV71" s="397"/>
      <c r="AW71" s="391"/>
      <c r="AX71" s="1247"/>
    </row>
    <row r="72" spans="1:51" s="469" customFormat="1" ht="15" customHeight="1">
      <c r="A72" s="1238">
        <v>5</v>
      </c>
      <c r="B72" s="1240" t="s">
        <v>1100</v>
      </c>
      <c r="C72" s="1241"/>
      <c r="D72" s="1241"/>
      <c r="E72" s="1241"/>
      <c r="F72" s="1241"/>
      <c r="G72" s="1241"/>
      <c r="H72" s="1241"/>
      <c r="I72" s="1241"/>
      <c r="J72" s="1241"/>
      <c r="K72" s="1241"/>
      <c r="L72" s="1241"/>
      <c r="M72" s="1241"/>
      <c r="N72" s="1241"/>
      <c r="O72" s="1241"/>
      <c r="P72" s="1241"/>
      <c r="Q72" s="1241"/>
      <c r="R72" s="1241"/>
      <c r="S72" s="1241"/>
      <c r="T72" s="1241"/>
      <c r="U72" s="1241"/>
      <c r="V72" s="1241"/>
      <c r="W72" s="1241"/>
      <c r="X72" s="1241"/>
      <c r="Y72" s="1241"/>
      <c r="Z72" s="1241"/>
      <c r="AA72" s="1241"/>
      <c r="AB72" s="1241"/>
      <c r="AC72" s="1241"/>
      <c r="AD72" s="1241"/>
      <c r="AE72" s="1241"/>
      <c r="AF72" s="1241"/>
      <c r="AG72" s="1241"/>
      <c r="AH72" s="1241"/>
      <c r="AI72" s="1241"/>
      <c r="AJ72" s="1241"/>
      <c r="AK72" s="1241"/>
      <c r="AL72" s="1241"/>
      <c r="AM72" s="1241"/>
      <c r="AN72" s="1241"/>
      <c r="AO72" s="1241"/>
      <c r="AP72" s="1241"/>
      <c r="AQ72" s="1241"/>
      <c r="AR72" s="1241"/>
      <c r="AS72" s="1241"/>
      <c r="AT72" s="1241"/>
      <c r="AU72" s="1241"/>
      <c r="AV72" s="1241"/>
      <c r="AW72" s="1241"/>
      <c r="AX72" s="1242"/>
      <c r="AY72" s="469">
        <f>F72-I72</f>
        <v>0</v>
      </c>
    </row>
    <row r="73" spans="1:51" s="469" customFormat="1">
      <c r="A73" s="1239"/>
      <c r="B73" s="1243"/>
      <c r="C73" s="1244"/>
      <c r="D73" s="1244"/>
      <c r="E73" s="1244"/>
      <c r="F73" s="1244"/>
      <c r="G73" s="1244"/>
      <c r="H73" s="1244"/>
      <c r="I73" s="1244"/>
      <c r="J73" s="1244"/>
      <c r="K73" s="1244"/>
      <c r="L73" s="1244"/>
      <c r="M73" s="1244"/>
      <c r="N73" s="1244"/>
      <c r="O73" s="1244"/>
      <c r="P73" s="1244"/>
      <c r="Q73" s="1244"/>
      <c r="R73" s="1244"/>
      <c r="S73" s="1244"/>
      <c r="T73" s="1244"/>
      <c r="U73" s="1244"/>
      <c r="V73" s="1244"/>
      <c r="W73" s="1244"/>
      <c r="X73" s="1244"/>
      <c r="Y73" s="1244"/>
      <c r="Z73" s="1244"/>
      <c r="AA73" s="1244"/>
      <c r="AB73" s="1244"/>
      <c r="AC73" s="1244"/>
      <c r="AD73" s="1244"/>
      <c r="AE73" s="1244"/>
      <c r="AF73" s="1244"/>
      <c r="AG73" s="1244"/>
      <c r="AH73" s="1244"/>
      <c r="AI73" s="1244"/>
      <c r="AJ73" s="1244"/>
      <c r="AK73" s="1244"/>
      <c r="AL73" s="1244"/>
      <c r="AM73" s="1244"/>
      <c r="AN73" s="1244"/>
      <c r="AO73" s="1244"/>
      <c r="AP73" s="1244"/>
      <c r="AQ73" s="1244"/>
      <c r="AR73" s="1244"/>
      <c r="AS73" s="1244"/>
      <c r="AT73" s="1244"/>
      <c r="AU73" s="1244"/>
      <c r="AV73" s="1244"/>
      <c r="AW73" s="1244"/>
      <c r="AX73" s="1245"/>
    </row>
    <row r="74" spans="1:51" s="469" customFormat="1" ht="15" customHeight="1">
      <c r="A74" s="1224" t="s">
        <v>162</v>
      </c>
      <c r="B74" s="1225" t="s">
        <v>1101</v>
      </c>
      <c r="C74" s="1226" t="s">
        <v>889</v>
      </c>
      <c r="D74" s="1199">
        <v>6050</v>
      </c>
      <c r="E74" s="1228">
        <v>42075</v>
      </c>
      <c r="F74" s="1231"/>
      <c r="G74" s="1228">
        <v>42186</v>
      </c>
      <c r="H74" s="1228">
        <v>42089</v>
      </c>
      <c r="I74" s="1228">
        <v>42225</v>
      </c>
      <c r="J74" s="1228"/>
      <c r="K74" s="1199">
        <f>O74+март!L92</f>
        <v>4688.75</v>
      </c>
      <c r="L74" s="1199">
        <f>P74+март!L92</f>
        <v>0</v>
      </c>
      <c r="M74" s="1229">
        <f>D74-L74</f>
        <v>6050</v>
      </c>
      <c r="N74" s="1229">
        <f>L74/D74*100</f>
        <v>0</v>
      </c>
      <c r="O74" s="1199">
        <f>SUM(S74:AW74)</f>
        <v>4688.75</v>
      </c>
      <c r="P74" s="1229">
        <f>SUM(S75:AW75)</f>
        <v>0</v>
      </c>
      <c r="Q74" s="1229">
        <f>P74/O74*100</f>
        <v>0</v>
      </c>
      <c r="R74" s="380" t="s">
        <v>34</v>
      </c>
      <c r="S74" s="381">
        <f>D74/40</f>
        <v>151.25</v>
      </c>
      <c r="T74" s="381">
        <v>151.25</v>
      </c>
      <c r="U74" s="381">
        <v>151.25</v>
      </c>
      <c r="V74" s="381">
        <v>151.25</v>
      </c>
      <c r="W74" s="381">
        <v>151.25</v>
      </c>
      <c r="X74" s="381">
        <v>151.25</v>
      </c>
      <c r="Y74" s="381">
        <v>151.25</v>
      </c>
      <c r="Z74" s="381">
        <v>151.25</v>
      </c>
      <c r="AA74" s="381">
        <v>151.25</v>
      </c>
      <c r="AB74" s="381">
        <v>151.25</v>
      </c>
      <c r="AC74" s="381">
        <v>151.25</v>
      </c>
      <c r="AD74" s="381">
        <v>151.25</v>
      </c>
      <c r="AE74" s="381">
        <v>151.25</v>
      </c>
      <c r="AF74" s="381">
        <v>151.25</v>
      </c>
      <c r="AG74" s="381">
        <v>151.25</v>
      </c>
      <c r="AH74" s="381">
        <v>151.25</v>
      </c>
      <c r="AI74" s="381">
        <v>151.25</v>
      </c>
      <c r="AJ74" s="381">
        <v>151.25</v>
      </c>
      <c r="AK74" s="381">
        <v>151.25</v>
      </c>
      <c r="AL74" s="381">
        <v>151.25</v>
      </c>
      <c r="AM74" s="381">
        <v>151.25</v>
      </c>
      <c r="AN74" s="381">
        <v>151.25</v>
      </c>
      <c r="AO74" s="381">
        <v>151.25</v>
      </c>
      <c r="AP74" s="381">
        <v>151.25</v>
      </c>
      <c r="AQ74" s="381">
        <v>151.25</v>
      </c>
      <c r="AR74" s="381">
        <v>151.25</v>
      </c>
      <c r="AS74" s="381">
        <v>151.25</v>
      </c>
      <c r="AT74" s="381">
        <v>151.25</v>
      </c>
      <c r="AU74" s="381">
        <v>151.25</v>
      </c>
      <c r="AV74" s="381">
        <v>151.25</v>
      </c>
      <c r="AW74" s="381">
        <v>151.25</v>
      </c>
      <c r="AX74" s="1184" t="s">
        <v>413</v>
      </c>
      <c r="AY74" s="469">
        <f>H74-E74</f>
        <v>14</v>
      </c>
    </row>
    <row r="75" spans="1:51" s="469" customFormat="1">
      <c r="A75" s="1224"/>
      <c r="B75" s="1225"/>
      <c r="C75" s="1227"/>
      <c r="D75" s="1199"/>
      <c r="E75" s="1228"/>
      <c r="F75" s="1231"/>
      <c r="G75" s="1228"/>
      <c r="H75" s="1228"/>
      <c r="I75" s="1228"/>
      <c r="J75" s="1228"/>
      <c r="K75" s="1199"/>
      <c r="L75" s="1199"/>
      <c r="M75" s="1230"/>
      <c r="N75" s="1230"/>
      <c r="O75" s="1199"/>
      <c r="P75" s="1230"/>
      <c r="Q75" s="1230"/>
      <c r="R75" s="375" t="s">
        <v>35</v>
      </c>
      <c r="S75" s="383">
        <v>0</v>
      </c>
      <c r="T75" s="383">
        <v>0</v>
      </c>
      <c r="U75" s="383">
        <v>0</v>
      </c>
      <c r="V75" s="383">
        <v>0</v>
      </c>
      <c r="W75" s="383">
        <v>0</v>
      </c>
      <c r="X75" s="383">
        <v>0</v>
      </c>
      <c r="Y75" s="383">
        <v>0</v>
      </c>
      <c r="Z75" s="383">
        <v>0</v>
      </c>
      <c r="AA75" s="383">
        <v>0</v>
      </c>
      <c r="AB75" s="383">
        <v>0</v>
      </c>
      <c r="AC75" s="383">
        <v>0</v>
      </c>
      <c r="AD75" s="383" t="s">
        <v>1117</v>
      </c>
      <c r="AE75" s="383" t="s">
        <v>1117</v>
      </c>
      <c r="AF75" s="383">
        <v>0</v>
      </c>
      <c r="AG75" s="383">
        <v>0</v>
      </c>
      <c r="AH75" s="383">
        <v>0</v>
      </c>
      <c r="AI75" s="383">
        <v>0</v>
      </c>
      <c r="AJ75" s="383">
        <v>0</v>
      </c>
      <c r="AK75" s="383">
        <v>0</v>
      </c>
      <c r="AL75" s="383">
        <v>0</v>
      </c>
      <c r="AM75" s="383">
        <v>0</v>
      </c>
      <c r="AN75" s="383"/>
      <c r="AO75" s="383"/>
      <c r="AP75" s="383"/>
      <c r="AQ75" s="383"/>
      <c r="AR75" s="383"/>
      <c r="AS75" s="383"/>
      <c r="AT75" s="383"/>
      <c r="AU75" s="396"/>
      <c r="AV75" s="397"/>
      <c r="AW75" s="391"/>
      <c r="AX75" s="1185"/>
    </row>
    <row r="76" spans="1:51" s="469" customFormat="1" ht="15" customHeight="1">
      <c r="A76" s="1232" t="s">
        <v>1113</v>
      </c>
      <c r="B76" s="1194" t="s">
        <v>1103</v>
      </c>
      <c r="C76" s="1234"/>
      <c r="D76" s="1234"/>
      <c r="E76" s="1234"/>
      <c r="F76" s="1234"/>
      <c r="G76" s="1234"/>
      <c r="H76" s="1234"/>
      <c r="I76" s="1234"/>
      <c r="J76" s="1234"/>
      <c r="K76" s="1234"/>
      <c r="L76" s="1234"/>
      <c r="M76" s="1234"/>
      <c r="N76" s="1234"/>
      <c r="O76" s="1234"/>
      <c r="P76" s="1234"/>
      <c r="Q76" s="1234"/>
      <c r="R76" s="1234"/>
      <c r="S76" s="1234"/>
      <c r="T76" s="1234"/>
      <c r="U76" s="1234"/>
      <c r="V76" s="1234"/>
      <c r="W76" s="1234"/>
      <c r="X76" s="1234"/>
      <c r="Y76" s="1234"/>
      <c r="Z76" s="1234"/>
      <c r="AA76" s="1234"/>
      <c r="AB76" s="1234"/>
      <c r="AC76" s="1234"/>
      <c r="AD76" s="1234"/>
      <c r="AE76" s="1234"/>
      <c r="AF76" s="1234"/>
      <c r="AG76" s="1234"/>
      <c r="AH76" s="1234"/>
      <c r="AI76" s="1234"/>
      <c r="AJ76" s="1234"/>
      <c r="AK76" s="1234"/>
      <c r="AL76" s="1234"/>
      <c r="AM76" s="1234"/>
      <c r="AN76" s="1234"/>
      <c r="AO76" s="1234"/>
      <c r="AP76" s="1234"/>
      <c r="AQ76" s="1234"/>
      <c r="AR76" s="1234"/>
      <c r="AS76" s="1234"/>
      <c r="AT76" s="1234"/>
      <c r="AU76" s="1234"/>
      <c r="AV76" s="1234"/>
      <c r="AW76" s="1234"/>
      <c r="AX76" s="1235"/>
      <c r="AY76" s="469">
        <f t="shared" ref="AY76:AY120" si="4">H76-E76</f>
        <v>0</v>
      </c>
    </row>
    <row r="77" spans="1:51" s="469" customFormat="1">
      <c r="A77" s="1233"/>
      <c r="B77" s="1195"/>
      <c r="C77" s="1236"/>
      <c r="D77" s="1236"/>
      <c r="E77" s="1236"/>
      <c r="F77" s="1236"/>
      <c r="G77" s="1236"/>
      <c r="H77" s="1236"/>
      <c r="I77" s="1236"/>
      <c r="J77" s="1236"/>
      <c r="K77" s="1236"/>
      <c r="L77" s="1236"/>
      <c r="M77" s="1236"/>
      <c r="N77" s="1236"/>
      <c r="O77" s="1236"/>
      <c r="P77" s="1236"/>
      <c r="Q77" s="1236"/>
      <c r="R77" s="1236"/>
      <c r="S77" s="1236"/>
      <c r="T77" s="1236"/>
      <c r="U77" s="1236"/>
      <c r="V77" s="1236"/>
      <c r="W77" s="1236"/>
      <c r="X77" s="1236"/>
      <c r="Y77" s="1236"/>
      <c r="Z77" s="1236"/>
      <c r="AA77" s="1236"/>
      <c r="AB77" s="1236"/>
      <c r="AC77" s="1236"/>
      <c r="AD77" s="1236"/>
      <c r="AE77" s="1236"/>
      <c r="AF77" s="1236"/>
      <c r="AG77" s="1236"/>
      <c r="AH77" s="1236"/>
      <c r="AI77" s="1236"/>
      <c r="AJ77" s="1236"/>
      <c r="AK77" s="1236"/>
      <c r="AL77" s="1236"/>
      <c r="AM77" s="1236"/>
      <c r="AN77" s="1236"/>
      <c r="AO77" s="1236"/>
      <c r="AP77" s="1236"/>
      <c r="AQ77" s="1236"/>
      <c r="AR77" s="1236"/>
      <c r="AS77" s="1236"/>
      <c r="AT77" s="1236"/>
      <c r="AU77" s="1236"/>
      <c r="AV77" s="1236"/>
      <c r="AW77" s="1236"/>
      <c r="AX77" s="1237"/>
    </row>
    <row r="78" spans="1:51" s="469" customFormat="1" ht="15" customHeight="1">
      <c r="A78" s="1224" t="s">
        <v>1112</v>
      </c>
      <c r="B78" s="1225" t="s">
        <v>1102</v>
      </c>
      <c r="C78" s="1226" t="s">
        <v>1072</v>
      </c>
      <c r="D78" s="1199">
        <v>1</v>
      </c>
      <c r="E78" s="1228">
        <v>42090</v>
      </c>
      <c r="F78" s="1228"/>
      <c r="G78" s="1228">
        <v>42216</v>
      </c>
      <c r="H78" s="1228">
        <v>42099</v>
      </c>
      <c r="I78" s="1228">
        <v>42220</v>
      </c>
      <c r="J78" s="1228"/>
      <c r="K78" s="1199">
        <f>O78+март!L96</f>
        <v>0.73333333333333328</v>
      </c>
      <c r="L78" s="1199">
        <f>P78+март!L96</f>
        <v>0</v>
      </c>
      <c r="M78" s="1229">
        <f>D78-L78</f>
        <v>1</v>
      </c>
      <c r="N78" s="1229">
        <f>L78/D78*100</f>
        <v>0</v>
      </c>
      <c r="O78" s="1199">
        <f>SUM(S78:AW78)</f>
        <v>0.73333333333333328</v>
      </c>
      <c r="P78" s="1229">
        <f>SUM(S79:AW79)</f>
        <v>0</v>
      </c>
      <c r="Q78" s="1229">
        <f>P78/O78*100</f>
        <v>0</v>
      </c>
      <c r="R78" s="380" t="s">
        <v>34</v>
      </c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>
        <f>1/15</f>
        <v>6.6666666666666666E-2</v>
      </c>
      <c r="AN78" s="381">
        <f t="shared" ref="AN78:AW78" si="5">1/15</f>
        <v>6.6666666666666666E-2</v>
      </c>
      <c r="AO78" s="381">
        <f t="shared" si="5"/>
        <v>6.6666666666666666E-2</v>
      </c>
      <c r="AP78" s="381">
        <f t="shared" si="5"/>
        <v>6.6666666666666666E-2</v>
      </c>
      <c r="AQ78" s="381">
        <f t="shared" si="5"/>
        <v>6.6666666666666666E-2</v>
      </c>
      <c r="AR78" s="381">
        <f t="shared" si="5"/>
        <v>6.6666666666666666E-2</v>
      </c>
      <c r="AS78" s="381">
        <f t="shared" si="5"/>
        <v>6.6666666666666666E-2</v>
      </c>
      <c r="AT78" s="381">
        <f t="shared" si="5"/>
        <v>6.6666666666666666E-2</v>
      </c>
      <c r="AU78" s="381">
        <f t="shared" si="5"/>
        <v>6.6666666666666666E-2</v>
      </c>
      <c r="AV78" s="381">
        <f t="shared" si="5"/>
        <v>6.6666666666666666E-2</v>
      </c>
      <c r="AW78" s="381">
        <f t="shared" si="5"/>
        <v>6.6666666666666666E-2</v>
      </c>
      <c r="AX78" s="1184"/>
      <c r="AY78" s="469">
        <f t="shared" si="4"/>
        <v>9</v>
      </c>
    </row>
    <row r="79" spans="1:51" s="469" customFormat="1">
      <c r="A79" s="1224"/>
      <c r="B79" s="1225"/>
      <c r="C79" s="1227"/>
      <c r="D79" s="1199"/>
      <c r="E79" s="1228"/>
      <c r="F79" s="1228"/>
      <c r="G79" s="1228"/>
      <c r="H79" s="1228"/>
      <c r="I79" s="1228"/>
      <c r="J79" s="1228"/>
      <c r="K79" s="1199"/>
      <c r="L79" s="1199"/>
      <c r="M79" s="1230"/>
      <c r="N79" s="1230"/>
      <c r="O79" s="1199"/>
      <c r="P79" s="1230"/>
      <c r="Q79" s="1230"/>
      <c r="R79" s="375" t="s">
        <v>35</v>
      </c>
      <c r="S79" s="383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3"/>
      <c r="AJ79" s="383"/>
      <c r="AK79" s="383"/>
      <c r="AL79" s="383"/>
      <c r="AM79" s="383">
        <v>0</v>
      </c>
      <c r="AN79" s="383"/>
      <c r="AO79" s="383"/>
      <c r="AP79" s="383"/>
      <c r="AQ79" s="383"/>
      <c r="AR79" s="383"/>
      <c r="AS79" s="383"/>
      <c r="AT79" s="383"/>
      <c r="AU79" s="383"/>
      <c r="AV79" s="383"/>
      <c r="AW79" s="383"/>
      <c r="AX79" s="1185"/>
    </row>
    <row r="80" spans="1:51" ht="15" hidden="1" customHeight="1">
      <c r="A80" s="1198" t="s">
        <v>143</v>
      </c>
      <c r="B80" s="460" t="s">
        <v>97</v>
      </c>
      <c r="C80" s="1213" t="s">
        <v>39</v>
      </c>
      <c r="D80" s="1215">
        <v>100</v>
      </c>
      <c r="E80" s="1216">
        <v>42090</v>
      </c>
      <c r="F80" s="1216"/>
      <c r="G80" s="1216"/>
      <c r="H80" s="1216">
        <v>42094</v>
      </c>
      <c r="I80" s="1216"/>
      <c r="J80" s="1216"/>
      <c r="K80" s="1215">
        <f>O80+март!L98</f>
        <v>0</v>
      </c>
      <c r="L80" s="1215">
        <f>P80+март!L98</f>
        <v>0</v>
      </c>
      <c r="M80" s="1217">
        <f>D80-L80</f>
        <v>100</v>
      </c>
      <c r="N80" s="1217">
        <f>L80/D80*100</f>
        <v>0</v>
      </c>
      <c r="O80" s="1215">
        <f>SUM(S80:AW80)</f>
        <v>0</v>
      </c>
      <c r="P80" s="1217">
        <f>SUM(S81:AW81)</f>
        <v>0</v>
      </c>
      <c r="Q80" s="1217" t="e">
        <f>P80/O80*100</f>
        <v>#DIV/0!</v>
      </c>
      <c r="R80" s="399" t="s">
        <v>34</v>
      </c>
      <c r="S80" s="400"/>
      <c r="T80" s="400"/>
      <c r="U80" s="400"/>
      <c r="V80" s="400"/>
      <c r="W80" s="400"/>
      <c r="X80" s="400"/>
      <c r="Y80" s="400"/>
      <c r="Z80" s="400"/>
      <c r="AA80" s="400"/>
      <c r="AB80" s="400"/>
      <c r="AC80" s="400"/>
      <c r="AD80" s="400"/>
      <c r="AE80" s="400"/>
      <c r="AF80" s="400"/>
      <c r="AG80" s="400"/>
      <c r="AH80" s="400"/>
      <c r="AI80" s="400"/>
      <c r="AJ80" s="400"/>
      <c r="AK80" s="400"/>
      <c r="AL80" s="400"/>
      <c r="AM80" s="400"/>
      <c r="AN80" s="400"/>
      <c r="AO80" s="400"/>
      <c r="AP80" s="400"/>
      <c r="AQ80" s="400"/>
      <c r="AR80" s="400"/>
      <c r="AS80" s="400"/>
      <c r="AT80" s="400"/>
      <c r="AU80" s="400"/>
      <c r="AV80" s="400"/>
      <c r="AW80" s="400"/>
      <c r="AX80" s="1209" t="s">
        <v>326</v>
      </c>
      <c r="AY80" s="468">
        <f t="shared" si="4"/>
        <v>4</v>
      </c>
    </row>
    <row r="81" spans="1:51" hidden="1">
      <c r="A81" s="1198"/>
      <c r="B81" s="461"/>
      <c r="C81" s="1214"/>
      <c r="D81" s="1215"/>
      <c r="E81" s="1216"/>
      <c r="F81" s="1216"/>
      <c r="G81" s="1216"/>
      <c r="H81" s="1216"/>
      <c r="I81" s="1216"/>
      <c r="J81" s="1216"/>
      <c r="K81" s="1215"/>
      <c r="L81" s="1215"/>
      <c r="M81" s="1218"/>
      <c r="N81" s="1218"/>
      <c r="O81" s="1215"/>
      <c r="P81" s="1218"/>
      <c r="Q81" s="1218"/>
      <c r="R81" s="399" t="s">
        <v>35</v>
      </c>
      <c r="S81" s="400"/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  <c r="AN81" s="400"/>
      <c r="AO81" s="400"/>
      <c r="AP81" s="400"/>
      <c r="AQ81" s="400"/>
      <c r="AR81" s="400"/>
      <c r="AS81" s="400"/>
      <c r="AT81" s="400"/>
      <c r="AU81" s="402"/>
      <c r="AV81" s="403"/>
      <c r="AW81" s="401"/>
      <c r="AX81" s="1210"/>
    </row>
    <row r="82" spans="1:51" ht="15" hidden="1" customHeight="1">
      <c r="A82" s="1198" t="s">
        <v>271</v>
      </c>
      <c r="B82" s="460"/>
      <c r="C82" s="1213"/>
      <c r="D82" s="1215"/>
      <c r="E82" s="1216"/>
      <c r="F82" s="1216"/>
      <c r="G82" s="1216"/>
      <c r="H82" s="1216"/>
      <c r="I82" s="1216"/>
      <c r="J82" s="1216"/>
      <c r="K82" s="1215"/>
      <c r="L82" s="1215"/>
      <c r="M82" s="1217"/>
      <c r="N82" s="1217"/>
      <c r="O82" s="1215"/>
      <c r="P82" s="1217"/>
      <c r="Q82" s="1217"/>
      <c r="R82" s="399" t="s">
        <v>34</v>
      </c>
      <c r="S82" s="400"/>
      <c r="T82" s="400"/>
      <c r="U82" s="400"/>
      <c r="V82" s="400"/>
      <c r="W82" s="400"/>
      <c r="X82" s="400"/>
      <c r="Y82" s="400"/>
      <c r="Z82" s="400"/>
      <c r="AA82" s="400"/>
      <c r="AB82" s="400"/>
      <c r="AC82" s="400"/>
      <c r="AD82" s="400"/>
      <c r="AE82" s="400"/>
      <c r="AF82" s="400"/>
      <c r="AG82" s="400"/>
      <c r="AH82" s="400"/>
      <c r="AI82" s="400"/>
      <c r="AJ82" s="400"/>
      <c r="AK82" s="400"/>
      <c r="AL82" s="400"/>
      <c r="AM82" s="400"/>
      <c r="AN82" s="400"/>
      <c r="AO82" s="400"/>
      <c r="AP82" s="400"/>
      <c r="AQ82" s="400"/>
      <c r="AR82" s="400"/>
      <c r="AS82" s="400"/>
      <c r="AT82" s="400"/>
      <c r="AU82" s="400"/>
      <c r="AV82" s="400"/>
      <c r="AW82" s="400"/>
      <c r="AX82" s="1209" t="s">
        <v>326</v>
      </c>
      <c r="AY82" s="468">
        <f t="shared" si="4"/>
        <v>0</v>
      </c>
    </row>
    <row r="83" spans="1:51" hidden="1">
      <c r="A83" s="1198"/>
      <c r="B83" s="461"/>
      <c r="C83" s="1214"/>
      <c r="D83" s="1215"/>
      <c r="E83" s="1216"/>
      <c r="F83" s="1216"/>
      <c r="G83" s="1216"/>
      <c r="H83" s="1216"/>
      <c r="I83" s="1216"/>
      <c r="J83" s="1216"/>
      <c r="K83" s="1215"/>
      <c r="L83" s="1215"/>
      <c r="M83" s="1218"/>
      <c r="N83" s="1218"/>
      <c r="O83" s="1215"/>
      <c r="P83" s="1218"/>
      <c r="Q83" s="1218"/>
      <c r="R83" s="399" t="s">
        <v>35</v>
      </c>
      <c r="S83" s="400"/>
      <c r="T83" s="400"/>
      <c r="U83" s="400"/>
      <c r="V83" s="400"/>
      <c r="W83" s="400"/>
      <c r="X83" s="400"/>
      <c r="Y83" s="400"/>
      <c r="Z83" s="400"/>
      <c r="AA83" s="400"/>
      <c r="AB83" s="400"/>
      <c r="AC83" s="400"/>
      <c r="AD83" s="400"/>
      <c r="AE83" s="400"/>
      <c r="AF83" s="400"/>
      <c r="AG83" s="400"/>
      <c r="AH83" s="400"/>
      <c r="AI83" s="400"/>
      <c r="AJ83" s="400"/>
      <c r="AK83" s="400"/>
      <c r="AL83" s="400"/>
      <c r="AM83" s="400"/>
      <c r="AN83" s="400"/>
      <c r="AO83" s="400"/>
      <c r="AP83" s="400"/>
      <c r="AQ83" s="400"/>
      <c r="AR83" s="400"/>
      <c r="AS83" s="400"/>
      <c r="AT83" s="400"/>
      <c r="AU83" s="402"/>
      <c r="AV83" s="403"/>
      <c r="AW83" s="401"/>
      <c r="AX83" s="1210"/>
    </row>
    <row r="84" spans="1:51" ht="15" hidden="1" customHeight="1">
      <c r="A84" s="1198" t="s">
        <v>144</v>
      </c>
      <c r="B84" s="460" t="s">
        <v>93</v>
      </c>
      <c r="C84" s="1213" t="s">
        <v>38</v>
      </c>
      <c r="D84" s="1215">
        <v>313</v>
      </c>
      <c r="E84" s="1216">
        <v>42075</v>
      </c>
      <c r="F84" s="1216">
        <v>42176</v>
      </c>
      <c r="G84" s="1216"/>
      <c r="H84" s="1216">
        <v>42084</v>
      </c>
      <c r="I84" s="1216">
        <v>42312</v>
      </c>
      <c r="J84" s="1216"/>
      <c r="K84" s="1215">
        <f>O84+апрель!L103</f>
        <v>0</v>
      </c>
      <c r="L84" s="1217">
        <f>P84+апрель!L103</f>
        <v>0</v>
      </c>
      <c r="M84" s="1217">
        <f>D84-L84</f>
        <v>313</v>
      </c>
      <c r="N84" s="1217">
        <f>L84/D84*100</f>
        <v>0</v>
      </c>
      <c r="O84" s="1215">
        <f>SUM(S84:AW84)</f>
        <v>0</v>
      </c>
      <c r="P84" s="1217">
        <f>SUM(S85:AW85)</f>
        <v>0</v>
      </c>
      <c r="Q84" s="1217" t="e">
        <f>P84/O84*100</f>
        <v>#DIV/0!</v>
      </c>
      <c r="R84" s="399" t="s">
        <v>34</v>
      </c>
      <c r="S84" s="400"/>
      <c r="T84" s="400"/>
      <c r="U84" s="400"/>
      <c r="V84" s="400"/>
      <c r="W84" s="400"/>
      <c r="X84" s="400"/>
      <c r="Y84" s="400"/>
      <c r="Z84" s="400"/>
      <c r="AA84" s="400"/>
      <c r="AB84" s="400"/>
      <c r="AC84" s="400"/>
      <c r="AD84" s="400"/>
      <c r="AE84" s="400"/>
      <c r="AF84" s="400"/>
      <c r="AG84" s="400"/>
      <c r="AH84" s="400"/>
      <c r="AI84" s="400"/>
      <c r="AJ84" s="400"/>
      <c r="AK84" s="400"/>
      <c r="AL84" s="400"/>
      <c r="AM84" s="400"/>
      <c r="AN84" s="400"/>
      <c r="AO84" s="400"/>
      <c r="AP84" s="400"/>
      <c r="AQ84" s="400"/>
      <c r="AR84" s="400"/>
      <c r="AS84" s="400"/>
      <c r="AT84" s="400"/>
      <c r="AU84" s="400"/>
      <c r="AV84" s="400"/>
      <c r="AW84" s="400"/>
      <c r="AX84" s="1213" t="s">
        <v>393</v>
      </c>
      <c r="AY84" s="468">
        <f t="shared" si="4"/>
        <v>9</v>
      </c>
    </row>
    <row r="85" spans="1:51" hidden="1">
      <c r="A85" s="1198"/>
      <c r="B85" s="461"/>
      <c r="C85" s="1214"/>
      <c r="D85" s="1215"/>
      <c r="E85" s="1216"/>
      <c r="F85" s="1216"/>
      <c r="G85" s="1216"/>
      <c r="H85" s="1216"/>
      <c r="I85" s="1216"/>
      <c r="J85" s="1216"/>
      <c r="K85" s="1215"/>
      <c r="L85" s="1218"/>
      <c r="M85" s="1218"/>
      <c r="N85" s="1218"/>
      <c r="O85" s="1215"/>
      <c r="P85" s="1218"/>
      <c r="Q85" s="1218"/>
      <c r="R85" s="399" t="s">
        <v>35</v>
      </c>
      <c r="S85" s="400"/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  <c r="AN85" s="400"/>
      <c r="AO85" s="400"/>
      <c r="AP85" s="400"/>
      <c r="AQ85" s="400"/>
      <c r="AR85" s="400"/>
      <c r="AS85" s="400"/>
      <c r="AT85" s="400"/>
      <c r="AU85" s="402"/>
      <c r="AV85" s="403"/>
      <c r="AW85" s="401"/>
      <c r="AX85" s="1214"/>
    </row>
    <row r="86" spans="1:51" ht="15" hidden="1" customHeight="1">
      <c r="A86" s="1198" t="s">
        <v>145</v>
      </c>
      <c r="B86" s="460" t="s">
        <v>94</v>
      </c>
      <c r="C86" s="1213" t="s">
        <v>39</v>
      </c>
      <c r="D86" s="1215">
        <v>100</v>
      </c>
      <c r="E86" s="1216">
        <v>42085</v>
      </c>
      <c r="F86" s="1216">
        <v>42186</v>
      </c>
      <c r="G86" s="1216"/>
      <c r="H86" s="1216">
        <v>42099</v>
      </c>
      <c r="I86" s="1216">
        <v>42202</v>
      </c>
      <c r="J86" s="1216"/>
      <c r="K86" s="1215">
        <f>O86+март!L105</f>
        <v>0</v>
      </c>
      <c r="L86" s="1217">
        <f>P86+март!L105</f>
        <v>0</v>
      </c>
      <c r="M86" s="1217">
        <f>D86-L86</f>
        <v>100</v>
      </c>
      <c r="N86" s="1217">
        <f>L86/D86*100</f>
        <v>0</v>
      </c>
      <c r="O86" s="1215">
        <f>SUM(S86:AW86)</f>
        <v>0</v>
      </c>
      <c r="P86" s="1217">
        <f>SUM(S87:AW87)</f>
        <v>0</v>
      </c>
      <c r="Q86" s="1217" t="e">
        <f>P86/O86*100</f>
        <v>#DIV/0!</v>
      </c>
      <c r="R86" s="399" t="s">
        <v>34</v>
      </c>
      <c r="S86" s="400"/>
      <c r="T86" s="400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400"/>
      <c r="AI86" s="400"/>
      <c r="AJ86" s="400"/>
      <c r="AK86" s="400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1209" t="s">
        <v>326</v>
      </c>
      <c r="AY86" s="468">
        <f t="shared" si="4"/>
        <v>14</v>
      </c>
    </row>
    <row r="87" spans="1:51" hidden="1">
      <c r="A87" s="1198"/>
      <c r="B87" s="461"/>
      <c r="C87" s="1214"/>
      <c r="D87" s="1215"/>
      <c r="E87" s="1216"/>
      <c r="F87" s="1216"/>
      <c r="G87" s="1216"/>
      <c r="H87" s="1216"/>
      <c r="I87" s="1216"/>
      <c r="J87" s="1216"/>
      <c r="K87" s="1215"/>
      <c r="L87" s="1218"/>
      <c r="M87" s="1218"/>
      <c r="N87" s="1218"/>
      <c r="O87" s="1215"/>
      <c r="P87" s="1218"/>
      <c r="Q87" s="1218"/>
      <c r="R87" s="399" t="s">
        <v>35</v>
      </c>
      <c r="S87" s="400"/>
      <c r="T87" s="400"/>
      <c r="U87" s="400"/>
      <c r="V87" s="400"/>
      <c r="W87" s="400"/>
      <c r="X87" s="400"/>
      <c r="Y87" s="400"/>
      <c r="Z87" s="400"/>
      <c r="AA87" s="400"/>
      <c r="AB87" s="400"/>
      <c r="AC87" s="400"/>
      <c r="AD87" s="400"/>
      <c r="AE87" s="400"/>
      <c r="AF87" s="400"/>
      <c r="AG87" s="400"/>
      <c r="AH87" s="400"/>
      <c r="AI87" s="400"/>
      <c r="AJ87" s="400"/>
      <c r="AK87" s="400"/>
      <c r="AL87" s="400"/>
      <c r="AM87" s="400"/>
      <c r="AN87" s="400"/>
      <c r="AO87" s="400"/>
      <c r="AP87" s="400"/>
      <c r="AQ87" s="400"/>
      <c r="AR87" s="400"/>
      <c r="AS87" s="400"/>
      <c r="AT87" s="400"/>
      <c r="AU87" s="402"/>
      <c r="AV87" s="403"/>
      <c r="AW87" s="401"/>
      <c r="AX87" s="1210"/>
    </row>
    <row r="88" spans="1:51" ht="15" hidden="1" customHeight="1">
      <c r="A88" s="1198" t="s">
        <v>146</v>
      </c>
      <c r="B88" s="460" t="s">
        <v>95</v>
      </c>
      <c r="C88" s="1213" t="s">
        <v>39</v>
      </c>
      <c r="D88" s="1215">
        <v>100</v>
      </c>
      <c r="E88" s="1216">
        <v>42100</v>
      </c>
      <c r="F88" s="1216">
        <v>42197</v>
      </c>
      <c r="G88" s="1216"/>
      <c r="H88" s="1216">
        <v>42110</v>
      </c>
      <c r="I88" s="1216">
        <v>42208</v>
      </c>
      <c r="J88" s="1216"/>
      <c r="K88" s="1215">
        <f>O88+март!L107</f>
        <v>0</v>
      </c>
      <c r="L88" s="1217">
        <f>P88+март!L107</f>
        <v>0</v>
      </c>
      <c r="M88" s="1217">
        <f>D88-L88</f>
        <v>100</v>
      </c>
      <c r="N88" s="1217">
        <f>L88/D88*100</f>
        <v>0</v>
      </c>
      <c r="O88" s="1215">
        <f>SUM(S88:AW88)</f>
        <v>0</v>
      </c>
      <c r="P88" s="1217">
        <f>SUM(S89:AW89)</f>
        <v>0</v>
      </c>
      <c r="Q88" s="1217" t="e">
        <f>P88/O88*100</f>
        <v>#DIV/0!</v>
      </c>
      <c r="R88" s="399" t="s">
        <v>34</v>
      </c>
      <c r="S88" s="400"/>
      <c r="T88" s="400"/>
      <c r="U88" s="400"/>
      <c r="V88" s="400"/>
      <c r="W88" s="400"/>
      <c r="X88" s="400"/>
      <c r="Y88" s="400"/>
      <c r="Z88" s="400"/>
      <c r="AA88" s="400"/>
      <c r="AB88" s="400"/>
      <c r="AC88" s="400"/>
      <c r="AD88" s="400"/>
      <c r="AE88" s="400"/>
      <c r="AF88" s="400"/>
      <c r="AG88" s="400"/>
      <c r="AH88" s="400"/>
      <c r="AI88" s="400"/>
      <c r="AJ88" s="400"/>
      <c r="AK88" s="400"/>
      <c r="AL88" s="400"/>
      <c r="AM88" s="400"/>
      <c r="AN88" s="400"/>
      <c r="AO88" s="400"/>
      <c r="AP88" s="400"/>
      <c r="AQ88" s="400"/>
      <c r="AR88" s="400"/>
      <c r="AS88" s="400"/>
      <c r="AT88" s="400"/>
      <c r="AU88" s="400"/>
      <c r="AV88" s="400"/>
      <c r="AW88" s="400"/>
      <c r="AX88" s="1209" t="s">
        <v>326</v>
      </c>
      <c r="AY88" s="468">
        <f t="shared" si="4"/>
        <v>10</v>
      </c>
    </row>
    <row r="89" spans="1:51" hidden="1">
      <c r="A89" s="1198"/>
      <c r="B89" s="461"/>
      <c r="C89" s="1214"/>
      <c r="D89" s="1215"/>
      <c r="E89" s="1216"/>
      <c r="F89" s="1216"/>
      <c r="G89" s="1216"/>
      <c r="H89" s="1216"/>
      <c r="I89" s="1216"/>
      <c r="J89" s="1216"/>
      <c r="K89" s="1215"/>
      <c r="L89" s="1218"/>
      <c r="M89" s="1218"/>
      <c r="N89" s="1218"/>
      <c r="O89" s="1215"/>
      <c r="P89" s="1218"/>
      <c r="Q89" s="1218"/>
      <c r="R89" s="399" t="s">
        <v>35</v>
      </c>
      <c r="S89" s="400"/>
      <c r="T89" s="400"/>
      <c r="U89" s="400"/>
      <c r="V89" s="400"/>
      <c r="W89" s="400"/>
      <c r="X89" s="400"/>
      <c r="Y89" s="400"/>
      <c r="Z89" s="400"/>
      <c r="AA89" s="400"/>
      <c r="AB89" s="400"/>
      <c r="AC89" s="400"/>
      <c r="AD89" s="400"/>
      <c r="AE89" s="400"/>
      <c r="AF89" s="400"/>
      <c r="AG89" s="400"/>
      <c r="AH89" s="400"/>
      <c r="AI89" s="400"/>
      <c r="AJ89" s="400"/>
      <c r="AK89" s="400"/>
      <c r="AL89" s="400"/>
      <c r="AM89" s="400"/>
      <c r="AN89" s="400"/>
      <c r="AO89" s="400"/>
      <c r="AP89" s="400"/>
      <c r="AQ89" s="400"/>
      <c r="AR89" s="400"/>
      <c r="AS89" s="400"/>
      <c r="AT89" s="400"/>
      <c r="AU89" s="402"/>
      <c r="AV89" s="403"/>
      <c r="AW89" s="401"/>
      <c r="AX89" s="1210"/>
    </row>
    <row r="90" spans="1:51" ht="15" hidden="1" customHeight="1">
      <c r="A90" s="1198" t="s">
        <v>147</v>
      </c>
      <c r="B90" s="460" t="s">
        <v>96</v>
      </c>
      <c r="C90" s="1213" t="s">
        <v>39</v>
      </c>
      <c r="D90" s="1215">
        <v>100</v>
      </c>
      <c r="E90" s="1216">
        <v>42100</v>
      </c>
      <c r="F90" s="1216">
        <v>42190</v>
      </c>
      <c r="G90" s="1216"/>
      <c r="H90" s="1216">
        <v>42114</v>
      </c>
      <c r="I90" s="1216">
        <v>42208</v>
      </c>
      <c r="J90" s="1216"/>
      <c r="K90" s="1215">
        <f>O90+март!L109</f>
        <v>0</v>
      </c>
      <c r="L90" s="1217">
        <f>P90+март!L109</f>
        <v>0</v>
      </c>
      <c r="M90" s="1217">
        <f>D90-L90</f>
        <v>100</v>
      </c>
      <c r="N90" s="1217">
        <f>L90/D90*100</f>
        <v>0</v>
      </c>
      <c r="O90" s="1215">
        <f>SUM(S90:AW90)</f>
        <v>0</v>
      </c>
      <c r="P90" s="1217">
        <f>SUM(S91:AW91)</f>
        <v>0</v>
      </c>
      <c r="Q90" s="1217" t="e">
        <f>P90/O90*100</f>
        <v>#DIV/0!</v>
      </c>
      <c r="R90" s="399" t="s">
        <v>34</v>
      </c>
      <c r="S90" s="400"/>
      <c r="T90" s="400"/>
      <c r="U90" s="400"/>
      <c r="V90" s="400"/>
      <c r="W90" s="400"/>
      <c r="X90" s="400"/>
      <c r="Y90" s="400"/>
      <c r="Z90" s="400"/>
      <c r="AA90" s="400"/>
      <c r="AB90" s="400"/>
      <c r="AC90" s="400"/>
      <c r="AD90" s="400"/>
      <c r="AE90" s="400"/>
      <c r="AF90" s="400"/>
      <c r="AG90" s="400"/>
      <c r="AH90" s="400"/>
      <c r="AI90" s="400"/>
      <c r="AJ90" s="400"/>
      <c r="AK90" s="400"/>
      <c r="AL90" s="400"/>
      <c r="AM90" s="400"/>
      <c r="AN90" s="400"/>
      <c r="AO90" s="400"/>
      <c r="AP90" s="400"/>
      <c r="AQ90" s="400"/>
      <c r="AR90" s="400"/>
      <c r="AS90" s="400"/>
      <c r="AT90" s="400"/>
      <c r="AU90" s="400"/>
      <c r="AV90" s="400"/>
      <c r="AW90" s="400"/>
      <c r="AX90" s="1209" t="s">
        <v>326</v>
      </c>
      <c r="AY90" s="468">
        <f t="shared" si="4"/>
        <v>14</v>
      </c>
    </row>
    <row r="91" spans="1:51" hidden="1">
      <c r="A91" s="1198"/>
      <c r="B91" s="461"/>
      <c r="C91" s="1214"/>
      <c r="D91" s="1215"/>
      <c r="E91" s="1216"/>
      <c r="F91" s="1216"/>
      <c r="G91" s="1216"/>
      <c r="H91" s="1216"/>
      <c r="I91" s="1216"/>
      <c r="J91" s="1216"/>
      <c r="K91" s="1215"/>
      <c r="L91" s="1218"/>
      <c r="M91" s="1218"/>
      <c r="N91" s="1218"/>
      <c r="O91" s="1215"/>
      <c r="P91" s="1218"/>
      <c r="Q91" s="1218"/>
      <c r="R91" s="399" t="s">
        <v>35</v>
      </c>
      <c r="S91" s="400"/>
      <c r="T91" s="400"/>
      <c r="U91" s="400"/>
      <c r="V91" s="400"/>
      <c r="W91" s="400"/>
      <c r="X91" s="400"/>
      <c r="Y91" s="400"/>
      <c r="Z91" s="400"/>
      <c r="AA91" s="400"/>
      <c r="AB91" s="400"/>
      <c r="AC91" s="400"/>
      <c r="AD91" s="400"/>
      <c r="AE91" s="400"/>
      <c r="AF91" s="400"/>
      <c r="AG91" s="400"/>
      <c r="AH91" s="400"/>
      <c r="AI91" s="400"/>
      <c r="AJ91" s="400"/>
      <c r="AK91" s="400"/>
      <c r="AL91" s="400"/>
      <c r="AM91" s="400"/>
      <c r="AN91" s="400"/>
      <c r="AO91" s="400"/>
      <c r="AP91" s="400"/>
      <c r="AQ91" s="400"/>
      <c r="AR91" s="400"/>
      <c r="AS91" s="400"/>
      <c r="AT91" s="400"/>
      <c r="AU91" s="402"/>
      <c r="AV91" s="403"/>
      <c r="AW91" s="401"/>
      <c r="AX91" s="1210"/>
    </row>
    <row r="92" spans="1:51" ht="15" hidden="1" customHeight="1">
      <c r="A92" s="1198" t="s">
        <v>148</v>
      </c>
      <c r="B92" s="460" t="s">
        <v>102</v>
      </c>
      <c r="C92" s="1213" t="s">
        <v>39</v>
      </c>
      <c r="D92" s="1215">
        <v>100</v>
      </c>
      <c r="E92" s="1216">
        <v>42085</v>
      </c>
      <c r="F92" s="1216">
        <v>42186</v>
      </c>
      <c r="G92" s="1216"/>
      <c r="H92" s="1216">
        <v>42099</v>
      </c>
      <c r="I92" s="1216">
        <v>42212</v>
      </c>
      <c r="J92" s="1216"/>
      <c r="K92" s="1215">
        <f>O92+март!L111</f>
        <v>0</v>
      </c>
      <c r="L92" s="1217">
        <f>P92+март!L111</f>
        <v>0</v>
      </c>
      <c r="M92" s="1217">
        <f>D92-L92</f>
        <v>100</v>
      </c>
      <c r="N92" s="1217">
        <f>L92/D92*100</f>
        <v>0</v>
      </c>
      <c r="O92" s="1215">
        <f>SUM(S92:AW92)</f>
        <v>0</v>
      </c>
      <c r="P92" s="1217">
        <f>SUM(S93:AW93)</f>
        <v>0</v>
      </c>
      <c r="Q92" s="1217" t="e">
        <f>P92/O92*100</f>
        <v>#DIV/0!</v>
      </c>
      <c r="R92" s="399" t="s">
        <v>34</v>
      </c>
      <c r="S92" s="400"/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  <c r="AN92" s="400"/>
      <c r="AO92" s="400"/>
      <c r="AP92" s="400"/>
      <c r="AQ92" s="400"/>
      <c r="AR92" s="400"/>
      <c r="AS92" s="400"/>
      <c r="AT92" s="400"/>
      <c r="AU92" s="400"/>
      <c r="AV92" s="400"/>
      <c r="AW92" s="400"/>
      <c r="AX92" s="1209" t="s">
        <v>326</v>
      </c>
      <c r="AY92" s="468">
        <f t="shared" si="4"/>
        <v>14</v>
      </c>
    </row>
    <row r="93" spans="1:51" hidden="1">
      <c r="A93" s="1198"/>
      <c r="B93" s="461"/>
      <c r="C93" s="1214"/>
      <c r="D93" s="1215"/>
      <c r="E93" s="1216"/>
      <c r="F93" s="1216"/>
      <c r="G93" s="1216"/>
      <c r="H93" s="1216"/>
      <c r="I93" s="1216"/>
      <c r="J93" s="1216"/>
      <c r="K93" s="1215"/>
      <c r="L93" s="1218"/>
      <c r="M93" s="1218"/>
      <c r="N93" s="1218"/>
      <c r="O93" s="1215"/>
      <c r="P93" s="1218"/>
      <c r="Q93" s="1218"/>
      <c r="R93" s="399" t="s">
        <v>35</v>
      </c>
      <c r="S93" s="400"/>
      <c r="T93" s="400"/>
      <c r="U93" s="400"/>
      <c r="V93" s="400"/>
      <c r="W93" s="400"/>
      <c r="X93" s="400"/>
      <c r="Y93" s="400"/>
      <c r="Z93" s="400"/>
      <c r="AA93" s="400"/>
      <c r="AB93" s="400"/>
      <c r="AC93" s="400"/>
      <c r="AD93" s="400"/>
      <c r="AE93" s="400"/>
      <c r="AF93" s="400"/>
      <c r="AG93" s="400"/>
      <c r="AH93" s="400"/>
      <c r="AI93" s="400"/>
      <c r="AJ93" s="400"/>
      <c r="AK93" s="400"/>
      <c r="AL93" s="400"/>
      <c r="AM93" s="400"/>
      <c r="AN93" s="400"/>
      <c r="AO93" s="400"/>
      <c r="AP93" s="400"/>
      <c r="AQ93" s="400"/>
      <c r="AR93" s="400"/>
      <c r="AS93" s="400"/>
      <c r="AT93" s="400"/>
      <c r="AU93" s="402"/>
      <c r="AV93" s="403"/>
      <c r="AW93" s="401"/>
      <c r="AX93" s="1210"/>
    </row>
    <row r="94" spans="1:51" ht="15" hidden="1" customHeight="1">
      <c r="A94" s="1186" t="s">
        <v>149</v>
      </c>
      <c r="B94" s="460" t="s">
        <v>97</v>
      </c>
      <c r="C94" s="1213" t="s">
        <v>39</v>
      </c>
      <c r="D94" s="1215">
        <v>100</v>
      </c>
      <c r="E94" s="1216">
        <v>42100</v>
      </c>
      <c r="F94" s="1216">
        <v>42219</v>
      </c>
      <c r="G94" s="1216"/>
      <c r="H94" s="1216">
        <v>42110</v>
      </c>
      <c r="I94" s="1216">
        <f>F94+AY94</f>
        <v>42229</v>
      </c>
      <c r="J94" s="1216"/>
      <c r="K94" s="1215">
        <f>O94+март!L113</f>
        <v>0</v>
      </c>
      <c r="L94" s="1217">
        <f>P94+март!L113</f>
        <v>0</v>
      </c>
      <c r="M94" s="1217">
        <f>D94-L94</f>
        <v>100</v>
      </c>
      <c r="N94" s="1217">
        <f>L94/D94*100</f>
        <v>0</v>
      </c>
      <c r="O94" s="1215">
        <f>SUM(S94:AW94)</f>
        <v>0</v>
      </c>
      <c r="P94" s="1217">
        <f>SUM(S95:AW95)</f>
        <v>0</v>
      </c>
      <c r="Q94" s="1217" t="e">
        <f>P94/O94*100</f>
        <v>#DIV/0!</v>
      </c>
      <c r="R94" s="399" t="s">
        <v>34</v>
      </c>
      <c r="S94" s="400"/>
      <c r="T94" s="400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400"/>
      <c r="AI94" s="400"/>
      <c r="AJ94" s="400"/>
      <c r="AK94" s="400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1209" t="s">
        <v>326</v>
      </c>
      <c r="AY94" s="468">
        <f t="shared" si="4"/>
        <v>10</v>
      </c>
    </row>
    <row r="95" spans="1:51" hidden="1">
      <c r="A95" s="1186"/>
      <c r="B95" s="461"/>
      <c r="C95" s="1214"/>
      <c r="D95" s="1215"/>
      <c r="E95" s="1216"/>
      <c r="F95" s="1216"/>
      <c r="G95" s="1216"/>
      <c r="H95" s="1216"/>
      <c r="I95" s="1216"/>
      <c r="J95" s="1216"/>
      <c r="K95" s="1215"/>
      <c r="L95" s="1218"/>
      <c r="M95" s="1218"/>
      <c r="N95" s="1218"/>
      <c r="O95" s="1215"/>
      <c r="P95" s="1218"/>
      <c r="Q95" s="1218"/>
      <c r="R95" s="399" t="s">
        <v>35</v>
      </c>
      <c r="S95" s="400"/>
      <c r="T95" s="400"/>
      <c r="U95" s="400"/>
      <c r="V95" s="400"/>
      <c r="W95" s="400"/>
      <c r="X95" s="400"/>
      <c r="Y95" s="400"/>
      <c r="Z95" s="400"/>
      <c r="AA95" s="400"/>
      <c r="AB95" s="400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  <c r="AN95" s="400"/>
      <c r="AO95" s="400"/>
      <c r="AP95" s="400"/>
      <c r="AQ95" s="400"/>
      <c r="AR95" s="400"/>
      <c r="AS95" s="400"/>
      <c r="AT95" s="400"/>
      <c r="AU95" s="402"/>
      <c r="AV95" s="403"/>
      <c r="AW95" s="401"/>
      <c r="AX95" s="1210"/>
    </row>
    <row r="96" spans="1:51" hidden="1">
      <c r="A96" s="393">
        <v>4.5</v>
      </c>
      <c r="B96" s="1211" t="s">
        <v>103</v>
      </c>
      <c r="C96" s="1211"/>
      <c r="D96" s="1211"/>
      <c r="E96" s="1211">
        <v>42065</v>
      </c>
      <c r="F96" s="1211"/>
      <c r="G96" s="1211"/>
      <c r="H96" s="1211">
        <v>42144</v>
      </c>
      <c r="I96" s="1211"/>
      <c r="J96" s="1211"/>
      <c r="K96" s="1211"/>
      <c r="L96" s="1211"/>
      <c r="M96" s="1211"/>
      <c r="N96" s="1211"/>
      <c r="O96" s="1211"/>
      <c r="P96" s="1211"/>
      <c r="Q96" s="1211"/>
      <c r="R96" s="1211"/>
      <c r="S96" s="1211"/>
      <c r="T96" s="1211"/>
      <c r="U96" s="1211"/>
      <c r="V96" s="1211"/>
      <c r="W96" s="1211"/>
      <c r="X96" s="1211"/>
      <c r="Y96" s="1211"/>
      <c r="Z96" s="1211"/>
      <c r="AA96" s="1211"/>
      <c r="AB96" s="1211"/>
      <c r="AC96" s="1211"/>
      <c r="AD96" s="1211"/>
      <c r="AE96" s="1211"/>
      <c r="AF96" s="1211"/>
      <c r="AG96" s="1211"/>
      <c r="AH96" s="1211"/>
      <c r="AI96" s="1211"/>
      <c r="AJ96" s="1211"/>
      <c r="AK96" s="1211"/>
      <c r="AL96" s="1211"/>
      <c r="AM96" s="1211"/>
      <c r="AN96" s="1211"/>
      <c r="AO96" s="1211"/>
      <c r="AP96" s="1211"/>
      <c r="AQ96" s="1211"/>
      <c r="AR96" s="1211"/>
      <c r="AS96" s="1211"/>
      <c r="AT96" s="1211"/>
      <c r="AU96" s="1211"/>
      <c r="AV96" s="1211"/>
      <c r="AW96" s="1211"/>
      <c r="AX96" s="1211"/>
    </row>
    <row r="97" spans="1:51" ht="15" hidden="1" customHeight="1">
      <c r="A97" s="1198" t="s">
        <v>150</v>
      </c>
      <c r="B97" s="1212" t="s">
        <v>93</v>
      </c>
      <c r="C97" s="1213" t="s">
        <v>38</v>
      </c>
      <c r="D97" s="1217">
        <v>701</v>
      </c>
      <c r="E97" s="1221">
        <v>42065</v>
      </c>
      <c r="F97" s="1221">
        <v>42193</v>
      </c>
      <c r="G97" s="1221"/>
      <c r="H97" s="1221">
        <v>42074</v>
      </c>
      <c r="I97" s="1221">
        <v>42321</v>
      </c>
      <c r="J97" s="1221"/>
      <c r="K97" s="1215">
        <f>O97+апрель!L116</f>
        <v>0</v>
      </c>
      <c r="L97" s="1215">
        <f>P97+апрель!L116</f>
        <v>0</v>
      </c>
      <c r="M97" s="1217">
        <f>D97-L97</f>
        <v>701</v>
      </c>
      <c r="N97" s="1217">
        <f>L97/D97*100</f>
        <v>0</v>
      </c>
      <c r="O97" s="1215">
        <f>SUM(S97:AW97)</f>
        <v>0</v>
      </c>
      <c r="P97" s="1217">
        <f>SUM(S98:AW98)</f>
        <v>0</v>
      </c>
      <c r="Q97" s="1217" t="e">
        <f>P97/O97*100</f>
        <v>#DIV/0!</v>
      </c>
      <c r="R97" s="399" t="s">
        <v>34</v>
      </c>
      <c r="S97" s="400"/>
      <c r="T97" s="400"/>
      <c r="U97" s="400"/>
      <c r="V97" s="400"/>
      <c r="W97" s="400"/>
      <c r="X97" s="400"/>
      <c r="Y97" s="400"/>
      <c r="Z97" s="400"/>
      <c r="AA97" s="400"/>
      <c r="AB97" s="400"/>
      <c r="AC97" s="400"/>
      <c r="AD97" s="400"/>
      <c r="AE97" s="400"/>
      <c r="AF97" s="400"/>
      <c r="AG97" s="400"/>
      <c r="AH97" s="400"/>
      <c r="AI97" s="400"/>
      <c r="AJ97" s="400"/>
      <c r="AK97" s="400"/>
      <c r="AL97" s="400"/>
      <c r="AM97" s="400"/>
      <c r="AN97" s="400"/>
      <c r="AO97" s="400"/>
      <c r="AP97" s="400"/>
      <c r="AQ97" s="400"/>
      <c r="AR97" s="400"/>
      <c r="AS97" s="400"/>
      <c r="AT97" s="400"/>
      <c r="AU97" s="400"/>
      <c r="AV97" s="400"/>
      <c r="AW97" s="400"/>
      <c r="AX97" s="1213" t="s">
        <v>393</v>
      </c>
      <c r="AY97" s="468">
        <f t="shared" si="4"/>
        <v>9</v>
      </c>
    </row>
    <row r="98" spans="1:51" hidden="1">
      <c r="A98" s="1198"/>
      <c r="B98" s="1212"/>
      <c r="C98" s="1214"/>
      <c r="D98" s="1218"/>
      <c r="E98" s="1222"/>
      <c r="F98" s="1222"/>
      <c r="G98" s="1222"/>
      <c r="H98" s="1222"/>
      <c r="I98" s="1222"/>
      <c r="J98" s="1222"/>
      <c r="K98" s="1215"/>
      <c r="L98" s="1215"/>
      <c r="M98" s="1218"/>
      <c r="N98" s="1218"/>
      <c r="O98" s="1215"/>
      <c r="P98" s="1218"/>
      <c r="Q98" s="1218"/>
      <c r="R98" s="399" t="s">
        <v>35</v>
      </c>
      <c r="S98" s="400"/>
      <c r="T98" s="400"/>
      <c r="U98" s="400"/>
      <c r="V98" s="400"/>
      <c r="W98" s="400"/>
      <c r="X98" s="400"/>
      <c r="Y98" s="400"/>
      <c r="Z98" s="400"/>
      <c r="AA98" s="400"/>
      <c r="AB98" s="400"/>
      <c r="AC98" s="400"/>
      <c r="AD98" s="400"/>
      <c r="AE98" s="400"/>
      <c r="AF98" s="400"/>
      <c r="AG98" s="400"/>
      <c r="AH98" s="400"/>
      <c r="AI98" s="400"/>
      <c r="AJ98" s="400"/>
      <c r="AK98" s="400"/>
      <c r="AL98" s="400"/>
      <c r="AM98" s="400"/>
      <c r="AN98" s="400"/>
      <c r="AO98" s="400"/>
      <c r="AP98" s="400"/>
      <c r="AQ98" s="400"/>
      <c r="AR98" s="400"/>
      <c r="AS98" s="400"/>
      <c r="AT98" s="400"/>
      <c r="AU98" s="402"/>
      <c r="AV98" s="403"/>
      <c r="AW98" s="401"/>
      <c r="AX98" s="1214"/>
    </row>
    <row r="99" spans="1:51" ht="15" hidden="1" customHeight="1">
      <c r="A99" s="1186" t="s">
        <v>151</v>
      </c>
      <c r="B99" s="1212" t="s">
        <v>94</v>
      </c>
      <c r="C99" s="1213" t="s">
        <v>39</v>
      </c>
      <c r="D99" s="1217">
        <v>100</v>
      </c>
      <c r="E99" s="1219">
        <v>42115</v>
      </c>
      <c r="F99" s="1219">
        <v>42201</v>
      </c>
      <c r="G99" s="1219"/>
      <c r="H99" s="1219">
        <v>42129</v>
      </c>
      <c r="I99" s="1221">
        <v>42234</v>
      </c>
      <c r="J99" s="1219"/>
      <c r="K99" s="1215">
        <f>O99+март!L118</f>
        <v>0</v>
      </c>
      <c r="L99" s="1215">
        <f>P99+март!L118</f>
        <v>0</v>
      </c>
      <c r="M99" s="1223">
        <f>D99-L99</f>
        <v>100</v>
      </c>
      <c r="N99" s="1223">
        <f>L99/D99*100</f>
        <v>0</v>
      </c>
      <c r="O99" s="1223">
        <f>SUM(S99:AW99)</f>
        <v>0</v>
      </c>
      <c r="P99" s="1223">
        <f>SUM(S100:AW100)</f>
        <v>0</v>
      </c>
      <c r="Q99" s="1223" t="e">
        <f>P99/O99*100</f>
        <v>#DIV/0!</v>
      </c>
      <c r="R99" s="399" t="s">
        <v>34</v>
      </c>
      <c r="S99" s="400"/>
      <c r="T99" s="400"/>
      <c r="U99" s="400"/>
      <c r="V99" s="400"/>
      <c r="W99" s="400"/>
      <c r="X99" s="400"/>
      <c r="Y99" s="400"/>
      <c r="Z99" s="400"/>
      <c r="AA99" s="400"/>
      <c r="AB99" s="400"/>
      <c r="AC99" s="400"/>
      <c r="AD99" s="400"/>
      <c r="AE99" s="400"/>
      <c r="AF99" s="400"/>
      <c r="AG99" s="400"/>
      <c r="AH99" s="400"/>
      <c r="AI99" s="400"/>
      <c r="AJ99" s="400"/>
      <c r="AK99" s="400"/>
      <c r="AL99" s="400"/>
      <c r="AM99" s="400"/>
      <c r="AN99" s="400"/>
      <c r="AO99" s="400"/>
      <c r="AP99" s="400"/>
      <c r="AQ99" s="400"/>
      <c r="AR99" s="400"/>
      <c r="AS99" s="400"/>
      <c r="AT99" s="400"/>
      <c r="AU99" s="400"/>
      <c r="AV99" s="400"/>
      <c r="AW99" s="400"/>
      <c r="AX99" s="1209" t="s">
        <v>392</v>
      </c>
      <c r="AY99" s="468">
        <f t="shared" si="4"/>
        <v>14</v>
      </c>
    </row>
    <row r="100" spans="1:51" hidden="1">
      <c r="A100" s="1186"/>
      <c r="B100" s="1212"/>
      <c r="C100" s="1214"/>
      <c r="D100" s="1218"/>
      <c r="E100" s="1220"/>
      <c r="F100" s="1220"/>
      <c r="G100" s="1220"/>
      <c r="H100" s="1220"/>
      <c r="I100" s="1222"/>
      <c r="J100" s="1220"/>
      <c r="K100" s="1215"/>
      <c r="L100" s="1215"/>
      <c r="M100" s="1223"/>
      <c r="N100" s="1223"/>
      <c r="O100" s="1223"/>
      <c r="P100" s="1223"/>
      <c r="Q100" s="1223"/>
      <c r="R100" s="399" t="s">
        <v>35</v>
      </c>
      <c r="S100" s="400"/>
      <c r="T100" s="400"/>
      <c r="U100" s="400"/>
      <c r="V100" s="400"/>
      <c r="W100" s="400"/>
      <c r="X100" s="400"/>
      <c r="Y100" s="400"/>
      <c r="Z100" s="400"/>
      <c r="AA100" s="400"/>
      <c r="AB100" s="400"/>
      <c r="AC100" s="400"/>
      <c r="AD100" s="400"/>
      <c r="AE100" s="400"/>
      <c r="AF100" s="400"/>
      <c r="AG100" s="400"/>
      <c r="AH100" s="400"/>
      <c r="AI100" s="400"/>
      <c r="AJ100" s="400"/>
      <c r="AK100" s="400"/>
      <c r="AL100" s="400"/>
      <c r="AM100" s="400"/>
      <c r="AN100" s="400"/>
      <c r="AO100" s="400"/>
      <c r="AP100" s="400"/>
      <c r="AQ100" s="400"/>
      <c r="AR100" s="400"/>
      <c r="AS100" s="400"/>
      <c r="AT100" s="400"/>
      <c r="AU100" s="402"/>
      <c r="AV100" s="403"/>
      <c r="AW100" s="401"/>
      <c r="AX100" s="1210"/>
    </row>
    <row r="101" spans="1:51" ht="15" hidden="1" customHeight="1">
      <c r="A101" s="1186" t="s">
        <v>152</v>
      </c>
      <c r="B101" s="1212" t="s">
        <v>95</v>
      </c>
      <c r="C101" s="1213" t="s">
        <v>39</v>
      </c>
      <c r="D101" s="1217">
        <v>100</v>
      </c>
      <c r="E101" s="1219">
        <v>42130</v>
      </c>
      <c r="F101" s="1219">
        <v>42219</v>
      </c>
      <c r="G101" s="1219"/>
      <c r="H101" s="1219">
        <v>42135</v>
      </c>
      <c r="I101" s="1221">
        <v>42250</v>
      </c>
      <c r="J101" s="1219"/>
      <c r="K101" s="1215">
        <f>O101+март!L120</f>
        <v>0</v>
      </c>
      <c r="L101" s="1215">
        <f>P101+март!L120</f>
        <v>0</v>
      </c>
      <c r="M101" s="1223">
        <f>D101-L101</f>
        <v>100</v>
      </c>
      <c r="N101" s="1223">
        <f>L101/D101*100</f>
        <v>0</v>
      </c>
      <c r="O101" s="1223">
        <f>SUM(S101:AW101)</f>
        <v>0</v>
      </c>
      <c r="P101" s="1223">
        <f>SUM(S102:AW102)</f>
        <v>0</v>
      </c>
      <c r="Q101" s="1223" t="e">
        <f>P101/O101*100</f>
        <v>#DIV/0!</v>
      </c>
      <c r="R101" s="399" t="s">
        <v>34</v>
      </c>
      <c r="S101" s="400"/>
      <c r="T101" s="400"/>
      <c r="U101" s="400"/>
      <c r="V101" s="400"/>
      <c r="W101" s="400"/>
      <c r="X101" s="400"/>
      <c r="Y101" s="400"/>
      <c r="Z101" s="400"/>
      <c r="AA101" s="400"/>
      <c r="AB101" s="400"/>
      <c r="AC101" s="400"/>
      <c r="AD101" s="400"/>
      <c r="AE101" s="400"/>
      <c r="AF101" s="400"/>
      <c r="AG101" s="400"/>
      <c r="AH101" s="400"/>
      <c r="AI101" s="400"/>
      <c r="AJ101" s="400"/>
      <c r="AK101" s="400"/>
      <c r="AL101" s="400"/>
      <c r="AM101" s="400"/>
      <c r="AN101" s="400"/>
      <c r="AO101" s="400"/>
      <c r="AP101" s="400"/>
      <c r="AQ101" s="400"/>
      <c r="AR101" s="400"/>
      <c r="AS101" s="400"/>
      <c r="AT101" s="400"/>
      <c r="AU101" s="400"/>
      <c r="AV101" s="400"/>
      <c r="AW101" s="400"/>
      <c r="AX101" s="1209" t="s">
        <v>326</v>
      </c>
      <c r="AY101" s="468">
        <f t="shared" si="4"/>
        <v>5</v>
      </c>
    </row>
    <row r="102" spans="1:51" hidden="1">
      <c r="A102" s="1186"/>
      <c r="B102" s="1212"/>
      <c r="C102" s="1214"/>
      <c r="D102" s="1218"/>
      <c r="E102" s="1220"/>
      <c r="F102" s="1220"/>
      <c r="G102" s="1220"/>
      <c r="H102" s="1220"/>
      <c r="I102" s="1222"/>
      <c r="J102" s="1220"/>
      <c r="K102" s="1215"/>
      <c r="L102" s="1215"/>
      <c r="M102" s="1223"/>
      <c r="N102" s="1223"/>
      <c r="O102" s="1223"/>
      <c r="P102" s="1223"/>
      <c r="Q102" s="1223"/>
      <c r="R102" s="399" t="s">
        <v>35</v>
      </c>
      <c r="S102" s="400"/>
      <c r="T102" s="400"/>
      <c r="U102" s="400"/>
      <c r="V102" s="400"/>
      <c r="W102" s="400"/>
      <c r="X102" s="400"/>
      <c r="Y102" s="400"/>
      <c r="Z102" s="400"/>
      <c r="AA102" s="400"/>
      <c r="AB102" s="400"/>
      <c r="AC102" s="400"/>
      <c r="AD102" s="400"/>
      <c r="AE102" s="400"/>
      <c r="AF102" s="400"/>
      <c r="AG102" s="400"/>
      <c r="AH102" s="400"/>
      <c r="AI102" s="400"/>
      <c r="AJ102" s="400"/>
      <c r="AK102" s="400"/>
      <c r="AL102" s="400"/>
      <c r="AM102" s="400"/>
      <c r="AN102" s="400"/>
      <c r="AO102" s="400"/>
      <c r="AP102" s="400"/>
      <c r="AQ102" s="400"/>
      <c r="AR102" s="400"/>
      <c r="AS102" s="400"/>
      <c r="AT102" s="400"/>
      <c r="AU102" s="402"/>
      <c r="AV102" s="403"/>
      <c r="AW102" s="401"/>
      <c r="AX102" s="1210"/>
    </row>
    <row r="103" spans="1:51" ht="15" hidden="1" customHeight="1">
      <c r="A103" s="1186" t="s">
        <v>153</v>
      </c>
      <c r="B103" s="1212" t="s">
        <v>96</v>
      </c>
      <c r="C103" s="1213" t="s">
        <v>39</v>
      </c>
      <c r="D103" s="1217">
        <v>100</v>
      </c>
      <c r="E103" s="1219">
        <v>42130</v>
      </c>
      <c r="F103" s="1219">
        <v>42201</v>
      </c>
      <c r="G103" s="1219"/>
      <c r="H103" s="1219">
        <v>42144</v>
      </c>
      <c r="I103" s="1221">
        <v>42242</v>
      </c>
      <c r="J103" s="1219"/>
      <c r="K103" s="1215">
        <f>O103+март!L122</f>
        <v>0</v>
      </c>
      <c r="L103" s="1215">
        <f>P103+март!L122</f>
        <v>0</v>
      </c>
      <c r="M103" s="1223">
        <f>D103-L103</f>
        <v>100</v>
      </c>
      <c r="N103" s="1223">
        <f>L103/D103*100</f>
        <v>0</v>
      </c>
      <c r="O103" s="1223">
        <f>SUM(S103:AW103)</f>
        <v>0</v>
      </c>
      <c r="P103" s="1223">
        <f>SUM(S104:AW104)</f>
        <v>0</v>
      </c>
      <c r="Q103" s="1223" t="e">
        <f>P103/O103*100</f>
        <v>#DIV/0!</v>
      </c>
      <c r="R103" s="399" t="s">
        <v>34</v>
      </c>
      <c r="S103" s="400"/>
      <c r="T103" s="400"/>
      <c r="U103" s="400"/>
      <c r="V103" s="400"/>
      <c r="W103" s="400"/>
      <c r="X103" s="400"/>
      <c r="Y103" s="400"/>
      <c r="Z103" s="400"/>
      <c r="AA103" s="400"/>
      <c r="AB103" s="400"/>
      <c r="AC103" s="400"/>
      <c r="AD103" s="400"/>
      <c r="AE103" s="400"/>
      <c r="AF103" s="400"/>
      <c r="AG103" s="400"/>
      <c r="AH103" s="400"/>
      <c r="AI103" s="400"/>
      <c r="AJ103" s="400"/>
      <c r="AK103" s="400"/>
      <c r="AL103" s="400"/>
      <c r="AM103" s="400"/>
      <c r="AN103" s="400"/>
      <c r="AO103" s="400"/>
      <c r="AP103" s="400"/>
      <c r="AQ103" s="400"/>
      <c r="AR103" s="400"/>
      <c r="AS103" s="400"/>
      <c r="AT103" s="400"/>
      <c r="AU103" s="400"/>
      <c r="AV103" s="400"/>
      <c r="AW103" s="400"/>
      <c r="AX103" s="1209" t="s">
        <v>326</v>
      </c>
      <c r="AY103" s="468">
        <f t="shared" si="4"/>
        <v>14</v>
      </c>
    </row>
    <row r="104" spans="1:51" hidden="1">
      <c r="A104" s="1186"/>
      <c r="B104" s="1212"/>
      <c r="C104" s="1214"/>
      <c r="D104" s="1218"/>
      <c r="E104" s="1220"/>
      <c r="F104" s="1220"/>
      <c r="G104" s="1220"/>
      <c r="H104" s="1220"/>
      <c r="I104" s="1222"/>
      <c r="J104" s="1220"/>
      <c r="K104" s="1215"/>
      <c r="L104" s="1215"/>
      <c r="M104" s="1223"/>
      <c r="N104" s="1223"/>
      <c r="O104" s="1223"/>
      <c r="P104" s="1223"/>
      <c r="Q104" s="1223"/>
      <c r="R104" s="399" t="s">
        <v>35</v>
      </c>
      <c r="S104" s="400"/>
      <c r="T104" s="400"/>
      <c r="U104" s="400"/>
      <c r="V104" s="400"/>
      <c r="W104" s="400"/>
      <c r="X104" s="400"/>
      <c r="Y104" s="400"/>
      <c r="Z104" s="400"/>
      <c r="AA104" s="400"/>
      <c r="AB104" s="400"/>
      <c r="AC104" s="400"/>
      <c r="AD104" s="400"/>
      <c r="AE104" s="400"/>
      <c r="AF104" s="400"/>
      <c r="AG104" s="400"/>
      <c r="AH104" s="400"/>
      <c r="AI104" s="400"/>
      <c r="AJ104" s="400"/>
      <c r="AK104" s="400"/>
      <c r="AL104" s="400"/>
      <c r="AM104" s="400"/>
      <c r="AN104" s="400"/>
      <c r="AO104" s="400"/>
      <c r="AP104" s="400"/>
      <c r="AQ104" s="400"/>
      <c r="AR104" s="400"/>
      <c r="AS104" s="400"/>
      <c r="AT104" s="400"/>
      <c r="AU104" s="402"/>
      <c r="AV104" s="403"/>
      <c r="AW104" s="401"/>
      <c r="AX104" s="1210"/>
    </row>
    <row r="105" spans="1:51" ht="15" hidden="1" customHeight="1">
      <c r="A105" s="1186" t="s">
        <v>154</v>
      </c>
      <c r="B105" s="1212" t="s">
        <v>102</v>
      </c>
      <c r="C105" s="1213" t="s">
        <v>39</v>
      </c>
      <c r="D105" s="1217">
        <v>100</v>
      </c>
      <c r="E105" s="1219">
        <v>42100</v>
      </c>
      <c r="F105" s="1219">
        <v>42204</v>
      </c>
      <c r="G105" s="1219"/>
      <c r="H105" s="1219">
        <v>42113</v>
      </c>
      <c r="I105" s="1221">
        <v>42237</v>
      </c>
      <c r="J105" s="1219"/>
      <c r="K105" s="1215">
        <f>O105+март!L124</f>
        <v>0</v>
      </c>
      <c r="L105" s="1215">
        <f>P105+март!L124</f>
        <v>0</v>
      </c>
      <c r="M105" s="1223">
        <f>D105-L105</f>
        <v>100</v>
      </c>
      <c r="N105" s="1223">
        <f>L105/D105*100</f>
        <v>0</v>
      </c>
      <c r="O105" s="1223">
        <f>SUM(S105:AW105)</f>
        <v>0</v>
      </c>
      <c r="P105" s="1223">
        <f>SUM(S106:AW106)</f>
        <v>0</v>
      </c>
      <c r="Q105" s="1223" t="e">
        <f>P105/O105*100</f>
        <v>#DIV/0!</v>
      </c>
      <c r="R105" s="399" t="s">
        <v>34</v>
      </c>
      <c r="S105" s="400"/>
      <c r="T105" s="400"/>
      <c r="U105" s="400"/>
      <c r="V105" s="400"/>
      <c r="W105" s="400"/>
      <c r="X105" s="400"/>
      <c r="Y105" s="400"/>
      <c r="Z105" s="400"/>
      <c r="AA105" s="400"/>
      <c r="AB105" s="400"/>
      <c r="AC105" s="400"/>
      <c r="AD105" s="400"/>
      <c r="AE105" s="400"/>
      <c r="AF105" s="400"/>
      <c r="AG105" s="400"/>
      <c r="AH105" s="400"/>
      <c r="AI105" s="400"/>
      <c r="AJ105" s="400"/>
      <c r="AK105" s="400"/>
      <c r="AL105" s="400"/>
      <c r="AM105" s="400"/>
      <c r="AN105" s="400"/>
      <c r="AO105" s="400"/>
      <c r="AP105" s="400"/>
      <c r="AQ105" s="400"/>
      <c r="AR105" s="400"/>
      <c r="AS105" s="400"/>
      <c r="AT105" s="400"/>
      <c r="AU105" s="400"/>
      <c r="AV105" s="400"/>
      <c r="AW105" s="400"/>
      <c r="AX105" s="1209" t="s">
        <v>326</v>
      </c>
      <c r="AY105" s="468">
        <f t="shared" si="4"/>
        <v>13</v>
      </c>
    </row>
    <row r="106" spans="1:51" hidden="1">
      <c r="A106" s="1186"/>
      <c r="B106" s="1212"/>
      <c r="C106" s="1214"/>
      <c r="D106" s="1218"/>
      <c r="E106" s="1220"/>
      <c r="F106" s="1220"/>
      <c r="G106" s="1220"/>
      <c r="H106" s="1220"/>
      <c r="I106" s="1222"/>
      <c r="J106" s="1220"/>
      <c r="K106" s="1215"/>
      <c r="L106" s="1215"/>
      <c r="M106" s="1223"/>
      <c r="N106" s="1223"/>
      <c r="O106" s="1223"/>
      <c r="P106" s="1223"/>
      <c r="Q106" s="1223"/>
      <c r="R106" s="399" t="s">
        <v>35</v>
      </c>
      <c r="S106" s="400"/>
      <c r="T106" s="400"/>
      <c r="U106" s="400"/>
      <c r="V106" s="400"/>
      <c r="W106" s="400"/>
      <c r="X106" s="400"/>
      <c r="Y106" s="400"/>
      <c r="Z106" s="400"/>
      <c r="AA106" s="400"/>
      <c r="AB106" s="400"/>
      <c r="AC106" s="400"/>
      <c r="AD106" s="400"/>
      <c r="AE106" s="400"/>
      <c r="AF106" s="400"/>
      <c r="AG106" s="400"/>
      <c r="AH106" s="400"/>
      <c r="AI106" s="400"/>
      <c r="AJ106" s="400"/>
      <c r="AK106" s="400"/>
      <c r="AL106" s="400"/>
      <c r="AM106" s="400"/>
      <c r="AN106" s="400"/>
      <c r="AO106" s="400"/>
      <c r="AP106" s="400"/>
      <c r="AQ106" s="400"/>
      <c r="AR106" s="400"/>
      <c r="AS106" s="400"/>
      <c r="AT106" s="400"/>
      <c r="AU106" s="402"/>
      <c r="AV106" s="403"/>
      <c r="AW106" s="401"/>
      <c r="AX106" s="1210"/>
    </row>
    <row r="107" spans="1:51" ht="15" hidden="1" customHeight="1">
      <c r="A107" s="1186" t="s">
        <v>155</v>
      </c>
      <c r="B107" s="1212" t="s">
        <v>97</v>
      </c>
      <c r="C107" s="1213" t="s">
        <v>39</v>
      </c>
      <c r="D107" s="1217">
        <v>100</v>
      </c>
      <c r="E107" s="1219">
        <v>42130</v>
      </c>
      <c r="F107" s="1219"/>
      <c r="G107" s="1219"/>
      <c r="H107" s="1219">
        <v>42134</v>
      </c>
      <c r="I107" s="1221"/>
      <c r="J107" s="1219"/>
      <c r="K107" s="1215">
        <f>O107+март!L126</f>
        <v>0</v>
      </c>
      <c r="L107" s="1215">
        <f>P107+март!L126</f>
        <v>0</v>
      </c>
      <c r="M107" s="1223">
        <f>D107-L107</f>
        <v>100</v>
      </c>
      <c r="N107" s="1223">
        <f>L107/D107*100</f>
        <v>0</v>
      </c>
      <c r="O107" s="1223">
        <f>SUM(S107:AW107)</f>
        <v>0</v>
      </c>
      <c r="P107" s="1223">
        <f>SUM(S108:AW108)</f>
        <v>0</v>
      </c>
      <c r="Q107" s="1223" t="e">
        <f>P107/O107*100</f>
        <v>#DIV/0!</v>
      </c>
      <c r="R107" s="399" t="s">
        <v>34</v>
      </c>
      <c r="S107" s="400"/>
      <c r="T107" s="400"/>
      <c r="U107" s="400"/>
      <c r="V107" s="400"/>
      <c r="W107" s="400"/>
      <c r="X107" s="400"/>
      <c r="Y107" s="400"/>
      <c r="Z107" s="400"/>
      <c r="AA107" s="400"/>
      <c r="AB107" s="400"/>
      <c r="AC107" s="400"/>
      <c r="AD107" s="400"/>
      <c r="AE107" s="400"/>
      <c r="AF107" s="400"/>
      <c r="AG107" s="400"/>
      <c r="AH107" s="400"/>
      <c r="AI107" s="400"/>
      <c r="AJ107" s="400"/>
      <c r="AK107" s="400"/>
      <c r="AL107" s="400"/>
      <c r="AM107" s="400"/>
      <c r="AN107" s="400"/>
      <c r="AO107" s="400"/>
      <c r="AP107" s="400"/>
      <c r="AQ107" s="400"/>
      <c r="AR107" s="400"/>
      <c r="AS107" s="400"/>
      <c r="AT107" s="400"/>
      <c r="AU107" s="400"/>
      <c r="AV107" s="400"/>
      <c r="AW107" s="400"/>
      <c r="AX107" s="1209" t="s">
        <v>326</v>
      </c>
      <c r="AY107" s="468">
        <f t="shared" si="4"/>
        <v>4</v>
      </c>
    </row>
    <row r="108" spans="1:51" hidden="1">
      <c r="A108" s="1186"/>
      <c r="B108" s="1212"/>
      <c r="C108" s="1214"/>
      <c r="D108" s="1218"/>
      <c r="E108" s="1220"/>
      <c r="F108" s="1220"/>
      <c r="G108" s="1220"/>
      <c r="H108" s="1220"/>
      <c r="I108" s="1222"/>
      <c r="J108" s="1220"/>
      <c r="K108" s="1215"/>
      <c r="L108" s="1215"/>
      <c r="M108" s="1223"/>
      <c r="N108" s="1223"/>
      <c r="O108" s="1223"/>
      <c r="P108" s="1223"/>
      <c r="Q108" s="1223"/>
      <c r="R108" s="399" t="s">
        <v>35</v>
      </c>
      <c r="S108" s="400"/>
      <c r="T108" s="400"/>
      <c r="U108" s="400"/>
      <c r="V108" s="400"/>
      <c r="W108" s="400"/>
      <c r="X108" s="400"/>
      <c r="Y108" s="400"/>
      <c r="Z108" s="400"/>
      <c r="AA108" s="400"/>
      <c r="AB108" s="400"/>
      <c r="AC108" s="400"/>
      <c r="AD108" s="400"/>
      <c r="AE108" s="400"/>
      <c r="AF108" s="400"/>
      <c r="AG108" s="400"/>
      <c r="AH108" s="400"/>
      <c r="AI108" s="400"/>
      <c r="AJ108" s="400"/>
      <c r="AK108" s="400"/>
      <c r="AL108" s="400"/>
      <c r="AM108" s="400"/>
      <c r="AN108" s="400"/>
      <c r="AO108" s="400"/>
      <c r="AP108" s="400"/>
      <c r="AQ108" s="400"/>
      <c r="AR108" s="400"/>
      <c r="AS108" s="400"/>
      <c r="AT108" s="400"/>
      <c r="AU108" s="402"/>
      <c r="AV108" s="403"/>
      <c r="AW108" s="401"/>
      <c r="AX108" s="1210"/>
    </row>
    <row r="109" spans="1:51" hidden="1">
      <c r="A109" s="393">
        <v>4.5999999999999996</v>
      </c>
      <c r="B109" s="1211" t="s">
        <v>272</v>
      </c>
      <c r="C109" s="1211"/>
      <c r="D109" s="1211"/>
      <c r="E109" s="1211">
        <v>42055</v>
      </c>
      <c r="F109" s="1211"/>
      <c r="G109" s="1211"/>
      <c r="H109" s="1211">
        <v>42174</v>
      </c>
      <c r="I109" s="1211"/>
      <c r="J109" s="1211"/>
      <c r="K109" s="1211"/>
      <c r="L109" s="1211"/>
      <c r="M109" s="1211"/>
      <c r="N109" s="1211"/>
      <c r="O109" s="1211"/>
      <c r="P109" s="1211"/>
      <c r="Q109" s="1211"/>
      <c r="R109" s="1211"/>
      <c r="S109" s="1211"/>
      <c r="T109" s="1211"/>
      <c r="U109" s="1211"/>
      <c r="V109" s="1211"/>
      <c r="W109" s="1211"/>
      <c r="X109" s="1211"/>
      <c r="Y109" s="1211"/>
      <c r="Z109" s="1211"/>
      <c r="AA109" s="1211"/>
      <c r="AB109" s="1211"/>
      <c r="AC109" s="1211"/>
      <c r="AD109" s="1211"/>
      <c r="AE109" s="1211"/>
      <c r="AF109" s="1211"/>
      <c r="AG109" s="1211"/>
      <c r="AH109" s="1211"/>
      <c r="AI109" s="1211"/>
      <c r="AJ109" s="1211"/>
      <c r="AK109" s="1211"/>
      <c r="AL109" s="1211"/>
      <c r="AM109" s="1211"/>
      <c r="AN109" s="1211"/>
      <c r="AO109" s="1211"/>
      <c r="AP109" s="1211"/>
      <c r="AQ109" s="1211"/>
      <c r="AR109" s="1211"/>
      <c r="AS109" s="1211"/>
      <c r="AT109" s="1211"/>
      <c r="AU109" s="1211"/>
      <c r="AV109" s="1211"/>
      <c r="AW109" s="1211"/>
      <c r="AX109" s="1211"/>
    </row>
    <row r="110" spans="1:51" ht="15" hidden="1" customHeight="1">
      <c r="A110" s="1198" t="s">
        <v>156</v>
      </c>
      <c r="B110" s="1212" t="s">
        <v>93</v>
      </c>
      <c r="C110" s="1213" t="s">
        <v>38</v>
      </c>
      <c r="D110" s="1215">
        <v>701</v>
      </c>
      <c r="E110" s="1216">
        <v>42055</v>
      </c>
      <c r="F110" s="1216">
        <v>42184</v>
      </c>
      <c r="G110" s="1216"/>
      <c r="H110" s="1216">
        <v>42064</v>
      </c>
      <c r="I110" s="1216">
        <v>42298</v>
      </c>
      <c r="J110" s="1216"/>
      <c r="K110" s="1215">
        <f>O110+апрель!L129</f>
        <v>0</v>
      </c>
      <c r="L110" s="1215">
        <f>P110+апрель!L129</f>
        <v>0</v>
      </c>
      <c r="M110" s="1217">
        <f>D110-L110</f>
        <v>701</v>
      </c>
      <c r="N110" s="1217">
        <f>L110/D110*100</f>
        <v>0</v>
      </c>
      <c r="O110" s="1215">
        <f>SUM(S110:AW110)</f>
        <v>0</v>
      </c>
      <c r="P110" s="1217">
        <f>SUM(S111:AW111)</f>
        <v>0</v>
      </c>
      <c r="Q110" s="1217" t="e">
        <f>P110/O110*100</f>
        <v>#DIV/0!</v>
      </c>
      <c r="R110" s="399" t="s">
        <v>34</v>
      </c>
      <c r="S110" s="400"/>
      <c r="T110" s="400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0"/>
      <c r="AK110" s="400"/>
      <c r="AL110" s="400"/>
      <c r="AM110" s="400"/>
      <c r="AN110" s="400"/>
      <c r="AO110" s="400"/>
      <c r="AP110" s="400"/>
      <c r="AQ110" s="400"/>
      <c r="AR110" s="400"/>
      <c r="AS110" s="400"/>
      <c r="AT110" s="400"/>
      <c r="AU110" s="400"/>
      <c r="AV110" s="400"/>
      <c r="AW110" s="400"/>
      <c r="AX110" s="1213" t="s">
        <v>393</v>
      </c>
      <c r="AY110" s="468">
        <f t="shared" si="4"/>
        <v>9</v>
      </c>
    </row>
    <row r="111" spans="1:51" hidden="1">
      <c r="A111" s="1198"/>
      <c r="B111" s="1212"/>
      <c r="C111" s="1214"/>
      <c r="D111" s="1215"/>
      <c r="E111" s="1216"/>
      <c r="F111" s="1216"/>
      <c r="G111" s="1216"/>
      <c r="H111" s="1216"/>
      <c r="I111" s="1216"/>
      <c r="J111" s="1216"/>
      <c r="K111" s="1215"/>
      <c r="L111" s="1215"/>
      <c r="M111" s="1218"/>
      <c r="N111" s="1218"/>
      <c r="O111" s="1215"/>
      <c r="P111" s="1218"/>
      <c r="Q111" s="1218"/>
      <c r="R111" s="399" t="s">
        <v>35</v>
      </c>
      <c r="S111" s="400"/>
      <c r="T111" s="400"/>
      <c r="U111" s="400"/>
      <c r="V111" s="400"/>
      <c r="W111" s="400"/>
      <c r="X111" s="400"/>
      <c r="Y111" s="400"/>
      <c r="Z111" s="400"/>
      <c r="AA111" s="400"/>
      <c r="AB111" s="400"/>
      <c r="AC111" s="400"/>
      <c r="AD111" s="400"/>
      <c r="AE111" s="400"/>
      <c r="AF111" s="400"/>
      <c r="AG111" s="400"/>
      <c r="AH111" s="400"/>
      <c r="AI111" s="400"/>
      <c r="AJ111" s="400"/>
      <c r="AK111" s="400"/>
      <c r="AL111" s="400"/>
      <c r="AM111" s="400"/>
      <c r="AN111" s="400"/>
      <c r="AO111" s="400"/>
      <c r="AP111" s="400"/>
      <c r="AQ111" s="400"/>
      <c r="AR111" s="400"/>
      <c r="AS111" s="400"/>
      <c r="AT111" s="400"/>
      <c r="AU111" s="402"/>
      <c r="AV111" s="403"/>
      <c r="AW111" s="401"/>
      <c r="AX111" s="1214"/>
    </row>
    <row r="112" spans="1:51" ht="15" hidden="1" customHeight="1">
      <c r="A112" s="1186" t="s">
        <v>157</v>
      </c>
      <c r="B112" s="1187" t="s">
        <v>94</v>
      </c>
      <c r="C112" s="1184" t="s">
        <v>39</v>
      </c>
      <c r="D112" s="1188">
        <v>100</v>
      </c>
      <c r="E112" s="1189">
        <v>42145</v>
      </c>
      <c r="F112" s="1189">
        <v>42239</v>
      </c>
      <c r="G112" s="1189"/>
      <c r="H112" s="1189">
        <v>42159</v>
      </c>
      <c r="I112" s="1207">
        <v>42259</v>
      </c>
      <c r="J112" s="1189"/>
      <c r="K112" s="1199">
        <f>O112+март!L131</f>
        <v>0</v>
      </c>
      <c r="L112" s="1199">
        <f>P112+март!L131</f>
        <v>0</v>
      </c>
      <c r="M112" s="1191">
        <f>D112-L112</f>
        <v>100</v>
      </c>
      <c r="N112" s="1191">
        <f>L112/D112*100</f>
        <v>0</v>
      </c>
      <c r="O112" s="1190">
        <f>SUM(S112:AW112)</f>
        <v>0</v>
      </c>
      <c r="P112" s="1191">
        <f>SUM(S113:AW113)</f>
        <v>0</v>
      </c>
      <c r="Q112" s="1191" t="e">
        <f>P112/O112*100</f>
        <v>#DIV/0!</v>
      </c>
      <c r="R112" s="380" t="s">
        <v>34</v>
      </c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1203" t="s">
        <v>326</v>
      </c>
      <c r="AY112" s="468">
        <f t="shared" si="4"/>
        <v>14</v>
      </c>
    </row>
    <row r="113" spans="1:51" hidden="1">
      <c r="A113" s="1186"/>
      <c r="B113" s="1187"/>
      <c r="C113" s="1185"/>
      <c r="D113" s="1188"/>
      <c r="E113" s="1189"/>
      <c r="F113" s="1189"/>
      <c r="G113" s="1189"/>
      <c r="H113" s="1189"/>
      <c r="I113" s="1208"/>
      <c r="J113" s="1189"/>
      <c r="K113" s="1199"/>
      <c r="L113" s="1199"/>
      <c r="M113" s="1192"/>
      <c r="N113" s="1192"/>
      <c r="O113" s="1190"/>
      <c r="P113" s="1192"/>
      <c r="Q113" s="1192"/>
      <c r="R113" s="374" t="s">
        <v>35</v>
      </c>
      <c r="S113" s="382"/>
      <c r="T113" s="382"/>
      <c r="U113" s="382"/>
      <c r="V113" s="382"/>
      <c r="W113" s="382"/>
      <c r="X113" s="382"/>
      <c r="Y113" s="382"/>
      <c r="Z113" s="382"/>
      <c r="AA113" s="382"/>
      <c r="AB113" s="382"/>
      <c r="AC113" s="382"/>
      <c r="AD113" s="382"/>
      <c r="AE113" s="382"/>
      <c r="AF113" s="382"/>
      <c r="AG113" s="382"/>
      <c r="AH113" s="382"/>
      <c r="AI113" s="382"/>
      <c r="AJ113" s="382"/>
      <c r="AK113" s="382"/>
      <c r="AL113" s="383"/>
      <c r="AM113" s="383"/>
      <c r="AN113" s="383"/>
      <c r="AO113" s="383"/>
      <c r="AP113" s="383"/>
      <c r="AQ113" s="383"/>
      <c r="AR113" s="383"/>
      <c r="AS113" s="383"/>
      <c r="AT113" s="383"/>
      <c r="AU113" s="389"/>
      <c r="AV113" s="390"/>
      <c r="AW113" s="391"/>
      <c r="AX113" s="1204"/>
    </row>
    <row r="114" spans="1:51" ht="15" hidden="1" customHeight="1">
      <c r="A114" s="1186" t="s">
        <v>158</v>
      </c>
      <c r="B114" s="1187" t="s">
        <v>105</v>
      </c>
      <c r="C114" s="1184" t="s">
        <v>39</v>
      </c>
      <c r="D114" s="1188">
        <v>100</v>
      </c>
      <c r="E114" s="1189">
        <v>42160</v>
      </c>
      <c r="F114" s="1189">
        <v>42254</v>
      </c>
      <c r="G114" s="1189"/>
      <c r="H114" s="1189">
        <v>42165</v>
      </c>
      <c r="I114" s="1207">
        <v>42267</v>
      </c>
      <c r="J114" s="1189"/>
      <c r="K114" s="1199">
        <f>O114+март!L133</f>
        <v>0</v>
      </c>
      <c r="L114" s="1199">
        <f>P114+март!L133</f>
        <v>0</v>
      </c>
      <c r="M114" s="1191">
        <f>D114-L114</f>
        <v>100</v>
      </c>
      <c r="N114" s="1191">
        <f>L114/D114*100</f>
        <v>0</v>
      </c>
      <c r="O114" s="1190">
        <f>SUM(S114:AW114)</f>
        <v>0</v>
      </c>
      <c r="P114" s="1191">
        <f>SUM(S115:AW115)</f>
        <v>0</v>
      </c>
      <c r="Q114" s="1191" t="e">
        <f>P114/O114*100</f>
        <v>#DIV/0!</v>
      </c>
      <c r="R114" s="380" t="s">
        <v>34</v>
      </c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1203" t="s">
        <v>326</v>
      </c>
      <c r="AY114" s="468">
        <f t="shared" si="4"/>
        <v>5</v>
      </c>
    </row>
    <row r="115" spans="1:51" hidden="1">
      <c r="A115" s="1186"/>
      <c r="B115" s="1187"/>
      <c r="C115" s="1185"/>
      <c r="D115" s="1188"/>
      <c r="E115" s="1189"/>
      <c r="F115" s="1189"/>
      <c r="G115" s="1189"/>
      <c r="H115" s="1189"/>
      <c r="I115" s="1208"/>
      <c r="J115" s="1189"/>
      <c r="K115" s="1199"/>
      <c r="L115" s="1199"/>
      <c r="M115" s="1192"/>
      <c r="N115" s="1192"/>
      <c r="O115" s="1190"/>
      <c r="P115" s="1192"/>
      <c r="Q115" s="1192"/>
      <c r="R115" s="374" t="s">
        <v>35</v>
      </c>
      <c r="S115" s="382"/>
      <c r="T115" s="382"/>
      <c r="U115" s="382"/>
      <c r="V115" s="382"/>
      <c r="W115" s="382"/>
      <c r="X115" s="382"/>
      <c r="Y115" s="382"/>
      <c r="Z115" s="382"/>
      <c r="AA115" s="382"/>
      <c r="AB115" s="382"/>
      <c r="AC115" s="382"/>
      <c r="AD115" s="382"/>
      <c r="AE115" s="382"/>
      <c r="AF115" s="382"/>
      <c r="AG115" s="382"/>
      <c r="AH115" s="382"/>
      <c r="AI115" s="382"/>
      <c r="AJ115" s="382"/>
      <c r="AK115" s="382"/>
      <c r="AL115" s="383"/>
      <c r="AM115" s="383"/>
      <c r="AN115" s="383"/>
      <c r="AO115" s="383"/>
      <c r="AP115" s="383"/>
      <c r="AQ115" s="383"/>
      <c r="AR115" s="383"/>
      <c r="AS115" s="383"/>
      <c r="AT115" s="383"/>
      <c r="AU115" s="389"/>
      <c r="AV115" s="390"/>
      <c r="AW115" s="391"/>
      <c r="AX115" s="1204"/>
    </row>
    <row r="116" spans="1:51" ht="15" hidden="1" customHeight="1">
      <c r="A116" s="1186" t="s">
        <v>159</v>
      </c>
      <c r="B116" s="1187" t="s">
        <v>106</v>
      </c>
      <c r="C116" s="1184" t="s">
        <v>39</v>
      </c>
      <c r="D116" s="1188">
        <v>100</v>
      </c>
      <c r="E116" s="1189">
        <v>42160</v>
      </c>
      <c r="F116" s="1189">
        <v>42254</v>
      </c>
      <c r="G116" s="1189"/>
      <c r="H116" s="1189">
        <v>42174</v>
      </c>
      <c r="I116" s="1207">
        <v>42277</v>
      </c>
      <c r="J116" s="1189"/>
      <c r="K116" s="1199">
        <f>O116+март!L135</f>
        <v>0</v>
      </c>
      <c r="L116" s="1199">
        <f>P116+март!L135</f>
        <v>0</v>
      </c>
      <c r="M116" s="1191">
        <f>D116-L116</f>
        <v>100</v>
      </c>
      <c r="N116" s="1191">
        <f>L116/D116*100</f>
        <v>0</v>
      </c>
      <c r="O116" s="1190">
        <f>SUM(S116:AW116)</f>
        <v>0</v>
      </c>
      <c r="P116" s="1191">
        <f>SUM(S117:AW117)</f>
        <v>0</v>
      </c>
      <c r="Q116" s="1191" t="e">
        <f>P116/O116*100</f>
        <v>#DIV/0!</v>
      </c>
      <c r="R116" s="380" t="s">
        <v>34</v>
      </c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1203" t="s">
        <v>326</v>
      </c>
      <c r="AY116" s="468">
        <f t="shared" si="4"/>
        <v>14</v>
      </c>
    </row>
    <row r="117" spans="1:51" hidden="1">
      <c r="A117" s="1186"/>
      <c r="B117" s="1187"/>
      <c r="C117" s="1185"/>
      <c r="D117" s="1188"/>
      <c r="E117" s="1189"/>
      <c r="F117" s="1189"/>
      <c r="G117" s="1189"/>
      <c r="H117" s="1189"/>
      <c r="I117" s="1208"/>
      <c r="J117" s="1189"/>
      <c r="K117" s="1199"/>
      <c r="L117" s="1199"/>
      <c r="M117" s="1192"/>
      <c r="N117" s="1192"/>
      <c r="O117" s="1190"/>
      <c r="P117" s="1192"/>
      <c r="Q117" s="1192"/>
      <c r="R117" s="374" t="s">
        <v>35</v>
      </c>
      <c r="S117" s="382"/>
      <c r="T117" s="382"/>
      <c r="U117" s="382"/>
      <c r="V117" s="382"/>
      <c r="W117" s="382"/>
      <c r="X117" s="382"/>
      <c r="Y117" s="382"/>
      <c r="Z117" s="382"/>
      <c r="AA117" s="382"/>
      <c r="AB117" s="382"/>
      <c r="AC117" s="382"/>
      <c r="AD117" s="382"/>
      <c r="AE117" s="382"/>
      <c r="AF117" s="382"/>
      <c r="AG117" s="382"/>
      <c r="AH117" s="382"/>
      <c r="AI117" s="382"/>
      <c r="AJ117" s="382"/>
      <c r="AK117" s="382"/>
      <c r="AL117" s="383"/>
      <c r="AM117" s="383"/>
      <c r="AN117" s="383"/>
      <c r="AO117" s="383"/>
      <c r="AP117" s="383"/>
      <c r="AQ117" s="383"/>
      <c r="AR117" s="383"/>
      <c r="AS117" s="383"/>
      <c r="AT117" s="383"/>
      <c r="AU117" s="389"/>
      <c r="AV117" s="390"/>
      <c r="AW117" s="391"/>
      <c r="AX117" s="1204"/>
    </row>
    <row r="118" spans="1:51" ht="15" hidden="1" customHeight="1">
      <c r="A118" s="1186" t="s">
        <v>160</v>
      </c>
      <c r="B118" s="1187" t="s">
        <v>102</v>
      </c>
      <c r="C118" s="1184" t="s">
        <v>39</v>
      </c>
      <c r="D118" s="1188">
        <v>100</v>
      </c>
      <c r="E118" s="1189">
        <v>42114</v>
      </c>
      <c r="F118" s="1189">
        <v>42249</v>
      </c>
      <c r="G118" s="1189"/>
      <c r="H118" s="1189">
        <v>42127</v>
      </c>
      <c r="I118" s="1207">
        <v>42270</v>
      </c>
      <c r="J118" s="1189"/>
      <c r="K118" s="1199">
        <f>O118+март!L137</f>
        <v>0</v>
      </c>
      <c r="L118" s="1199">
        <f>P118+март!L137</f>
        <v>0</v>
      </c>
      <c r="M118" s="1191">
        <f>D118-L118</f>
        <v>100</v>
      </c>
      <c r="N118" s="1191">
        <f>L118/D118*100</f>
        <v>0</v>
      </c>
      <c r="O118" s="1190">
        <f>SUM(S118:AW118)</f>
        <v>0</v>
      </c>
      <c r="P118" s="1191">
        <f>SUM(S119:AW119)</f>
        <v>0</v>
      </c>
      <c r="Q118" s="1191" t="e">
        <f>P118/O118*100</f>
        <v>#DIV/0!</v>
      </c>
      <c r="R118" s="380" t="s">
        <v>34</v>
      </c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1203" t="s">
        <v>326</v>
      </c>
      <c r="AY118" s="468">
        <f t="shared" si="4"/>
        <v>13</v>
      </c>
    </row>
    <row r="119" spans="1:51" hidden="1">
      <c r="A119" s="1186"/>
      <c r="B119" s="1187"/>
      <c r="C119" s="1185"/>
      <c r="D119" s="1188"/>
      <c r="E119" s="1189"/>
      <c r="F119" s="1189"/>
      <c r="G119" s="1189"/>
      <c r="H119" s="1189"/>
      <c r="I119" s="1208"/>
      <c r="J119" s="1189"/>
      <c r="K119" s="1199"/>
      <c r="L119" s="1199"/>
      <c r="M119" s="1192"/>
      <c r="N119" s="1192"/>
      <c r="O119" s="1190"/>
      <c r="P119" s="1192"/>
      <c r="Q119" s="1192"/>
      <c r="R119" s="374" t="s">
        <v>35</v>
      </c>
      <c r="S119" s="382"/>
      <c r="T119" s="382"/>
      <c r="U119" s="382"/>
      <c r="V119" s="382"/>
      <c r="W119" s="382"/>
      <c r="X119" s="382"/>
      <c r="Y119" s="382"/>
      <c r="Z119" s="382"/>
      <c r="AA119" s="382"/>
      <c r="AB119" s="382"/>
      <c r="AC119" s="382"/>
      <c r="AD119" s="382"/>
      <c r="AE119" s="382"/>
      <c r="AF119" s="382"/>
      <c r="AG119" s="382"/>
      <c r="AH119" s="382"/>
      <c r="AI119" s="382"/>
      <c r="AJ119" s="382"/>
      <c r="AK119" s="382"/>
      <c r="AL119" s="383"/>
      <c r="AM119" s="383"/>
      <c r="AN119" s="383"/>
      <c r="AO119" s="383"/>
      <c r="AP119" s="383"/>
      <c r="AQ119" s="383"/>
      <c r="AR119" s="383"/>
      <c r="AS119" s="383"/>
      <c r="AT119" s="383"/>
      <c r="AU119" s="389"/>
      <c r="AV119" s="390"/>
      <c r="AW119" s="391"/>
      <c r="AX119" s="1204"/>
    </row>
    <row r="120" spans="1:51" ht="15" hidden="1" customHeight="1">
      <c r="A120" s="1186" t="s">
        <v>161</v>
      </c>
      <c r="B120" s="1187" t="s">
        <v>97</v>
      </c>
      <c r="C120" s="1184" t="s">
        <v>39</v>
      </c>
      <c r="D120" s="1188">
        <v>100</v>
      </c>
      <c r="E120" s="1189">
        <v>42160</v>
      </c>
      <c r="F120" s="1189"/>
      <c r="G120" s="1189"/>
      <c r="H120" s="1189">
        <v>42164</v>
      </c>
      <c r="I120" s="1207"/>
      <c r="J120" s="1189"/>
      <c r="K120" s="1199">
        <f>O120+март!L139</f>
        <v>0</v>
      </c>
      <c r="L120" s="1199">
        <f>P120+март!L139</f>
        <v>0</v>
      </c>
      <c r="M120" s="1191">
        <f>D120-L120</f>
        <v>100</v>
      </c>
      <c r="N120" s="1191">
        <f>L120/D120*100</f>
        <v>0</v>
      </c>
      <c r="O120" s="1190">
        <f>SUM(S120:AW120)</f>
        <v>0</v>
      </c>
      <c r="P120" s="1191">
        <f>SUM(S121:AW121)</f>
        <v>0</v>
      </c>
      <c r="Q120" s="1191" t="e">
        <f>P120/O120*100</f>
        <v>#DIV/0!</v>
      </c>
      <c r="R120" s="380" t="s">
        <v>34</v>
      </c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1203" t="s">
        <v>326</v>
      </c>
      <c r="AY120" s="468">
        <f t="shared" si="4"/>
        <v>4</v>
      </c>
    </row>
    <row r="121" spans="1:51" hidden="1">
      <c r="A121" s="1186"/>
      <c r="B121" s="1187"/>
      <c r="C121" s="1185"/>
      <c r="D121" s="1188"/>
      <c r="E121" s="1189"/>
      <c r="F121" s="1189"/>
      <c r="G121" s="1189"/>
      <c r="H121" s="1189"/>
      <c r="I121" s="1208"/>
      <c r="J121" s="1189"/>
      <c r="K121" s="1199"/>
      <c r="L121" s="1199"/>
      <c r="M121" s="1192"/>
      <c r="N121" s="1192"/>
      <c r="O121" s="1190"/>
      <c r="P121" s="1192"/>
      <c r="Q121" s="1192"/>
      <c r="R121" s="374" t="s">
        <v>35</v>
      </c>
      <c r="S121" s="382"/>
      <c r="T121" s="382"/>
      <c r="U121" s="382"/>
      <c r="V121" s="382"/>
      <c r="W121" s="382"/>
      <c r="X121" s="382"/>
      <c r="Y121" s="382"/>
      <c r="Z121" s="382"/>
      <c r="AA121" s="382"/>
      <c r="AB121" s="382"/>
      <c r="AC121" s="382"/>
      <c r="AD121" s="382"/>
      <c r="AE121" s="382"/>
      <c r="AF121" s="382"/>
      <c r="AG121" s="382"/>
      <c r="AH121" s="382"/>
      <c r="AI121" s="382"/>
      <c r="AJ121" s="382"/>
      <c r="AK121" s="382"/>
      <c r="AL121" s="383"/>
      <c r="AM121" s="383"/>
      <c r="AN121" s="383"/>
      <c r="AO121" s="383"/>
      <c r="AP121" s="383"/>
      <c r="AQ121" s="383"/>
      <c r="AR121" s="383"/>
      <c r="AS121" s="383"/>
      <c r="AT121" s="383"/>
      <c r="AU121" s="389"/>
      <c r="AV121" s="390"/>
      <c r="AW121" s="391"/>
      <c r="AX121" s="1204"/>
    </row>
    <row r="122" spans="1:51" hidden="1">
      <c r="A122" s="392">
        <v>5</v>
      </c>
      <c r="B122" s="1193" t="s">
        <v>107</v>
      </c>
      <c r="C122" s="1193"/>
      <c r="D122" s="1193"/>
      <c r="E122" s="1193">
        <v>42175</v>
      </c>
      <c r="F122" s="1193"/>
      <c r="G122" s="1193"/>
      <c r="H122" s="1193">
        <v>42239</v>
      </c>
      <c r="I122" s="1193"/>
      <c r="J122" s="1193"/>
      <c r="K122" s="1193"/>
      <c r="L122" s="1193"/>
      <c r="M122" s="1193"/>
      <c r="N122" s="1193"/>
      <c r="O122" s="1193"/>
      <c r="P122" s="1193"/>
      <c r="Q122" s="1193"/>
      <c r="R122" s="1193"/>
      <c r="S122" s="1193"/>
      <c r="T122" s="1193"/>
      <c r="U122" s="1193"/>
      <c r="V122" s="1193"/>
      <c r="W122" s="1193"/>
      <c r="X122" s="1193"/>
      <c r="Y122" s="1193"/>
      <c r="Z122" s="1193"/>
      <c r="AA122" s="1193"/>
      <c r="AB122" s="1193"/>
      <c r="AC122" s="1193"/>
      <c r="AD122" s="1193"/>
      <c r="AE122" s="1193"/>
      <c r="AF122" s="1193"/>
      <c r="AG122" s="1193"/>
      <c r="AH122" s="1193"/>
      <c r="AI122" s="1193"/>
      <c r="AJ122" s="1193"/>
      <c r="AK122" s="1193"/>
      <c r="AL122" s="1193"/>
      <c r="AM122" s="1193"/>
      <c r="AN122" s="1193"/>
      <c r="AO122" s="1193"/>
      <c r="AP122" s="1193"/>
      <c r="AQ122" s="1193"/>
      <c r="AR122" s="1193"/>
      <c r="AS122" s="1193"/>
      <c r="AT122" s="1193"/>
      <c r="AU122" s="1193"/>
      <c r="AV122" s="1193"/>
      <c r="AW122" s="1193"/>
      <c r="AX122" s="1193"/>
    </row>
    <row r="123" spans="1:51" ht="15" hidden="1" customHeight="1">
      <c r="A123" s="1186" t="s">
        <v>162</v>
      </c>
      <c r="B123" s="1187" t="s">
        <v>94</v>
      </c>
      <c r="C123" s="1184" t="s">
        <v>39</v>
      </c>
      <c r="D123" s="1188">
        <v>100</v>
      </c>
      <c r="E123" s="1189">
        <v>42175</v>
      </c>
      <c r="F123" s="1189">
        <v>42210</v>
      </c>
      <c r="G123" s="1189"/>
      <c r="H123" s="1189">
        <v>42214</v>
      </c>
      <c r="I123" s="1189">
        <v>42306</v>
      </c>
      <c r="J123" s="1189"/>
      <c r="K123" s="1190">
        <f>O123+март!L142</f>
        <v>0</v>
      </c>
      <c r="L123" s="1190">
        <f>P123+март!L142</f>
        <v>0</v>
      </c>
      <c r="M123" s="1190">
        <f>D123-L123</f>
        <v>100</v>
      </c>
      <c r="N123" s="1190">
        <f>L123/D123*100</f>
        <v>0</v>
      </c>
      <c r="O123" s="1190">
        <f>SUM(S123:AW123)</f>
        <v>0</v>
      </c>
      <c r="P123" s="1190">
        <f>SUM(S124:AW124)</f>
        <v>0</v>
      </c>
      <c r="Q123" s="1190" t="e">
        <f>P123/O123*100</f>
        <v>#DIV/0!</v>
      </c>
      <c r="R123" s="380" t="s">
        <v>34</v>
      </c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1203" t="s">
        <v>326</v>
      </c>
    </row>
    <row r="124" spans="1:51" hidden="1">
      <c r="A124" s="1186"/>
      <c r="B124" s="1187"/>
      <c r="C124" s="1185"/>
      <c r="D124" s="1188"/>
      <c r="E124" s="1189"/>
      <c r="F124" s="1189"/>
      <c r="G124" s="1189"/>
      <c r="H124" s="1189"/>
      <c r="I124" s="1189"/>
      <c r="J124" s="1189"/>
      <c r="K124" s="1190"/>
      <c r="L124" s="1190"/>
      <c r="M124" s="1190"/>
      <c r="N124" s="1190"/>
      <c r="O124" s="1190"/>
      <c r="P124" s="1190"/>
      <c r="Q124" s="1190"/>
      <c r="R124" s="374" t="s">
        <v>35</v>
      </c>
      <c r="S124" s="382"/>
      <c r="T124" s="382"/>
      <c r="U124" s="382"/>
      <c r="V124" s="382"/>
      <c r="W124" s="382"/>
      <c r="X124" s="382"/>
      <c r="Y124" s="382"/>
      <c r="Z124" s="382"/>
      <c r="AA124" s="382"/>
      <c r="AB124" s="382"/>
      <c r="AC124" s="382"/>
      <c r="AD124" s="382"/>
      <c r="AE124" s="382"/>
      <c r="AF124" s="382"/>
      <c r="AG124" s="382"/>
      <c r="AH124" s="382"/>
      <c r="AI124" s="382"/>
      <c r="AJ124" s="382"/>
      <c r="AK124" s="382"/>
      <c r="AL124" s="383"/>
      <c r="AM124" s="383"/>
      <c r="AN124" s="383"/>
      <c r="AO124" s="383"/>
      <c r="AP124" s="383"/>
      <c r="AQ124" s="383"/>
      <c r="AR124" s="383"/>
      <c r="AS124" s="383"/>
      <c r="AT124" s="383"/>
      <c r="AU124" s="389"/>
      <c r="AV124" s="390"/>
      <c r="AW124" s="391"/>
      <c r="AX124" s="1204"/>
    </row>
    <row r="125" spans="1:51" ht="15" hidden="1" customHeight="1">
      <c r="A125" s="1186" t="s">
        <v>163</v>
      </c>
      <c r="B125" s="1187" t="s">
        <v>8</v>
      </c>
      <c r="C125" s="1184" t="s">
        <v>39</v>
      </c>
      <c r="D125" s="1188">
        <v>100</v>
      </c>
      <c r="E125" s="1189">
        <v>42175</v>
      </c>
      <c r="F125" s="1189">
        <v>42210</v>
      </c>
      <c r="G125" s="1189"/>
      <c r="H125" s="1189">
        <v>42214</v>
      </c>
      <c r="I125" s="1189">
        <v>42306</v>
      </c>
      <c r="J125" s="1189"/>
      <c r="K125" s="1190">
        <f>O125+март!L144</f>
        <v>0</v>
      </c>
      <c r="L125" s="1190">
        <f>P125+март!L144</f>
        <v>0</v>
      </c>
      <c r="M125" s="1190">
        <f>D125-L125</f>
        <v>100</v>
      </c>
      <c r="N125" s="1190">
        <f>L125/D125*100</f>
        <v>0</v>
      </c>
      <c r="O125" s="1190">
        <f>SUM(S125:AW125)</f>
        <v>0</v>
      </c>
      <c r="P125" s="1190">
        <f>SUM(S126:AW126)</f>
        <v>0</v>
      </c>
      <c r="Q125" s="1190" t="e">
        <f>P125/O125*100</f>
        <v>#DIV/0!</v>
      </c>
      <c r="R125" s="380" t="s">
        <v>34</v>
      </c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1203" t="s">
        <v>326</v>
      </c>
    </row>
    <row r="126" spans="1:51" hidden="1">
      <c r="A126" s="1186"/>
      <c r="B126" s="1187"/>
      <c r="C126" s="1185"/>
      <c r="D126" s="1188"/>
      <c r="E126" s="1189"/>
      <c r="F126" s="1189"/>
      <c r="G126" s="1189"/>
      <c r="H126" s="1189"/>
      <c r="I126" s="1189"/>
      <c r="J126" s="1189"/>
      <c r="K126" s="1190"/>
      <c r="L126" s="1190"/>
      <c r="M126" s="1190"/>
      <c r="N126" s="1190"/>
      <c r="O126" s="1190"/>
      <c r="P126" s="1190"/>
      <c r="Q126" s="1190"/>
      <c r="R126" s="374" t="s">
        <v>35</v>
      </c>
      <c r="S126" s="382"/>
      <c r="T126" s="382"/>
      <c r="U126" s="382"/>
      <c r="V126" s="382"/>
      <c r="W126" s="382"/>
      <c r="X126" s="382"/>
      <c r="Y126" s="382"/>
      <c r="Z126" s="382"/>
      <c r="AA126" s="382"/>
      <c r="AB126" s="382"/>
      <c r="AC126" s="382"/>
      <c r="AD126" s="382"/>
      <c r="AE126" s="382"/>
      <c r="AF126" s="382"/>
      <c r="AG126" s="382"/>
      <c r="AH126" s="382"/>
      <c r="AI126" s="382"/>
      <c r="AJ126" s="382"/>
      <c r="AK126" s="382"/>
      <c r="AL126" s="383"/>
      <c r="AM126" s="383"/>
      <c r="AN126" s="383"/>
      <c r="AO126" s="383"/>
      <c r="AP126" s="383"/>
      <c r="AQ126" s="383"/>
      <c r="AR126" s="383"/>
      <c r="AS126" s="383"/>
      <c r="AT126" s="383"/>
      <c r="AU126" s="389"/>
      <c r="AV126" s="390"/>
      <c r="AW126" s="391"/>
      <c r="AX126" s="1204"/>
    </row>
    <row r="127" spans="1:51" hidden="1">
      <c r="A127" s="392">
        <v>6</v>
      </c>
      <c r="B127" s="1193" t="s">
        <v>108</v>
      </c>
      <c r="C127" s="1193"/>
      <c r="D127" s="1193"/>
      <c r="E127" s="1193">
        <v>42175</v>
      </c>
      <c r="F127" s="1193"/>
      <c r="G127" s="1193"/>
      <c r="H127" s="1193">
        <v>42239</v>
      </c>
      <c r="I127" s="1193"/>
      <c r="J127" s="1193"/>
      <c r="K127" s="1193"/>
      <c r="L127" s="1193"/>
      <c r="M127" s="1193"/>
      <c r="N127" s="1193"/>
      <c r="O127" s="1193"/>
      <c r="P127" s="1193"/>
      <c r="Q127" s="1193"/>
      <c r="R127" s="1193"/>
      <c r="S127" s="1193"/>
      <c r="T127" s="1193"/>
      <c r="U127" s="1193"/>
      <c r="V127" s="1193"/>
      <c r="W127" s="1193"/>
      <c r="X127" s="1193"/>
      <c r="Y127" s="1193"/>
      <c r="Z127" s="1193"/>
      <c r="AA127" s="1193"/>
      <c r="AB127" s="1193"/>
      <c r="AC127" s="1193"/>
      <c r="AD127" s="1193"/>
      <c r="AE127" s="1193"/>
      <c r="AF127" s="1193"/>
      <c r="AG127" s="1193"/>
      <c r="AH127" s="1193"/>
      <c r="AI127" s="1193"/>
      <c r="AJ127" s="1193"/>
      <c r="AK127" s="1193"/>
      <c r="AL127" s="1193"/>
      <c r="AM127" s="1193"/>
      <c r="AN127" s="1193"/>
      <c r="AO127" s="1193"/>
      <c r="AP127" s="1193"/>
      <c r="AQ127" s="1193"/>
      <c r="AR127" s="1193"/>
      <c r="AS127" s="1193"/>
      <c r="AT127" s="1193"/>
      <c r="AU127" s="1193"/>
      <c r="AV127" s="1193"/>
      <c r="AW127" s="1193"/>
      <c r="AX127" s="1193"/>
    </row>
    <row r="128" spans="1:51" hidden="1">
      <c r="A128" s="1186" t="s">
        <v>164</v>
      </c>
      <c r="B128" s="1205" t="s">
        <v>1105</v>
      </c>
      <c r="C128" s="1184" t="s">
        <v>406</v>
      </c>
      <c r="D128" s="1188">
        <v>93</v>
      </c>
      <c r="E128" s="1189">
        <v>42175</v>
      </c>
      <c r="F128" s="1189"/>
      <c r="G128" s="1189">
        <v>42151</v>
      </c>
      <c r="H128" s="1189">
        <v>42239</v>
      </c>
      <c r="I128" s="1189">
        <v>42306</v>
      </c>
      <c r="J128" s="1189"/>
      <c r="K128" s="1199">
        <f>O128+май!L147</f>
        <v>55</v>
      </c>
      <c r="L128" s="1190">
        <f>P128+май!L147</f>
        <v>21</v>
      </c>
      <c r="M128" s="1191">
        <f>D128-L128</f>
        <v>72</v>
      </c>
      <c r="N128" s="1191">
        <f>L128/D128*100</f>
        <v>22.58064516129032</v>
      </c>
      <c r="O128" s="1188">
        <f>SUM(S128:AW128)</f>
        <v>40</v>
      </c>
      <c r="P128" s="1191">
        <f>SUM(S129:AW129)</f>
        <v>6</v>
      </c>
      <c r="Q128" s="1191">
        <f>P128/O128*100</f>
        <v>15</v>
      </c>
      <c r="R128" s="380" t="s">
        <v>34</v>
      </c>
      <c r="S128" s="381">
        <v>5</v>
      </c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>
        <v>5</v>
      </c>
      <c r="AL128" s="381"/>
      <c r="AM128" s="381">
        <v>5</v>
      </c>
      <c r="AN128" s="381">
        <v>5</v>
      </c>
      <c r="AO128" s="381"/>
      <c r="AP128" s="381">
        <v>5</v>
      </c>
      <c r="AQ128" s="381"/>
      <c r="AR128" s="381">
        <v>5</v>
      </c>
      <c r="AS128" s="381"/>
      <c r="AT128" s="381">
        <v>5</v>
      </c>
      <c r="AU128" s="381"/>
      <c r="AV128" s="381">
        <v>5</v>
      </c>
      <c r="AW128" s="381"/>
      <c r="AX128" s="1184" t="s">
        <v>421</v>
      </c>
    </row>
    <row r="129" spans="1:52" hidden="1">
      <c r="A129" s="1186"/>
      <c r="B129" s="1206"/>
      <c r="C129" s="1185"/>
      <c r="D129" s="1188"/>
      <c r="E129" s="1189"/>
      <c r="F129" s="1189"/>
      <c r="G129" s="1189"/>
      <c r="H129" s="1189"/>
      <c r="I129" s="1189"/>
      <c r="J129" s="1189"/>
      <c r="K129" s="1199"/>
      <c r="L129" s="1190"/>
      <c r="M129" s="1192"/>
      <c r="N129" s="1192"/>
      <c r="O129" s="1188"/>
      <c r="P129" s="1192"/>
      <c r="Q129" s="1192"/>
      <c r="R129" s="374" t="s">
        <v>35</v>
      </c>
      <c r="S129" s="382">
        <v>0</v>
      </c>
      <c r="T129" s="382"/>
      <c r="U129" s="382"/>
      <c r="V129" s="382"/>
      <c r="W129" s="382"/>
      <c r="X129" s="382"/>
      <c r="Y129" s="382"/>
      <c r="Z129" s="382"/>
      <c r="AA129" s="382"/>
      <c r="AB129" s="382"/>
      <c r="AC129" s="382"/>
      <c r="AD129" s="382"/>
      <c r="AE129" s="382"/>
      <c r="AF129" s="382"/>
      <c r="AG129" s="382"/>
      <c r="AH129" s="382"/>
      <c r="AI129" s="382"/>
      <c r="AJ129" s="382"/>
      <c r="AK129" s="382">
        <v>0</v>
      </c>
      <c r="AL129" s="383"/>
      <c r="AM129" s="383">
        <v>0</v>
      </c>
      <c r="AN129" s="383">
        <v>3</v>
      </c>
      <c r="AO129" s="383">
        <v>3</v>
      </c>
      <c r="AP129" s="383">
        <v>0</v>
      </c>
      <c r="AQ129" s="383"/>
      <c r="AR129" s="383"/>
      <c r="AS129" s="383"/>
      <c r="AT129" s="383"/>
      <c r="AU129" s="389"/>
      <c r="AV129" s="390"/>
      <c r="AW129" s="391"/>
      <c r="AX129" s="1185"/>
    </row>
    <row r="130" spans="1:52" hidden="1">
      <c r="A130" s="392">
        <v>7</v>
      </c>
      <c r="B130" s="1193" t="s">
        <v>110</v>
      </c>
      <c r="C130" s="1193"/>
      <c r="D130" s="1193"/>
      <c r="E130" s="1193">
        <v>42075</v>
      </c>
      <c r="F130" s="1193"/>
      <c r="G130" s="1193"/>
      <c r="H130" s="1193">
        <v>42203</v>
      </c>
      <c r="I130" s="1193"/>
      <c r="J130" s="1193"/>
      <c r="K130" s="1193"/>
      <c r="L130" s="1193"/>
      <c r="M130" s="1193"/>
      <c r="N130" s="1193"/>
      <c r="O130" s="1193"/>
      <c r="P130" s="1193"/>
      <c r="Q130" s="1193"/>
      <c r="R130" s="1193"/>
      <c r="S130" s="1193"/>
      <c r="T130" s="1193"/>
      <c r="U130" s="1193"/>
      <c r="V130" s="1193"/>
      <c r="W130" s="1193"/>
      <c r="X130" s="1193"/>
      <c r="Y130" s="1193"/>
      <c r="Z130" s="1193"/>
      <c r="AA130" s="1193"/>
      <c r="AB130" s="1193"/>
      <c r="AC130" s="1193"/>
      <c r="AD130" s="1193"/>
      <c r="AE130" s="1193"/>
      <c r="AF130" s="1193"/>
      <c r="AG130" s="1193"/>
      <c r="AH130" s="1193"/>
      <c r="AI130" s="1193"/>
      <c r="AJ130" s="1193"/>
      <c r="AK130" s="1193"/>
      <c r="AL130" s="1193"/>
      <c r="AM130" s="1193"/>
      <c r="AN130" s="1193"/>
      <c r="AO130" s="1193"/>
      <c r="AP130" s="1193"/>
      <c r="AQ130" s="1193"/>
      <c r="AR130" s="1193"/>
      <c r="AS130" s="1193"/>
      <c r="AT130" s="1193"/>
      <c r="AU130" s="1193"/>
      <c r="AV130" s="1193"/>
      <c r="AW130" s="1193"/>
      <c r="AX130" s="1193"/>
    </row>
    <row r="131" spans="1:52" ht="15" hidden="1" customHeight="1">
      <c r="A131" s="1198" t="s">
        <v>165</v>
      </c>
      <c r="B131" s="1187" t="s">
        <v>93</v>
      </c>
      <c r="C131" s="1184" t="s">
        <v>38</v>
      </c>
      <c r="D131" s="1188">
        <v>7100</v>
      </c>
      <c r="E131" s="1200">
        <v>42075</v>
      </c>
      <c r="F131" s="1200">
        <v>42197</v>
      </c>
      <c r="G131" s="1200"/>
      <c r="H131" s="1200">
        <v>42119</v>
      </c>
      <c r="I131" s="1200">
        <f>F131+AY131</f>
        <v>42241</v>
      </c>
      <c r="J131" s="1200"/>
      <c r="K131" s="1199">
        <f>O131+март!L150</f>
        <v>1E-3</v>
      </c>
      <c r="L131" s="1199">
        <f>P131+март!L150</f>
        <v>0</v>
      </c>
      <c r="M131" s="1201">
        <f>D131-L131</f>
        <v>7100</v>
      </c>
      <c r="N131" s="1201">
        <f>L131/D131*100</f>
        <v>0</v>
      </c>
      <c r="O131" s="1188">
        <f>SUM(S131:AW131)</f>
        <v>1E-3</v>
      </c>
      <c r="P131" s="1201">
        <f>SUM(S132:AW132)</f>
        <v>0</v>
      </c>
      <c r="Q131" s="1201">
        <f>P131/O131*100</f>
        <v>0</v>
      </c>
      <c r="R131" s="380" t="s">
        <v>34</v>
      </c>
      <c r="S131" s="381">
        <v>1E-3</v>
      </c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1203"/>
      <c r="AY131" s="468">
        <f t="shared" ref="AY131:AY148" si="6">H131-E131</f>
        <v>44</v>
      </c>
    </row>
    <row r="132" spans="1:52" hidden="1">
      <c r="A132" s="1198"/>
      <c r="B132" s="1187"/>
      <c r="C132" s="1185"/>
      <c r="D132" s="1188"/>
      <c r="E132" s="1200"/>
      <c r="F132" s="1200"/>
      <c r="G132" s="1200"/>
      <c r="H132" s="1200"/>
      <c r="I132" s="1200"/>
      <c r="J132" s="1200"/>
      <c r="K132" s="1199"/>
      <c r="L132" s="1199"/>
      <c r="M132" s="1202"/>
      <c r="N132" s="1202"/>
      <c r="O132" s="1188"/>
      <c r="P132" s="1202"/>
      <c r="Q132" s="1202"/>
      <c r="R132" s="374" t="s">
        <v>35</v>
      </c>
      <c r="S132" s="382"/>
      <c r="T132" s="382"/>
      <c r="U132" s="382"/>
      <c r="V132" s="382"/>
      <c r="W132" s="382"/>
      <c r="X132" s="382"/>
      <c r="Y132" s="382"/>
      <c r="Z132" s="382"/>
      <c r="AA132" s="382"/>
      <c r="AB132" s="382"/>
      <c r="AC132" s="382"/>
      <c r="AD132" s="382"/>
      <c r="AE132" s="382"/>
      <c r="AF132" s="382"/>
      <c r="AG132" s="382"/>
      <c r="AH132" s="382"/>
      <c r="AI132" s="382"/>
      <c r="AJ132" s="382"/>
      <c r="AK132" s="382"/>
      <c r="AL132" s="383"/>
      <c r="AM132" s="383"/>
      <c r="AN132" s="383"/>
      <c r="AO132" s="383"/>
      <c r="AP132" s="383"/>
      <c r="AQ132" s="383"/>
      <c r="AR132" s="383"/>
      <c r="AS132" s="383"/>
      <c r="AT132" s="383"/>
      <c r="AU132" s="389"/>
      <c r="AV132" s="390"/>
      <c r="AW132" s="391"/>
      <c r="AX132" s="1204"/>
      <c r="AY132" s="468">
        <f t="shared" si="6"/>
        <v>0</v>
      </c>
    </row>
    <row r="133" spans="1:52" ht="15" hidden="1" customHeight="1">
      <c r="A133" s="1198" t="s">
        <v>273</v>
      </c>
      <c r="B133" s="1187" t="s">
        <v>111</v>
      </c>
      <c r="C133" s="1184" t="s">
        <v>39</v>
      </c>
      <c r="D133" s="1188">
        <v>100</v>
      </c>
      <c r="E133" s="1200">
        <v>42075</v>
      </c>
      <c r="F133" s="1200">
        <v>42197</v>
      </c>
      <c r="G133" s="1200"/>
      <c r="H133" s="1200">
        <v>42095</v>
      </c>
      <c r="I133" s="1200">
        <f>F133+20</f>
        <v>42217</v>
      </c>
      <c r="J133" s="1200"/>
      <c r="K133" s="1199">
        <f>O133+март!L152</f>
        <v>0</v>
      </c>
      <c r="L133" s="1199">
        <f>P133+март!L152</f>
        <v>0</v>
      </c>
      <c r="M133" s="1201">
        <f>D133-L133</f>
        <v>100</v>
      </c>
      <c r="N133" s="1201">
        <f>L133/D133*100</f>
        <v>0</v>
      </c>
      <c r="O133" s="1188">
        <f>SUM(S133:AW133)</f>
        <v>0</v>
      </c>
      <c r="P133" s="1201">
        <f>SUM(S134:AW134)</f>
        <v>0</v>
      </c>
      <c r="Q133" s="1201" t="e">
        <f>P133/O133*100</f>
        <v>#DIV/0!</v>
      </c>
      <c r="R133" s="380" t="s">
        <v>34</v>
      </c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1203" t="s">
        <v>326</v>
      </c>
      <c r="AY133" s="468">
        <f t="shared" si="6"/>
        <v>20</v>
      </c>
    </row>
    <row r="134" spans="1:52" hidden="1">
      <c r="A134" s="1198"/>
      <c r="B134" s="1187"/>
      <c r="C134" s="1185"/>
      <c r="D134" s="1188"/>
      <c r="E134" s="1200"/>
      <c r="F134" s="1200"/>
      <c r="G134" s="1200"/>
      <c r="H134" s="1200"/>
      <c r="I134" s="1200"/>
      <c r="J134" s="1200"/>
      <c r="K134" s="1199"/>
      <c r="L134" s="1199"/>
      <c r="M134" s="1202"/>
      <c r="N134" s="1202"/>
      <c r="O134" s="1188"/>
      <c r="P134" s="1202"/>
      <c r="Q134" s="1202"/>
      <c r="R134" s="374" t="s">
        <v>35</v>
      </c>
      <c r="S134" s="382"/>
      <c r="T134" s="382"/>
      <c r="U134" s="382"/>
      <c r="V134" s="382"/>
      <c r="W134" s="382"/>
      <c r="X134" s="382"/>
      <c r="Y134" s="382"/>
      <c r="Z134" s="382"/>
      <c r="AA134" s="382"/>
      <c r="AB134" s="382"/>
      <c r="AC134" s="382"/>
      <c r="AD134" s="382"/>
      <c r="AE134" s="382"/>
      <c r="AF134" s="382"/>
      <c r="AG134" s="382"/>
      <c r="AH134" s="382"/>
      <c r="AI134" s="382"/>
      <c r="AJ134" s="382"/>
      <c r="AK134" s="382"/>
      <c r="AL134" s="383"/>
      <c r="AM134" s="383"/>
      <c r="AN134" s="383"/>
      <c r="AO134" s="383"/>
      <c r="AP134" s="383"/>
      <c r="AQ134" s="383"/>
      <c r="AR134" s="383"/>
      <c r="AS134" s="383"/>
      <c r="AT134" s="383"/>
      <c r="AU134" s="389"/>
      <c r="AV134" s="390"/>
      <c r="AW134" s="391"/>
      <c r="AX134" s="1204"/>
      <c r="AY134" s="468">
        <f t="shared" si="6"/>
        <v>0</v>
      </c>
    </row>
    <row r="135" spans="1:52" hidden="1">
      <c r="A135" s="1198" t="s">
        <v>304</v>
      </c>
      <c r="B135" s="1187" t="s">
        <v>112</v>
      </c>
      <c r="C135" s="1184" t="s">
        <v>39</v>
      </c>
      <c r="D135" s="1188">
        <v>100</v>
      </c>
      <c r="E135" s="1189">
        <v>42096</v>
      </c>
      <c r="F135" s="1189">
        <v>42203</v>
      </c>
      <c r="G135" s="1189"/>
      <c r="H135" s="1189">
        <v>42115</v>
      </c>
      <c r="I135" s="1189">
        <f>F135+AY135</f>
        <v>42222</v>
      </c>
      <c r="J135" s="1189"/>
      <c r="K135" s="1199">
        <f>O135+март!L154</f>
        <v>0</v>
      </c>
      <c r="L135" s="1190">
        <f>P135+март!L154</f>
        <v>0</v>
      </c>
      <c r="M135" s="1190">
        <f>D135-L135</f>
        <v>100</v>
      </c>
      <c r="N135" s="1190">
        <f>L135/D135*100</f>
        <v>0</v>
      </c>
      <c r="O135" s="1190">
        <f>SUM(S135:AW135)</f>
        <v>0</v>
      </c>
      <c r="P135" s="1190">
        <f>SUM(S136:AW136)</f>
        <v>0</v>
      </c>
      <c r="Q135" s="1190" t="e">
        <f>P135/O135*100</f>
        <v>#DIV/0!</v>
      </c>
      <c r="R135" s="380" t="s">
        <v>34</v>
      </c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1203" t="s">
        <v>326</v>
      </c>
      <c r="AY135" s="468">
        <f t="shared" si="6"/>
        <v>19</v>
      </c>
    </row>
    <row r="136" spans="1:52" hidden="1">
      <c r="A136" s="1198"/>
      <c r="B136" s="1187"/>
      <c r="C136" s="1185"/>
      <c r="D136" s="1188"/>
      <c r="E136" s="1189"/>
      <c r="F136" s="1189"/>
      <c r="G136" s="1189"/>
      <c r="H136" s="1189"/>
      <c r="I136" s="1189"/>
      <c r="J136" s="1189"/>
      <c r="K136" s="1199"/>
      <c r="L136" s="1190"/>
      <c r="M136" s="1190"/>
      <c r="N136" s="1190"/>
      <c r="O136" s="1190"/>
      <c r="P136" s="1190"/>
      <c r="Q136" s="1190"/>
      <c r="R136" s="374" t="s">
        <v>35</v>
      </c>
      <c r="S136" s="382"/>
      <c r="T136" s="382"/>
      <c r="U136" s="382"/>
      <c r="V136" s="382"/>
      <c r="W136" s="382"/>
      <c r="X136" s="382"/>
      <c r="Y136" s="382"/>
      <c r="Z136" s="382"/>
      <c r="AA136" s="382"/>
      <c r="AB136" s="382"/>
      <c r="AC136" s="382"/>
      <c r="AD136" s="382"/>
      <c r="AE136" s="382"/>
      <c r="AF136" s="382"/>
      <c r="AG136" s="382"/>
      <c r="AH136" s="382"/>
      <c r="AI136" s="382"/>
      <c r="AJ136" s="382"/>
      <c r="AK136" s="382"/>
      <c r="AL136" s="383"/>
      <c r="AM136" s="383"/>
      <c r="AN136" s="383"/>
      <c r="AO136" s="383"/>
      <c r="AP136" s="383"/>
      <c r="AQ136" s="383"/>
      <c r="AR136" s="383"/>
      <c r="AS136" s="383"/>
      <c r="AT136" s="383"/>
      <c r="AU136" s="389"/>
      <c r="AV136" s="390"/>
      <c r="AW136" s="391"/>
      <c r="AX136" s="1204"/>
      <c r="AY136" s="468">
        <f t="shared" si="6"/>
        <v>0</v>
      </c>
    </row>
    <row r="137" spans="1:52" hidden="1">
      <c r="A137" s="1198" t="s">
        <v>305</v>
      </c>
      <c r="B137" s="1187" t="s">
        <v>113</v>
      </c>
      <c r="C137" s="1184" t="s">
        <v>39</v>
      </c>
      <c r="D137" s="1188">
        <v>100</v>
      </c>
      <c r="E137" s="1189">
        <v>42116</v>
      </c>
      <c r="F137" s="1189">
        <v>42207</v>
      </c>
      <c r="G137" s="1189"/>
      <c r="H137" s="1189">
        <v>42145</v>
      </c>
      <c r="I137" s="1189">
        <f>F137+AZ137</f>
        <v>42236</v>
      </c>
      <c r="J137" s="1189"/>
      <c r="K137" s="1199">
        <f>O137+март!L156</f>
        <v>0</v>
      </c>
      <c r="L137" s="1190">
        <f>P137+март!L156</f>
        <v>0</v>
      </c>
      <c r="M137" s="1190">
        <f>D137-L137</f>
        <v>100</v>
      </c>
      <c r="N137" s="1190">
        <f>L137/D137*100</f>
        <v>0</v>
      </c>
      <c r="O137" s="1190">
        <f>SUM(S137:AW137)</f>
        <v>0</v>
      </c>
      <c r="P137" s="1190">
        <f>SUM(S138:AW138)</f>
        <v>0</v>
      </c>
      <c r="Q137" s="1190" t="e">
        <f>P137/O137*100</f>
        <v>#DIV/0!</v>
      </c>
      <c r="R137" s="380" t="s">
        <v>34</v>
      </c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1203" t="s">
        <v>326</v>
      </c>
      <c r="AY137" s="468">
        <f t="shared" si="6"/>
        <v>29</v>
      </c>
      <c r="AZ137" s="468">
        <f>H137-E137</f>
        <v>29</v>
      </c>
    </row>
    <row r="138" spans="1:52" hidden="1">
      <c r="A138" s="1198"/>
      <c r="B138" s="1187"/>
      <c r="C138" s="1185"/>
      <c r="D138" s="1188"/>
      <c r="E138" s="1189"/>
      <c r="F138" s="1189"/>
      <c r="G138" s="1189"/>
      <c r="H138" s="1189"/>
      <c r="I138" s="1189"/>
      <c r="J138" s="1189"/>
      <c r="K138" s="1199"/>
      <c r="L138" s="1190"/>
      <c r="M138" s="1190"/>
      <c r="N138" s="1190"/>
      <c r="O138" s="1190"/>
      <c r="P138" s="1190"/>
      <c r="Q138" s="1190"/>
      <c r="R138" s="374" t="s">
        <v>35</v>
      </c>
      <c r="S138" s="382"/>
      <c r="T138" s="382"/>
      <c r="U138" s="382"/>
      <c r="V138" s="382"/>
      <c r="W138" s="382"/>
      <c r="X138" s="382"/>
      <c r="Y138" s="382"/>
      <c r="Z138" s="382"/>
      <c r="AA138" s="382"/>
      <c r="AB138" s="382"/>
      <c r="AC138" s="382"/>
      <c r="AD138" s="382"/>
      <c r="AE138" s="382"/>
      <c r="AF138" s="382"/>
      <c r="AG138" s="382"/>
      <c r="AH138" s="382"/>
      <c r="AI138" s="382"/>
      <c r="AJ138" s="382"/>
      <c r="AK138" s="382"/>
      <c r="AL138" s="383"/>
      <c r="AM138" s="383"/>
      <c r="AN138" s="383"/>
      <c r="AO138" s="383"/>
      <c r="AP138" s="383"/>
      <c r="AQ138" s="383"/>
      <c r="AR138" s="383"/>
      <c r="AS138" s="383"/>
      <c r="AT138" s="383"/>
      <c r="AU138" s="389"/>
      <c r="AV138" s="390"/>
      <c r="AW138" s="391"/>
      <c r="AX138" s="1204"/>
      <c r="AY138" s="468">
        <f t="shared" si="6"/>
        <v>0</v>
      </c>
    </row>
    <row r="139" spans="1:52" hidden="1">
      <c r="A139" s="1198" t="s">
        <v>306</v>
      </c>
      <c r="B139" s="1187" t="s">
        <v>114</v>
      </c>
      <c r="C139" s="1184" t="s">
        <v>39</v>
      </c>
      <c r="D139" s="1188">
        <v>100</v>
      </c>
      <c r="E139" s="1189">
        <v>42146</v>
      </c>
      <c r="F139" s="1189"/>
      <c r="G139" s="1189"/>
      <c r="H139" s="1189">
        <v>42165</v>
      </c>
      <c r="I139" s="1189"/>
      <c r="J139" s="1189"/>
      <c r="K139" s="1199">
        <f>O139+март!L158</f>
        <v>0</v>
      </c>
      <c r="L139" s="1190">
        <f>P139+март!L158</f>
        <v>0</v>
      </c>
      <c r="M139" s="1190">
        <f>D139-L139</f>
        <v>100</v>
      </c>
      <c r="N139" s="1190">
        <f>L139/D139*100</f>
        <v>0</v>
      </c>
      <c r="O139" s="1190">
        <f>SUM(S139:AW139)</f>
        <v>0</v>
      </c>
      <c r="P139" s="1190">
        <f>SUM(S140:AW140)</f>
        <v>0</v>
      </c>
      <c r="Q139" s="1190" t="e">
        <f>P139/O139*100</f>
        <v>#DIV/0!</v>
      </c>
      <c r="R139" s="380" t="s">
        <v>34</v>
      </c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1203" t="s">
        <v>326</v>
      </c>
      <c r="AY139" s="468">
        <f t="shared" si="6"/>
        <v>19</v>
      </c>
    </row>
    <row r="140" spans="1:52" hidden="1">
      <c r="A140" s="1198"/>
      <c r="B140" s="1187"/>
      <c r="C140" s="1185"/>
      <c r="D140" s="1188"/>
      <c r="E140" s="1189"/>
      <c r="F140" s="1189"/>
      <c r="G140" s="1189"/>
      <c r="H140" s="1189"/>
      <c r="I140" s="1189"/>
      <c r="J140" s="1189"/>
      <c r="K140" s="1199"/>
      <c r="L140" s="1190"/>
      <c r="M140" s="1190"/>
      <c r="N140" s="1190"/>
      <c r="O140" s="1190"/>
      <c r="P140" s="1190"/>
      <c r="Q140" s="1190"/>
      <c r="R140" s="374" t="s">
        <v>35</v>
      </c>
      <c r="S140" s="382"/>
      <c r="T140" s="382"/>
      <c r="U140" s="382"/>
      <c r="V140" s="382"/>
      <c r="W140" s="382"/>
      <c r="X140" s="382"/>
      <c r="Y140" s="382"/>
      <c r="Z140" s="382"/>
      <c r="AA140" s="382"/>
      <c r="AB140" s="382"/>
      <c r="AC140" s="382"/>
      <c r="AD140" s="382"/>
      <c r="AE140" s="382"/>
      <c r="AF140" s="382"/>
      <c r="AG140" s="382"/>
      <c r="AH140" s="382"/>
      <c r="AI140" s="382"/>
      <c r="AJ140" s="382"/>
      <c r="AK140" s="382"/>
      <c r="AL140" s="383"/>
      <c r="AM140" s="383"/>
      <c r="AN140" s="383"/>
      <c r="AO140" s="383"/>
      <c r="AP140" s="383"/>
      <c r="AQ140" s="383"/>
      <c r="AR140" s="383"/>
      <c r="AS140" s="383"/>
      <c r="AT140" s="383"/>
      <c r="AU140" s="389"/>
      <c r="AV140" s="390"/>
      <c r="AW140" s="391"/>
      <c r="AX140" s="1204"/>
      <c r="AY140" s="468">
        <f t="shared" si="6"/>
        <v>0</v>
      </c>
    </row>
    <row r="141" spans="1:52" hidden="1">
      <c r="A141" s="1198" t="s">
        <v>307</v>
      </c>
      <c r="B141" s="1187" t="s">
        <v>115</v>
      </c>
      <c r="C141" s="1184" t="s">
        <v>39</v>
      </c>
      <c r="D141" s="1188">
        <v>100</v>
      </c>
      <c r="E141" s="1189">
        <v>42166</v>
      </c>
      <c r="F141" s="1189"/>
      <c r="G141" s="1189"/>
      <c r="H141" s="1189">
        <v>42185</v>
      </c>
      <c r="I141" s="1189"/>
      <c r="J141" s="1189"/>
      <c r="K141" s="1199">
        <f>O141+март!L160</f>
        <v>0</v>
      </c>
      <c r="L141" s="1190">
        <f>P141+март!L160</f>
        <v>0</v>
      </c>
      <c r="M141" s="1190">
        <f>D141-L141</f>
        <v>100</v>
      </c>
      <c r="N141" s="1190">
        <f>L141/D141*100</f>
        <v>0</v>
      </c>
      <c r="O141" s="1190">
        <f>SUM(S141:AW141)</f>
        <v>0</v>
      </c>
      <c r="P141" s="1190">
        <f>SUM(S142:AW142)</f>
        <v>0</v>
      </c>
      <c r="Q141" s="1190" t="e">
        <f>P141/O141*100</f>
        <v>#DIV/0!</v>
      </c>
      <c r="R141" s="380" t="s">
        <v>34</v>
      </c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1203" t="s">
        <v>326</v>
      </c>
      <c r="AY141" s="468">
        <f t="shared" si="6"/>
        <v>19</v>
      </c>
    </row>
    <row r="142" spans="1:52" hidden="1">
      <c r="A142" s="1198"/>
      <c r="B142" s="1187"/>
      <c r="C142" s="1185"/>
      <c r="D142" s="1188"/>
      <c r="E142" s="1189"/>
      <c r="F142" s="1189"/>
      <c r="G142" s="1189"/>
      <c r="H142" s="1189"/>
      <c r="I142" s="1189"/>
      <c r="J142" s="1189"/>
      <c r="K142" s="1199"/>
      <c r="L142" s="1190"/>
      <c r="M142" s="1190"/>
      <c r="N142" s="1190"/>
      <c r="O142" s="1190"/>
      <c r="P142" s="1190"/>
      <c r="Q142" s="1190"/>
      <c r="R142" s="374" t="s">
        <v>35</v>
      </c>
      <c r="S142" s="382"/>
      <c r="T142" s="382"/>
      <c r="U142" s="382"/>
      <c r="V142" s="382"/>
      <c r="W142" s="382"/>
      <c r="X142" s="382"/>
      <c r="Y142" s="382"/>
      <c r="Z142" s="382"/>
      <c r="AA142" s="382"/>
      <c r="AB142" s="382"/>
      <c r="AC142" s="382"/>
      <c r="AD142" s="382"/>
      <c r="AE142" s="382"/>
      <c r="AF142" s="382"/>
      <c r="AG142" s="382"/>
      <c r="AH142" s="382"/>
      <c r="AI142" s="382"/>
      <c r="AJ142" s="382"/>
      <c r="AK142" s="382"/>
      <c r="AL142" s="383"/>
      <c r="AM142" s="383"/>
      <c r="AN142" s="383"/>
      <c r="AO142" s="383"/>
      <c r="AP142" s="383"/>
      <c r="AQ142" s="383"/>
      <c r="AR142" s="383"/>
      <c r="AS142" s="383"/>
      <c r="AT142" s="383"/>
      <c r="AU142" s="389"/>
      <c r="AV142" s="390"/>
      <c r="AW142" s="391"/>
      <c r="AX142" s="1204"/>
      <c r="AY142" s="468">
        <f t="shared" si="6"/>
        <v>0</v>
      </c>
    </row>
    <row r="143" spans="1:52" ht="15" hidden="1" customHeight="1">
      <c r="A143" s="1198" t="s">
        <v>308</v>
      </c>
      <c r="B143" s="1187" t="s">
        <v>72</v>
      </c>
      <c r="C143" s="1184" t="s">
        <v>39</v>
      </c>
      <c r="D143" s="1188">
        <v>100</v>
      </c>
      <c r="E143" s="1189">
        <v>42186</v>
      </c>
      <c r="F143" s="1189"/>
      <c r="G143" s="1189"/>
      <c r="H143" s="1189">
        <v>42195</v>
      </c>
      <c r="I143" s="1189"/>
      <c r="J143" s="1189"/>
      <c r="K143" s="1199">
        <f>O143+март!L162</f>
        <v>0</v>
      </c>
      <c r="L143" s="1190">
        <f>P143+март!L162</f>
        <v>0</v>
      </c>
      <c r="M143" s="1190">
        <f>D143-L143</f>
        <v>100</v>
      </c>
      <c r="N143" s="1190">
        <f>L143/D143*100</f>
        <v>0</v>
      </c>
      <c r="O143" s="1190">
        <f>SUM(S143:AW143)</f>
        <v>0</v>
      </c>
      <c r="P143" s="1190">
        <f>SUM(S144:AW144)</f>
        <v>0</v>
      </c>
      <c r="Q143" s="1190" t="e">
        <f>P143/O143*100</f>
        <v>#DIV/0!</v>
      </c>
      <c r="R143" s="380" t="s">
        <v>34</v>
      </c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1203" t="s">
        <v>326</v>
      </c>
      <c r="AY143" s="468">
        <f t="shared" si="6"/>
        <v>9</v>
      </c>
    </row>
    <row r="144" spans="1:52" hidden="1">
      <c r="A144" s="1198"/>
      <c r="B144" s="1187"/>
      <c r="C144" s="1185"/>
      <c r="D144" s="1188"/>
      <c r="E144" s="1189"/>
      <c r="F144" s="1189"/>
      <c r="G144" s="1189"/>
      <c r="H144" s="1189"/>
      <c r="I144" s="1189"/>
      <c r="J144" s="1189"/>
      <c r="K144" s="1199"/>
      <c r="L144" s="1190"/>
      <c r="M144" s="1190"/>
      <c r="N144" s="1190"/>
      <c r="O144" s="1190"/>
      <c r="P144" s="1190"/>
      <c r="Q144" s="1190"/>
      <c r="R144" s="374" t="s">
        <v>35</v>
      </c>
      <c r="S144" s="382"/>
      <c r="T144" s="382"/>
      <c r="U144" s="382"/>
      <c r="V144" s="382"/>
      <c r="W144" s="382"/>
      <c r="X144" s="382"/>
      <c r="Y144" s="382"/>
      <c r="Z144" s="382"/>
      <c r="AA144" s="382"/>
      <c r="AB144" s="382"/>
      <c r="AC144" s="382"/>
      <c r="AD144" s="382"/>
      <c r="AE144" s="382"/>
      <c r="AF144" s="382"/>
      <c r="AG144" s="382"/>
      <c r="AH144" s="382"/>
      <c r="AI144" s="382"/>
      <c r="AJ144" s="382"/>
      <c r="AK144" s="382"/>
      <c r="AL144" s="383"/>
      <c r="AM144" s="383"/>
      <c r="AN144" s="383"/>
      <c r="AO144" s="383"/>
      <c r="AP144" s="383"/>
      <c r="AQ144" s="383"/>
      <c r="AR144" s="383"/>
      <c r="AS144" s="383"/>
      <c r="AT144" s="383"/>
      <c r="AU144" s="389"/>
      <c r="AV144" s="390"/>
      <c r="AW144" s="391"/>
      <c r="AX144" s="1204"/>
      <c r="AY144" s="468">
        <f t="shared" si="6"/>
        <v>0</v>
      </c>
    </row>
    <row r="145" spans="1:51" ht="15" hidden="1" customHeight="1">
      <c r="A145" s="1198" t="s">
        <v>309</v>
      </c>
      <c r="B145" s="1187" t="s">
        <v>97</v>
      </c>
      <c r="C145" s="1184" t="s">
        <v>39</v>
      </c>
      <c r="D145" s="1188">
        <v>100</v>
      </c>
      <c r="E145" s="1189">
        <v>42186</v>
      </c>
      <c r="F145" s="1189"/>
      <c r="G145" s="1189"/>
      <c r="H145" s="1189">
        <v>42200</v>
      </c>
      <c r="I145" s="1189"/>
      <c r="J145" s="1189"/>
      <c r="K145" s="1199">
        <f>O145+март!L164</f>
        <v>0</v>
      </c>
      <c r="L145" s="1190">
        <f>P145+март!L164</f>
        <v>0</v>
      </c>
      <c r="M145" s="1190">
        <f>D145-L145</f>
        <v>100</v>
      </c>
      <c r="N145" s="1190">
        <f>L145/D145*100</f>
        <v>0</v>
      </c>
      <c r="O145" s="1190">
        <f>SUM(S145:AW145)</f>
        <v>0</v>
      </c>
      <c r="P145" s="1190">
        <f>SUM(S146:AW146)</f>
        <v>0</v>
      </c>
      <c r="Q145" s="1190" t="e">
        <f>P145/O145*100</f>
        <v>#DIV/0!</v>
      </c>
      <c r="R145" s="380" t="s">
        <v>34</v>
      </c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1203" t="s">
        <v>326</v>
      </c>
      <c r="AY145" s="468">
        <f t="shared" si="6"/>
        <v>14</v>
      </c>
    </row>
    <row r="146" spans="1:51" hidden="1">
      <c r="A146" s="1198"/>
      <c r="B146" s="1187"/>
      <c r="C146" s="1185"/>
      <c r="D146" s="1188"/>
      <c r="E146" s="1189"/>
      <c r="F146" s="1189"/>
      <c r="G146" s="1189"/>
      <c r="H146" s="1189"/>
      <c r="I146" s="1189"/>
      <c r="J146" s="1189"/>
      <c r="K146" s="1199"/>
      <c r="L146" s="1190"/>
      <c r="M146" s="1190"/>
      <c r="N146" s="1190"/>
      <c r="O146" s="1190"/>
      <c r="P146" s="1190"/>
      <c r="Q146" s="1190"/>
      <c r="R146" s="374" t="s">
        <v>35</v>
      </c>
      <c r="S146" s="382"/>
      <c r="T146" s="382"/>
      <c r="U146" s="382"/>
      <c r="V146" s="382"/>
      <c r="W146" s="382"/>
      <c r="X146" s="382"/>
      <c r="Y146" s="382"/>
      <c r="Z146" s="382"/>
      <c r="AA146" s="382"/>
      <c r="AB146" s="382"/>
      <c r="AC146" s="382"/>
      <c r="AD146" s="382"/>
      <c r="AE146" s="382"/>
      <c r="AF146" s="382"/>
      <c r="AG146" s="382"/>
      <c r="AH146" s="382"/>
      <c r="AI146" s="382"/>
      <c r="AJ146" s="382"/>
      <c r="AK146" s="382"/>
      <c r="AL146" s="383"/>
      <c r="AM146" s="383"/>
      <c r="AN146" s="383"/>
      <c r="AO146" s="383"/>
      <c r="AP146" s="383"/>
      <c r="AQ146" s="383"/>
      <c r="AR146" s="383"/>
      <c r="AS146" s="383"/>
      <c r="AT146" s="383"/>
      <c r="AU146" s="389"/>
      <c r="AV146" s="390"/>
      <c r="AW146" s="391"/>
      <c r="AX146" s="1204"/>
      <c r="AY146" s="468">
        <f t="shared" si="6"/>
        <v>0</v>
      </c>
    </row>
    <row r="147" spans="1:51" ht="15" hidden="1" customHeight="1">
      <c r="A147" s="1198" t="s">
        <v>310</v>
      </c>
      <c r="B147" s="1187" t="s">
        <v>96</v>
      </c>
      <c r="C147" s="1184" t="s">
        <v>39</v>
      </c>
      <c r="D147" s="1188">
        <v>100</v>
      </c>
      <c r="E147" s="1189">
        <v>42186</v>
      </c>
      <c r="F147" s="1189"/>
      <c r="G147" s="1189"/>
      <c r="H147" s="1189">
        <v>42203</v>
      </c>
      <c r="I147" s="1189"/>
      <c r="J147" s="1189"/>
      <c r="K147" s="1199">
        <f>O147+март!L166</f>
        <v>0</v>
      </c>
      <c r="L147" s="1190">
        <f>P147+март!L166</f>
        <v>0</v>
      </c>
      <c r="M147" s="1190">
        <f>D147-L147</f>
        <v>100</v>
      </c>
      <c r="N147" s="1190">
        <f>L147/D147*100</f>
        <v>0</v>
      </c>
      <c r="O147" s="1190">
        <f>SUM(S147:AW147)</f>
        <v>0</v>
      </c>
      <c r="P147" s="1190">
        <f>SUM(S148:AW148)</f>
        <v>0</v>
      </c>
      <c r="Q147" s="1190" t="e">
        <f>P147/O147*100</f>
        <v>#DIV/0!</v>
      </c>
      <c r="R147" s="380" t="s">
        <v>34</v>
      </c>
      <c r="S147" s="381"/>
      <c r="T147" s="381"/>
      <c r="U147" s="381"/>
      <c r="V147" s="381"/>
      <c r="W147" s="381"/>
      <c r="X147" s="381"/>
      <c r="Y147" s="381"/>
      <c r="Z147" s="381"/>
      <c r="AA147" s="381"/>
      <c r="AB147" s="381"/>
      <c r="AC147" s="381"/>
      <c r="AD147" s="381"/>
      <c r="AE147" s="381"/>
      <c r="AF147" s="381"/>
      <c r="AG147" s="381"/>
      <c r="AH147" s="381"/>
      <c r="AI147" s="381"/>
      <c r="AJ147" s="381"/>
      <c r="AK147" s="381"/>
      <c r="AL147" s="381"/>
      <c r="AM147" s="381"/>
      <c r="AN147" s="381"/>
      <c r="AO147" s="381"/>
      <c r="AP147" s="381"/>
      <c r="AQ147" s="381"/>
      <c r="AR147" s="381"/>
      <c r="AS147" s="381"/>
      <c r="AT147" s="381"/>
      <c r="AU147" s="381"/>
      <c r="AV147" s="381"/>
      <c r="AW147" s="381"/>
      <c r="AX147" s="1203" t="s">
        <v>326</v>
      </c>
      <c r="AY147" s="468">
        <f t="shared" si="6"/>
        <v>17</v>
      </c>
    </row>
    <row r="148" spans="1:51" hidden="1">
      <c r="A148" s="1198"/>
      <c r="B148" s="1187"/>
      <c r="C148" s="1185"/>
      <c r="D148" s="1188"/>
      <c r="E148" s="1189"/>
      <c r="F148" s="1189"/>
      <c r="G148" s="1189"/>
      <c r="H148" s="1189"/>
      <c r="I148" s="1189"/>
      <c r="J148" s="1189"/>
      <c r="K148" s="1199"/>
      <c r="L148" s="1190"/>
      <c r="M148" s="1190"/>
      <c r="N148" s="1190"/>
      <c r="O148" s="1190"/>
      <c r="P148" s="1190"/>
      <c r="Q148" s="1190"/>
      <c r="R148" s="374" t="s">
        <v>35</v>
      </c>
      <c r="S148" s="382"/>
      <c r="T148" s="382"/>
      <c r="U148" s="382"/>
      <c r="V148" s="382"/>
      <c r="W148" s="382"/>
      <c r="X148" s="382"/>
      <c r="Y148" s="382"/>
      <c r="Z148" s="382"/>
      <c r="AA148" s="382"/>
      <c r="AB148" s="382"/>
      <c r="AC148" s="382"/>
      <c r="AD148" s="382"/>
      <c r="AE148" s="382"/>
      <c r="AF148" s="382"/>
      <c r="AG148" s="382"/>
      <c r="AH148" s="382"/>
      <c r="AI148" s="382"/>
      <c r="AJ148" s="382"/>
      <c r="AK148" s="382"/>
      <c r="AL148" s="383"/>
      <c r="AM148" s="383"/>
      <c r="AN148" s="383"/>
      <c r="AO148" s="383"/>
      <c r="AP148" s="383"/>
      <c r="AQ148" s="383"/>
      <c r="AR148" s="383"/>
      <c r="AS148" s="383"/>
      <c r="AT148" s="383"/>
      <c r="AU148" s="389"/>
      <c r="AV148" s="390"/>
      <c r="AW148" s="391"/>
      <c r="AX148" s="1204"/>
      <c r="AY148" s="468">
        <f t="shared" si="6"/>
        <v>0</v>
      </c>
    </row>
    <row r="149" spans="1:51" hidden="1">
      <c r="A149" s="392">
        <v>8</v>
      </c>
      <c r="B149" s="1193" t="s">
        <v>116</v>
      </c>
      <c r="C149" s="1193"/>
      <c r="D149" s="1193"/>
      <c r="E149" s="1193">
        <v>42065</v>
      </c>
      <c r="F149" s="1193"/>
      <c r="G149" s="1193"/>
      <c r="H149" s="1193">
        <v>42300</v>
      </c>
      <c r="I149" s="1193"/>
      <c r="J149" s="1193"/>
      <c r="K149" s="1193"/>
      <c r="L149" s="1193"/>
      <c r="M149" s="1193"/>
      <c r="N149" s="1193"/>
      <c r="O149" s="1193"/>
      <c r="P149" s="1193"/>
      <c r="Q149" s="1193"/>
      <c r="R149" s="1193"/>
      <c r="S149" s="1193"/>
      <c r="T149" s="1193"/>
      <c r="U149" s="1193"/>
      <c r="V149" s="1193"/>
      <c r="W149" s="1193"/>
      <c r="X149" s="1193"/>
      <c r="Y149" s="1193"/>
      <c r="Z149" s="1193"/>
      <c r="AA149" s="1193"/>
      <c r="AB149" s="1193"/>
      <c r="AC149" s="1193"/>
      <c r="AD149" s="1193"/>
      <c r="AE149" s="1193"/>
      <c r="AF149" s="1193"/>
      <c r="AG149" s="1193"/>
      <c r="AH149" s="1193"/>
      <c r="AI149" s="1193"/>
      <c r="AJ149" s="1193"/>
      <c r="AK149" s="1193"/>
      <c r="AL149" s="1193"/>
      <c r="AM149" s="1193"/>
      <c r="AN149" s="1193"/>
      <c r="AO149" s="1193"/>
      <c r="AP149" s="1193"/>
      <c r="AQ149" s="1193"/>
      <c r="AR149" s="1193"/>
      <c r="AS149" s="1193"/>
      <c r="AT149" s="1193"/>
      <c r="AU149" s="1193"/>
      <c r="AV149" s="1193"/>
      <c r="AW149" s="1193"/>
      <c r="AX149" s="1193"/>
    </row>
    <row r="150" spans="1:51" ht="15" hidden="1" customHeight="1">
      <c r="A150" s="1198" t="s">
        <v>166</v>
      </c>
      <c r="B150" s="1187" t="s">
        <v>93</v>
      </c>
      <c r="C150" s="1184" t="s">
        <v>38</v>
      </c>
      <c r="D150" s="1188">
        <v>3279</v>
      </c>
      <c r="E150" s="1200">
        <v>42109</v>
      </c>
      <c r="F150" s="1200">
        <v>42215</v>
      </c>
      <c r="G150" s="1200"/>
      <c r="H150" s="1200">
        <v>42123</v>
      </c>
      <c r="I150" s="1200">
        <v>42307</v>
      </c>
      <c r="J150" s="1200"/>
      <c r="K150" s="1199">
        <f>O150+апрель!L169</f>
        <v>0</v>
      </c>
      <c r="L150" s="1199">
        <f>P150+апрель!L169</f>
        <v>0</v>
      </c>
      <c r="M150" s="1201">
        <f>D150-L150</f>
        <v>3279</v>
      </c>
      <c r="N150" s="1201">
        <f>L150/D150*100</f>
        <v>0</v>
      </c>
      <c r="O150" s="1188">
        <f>SUM(S150:AW150)</f>
        <v>0</v>
      </c>
      <c r="P150" s="1201">
        <f>SUM(S151:AW151)</f>
        <v>0</v>
      </c>
      <c r="Q150" s="1201" t="e">
        <f>P150/O150*100</f>
        <v>#DIV/0!</v>
      </c>
      <c r="R150" s="380" t="s">
        <v>34</v>
      </c>
      <c r="S150" s="381"/>
      <c r="T150" s="381"/>
      <c r="U150" s="381"/>
      <c r="V150" s="381"/>
      <c r="W150" s="381"/>
      <c r="X150" s="381"/>
      <c r="Y150" s="381"/>
      <c r="Z150" s="381"/>
      <c r="AA150" s="381"/>
      <c r="AB150" s="381"/>
      <c r="AC150" s="381"/>
      <c r="AD150" s="381"/>
      <c r="AE150" s="381"/>
      <c r="AF150" s="381"/>
      <c r="AG150" s="381"/>
      <c r="AH150" s="381"/>
      <c r="AI150" s="381"/>
      <c r="AJ150" s="381"/>
      <c r="AK150" s="381"/>
      <c r="AL150" s="381"/>
      <c r="AM150" s="381"/>
      <c r="AN150" s="381"/>
      <c r="AO150" s="381"/>
      <c r="AP150" s="381"/>
      <c r="AQ150" s="381"/>
      <c r="AR150" s="381"/>
      <c r="AS150" s="381"/>
      <c r="AT150" s="381"/>
      <c r="AU150" s="381"/>
      <c r="AV150" s="381"/>
      <c r="AW150" s="381"/>
      <c r="AX150" s="1184" t="s">
        <v>393</v>
      </c>
    </row>
    <row r="151" spans="1:51" hidden="1">
      <c r="A151" s="1198"/>
      <c r="B151" s="1187"/>
      <c r="C151" s="1185"/>
      <c r="D151" s="1188"/>
      <c r="E151" s="1200"/>
      <c r="F151" s="1200"/>
      <c r="G151" s="1200"/>
      <c r="H151" s="1200"/>
      <c r="I151" s="1200"/>
      <c r="J151" s="1200"/>
      <c r="K151" s="1199"/>
      <c r="L151" s="1199"/>
      <c r="M151" s="1202"/>
      <c r="N151" s="1202"/>
      <c r="O151" s="1188"/>
      <c r="P151" s="1202"/>
      <c r="Q151" s="1202"/>
      <c r="R151" s="374" t="s">
        <v>35</v>
      </c>
      <c r="S151" s="382"/>
      <c r="T151" s="382"/>
      <c r="U151" s="382"/>
      <c r="V151" s="382"/>
      <c r="W151" s="382"/>
      <c r="X151" s="382"/>
      <c r="Y151" s="382"/>
      <c r="Z151" s="382"/>
      <c r="AA151" s="382"/>
      <c r="AB151" s="382"/>
      <c r="AC151" s="382"/>
      <c r="AD151" s="382"/>
      <c r="AE151" s="382"/>
      <c r="AF151" s="382"/>
      <c r="AG151" s="382"/>
      <c r="AH151" s="382"/>
      <c r="AI151" s="382"/>
      <c r="AJ151" s="382"/>
      <c r="AK151" s="382"/>
      <c r="AL151" s="383"/>
      <c r="AM151" s="383"/>
      <c r="AN151" s="383"/>
      <c r="AO151" s="383"/>
      <c r="AP151" s="383"/>
      <c r="AQ151" s="383"/>
      <c r="AR151" s="383"/>
      <c r="AS151" s="383"/>
      <c r="AT151" s="383"/>
      <c r="AU151" s="389"/>
      <c r="AV151" s="390"/>
      <c r="AW151" s="391"/>
      <c r="AX151" s="1185"/>
    </row>
    <row r="152" spans="1:51" hidden="1">
      <c r="A152" s="1198" t="s">
        <v>311</v>
      </c>
      <c r="B152" s="1187" t="s">
        <v>111</v>
      </c>
      <c r="C152" s="1184" t="s">
        <v>39</v>
      </c>
      <c r="D152" s="1188">
        <v>100</v>
      </c>
      <c r="E152" s="1200">
        <v>42085</v>
      </c>
      <c r="F152" s="1200">
        <v>42175</v>
      </c>
      <c r="G152" s="1200"/>
      <c r="H152" s="1200">
        <v>42110</v>
      </c>
      <c r="I152" s="1200">
        <f>F152+20</f>
        <v>42195</v>
      </c>
      <c r="J152" s="1200"/>
      <c r="K152" s="1199">
        <f>O152+март!L171</f>
        <v>0</v>
      </c>
      <c r="L152" s="1199">
        <f>P152+март!L171</f>
        <v>0</v>
      </c>
      <c r="M152" s="1201">
        <f>D152-L152</f>
        <v>100</v>
      </c>
      <c r="N152" s="1201">
        <f>L152/D152*100</f>
        <v>0</v>
      </c>
      <c r="O152" s="1188">
        <f>SUM(S152:AW152)</f>
        <v>0</v>
      </c>
      <c r="P152" s="1201">
        <f>SUM(S153:AW153)</f>
        <v>0</v>
      </c>
      <c r="Q152" s="1201" t="e">
        <f>P152/O152*100</f>
        <v>#DIV/0!</v>
      </c>
      <c r="R152" s="380" t="s">
        <v>34</v>
      </c>
      <c r="S152" s="381"/>
      <c r="T152" s="381"/>
      <c r="U152" s="381"/>
      <c r="V152" s="381"/>
      <c r="W152" s="381"/>
      <c r="X152" s="381"/>
      <c r="Y152" s="381"/>
      <c r="Z152" s="381"/>
      <c r="AA152" s="381"/>
      <c r="AB152" s="381"/>
      <c r="AC152" s="381"/>
      <c r="AD152" s="381"/>
      <c r="AE152" s="381"/>
      <c r="AF152" s="381"/>
      <c r="AG152" s="381"/>
      <c r="AH152" s="381"/>
      <c r="AI152" s="381"/>
      <c r="AJ152" s="381"/>
      <c r="AK152" s="381"/>
      <c r="AL152" s="381"/>
      <c r="AM152" s="381"/>
      <c r="AN152" s="381"/>
      <c r="AO152" s="381"/>
      <c r="AP152" s="381"/>
      <c r="AQ152" s="381"/>
      <c r="AR152" s="381"/>
      <c r="AS152" s="381"/>
      <c r="AT152" s="381"/>
      <c r="AU152" s="381"/>
      <c r="AV152" s="381"/>
      <c r="AW152" s="381"/>
      <c r="AX152" s="1184"/>
    </row>
    <row r="153" spans="1:51" hidden="1">
      <c r="A153" s="1198"/>
      <c r="B153" s="1187"/>
      <c r="C153" s="1185"/>
      <c r="D153" s="1188"/>
      <c r="E153" s="1200"/>
      <c r="F153" s="1200"/>
      <c r="G153" s="1200"/>
      <c r="H153" s="1200"/>
      <c r="I153" s="1200"/>
      <c r="J153" s="1200"/>
      <c r="K153" s="1199"/>
      <c r="L153" s="1199"/>
      <c r="M153" s="1202"/>
      <c r="N153" s="1202"/>
      <c r="O153" s="1188"/>
      <c r="P153" s="1202"/>
      <c r="Q153" s="1202"/>
      <c r="R153" s="374" t="s">
        <v>35</v>
      </c>
      <c r="S153" s="382"/>
      <c r="T153" s="382"/>
      <c r="U153" s="382"/>
      <c r="V153" s="382"/>
      <c r="W153" s="382"/>
      <c r="X153" s="382"/>
      <c r="Y153" s="382"/>
      <c r="Z153" s="382"/>
      <c r="AA153" s="382"/>
      <c r="AB153" s="382"/>
      <c r="AC153" s="382"/>
      <c r="AD153" s="382"/>
      <c r="AE153" s="382"/>
      <c r="AF153" s="382"/>
      <c r="AG153" s="382"/>
      <c r="AH153" s="382"/>
      <c r="AI153" s="382"/>
      <c r="AJ153" s="382"/>
      <c r="AK153" s="382"/>
      <c r="AL153" s="383"/>
      <c r="AM153" s="383"/>
      <c r="AN153" s="383"/>
      <c r="AO153" s="383"/>
      <c r="AP153" s="383"/>
      <c r="AQ153" s="383"/>
      <c r="AR153" s="383"/>
      <c r="AS153" s="383"/>
      <c r="AT153" s="383"/>
      <c r="AU153" s="389"/>
      <c r="AV153" s="390"/>
      <c r="AW153" s="391"/>
      <c r="AX153" s="1185"/>
    </row>
    <row r="154" spans="1:51" hidden="1">
      <c r="A154" s="1198" t="s">
        <v>312</v>
      </c>
      <c r="B154" s="1187" t="s">
        <v>96</v>
      </c>
      <c r="C154" s="1184" t="s">
        <v>39</v>
      </c>
      <c r="D154" s="1188">
        <v>100</v>
      </c>
      <c r="E154" s="1200">
        <v>42109</v>
      </c>
      <c r="F154" s="1200"/>
      <c r="G154" s="1200"/>
      <c r="H154" s="1200">
        <v>42123</v>
      </c>
      <c r="I154" s="1200"/>
      <c r="J154" s="1200"/>
      <c r="K154" s="1199">
        <f>O154+март!L173</f>
        <v>0</v>
      </c>
      <c r="L154" s="1199">
        <f>P154+март!L173</f>
        <v>0</v>
      </c>
      <c r="M154" s="1201">
        <f>D154-L154</f>
        <v>100</v>
      </c>
      <c r="N154" s="1201">
        <f>L154/D154*100</f>
        <v>0</v>
      </c>
      <c r="O154" s="1188">
        <f>SUM(S154:AW154)</f>
        <v>0</v>
      </c>
      <c r="P154" s="1201">
        <f>SUM(S155:AW155)</f>
        <v>0</v>
      </c>
      <c r="Q154" s="1201" t="e">
        <f>P154/O154*100</f>
        <v>#DIV/0!</v>
      </c>
      <c r="R154" s="380" t="s">
        <v>34</v>
      </c>
      <c r="S154" s="381"/>
      <c r="T154" s="381"/>
      <c r="U154" s="381"/>
      <c r="V154" s="381"/>
      <c r="W154" s="381"/>
      <c r="X154" s="381"/>
      <c r="Y154" s="381"/>
      <c r="Z154" s="381"/>
      <c r="AA154" s="381"/>
      <c r="AB154" s="381"/>
      <c r="AC154" s="381"/>
      <c r="AD154" s="381"/>
      <c r="AE154" s="381"/>
      <c r="AF154" s="381"/>
      <c r="AG154" s="381"/>
      <c r="AH154" s="381"/>
      <c r="AI154" s="381"/>
      <c r="AJ154" s="381"/>
      <c r="AK154" s="381"/>
      <c r="AL154" s="381"/>
      <c r="AM154" s="381"/>
      <c r="AN154" s="381"/>
      <c r="AO154" s="381"/>
      <c r="AP154" s="381"/>
      <c r="AQ154" s="381"/>
      <c r="AR154" s="381"/>
      <c r="AS154" s="381"/>
      <c r="AT154" s="381"/>
      <c r="AU154" s="381"/>
      <c r="AV154" s="381"/>
      <c r="AW154" s="381"/>
      <c r="AX154" s="1184"/>
    </row>
    <row r="155" spans="1:51" hidden="1">
      <c r="A155" s="1198"/>
      <c r="B155" s="1187"/>
      <c r="C155" s="1185"/>
      <c r="D155" s="1188"/>
      <c r="E155" s="1200"/>
      <c r="F155" s="1200"/>
      <c r="G155" s="1200"/>
      <c r="H155" s="1200"/>
      <c r="I155" s="1200"/>
      <c r="J155" s="1200"/>
      <c r="K155" s="1199"/>
      <c r="L155" s="1199"/>
      <c r="M155" s="1202"/>
      <c r="N155" s="1202"/>
      <c r="O155" s="1188"/>
      <c r="P155" s="1202"/>
      <c r="Q155" s="1202"/>
      <c r="R155" s="374" t="s">
        <v>35</v>
      </c>
      <c r="S155" s="382"/>
      <c r="T155" s="382"/>
      <c r="U155" s="382"/>
      <c r="V155" s="382"/>
      <c r="W155" s="382"/>
      <c r="X155" s="382"/>
      <c r="Y155" s="382"/>
      <c r="Z155" s="382"/>
      <c r="AA155" s="382"/>
      <c r="AB155" s="382"/>
      <c r="AC155" s="382"/>
      <c r="AD155" s="382"/>
      <c r="AE155" s="382"/>
      <c r="AF155" s="382"/>
      <c r="AG155" s="382"/>
      <c r="AH155" s="382"/>
      <c r="AI155" s="382"/>
      <c r="AJ155" s="382"/>
      <c r="AK155" s="382"/>
      <c r="AL155" s="383"/>
      <c r="AM155" s="383"/>
      <c r="AN155" s="383"/>
      <c r="AO155" s="383"/>
      <c r="AP155" s="383"/>
      <c r="AQ155" s="383"/>
      <c r="AR155" s="383"/>
      <c r="AS155" s="383"/>
      <c r="AT155" s="383"/>
      <c r="AU155" s="389"/>
      <c r="AV155" s="390"/>
      <c r="AW155" s="391"/>
      <c r="AX155" s="1185"/>
    </row>
    <row r="156" spans="1:51" hidden="1">
      <c r="A156" s="1198" t="s">
        <v>313</v>
      </c>
      <c r="B156" s="1187" t="s">
        <v>117</v>
      </c>
      <c r="C156" s="1184" t="s">
        <v>39</v>
      </c>
      <c r="D156" s="1188">
        <v>100</v>
      </c>
      <c r="E156" s="1200">
        <v>42109</v>
      </c>
      <c r="F156" s="1200"/>
      <c r="G156" s="1200"/>
      <c r="H156" s="1200">
        <v>42112</v>
      </c>
      <c r="I156" s="1200"/>
      <c r="J156" s="1200"/>
      <c r="K156" s="1199">
        <f>O156+март!L175</f>
        <v>0</v>
      </c>
      <c r="L156" s="1199">
        <f>P156+март!L175</f>
        <v>0</v>
      </c>
      <c r="M156" s="1201">
        <f>D156-L156</f>
        <v>100</v>
      </c>
      <c r="N156" s="1201">
        <f>L156/D156*100</f>
        <v>0</v>
      </c>
      <c r="O156" s="1188">
        <f>SUM(S156:AW156)</f>
        <v>0</v>
      </c>
      <c r="P156" s="1201">
        <f>SUM(S157:AW157)</f>
        <v>0</v>
      </c>
      <c r="Q156" s="1201" t="e">
        <f>P156/O156*100</f>
        <v>#DIV/0!</v>
      </c>
      <c r="R156" s="380" t="s">
        <v>34</v>
      </c>
      <c r="S156" s="381"/>
      <c r="T156" s="381"/>
      <c r="U156" s="381"/>
      <c r="V156" s="381"/>
      <c r="W156" s="381"/>
      <c r="X156" s="381"/>
      <c r="Y156" s="381"/>
      <c r="Z156" s="381"/>
      <c r="AA156" s="381"/>
      <c r="AB156" s="381"/>
      <c r="AC156" s="381"/>
      <c r="AD156" s="381"/>
      <c r="AE156" s="381"/>
      <c r="AF156" s="381"/>
      <c r="AG156" s="381"/>
      <c r="AH156" s="381"/>
      <c r="AI156" s="381"/>
      <c r="AJ156" s="381"/>
      <c r="AK156" s="381"/>
      <c r="AL156" s="381"/>
      <c r="AM156" s="381"/>
      <c r="AN156" s="381"/>
      <c r="AO156" s="381"/>
      <c r="AP156" s="381"/>
      <c r="AQ156" s="381"/>
      <c r="AR156" s="381"/>
      <c r="AS156" s="381"/>
      <c r="AT156" s="381"/>
      <c r="AU156" s="381"/>
      <c r="AV156" s="381"/>
      <c r="AW156" s="381"/>
      <c r="AX156" s="1184"/>
    </row>
    <row r="157" spans="1:51" hidden="1">
      <c r="A157" s="1198"/>
      <c r="B157" s="1187"/>
      <c r="C157" s="1185"/>
      <c r="D157" s="1188"/>
      <c r="E157" s="1200"/>
      <c r="F157" s="1200"/>
      <c r="G157" s="1200"/>
      <c r="H157" s="1200"/>
      <c r="I157" s="1200"/>
      <c r="J157" s="1200"/>
      <c r="K157" s="1199"/>
      <c r="L157" s="1199"/>
      <c r="M157" s="1202"/>
      <c r="N157" s="1202"/>
      <c r="O157" s="1188"/>
      <c r="P157" s="1202"/>
      <c r="Q157" s="1202"/>
      <c r="R157" s="374" t="s">
        <v>35</v>
      </c>
      <c r="S157" s="382"/>
      <c r="T157" s="382"/>
      <c r="U157" s="382"/>
      <c r="V157" s="382"/>
      <c r="W157" s="382"/>
      <c r="X157" s="382"/>
      <c r="Y157" s="382"/>
      <c r="Z157" s="382"/>
      <c r="AA157" s="382"/>
      <c r="AB157" s="382"/>
      <c r="AC157" s="382"/>
      <c r="AD157" s="382"/>
      <c r="AE157" s="382"/>
      <c r="AF157" s="382"/>
      <c r="AG157" s="382"/>
      <c r="AH157" s="382"/>
      <c r="AI157" s="382"/>
      <c r="AJ157" s="382"/>
      <c r="AK157" s="382"/>
      <c r="AL157" s="383"/>
      <c r="AM157" s="383"/>
      <c r="AN157" s="383"/>
      <c r="AO157" s="383"/>
      <c r="AP157" s="383"/>
      <c r="AQ157" s="383"/>
      <c r="AR157" s="383"/>
      <c r="AS157" s="383"/>
      <c r="AT157" s="383"/>
      <c r="AU157" s="389"/>
      <c r="AV157" s="390"/>
      <c r="AW157" s="391"/>
      <c r="AX157" s="1185"/>
    </row>
    <row r="158" spans="1:51" hidden="1">
      <c r="A158" s="1198" t="s">
        <v>314</v>
      </c>
      <c r="B158" s="1187" t="s">
        <v>118</v>
      </c>
      <c r="C158" s="1184" t="s">
        <v>39</v>
      </c>
      <c r="D158" s="1188">
        <v>100</v>
      </c>
      <c r="E158" s="1200">
        <v>42113</v>
      </c>
      <c r="F158" s="1200"/>
      <c r="G158" s="1200"/>
      <c r="H158" s="1200">
        <v>42137</v>
      </c>
      <c r="I158" s="1200"/>
      <c r="J158" s="1200"/>
      <c r="K158" s="1199">
        <f>O158+март!L177</f>
        <v>0</v>
      </c>
      <c r="L158" s="1199">
        <f>P158+март!L177</f>
        <v>0</v>
      </c>
      <c r="M158" s="1201">
        <f>D158-L158</f>
        <v>100</v>
      </c>
      <c r="N158" s="1201">
        <f>L158/D158*100</f>
        <v>0</v>
      </c>
      <c r="O158" s="1188">
        <f>SUM(S158:AW158)</f>
        <v>0</v>
      </c>
      <c r="P158" s="1201">
        <f>SUM(S159:AW159)</f>
        <v>0</v>
      </c>
      <c r="Q158" s="1201" t="e">
        <f>P158/O158*100</f>
        <v>#DIV/0!</v>
      </c>
      <c r="R158" s="380" t="s">
        <v>34</v>
      </c>
      <c r="S158" s="381"/>
      <c r="T158" s="381"/>
      <c r="U158" s="381"/>
      <c r="V158" s="381"/>
      <c r="W158" s="381"/>
      <c r="X158" s="381"/>
      <c r="Y158" s="381"/>
      <c r="Z158" s="381"/>
      <c r="AA158" s="381"/>
      <c r="AB158" s="381"/>
      <c r="AC158" s="381"/>
      <c r="AD158" s="381"/>
      <c r="AE158" s="381"/>
      <c r="AF158" s="381"/>
      <c r="AG158" s="381"/>
      <c r="AH158" s="381"/>
      <c r="AI158" s="381"/>
      <c r="AJ158" s="381"/>
      <c r="AK158" s="381"/>
      <c r="AL158" s="381"/>
      <c r="AM158" s="381"/>
      <c r="AN158" s="381"/>
      <c r="AO158" s="381"/>
      <c r="AP158" s="381"/>
      <c r="AQ158" s="381"/>
      <c r="AR158" s="381"/>
      <c r="AS158" s="381"/>
      <c r="AT158" s="381"/>
      <c r="AU158" s="381"/>
      <c r="AV158" s="381"/>
      <c r="AW158" s="381"/>
      <c r="AX158" s="1184"/>
    </row>
    <row r="159" spans="1:51" hidden="1">
      <c r="A159" s="1198"/>
      <c r="B159" s="1187"/>
      <c r="C159" s="1185"/>
      <c r="D159" s="1188"/>
      <c r="E159" s="1200"/>
      <c r="F159" s="1200"/>
      <c r="G159" s="1200"/>
      <c r="H159" s="1200"/>
      <c r="I159" s="1200"/>
      <c r="J159" s="1200"/>
      <c r="K159" s="1199"/>
      <c r="L159" s="1199"/>
      <c r="M159" s="1202"/>
      <c r="N159" s="1202"/>
      <c r="O159" s="1188"/>
      <c r="P159" s="1202"/>
      <c r="Q159" s="1202"/>
      <c r="R159" s="374" t="s">
        <v>35</v>
      </c>
      <c r="S159" s="382"/>
      <c r="T159" s="382"/>
      <c r="U159" s="382"/>
      <c r="V159" s="382"/>
      <c r="W159" s="382"/>
      <c r="X159" s="382"/>
      <c r="Y159" s="382"/>
      <c r="Z159" s="382"/>
      <c r="AA159" s="382"/>
      <c r="AB159" s="382"/>
      <c r="AC159" s="382"/>
      <c r="AD159" s="382"/>
      <c r="AE159" s="382"/>
      <c r="AF159" s="382"/>
      <c r="AG159" s="382"/>
      <c r="AH159" s="382"/>
      <c r="AI159" s="382"/>
      <c r="AJ159" s="382"/>
      <c r="AK159" s="382"/>
      <c r="AL159" s="383"/>
      <c r="AM159" s="383"/>
      <c r="AN159" s="383"/>
      <c r="AO159" s="383"/>
      <c r="AP159" s="383"/>
      <c r="AQ159" s="383"/>
      <c r="AR159" s="383"/>
      <c r="AS159" s="383"/>
      <c r="AT159" s="383"/>
      <c r="AU159" s="389"/>
      <c r="AV159" s="390"/>
      <c r="AW159" s="391"/>
      <c r="AX159" s="1185"/>
    </row>
    <row r="160" spans="1:51" hidden="1">
      <c r="A160" s="1198" t="s">
        <v>315</v>
      </c>
      <c r="B160" s="1187" t="s">
        <v>8</v>
      </c>
      <c r="C160" s="1184" t="s">
        <v>39</v>
      </c>
      <c r="D160" s="1188">
        <v>100</v>
      </c>
      <c r="E160" s="1200">
        <v>42065</v>
      </c>
      <c r="F160" s="1200">
        <v>42175</v>
      </c>
      <c r="G160" s="1200"/>
      <c r="H160" s="1200">
        <v>42144</v>
      </c>
      <c r="I160" s="1200">
        <f>F160+79</f>
        <v>42254</v>
      </c>
      <c r="J160" s="1200"/>
      <c r="K160" s="1199">
        <f>O160+март!L179</f>
        <v>0</v>
      </c>
      <c r="L160" s="1199">
        <f>P160+март!L179</f>
        <v>0</v>
      </c>
      <c r="M160" s="1201">
        <f>D160-L160</f>
        <v>100</v>
      </c>
      <c r="N160" s="1201">
        <f>L160/D160*100</f>
        <v>0</v>
      </c>
      <c r="O160" s="1188">
        <f>SUM(S160:AW160)</f>
        <v>0</v>
      </c>
      <c r="P160" s="1201">
        <f>SUM(S161:AW161)</f>
        <v>0</v>
      </c>
      <c r="Q160" s="1201" t="e">
        <f>P160/O160*100</f>
        <v>#DIV/0!</v>
      </c>
      <c r="R160" s="380" t="s">
        <v>34</v>
      </c>
      <c r="S160" s="381"/>
      <c r="T160" s="381"/>
      <c r="U160" s="381"/>
      <c r="V160" s="381"/>
      <c r="W160" s="381"/>
      <c r="X160" s="381"/>
      <c r="Y160" s="381"/>
      <c r="Z160" s="381"/>
      <c r="AA160" s="381"/>
      <c r="AB160" s="381"/>
      <c r="AC160" s="381"/>
      <c r="AD160" s="381"/>
      <c r="AE160" s="381"/>
      <c r="AF160" s="381"/>
      <c r="AG160" s="381"/>
      <c r="AH160" s="381"/>
      <c r="AI160" s="381"/>
      <c r="AJ160" s="381"/>
      <c r="AK160" s="381"/>
      <c r="AL160" s="381"/>
      <c r="AM160" s="381"/>
      <c r="AN160" s="381"/>
      <c r="AO160" s="381"/>
      <c r="AP160" s="381"/>
      <c r="AQ160" s="381"/>
      <c r="AR160" s="381"/>
      <c r="AS160" s="381"/>
      <c r="AT160" s="381"/>
      <c r="AU160" s="381"/>
      <c r="AV160" s="381"/>
      <c r="AW160" s="381"/>
      <c r="AX160" s="1184"/>
    </row>
    <row r="161" spans="1:50" hidden="1">
      <c r="A161" s="1198"/>
      <c r="B161" s="1187"/>
      <c r="C161" s="1185"/>
      <c r="D161" s="1188"/>
      <c r="E161" s="1200"/>
      <c r="F161" s="1200"/>
      <c r="G161" s="1200"/>
      <c r="H161" s="1200"/>
      <c r="I161" s="1200"/>
      <c r="J161" s="1200"/>
      <c r="K161" s="1199"/>
      <c r="L161" s="1199"/>
      <c r="M161" s="1202"/>
      <c r="N161" s="1202"/>
      <c r="O161" s="1188"/>
      <c r="P161" s="1202"/>
      <c r="Q161" s="1202"/>
      <c r="R161" s="374" t="s">
        <v>35</v>
      </c>
      <c r="S161" s="382"/>
      <c r="T161" s="382"/>
      <c r="U161" s="382"/>
      <c r="V161" s="382"/>
      <c r="W161" s="382"/>
      <c r="X161" s="382"/>
      <c r="Y161" s="382"/>
      <c r="Z161" s="382"/>
      <c r="AA161" s="382"/>
      <c r="AB161" s="382"/>
      <c r="AC161" s="382"/>
      <c r="AD161" s="382"/>
      <c r="AE161" s="382"/>
      <c r="AF161" s="382"/>
      <c r="AG161" s="382"/>
      <c r="AH161" s="382"/>
      <c r="AI161" s="382"/>
      <c r="AJ161" s="382"/>
      <c r="AK161" s="382"/>
      <c r="AL161" s="383"/>
      <c r="AM161" s="383"/>
      <c r="AN161" s="383"/>
      <c r="AO161" s="383"/>
      <c r="AP161" s="383"/>
      <c r="AQ161" s="383"/>
      <c r="AR161" s="383"/>
      <c r="AS161" s="383"/>
      <c r="AT161" s="383"/>
      <c r="AU161" s="389"/>
      <c r="AV161" s="390"/>
      <c r="AW161" s="391"/>
      <c r="AX161" s="1185"/>
    </row>
    <row r="162" spans="1:50" hidden="1">
      <c r="A162" s="1198" t="s">
        <v>316</v>
      </c>
      <c r="B162" s="1187" t="s">
        <v>119</v>
      </c>
      <c r="C162" s="1184" t="s">
        <v>39</v>
      </c>
      <c r="D162" s="1188">
        <v>100</v>
      </c>
      <c r="E162" s="1200">
        <v>42138</v>
      </c>
      <c r="F162" s="1200"/>
      <c r="G162" s="1200"/>
      <c r="H162" s="1200">
        <v>42147</v>
      </c>
      <c r="I162" s="1200"/>
      <c r="J162" s="1200"/>
      <c r="K162" s="1199">
        <f>O162+март!L181</f>
        <v>0</v>
      </c>
      <c r="L162" s="1199">
        <f>P162+март!L181</f>
        <v>0</v>
      </c>
      <c r="M162" s="1201">
        <f>D162-L162</f>
        <v>100</v>
      </c>
      <c r="N162" s="1201">
        <f>L162/D162*100</f>
        <v>0</v>
      </c>
      <c r="O162" s="1188">
        <f>SUM(S162:AW162)</f>
        <v>0</v>
      </c>
      <c r="P162" s="1201">
        <f>SUM(S163:AW163)</f>
        <v>0</v>
      </c>
      <c r="Q162" s="1201" t="e">
        <f>P162/O162*100</f>
        <v>#DIV/0!</v>
      </c>
      <c r="R162" s="380" t="s">
        <v>34</v>
      </c>
      <c r="S162" s="381"/>
      <c r="T162" s="381"/>
      <c r="U162" s="381"/>
      <c r="V162" s="381"/>
      <c r="W162" s="381"/>
      <c r="X162" s="381"/>
      <c r="Y162" s="381"/>
      <c r="Z162" s="381"/>
      <c r="AA162" s="381"/>
      <c r="AB162" s="381"/>
      <c r="AC162" s="381"/>
      <c r="AD162" s="381"/>
      <c r="AE162" s="381"/>
      <c r="AF162" s="381"/>
      <c r="AG162" s="381"/>
      <c r="AH162" s="381"/>
      <c r="AI162" s="381"/>
      <c r="AJ162" s="381"/>
      <c r="AK162" s="381"/>
      <c r="AL162" s="381"/>
      <c r="AM162" s="381"/>
      <c r="AN162" s="381"/>
      <c r="AO162" s="381"/>
      <c r="AP162" s="381"/>
      <c r="AQ162" s="381"/>
      <c r="AR162" s="381"/>
      <c r="AS162" s="381"/>
      <c r="AT162" s="381"/>
      <c r="AU162" s="381"/>
      <c r="AV162" s="381"/>
      <c r="AW162" s="381"/>
      <c r="AX162" s="1184"/>
    </row>
    <row r="163" spans="1:50" hidden="1">
      <c r="A163" s="1198"/>
      <c r="B163" s="1187"/>
      <c r="C163" s="1185"/>
      <c r="D163" s="1188"/>
      <c r="E163" s="1200"/>
      <c r="F163" s="1200"/>
      <c r="G163" s="1200"/>
      <c r="H163" s="1200"/>
      <c r="I163" s="1200"/>
      <c r="J163" s="1200"/>
      <c r="K163" s="1199"/>
      <c r="L163" s="1199"/>
      <c r="M163" s="1202"/>
      <c r="N163" s="1202"/>
      <c r="O163" s="1188"/>
      <c r="P163" s="1202"/>
      <c r="Q163" s="1202"/>
      <c r="R163" s="374" t="s">
        <v>35</v>
      </c>
      <c r="S163" s="382"/>
      <c r="T163" s="382"/>
      <c r="U163" s="382"/>
      <c r="V163" s="382"/>
      <c r="W163" s="382"/>
      <c r="X163" s="382"/>
      <c r="Y163" s="382"/>
      <c r="Z163" s="382"/>
      <c r="AA163" s="382"/>
      <c r="AB163" s="382"/>
      <c r="AC163" s="382"/>
      <c r="AD163" s="382"/>
      <c r="AE163" s="382"/>
      <c r="AF163" s="382"/>
      <c r="AG163" s="382"/>
      <c r="AH163" s="382"/>
      <c r="AI163" s="382"/>
      <c r="AJ163" s="382"/>
      <c r="AK163" s="382"/>
      <c r="AL163" s="383"/>
      <c r="AM163" s="383"/>
      <c r="AN163" s="383"/>
      <c r="AO163" s="383"/>
      <c r="AP163" s="383"/>
      <c r="AQ163" s="383"/>
      <c r="AR163" s="383"/>
      <c r="AS163" s="383"/>
      <c r="AT163" s="383"/>
      <c r="AU163" s="389"/>
      <c r="AV163" s="390"/>
      <c r="AW163" s="391"/>
      <c r="AX163" s="1185"/>
    </row>
    <row r="164" spans="1:50" ht="15" hidden="1" customHeight="1">
      <c r="A164" s="1198" t="s">
        <v>317</v>
      </c>
      <c r="B164" s="1187" t="s">
        <v>120</v>
      </c>
      <c r="C164" s="1184" t="s">
        <v>39</v>
      </c>
      <c r="D164" s="1188">
        <v>100</v>
      </c>
      <c r="E164" s="1200">
        <v>42124</v>
      </c>
      <c r="F164" s="1200"/>
      <c r="G164" s="1200"/>
      <c r="H164" s="1200">
        <v>42153</v>
      </c>
      <c r="I164" s="1200"/>
      <c r="J164" s="1200"/>
      <c r="K164" s="1199">
        <f>O164+март!L183</f>
        <v>0</v>
      </c>
      <c r="L164" s="1199">
        <f>P164+март!L183</f>
        <v>0</v>
      </c>
      <c r="M164" s="1201">
        <f>D164-L164</f>
        <v>100</v>
      </c>
      <c r="N164" s="1201">
        <f>L164/D164*100</f>
        <v>0</v>
      </c>
      <c r="O164" s="1188">
        <f>SUM(S164:AW164)</f>
        <v>0</v>
      </c>
      <c r="P164" s="1201">
        <f>SUM(S165:AW165)</f>
        <v>0</v>
      </c>
      <c r="Q164" s="1201" t="e">
        <f>P164/O164*100</f>
        <v>#DIV/0!</v>
      </c>
      <c r="R164" s="380" t="s">
        <v>34</v>
      </c>
      <c r="S164" s="381"/>
      <c r="T164" s="381"/>
      <c r="U164" s="381"/>
      <c r="V164" s="381"/>
      <c r="W164" s="381"/>
      <c r="X164" s="381"/>
      <c r="Y164" s="381"/>
      <c r="Z164" s="381"/>
      <c r="AA164" s="381"/>
      <c r="AB164" s="381"/>
      <c r="AC164" s="381"/>
      <c r="AD164" s="381"/>
      <c r="AE164" s="381"/>
      <c r="AF164" s="381"/>
      <c r="AG164" s="381"/>
      <c r="AH164" s="381"/>
      <c r="AI164" s="381"/>
      <c r="AJ164" s="381"/>
      <c r="AK164" s="381"/>
      <c r="AL164" s="381"/>
      <c r="AM164" s="381"/>
      <c r="AN164" s="381"/>
      <c r="AO164" s="381"/>
      <c r="AP164" s="381"/>
      <c r="AQ164" s="381"/>
      <c r="AR164" s="381"/>
      <c r="AS164" s="381"/>
      <c r="AT164" s="381"/>
      <c r="AU164" s="381"/>
      <c r="AV164" s="381"/>
      <c r="AW164" s="381"/>
      <c r="AX164" s="1184"/>
    </row>
    <row r="165" spans="1:50" hidden="1">
      <c r="A165" s="1198"/>
      <c r="B165" s="1187"/>
      <c r="C165" s="1185"/>
      <c r="D165" s="1188"/>
      <c r="E165" s="1200"/>
      <c r="F165" s="1200"/>
      <c r="G165" s="1200"/>
      <c r="H165" s="1200"/>
      <c r="I165" s="1200"/>
      <c r="J165" s="1200"/>
      <c r="K165" s="1199"/>
      <c r="L165" s="1199"/>
      <c r="M165" s="1202"/>
      <c r="N165" s="1202"/>
      <c r="O165" s="1188"/>
      <c r="P165" s="1202"/>
      <c r="Q165" s="1202"/>
      <c r="R165" s="374" t="s">
        <v>35</v>
      </c>
      <c r="S165" s="382"/>
      <c r="T165" s="382"/>
      <c r="U165" s="382"/>
      <c r="V165" s="382"/>
      <c r="W165" s="382"/>
      <c r="X165" s="382"/>
      <c r="Y165" s="382"/>
      <c r="Z165" s="382"/>
      <c r="AA165" s="382"/>
      <c r="AB165" s="382"/>
      <c r="AC165" s="382"/>
      <c r="AD165" s="382"/>
      <c r="AE165" s="382"/>
      <c r="AF165" s="382"/>
      <c r="AG165" s="382"/>
      <c r="AH165" s="382"/>
      <c r="AI165" s="382"/>
      <c r="AJ165" s="382"/>
      <c r="AK165" s="382"/>
      <c r="AL165" s="383"/>
      <c r="AM165" s="383"/>
      <c r="AN165" s="383"/>
      <c r="AO165" s="383"/>
      <c r="AP165" s="383"/>
      <c r="AQ165" s="383"/>
      <c r="AR165" s="383"/>
      <c r="AS165" s="383"/>
      <c r="AT165" s="383"/>
      <c r="AU165" s="389"/>
      <c r="AV165" s="390"/>
      <c r="AW165" s="391"/>
      <c r="AX165" s="1185"/>
    </row>
    <row r="166" spans="1:50" hidden="1">
      <c r="A166" s="1198" t="s">
        <v>318</v>
      </c>
      <c r="B166" s="1187" t="s">
        <v>8</v>
      </c>
      <c r="C166" s="1184" t="s">
        <v>39</v>
      </c>
      <c r="D166" s="1188">
        <v>100</v>
      </c>
      <c r="E166" s="1200">
        <v>42065</v>
      </c>
      <c r="F166" s="1200">
        <v>42175</v>
      </c>
      <c r="G166" s="1200"/>
      <c r="H166" s="1200">
        <v>42205</v>
      </c>
      <c r="I166" s="1200"/>
      <c r="J166" s="1200"/>
      <c r="K166" s="1199">
        <f>O166+март!L185</f>
        <v>0</v>
      </c>
      <c r="L166" s="1199">
        <f>P166+март!L185</f>
        <v>0</v>
      </c>
      <c r="M166" s="1201">
        <f>D166-L166</f>
        <v>100</v>
      </c>
      <c r="N166" s="1201">
        <f>L166/D166*100</f>
        <v>0</v>
      </c>
      <c r="O166" s="1188">
        <f>SUM(S166:AW166)</f>
        <v>0</v>
      </c>
      <c r="P166" s="1201">
        <f>SUM(S167:AW167)</f>
        <v>0</v>
      </c>
      <c r="Q166" s="1201" t="e">
        <f>P166/O166*100</f>
        <v>#DIV/0!</v>
      </c>
      <c r="R166" s="380" t="s">
        <v>34</v>
      </c>
      <c r="S166" s="381"/>
      <c r="T166" s="381"/>
      <c r="U166" s="381"/>
      <c r="V166" s="381"/>
      <c r="W166" s="381"/>
      <c r="X166" s="381"/>
      <c r="Y166" s="381"/>
      <c r="Z166" s="381"/>
      <c r="AA166" s="381"/>
      <c r="AB166" s="381"/>
      <c r="AC166" s="381"/>
      <c r="AD166" s="381"/>
      <c r="AE166" s="381"/>
      <c r="AF166" s="381"/>
      <c r="AG166" s="381"/>
      <c r="AH166" s="381"/>
      <c r="AI166" s="381"/>
      <c r="AJ166" s="381"/>
      <c r="AK166" s="381"/>
      <c r="AL166" s="381"/>
      <c r="AM166" s="381"/>
      <c r="AN166" s="381"/>
      <c r="AO166" s="381"/>
      <c r="AP166" s="381"/>
      <c r="AQ166" s="381"/>
      <c r="AR166" s="381"/>
      <c r="AS166" s="381"/>
      <c r="AT166" s="381"/>
      <c r="AU166" s="381"/>
      <c r="AV166" s="381"/>
      <c r="AW166" s="381"/>
      <c r="AX166" s="1184"/>
    </row>
    <row r="167" spans="1:50" hidden="1">
      <c r="A167" s="1198"/>
      <c r="B167" s="1187"/>
      <c r="C167" s="1185"/>
      <c r="D167" s="1188"/>
      <c r="E167" s="1200"/>
      <c r="F167" s="1200"/>
      <c r="G167" s="1200"/>
      <c r="H167" s="1200"/>
      <c r="I167" s="1200"/>
      <c r="J167" s="1200"/>
      <c r="K167" s="1199"/>
      <c r="L167" s="1199"/>
      <c r="M167" s="1202"/>
      <c r="N167" s="1202"/>
      <c r="O167" s="1188"/>
      <c r="P167" s="1202"/>
      <c r="Q167" s="1202"/>
      <c r="R167" s="374" t="s">
        <v>35</v>
      </c>
      <c r="S167" s="382"/>
      <c r="T167" s="382"/>
      <c r="U167" s="382"/>
      <c r="V167" s="382"/>
      <c r="W167" s="382"/>
      <c r="X167" s="382"/>
      <c r="Y167" s="382"/>
      <c r="Z167" s="382"/>
      <c r="AA167" s="382"/>
      <c r="AB167" s="382"/>
      <c r="AC167" s="382"/>
      <c r="AD167" s="382"/>
      <c r="AE167" s="382"/>
      <c r="AF167" s="382"/>
      <c r="AG167" s="382"/>
      <c r="AH167" s="382"/>
      <c r="AI167" s="382"/>
      <c r="AJ167" s="382"/>
      <c r="AK167" s="382"/>
      <c r="AL167" s="383"/>
      <c r="AM167" s="383"/>
      <c r="AN167" s="383"/>
      <c r="AO167" s="383"/>
      <c r="AP167" s="383"/>
      <c r="AQ167" s="383"/>
      <c r="AR167" s="383"/>
      <c r="AS167" s="383"/>
      <c r="AT167" s="383"/>
      <c r="AU167" s="389"/>
      <c r="AV167" s="390"/>
      <c r="AW167" s="391"/>
      <c r="AX167" s="1185"/>
    </row>
    <row r="168" spans="1:50" hidden="1">
      <c r="A168" s="1198" t="s">
        <v>319</v>
      </c>
      <c r="B168" s="1187" t="s">
        <v>115</v>
      </c>
      <c r="C168" s="1184" t="s">
        <v>39</v>
      </c>
      <c r="D168" s="1188">
        <v>100</v>
      </c>
      <c r="E168" s="1189">
        <v>42238</v>
      </c>
      <c r="F168" s="1189"/>
      <c r="G168" s="1189"/>
      <c r="H168" s="1189">
        <v>42257</v>
      </c>
      <c r="I168" s="1189"/>
      <c r="J168" s="1189"/>
      <c r="K168" s="1199">
        <f>O168+март!L187</f>
        <v>0</v>
      </c>
      <c r="L168" s="1190">
        <f>P168+март!L187</f>
        <v>0</v>
      </c>
      <c r="M168" s="1191">
        <f>D168-L168</f>
        <v>100</v>
      </c>
      <c r="N168" s="1191">
        <f>L168/D168*100</f>
        <v>0</v>
      </c>
      <c r="O168" s="1190">
        <f>SUM(S168:AW168)</f>
        <v>0</v>
      </c>
      <c r="P168" s="1191">
        <f>SUM(S169:AW169)</f>
        <v>0</v>
      </c>
      <c r="Q168" s="1191" t="e">
        <f>P168/O168*100</f>
        <v>#DIV/0!</v>
      </c>
      <c r="R168" s="380" t="s">
        <v>34</v>
      </c>
      <c r="S168" s="381"/>
      <c r="T168" s="381"/>
      <c r="U168" s="381"/>
      <c r="V168" s="381"/>
      <c r="W168" s="381"/>
      <c r="X168" s="381"/>
      <c r="Y168" s="381"/>
      <c r="Z168" s="381"/>
      <c r="AA168" s="381"/>
      <c r="AB168" s="381"/>
      <c r="AC168" s="381"/>
      <c r="AD168" s="381"/>
      <c r="AE168" s="381"/>
      <c r="AF168" s="381"/>
      <c r="AG168" s="381"/>
      <c r="AH168" s="381"/>
      <c r="AI168" s="381"/>
      <c r="AJ168" s="381"/>
      <c r="AK168" s="381"/>
      <c r="AL168" s="381"/>
      <c r="AM168" s="381"/>
      <c r="AN168" s="381"/>
      <c r="AO168" s="381"/>
      <c r="AP168" s="381"/>
      <c r="AQ168" s="381"/>
      <c r="AR168" s="381"/>
      <c r="AS168" s="381"/>
      <c r="AT168" s="381"/>
      <c r="AU168" s="381"/>
      <c r="AV168" s="381"/>
      <c r="AW168" s="381"/>
      <c r="AX168" s="1184"/>
    </row>
    <row r="169" spans="1:50" hidden="1">
      <c r="A169" s="1198"/>
      <c r="B169" s="1187"/>
      <c r="C169" s="1185"/>
      <c r="D169" s="1188"/>
      <c r="E169" s="1189"/>
      <c r="F169" s="1189"/>
      <c r="G169" s="1189"/>
      <c r="H169" s="1189"/>
      <c r="I169" s="1189"/>
      <c r="J169" s="1189"/>
      <c r="K169" s="1199"/>
      <c r="L169" s="1190"/>
      <c r="M169" s="1192"/>
      <c r="N169" s="1192"/>
      <c r="O169" s="1190"/>
      <c r="P169" s="1192"/>
      <c r="Q169" s="1192"/>
      <c r="R169" s="374" t="s">
        <v>35</v>
      </c>
      <c r="S169" s="382"/>
      <c r="T169" s="382"/>
      <c r="U169" s="382"/>
      <c r="V169" s="382"/>
      <c r="W169" s="382"/>
      <c r="X169" s="382"/>
      <c r="Y169" s="382"/>
      <c r="Z169" s="382"/>
      <c r="AA169" s="382"/>
      <c r="AB169" s="382"/>
      <c r="AC169" s="382"/>
      <c r="AD169" s="382"/>
      <c r="AE169" s="382"/>
      <c r="AF169" s="382"/>
      <c r="AG169" s="382"/>
      <c r="AH169" s="382"/>
      <c r="AI169" s="382"/>
      <c r="AJ169" s="382"/>
      <c r="AK169" s="382"/>
      <c r="AL169" s="383"/>
      <c r="AM169" s="383"/>
      <c r="AN169" s="383"/>
      <c r="AO169" s="383"/>
      <c r="AP169" s="383"/>
      <c r="AQ169" s="383"/>
      <c r="AR169" s="383"/>
      <c r="AS169" s="383"/>
      <c r="AT169" s="383"/>
      <c r="AU169" s="389"/>
      <c r="AV169" s="390"/>
      <c r="AW169" s="391"/>
      <c r="AX169" s="1185"/>
    </row>
    <row r="170" spans="1:50" hidden="1">
      <c r="A170" s="1198" t="s">
        <v>320</v>
      </c>
      <c r="B170" s="1187" t="s">
        <v>72</v>
      </c>
      <c r="C170" s="1184" t="s">
        <v>39</v>
      </c>
      <c r="D170" s="1188">
        <v>100</v>
      </c>
      <c r="E170" s="1189">
        <v>42264</v>
      </c>
      <c r="F170" s="1189"/>
      <c r="G170" s="1189"/>
      <c r="H170" s="1189">
        <v>42277</v>
      </c>
      <c r="I170" s="1189"/>
      <c r="J170" s="1189"/>
      <c r="K170" s="1199">
        <f>O170+март!L189</f>
        <v>0</v>
      </c>
      <c r="L170" s="1190">
        <f>P170+март!L189</f>
        <v>0</v>
      </c>
      <c r="M170" s="1191">
        <f>D170-L170</f>
        <v>100</v>
      </c>
      <c r="N170" s="1191">
        <f>L170/D170*100</f>
        <v>0</v>
      </c>
      <c r="O170" s="1190">
        <f>SUM(S170:AW170)</f>
        <v>0</v>
      </c>
      <c r="P170" s="1191">
        <f>SUM(S171:AW171)</f>
        <v>0</v>
      </c>
      <c r="Q170" s="1191" t="e">
        <f>P170/O170*100</f>
        <v>#DIV/0!</v>
      </c>
      <c r="R170" s="380" t="s">
        <v>34</v>
      </c>
      <c r="S170" s="381"/>
      <c r="T170" s="381"/>
      <c r="U170" s="381"/>
      <c r="V170" s="381"/>
      <c r="W170" s="381"/>
      <c r="X170" s="381"/>
      <c r="Y170" s="381"/>
      <c r="Z170" s="381"/>
      <c r="AA170" s="381"/>
      <c r="AB170" s="381"/>
      <c r="AC170" s="381"/>
      <c r="AD170" s="381"/>
      <c r="AE170" s="381"/>
      <c r="AF170" s="381"/>
      <c r="AG170" s="381"/>
      <c r="AH170" s="381"/>
      <c r="AI170" s="381"/>
      <c r="AJ170" s="381"/>
      <c r="AK170" s="381"/>
      <c r="AL170" s="381"/>
      <c r="AM170" s="381"/>
      <c r="AN170" s="381"/>
      <c r="AO170" s="381"/>
      <c r="AP170" s="381"/>
      <c r="AQ170" s="381"/>
      <c r="AR170" s="381"/>
      <c r="AS170" s="381"/>
      <c r="AT170" s="381"/>
      <c r="AU170" s="381"/>
      <c r="AV170" s="381"/>
      <c r="AW170" s="381"/>
      <c r="AX170" s="1184"/>
    </row>
    <row r="171" spans="1:50" hidden="1">
      <c r="A171" s="1198"/>
      <c r="B171" s="1187"/>
      <c r="C171" s="1185"/>
      <c r="D171" s="1188"/>
      <c r="E171" s="1189"/>
      <c r="F171" s="1189"/>
      <c r="G171" s="1189"/>
      <c r="H171" s="1189"/>
      <c r="I171" s="1189"/>
      <c r="J171" s="1189"/>
      <c r="K171" s="1199"/>
      <c r="L171" s="1190"/>
      <c r="M171" s="1192"/>
      <c r="N171" s="1192"/>
      <c r="O171" s="1190"/>
      <c r="P171" s="1192"/>
      <c r="Q171" s="1192"/>
      <c r="R171" s="374" t="s">
        <v>35</v>
      </c>
      <c r="S171" s="382"/>
      <c r="T171" s="382"/>
      <c r="U171" s="382"/>
      <c r="V171" s="382"/>
      <c r="W171" s="382"/>
      <c r="X171" s="382"/>
      <c r="Y171" s="382"/>
      <c r="Z171" s="382"/>
      <c r="AA171" s="382"/>
      <c r="AB171" s="382"/>
      <c r="AC171" s="382"/>
      <c r="AD171" s="382"/>
      <c r="AE171" s="382"/>
      <c r="AF171" s="382"/>
      <c r="AG171" s="382"/>
      <c r="AH171" s="382"/>
      <c r="AI171" s="382"/>
      <c r="AJ171" s="382"/>
      <c r="AK171" s="382"/>
      <c r="AL171" s="383"/>
      <c r="AM171" s="383"/>
      <c r="AN171" s="383"/>
      <c r="AO171" s="383"/>
      <c r="AP171" s="383"/>
      <c r="AQ171" s="383"/>
      <c r="AR171" s="383"/>
      <c r="AS171" s="383"/>
      <c r="AT171" s="383"/>
      <c r="AU171" s="389"/>
      <c r="AV171" s="390"/>
      <c r="AW171" s="391"/>
      <c r="AX171" s="1185"/>
    </row>
    <row r="172" spans="1:50" hidden="1">
      <c r="A172" s="1198" t="s">
        <v>321</v>
      </c>
      <c r="B172" s="1187" t="s">
        <v>121</v>
      </c>
      <c r="C172" s="1184" t="s">
        <v>39</v>
      </c>
      <c r="D172" s="1188">
        <v>100</v>
      </c>
      <c r="E172" s="1189">
        <v>42278</v>
      </c>
      <c r="F172" s="1189"/>
      <c r="G172" s="1189"/>
      <c r="H172" s="1189">
        <v>42287</v>
      </c>
      <c r="I172" s="1189"/>
      <c r="J172" s="1189"/>
      <c r="K172" s="1199">
        <f>O172+март!L191</f>
        <v>0</v>
      </c>
      <c r="L172" s="1190">
        <f>P172+март!L191</f>
        <v>0</v>
      </c>
      <c r="M172" s="1191">
        <f>D172-L172</f>
        <v>100</v>
      </c>
      <c r="N172" s="1191">
        <f>L172/D172*100</f>
        <v>0</v>
      </c>
      <c r="O172" s="1190">
        <f>SUM(S172:AW172)</f>
        <v>0</v>
      </c>
      <c r="P172" s="1191">
        <f>SUM(S173:AW173)</f>
        <v>0</v>
      </c>
      <c r="Q172" s="1191" t="e">
        <f>P172/O172*100</f>
        <v>#DIV/0!</v>
      </c>
      <c r="R172" s="380" t="s">
        <v>34</v>
      </c>
      <c r="S172" s="381"/>
      <c r="T172" s="381"/>
      <c r="U172" s="381"/>
      <c r="V172" s="381"/>
      <c r="W172" s="381"/>
      <c r="X172" s="381"/>
      <c r="Y172" s="381"/>
      <c r="Z172" s="381"/>
      <c r="AA172" s="381"/>
      <c r="AB172" s="381"/>
      <c r="AC172" s="381"/>
      <c r="AD172" s="381"/>
      <c r="AE172" s="381"/>
      <c r="AF172" s="381"/>
      <c r="AG172" s="381"/>
      <c r="AH172" s="381"/>
      <c r="AI172" s="381"/>
      <c r="AJ172" s="381"/>
      <c r="AK172" s="381"/>
      <c r="AL172" s="381"/>
      <c r="AM172" s="381"/>
      <c r="AN172" s="381"/>
      <c r="AO172" s="381"/>
      <c r="AP172" s="381"/>
      <c r="AQ172" s="381"/>
      <c r="AR172" s="381"/>
      <c r="AS172" s="381"/>
      <c r="AT172" s="381"/>
      <c r="AU172" s="381"/>
      <c r="AV172" s="381"/>
      <c r="AW172" s="381"/>
      <c r="AX172" s="1184"/>
    </row>
    <row r="173" spans="1:50" hidden="1">
      <c r="A173" s="1198"/>
      <c r="B173" s="1187"/>
      <c r="C173" s="1185"/>
      <c r="D173" s="1188"/>
      <c r="E173" s="1189"/>
      <c r="F173" s="1189"/>
      <c r="G173" s="1189"/>
      <c r="H173" s="1189"/>
      <c r="I173" s="1189"/>
      <c r="J173" s="1189"/>
      <c r="K173" s="1199"/>
      <c r="L173" s="1190"/>
      <c r="M173" s="1192"/>
      <c r="N173" s="1192"/>
      <c r="O173" s="1190"/>
      <c r="P173" s="1192"/>
      <c r="Q173" s="1192"/>
      <c r="R173" s="374" t="s">
        <v>35</v>
      </c>
      <c r="S173" s="382"/>
      <c r="T173" s="382"/>
      <c r="U173" s="382"/>
      <c r="V173" s="382"/>
      <c r="W173" s="382"/>
      <c r="X173" s="382"/>
      <c r="Y173" s="382"/>
      <c r="Z173" s="382"/>
      <c r="AA173" s="382"/>
      <c r="AB173" s="382"/>
      <c r="AC173" s="382"/>
      <c r="AD173" s="382"/>
      <c r="AE173" s="382"/>
      <c r="AF173" s="382"/>
      <c r="AG173" s="382"/>
      <c r="AH173" s="382"/>
      <c r="AI173" s="382"/>
      <c r="AJ173" s="382"/>
      <c r="AK173" s="382"/>
      <c r="AL173" s="383"/>
      <c r="AM173" s="383"/>
      <c r="AN173" s="383"/>
      <c r="AO173" s="383"/>
      <c r="AP173" s="383"/>
      <c r="AQ173" s="383"/>
      <c r="AR173" s="383"/>
      <c r="AS173" s="383"/>
      <c r="AT173" s="383"/>
      <c r="AU173" s="389"/>
      <c r="AV173" s="390"/>
      <c r="AW173" s="391"/>
      <c r="AX173" s="1185"/>
    </row>
    <row r="174" spans="1:50" hidden="1">
      <c r="A174" s="1198" t="s">
        <v>322</v>
      </c>
      <c r="B174" s="1187" t="s">
        <v>100</v>
      </c>
      <c r="C174" s="1184" t="s">
        <v>39</v>
      </c>
      <c r="D174" s="1188">
        <v>100</v>
      </c>
      <c r="E174" s="1189">
        <v>42288</v>
      </c>
      <c r="F174" s="1189"/>
      <c r="G174" s="1189"/>
      <c r="H174" s="1189">
        <v>42300</v>
      </c>
      <c r="I174" s="1189"/>
      <c r="J174" s="1189"/>
      <c r="K174" s="1199">
        <f>O174+март!L193</f>
        <v>0</v>
      </c>
      <c r="L174" s="1190">
        <f>P174+март!L193</f>
        <v>0</v>
      </c>
      <c r="M174" s="1191">
        <f>D174-L174</f>
        <v>100</v>
      </c>
      <c r="N174" s="1191">
        <f>L174/D174*100</f>
        <v>0</v>
      </c>
      <c r="O174" s="1190">
        <f>SUM(S174:AW174)</f>
        <v>0</v>
      </c>
      <c r="P174" s="1191">
        <f>SUM(S175:AW175)</f>
        <v>0</v>
      </c>
      <c r="Q174" s="1191" t="e">
        <f>P174/O174*100</f>
        <v>#DIV/0!</v>
      </c>
      <c r="R174" s="380" t="s">
        <v>34</v>
      </c>
      <c r="S174" s="381"/>
      <c r="T174" s="381"/>
      <c r="U174" s="381"/>
      <c r="V174" s="381"/>
      <c r="W174" s="381"/>
      <c r="X174" s="381"/>
      <c r="Y174" s="381"/>
      <c r="Z174" s="381"/>
      <c r="AA174" s="381"/>
      <c r="AB174" s="381"/>
      <c r="AC174" s="381"/>
      <c r="AD174" s="381"/>
      <c r="AE174" s="381"/>
      <c r="AF174" s="381"/>
      <c r="AG174" s="381"/>
      <c r="AH174" s="381"/>
      <c r="AI174" s="381"/>
      <c r="AJ174" s="381"/>
      <c r="AK174" s="381"/>
      <c r="AL174" s="381"/>
      <c r="AM174" s="381"/>
      <c r="AN174" s="381"/>
      <c r="AO174" s="381"/>
      <c r="AP174" s="381"/>
      <c r="AQ174" s="381"/>
      <c r="AR174" s="381"/>
      <c r="AS174" s="381"/>
      <c r="AT174" s="381"/>
      <c r="AU174" s="381"/>
      <c r="AV174" s="381"/>
      <c r="AW174" s="381"/>
      <c r="AX174" s="1184"/>
    </row>
    <row r="175" spans="1:50" hidden="1">
      <c r="A175" s="1198"/>
      <c r="B175" s="1187"/>
      <c r="C175" s="1185"/>
      <c r="D175" s="1188"/>
      <c r="E175" s="1189"/>
      <c r="F175" s="1189"/>
      <c r="G175" s="1189"/>
      <c r="H175" s="1189"/>
      <c r="I175" s="1189"/>
      <c r="J175" s="1189"/>
      <c r="K175" s="1199"/>
      <c r="L175" s="1190"/>
      <c r="M175" s="1192"/>
      <c r="N175" s="1192"/>
      <c r="O175" s="1190"/>
      <c r="P175" s="1192"/>
      <c r="Q175" s="1192"/>
      <c r="R175" s="374" t="s">
        <v>35</v>
      </c>
      <c r="S175" s="382"/>
      <c r="T175" s="382"/>
      <c r="U175" s="382"/>
      <c r="V175" s="382"/>
      <c r="W175" s="382"/>
      <c r="X175" s="382"/>
      <c r="Y175" s="382"/>
      <c r="Z175" s="382"/>
      <c r="AA175" s="382"/>
      <c r="AB175" s="382"/>
      <c r="AC175" s="382"/>
      <c r="AD175" s="382"/>
      <c r="AE175" s="382"/>
      <c r="AF175" s="382"/>
      <c r="AG175" s="382"/>
      <c r="AH175" s="382"/>
      <c r="AI175" s="382"/>
      <c r="AJ175" s="382"/>
      <c r="AK175" s="382"/>
      <c r="AL175" s="383"/>
      <c r="AM175" s="383"/>
      <c r="AN175" s="383"/>
      <c r="AO175" s="383"/>
      <c r="AP175" s="383"/>
      <c r="AQ175" s="383"/>
      <c r="AR175" s="383"/>
      <c r="AS175" s="383"/>
      <c r="AT175" s="383"/>
      <c r="AU175" s="389"/>
      <c r="AV175" s="390"/>
      <c r="AW175" s="391"/>
      <c r="AX175" s="1185"/>
    </row>
    <row r="176" spans="1:50" hidden="1">
      <c r="A176" s="1198" t="s">
        <v>323</v>
      </c>
      <c r="B176" s="1187" t="s">
        <v>122</v>
      </c>
      <c r="C176" s="1184" t="s">
        <v>39</v>
      </c>
      <c r="D176" s="1188">
        <v>100</v>
      </c>
      <c r="E176" s="1189">
        <v>42150</v>
      </c>
      <c r="F176" s="1189"/>
      <c r="G176" s="1189"/>
      <c r="H176" s="1189">
        <v>42279</v>
      </c>
      <c r="I176" s="1189"/>
      <c r="J176" s="1189"/>
      <c r="K176" s="1199">
        <f>O176+март!L195</f>
        <v>0</v>
      </c>
      <c r="L176" s="1190">
        <f>P176+март!L195</f>
        <v>0</v>
      </c>
      <c r="M176" s="1191">
        <f>D176-L176</f>
        <v>100</v>
      </c>
      <c r="N176" s="1191">
        <f>L176/D176*100</f>
        <v>0</v>
      </c>
      <c r="O176" s="1190">
        <f>SUM(S176:AW176)</f>
        <v>0</v>
      </c>
      <c r="P176" s="1191">
        <f>SUM(S177:AW177)</f>
        <v>0</v>
      </c>
      <c r="Q176" s="1191" t="e">
        <f>P176/O176*100</f>
        <v>#DIV/0!</v>
      </c>
      <c r="R176" s="380" t="s">
        <v>34</v>
      </c>
      <c r="S176" s="381"/>
      <c r="T176" s="381"/>
      <c r="U176" s="381"/>
      <c r="V176" s="381"/>
      <c r="W176" s="381"/>
      <c r="X176" s="381"/>
      <c r="Y176" s="381"/>
      <c r="Z176" s="381"/>
      <c r="AA176" s="381"/>
      <c r="AB176" s="381"/>
      <c r="AC176" s="381"/>
      <c r="AD176" s="381"/>
      <c r="AE176" s="381"/>
      <c r="AF176" s="381"/>
      <c r="AG176" s="381"/>
      <c r="AH176" s="381"/>
      <c r="AI176" s="381"/>
      <c r="AJ176" s="381"/>
      <c r="AK176" s="381"/>
      <c r="AL176" s="381"/>
      <c r="AM176" s="381"/>
      <c r="AN176" s="381"/>
      <c r="AO176" s="381"/>
      <c r="AP176" s="381"/>
      <c r="AQ176" s="381"/>
      <c r="AR176" s="381"/>
      <c r="AS176" s="381"/>
      <c r="AT176" s="381"/>
      <c r="AU176" s="381"/>
      <c r="AV176" s="381"/>
      <c r="AW176" s="381"/>
      <c r="AX176" s="1184"/>
    </row>
    <row r="177" spans="1:50" hidden="1">
      <c r="A177" s="1198"/>
      <c r="B177" s="1187"/>
      <c r="C177" s="1185"/>
      <c r="D177" s="1188"/>
      <c r="E177" s="1189"/>
      <c r="F177" s="1189"/>
      <c r="G177" s="1189"/>
      <c r="H177" s="1189"/>
      <c r="I177" s="1189"/>
      <c r="J177" s="1189"/>
      <c r="K177" s="1199"/>
      <c r="L177" s="1190"/>
      <c r="M177" s="1192"/>
      <c r="N177" s="1192"/>
      <c r="O177" s="1190"/>
      <c r="P177" s="1192"/>
      <c r="Q177" s="1192"/>
      <c r="R177" s="374" t="s">
        <v>35</v>
      </c>
      <c r="S177" s="382"/>
      <c r="T177" s="382"/>
      <c r="U177" s="382"/>
      <c r="V177" s="382"/>
      <c r="W177" s="382"/>
      <c r="X177" s="382"/>
      <c r="Y177" s="382"/>
      <c r="Z177" s="382"/>
      <c r="AA177" s="382"/>
      <c r="AB177" s="382"/>
      <c r="AC177" s="382"/>
      <c r="AD177" s="382"/>
      <c r="AE177" s="382"/>
      <c r="AF177" s="382"/>
      <c r="AG177" s="382"/>
      <c r="AH177" s="382"/>
      <c r="AI177" s="382"/>
      <c r="AJ177" s="382"/>
      <c r="AK177" s="382"/>
      <c r="AL177" s="383"/>
      <c r="AM177" s="383"/>
      <c r="AN177" s="383"/>
      <c r="AO177" s="383"/>
      <c r="AP177" s="383"/>
      <c r="AQ177" s="383"/>
      <c r="AR177" s="383"/>
      <c r="AS177" s="383"/>
      <c r="AT177" s="383"/>
      <c r="AU177" s="389"/>
      <c r="AV177" s="390"/>
      <c r="AW177" s="391"/>
      <c r="AX177" s="1185"/>
    </row>
    <row r="178" spans="1:50" hidden="1">
      <c r="A178" s="392">
        <v>9</v>
      </c>
      <c r="B178" s="1193" t="s">
        <v>123</v>
      </c>
      <c r="C178" s="1193"/>
      <c r="D178" s="1193"/>
      <c r="E178" s="1193">
        <v>42301</v>
      </c>
      <c r="F178" s="1193"/>
      <c r="G178" s="1193"/>
      <c r="H178" s="1193">
        <v>42320</v>
      </c>
      <c r="I178" s="1193"/>
      <c r="J178" s="1193"/>
      <c r="K178" s="1193"/>
      <c r="L178" s="1193"/>
      <c r="M178" s="1193"/>
      <c r="N178" s="1193"/>
      <c r="O178" s="1193"/>
      <c r="P178" s="1193"/>
      <c r="Q178" s="1193"/>
      <c r="R178" s="1193"/>
      <c r="S178" s="1193"/>
      <c r="T178" s="1193"/>
      <c r="U178" s="1193"/>
      <c r="V178" s="1193"/>
      <c r="W178" s="1193"/>
      <c r="X178" s="1193"/>
      <c r="Y178" s="1193"/>
      <c r="Z178" s="1193"/>
      <c r="AA178" s="1193"/>
      <c r="AB178" s="1193"/>
      <c r="AC178" s="1193"/>
      <c r="AD178" s="1193"/>
      <c r="AE178" s="1193"/>
      <c r="AF178" s="1193"/>
      <c r="AG178" s="1193"/>
      <c r="AH178" s="1193"/>
      <c r="AI178" s="1193"/>
      <c r="AJ178" s="1193"/>
      <c r="AK178" s="1193"/>
      <c r="AL178" s="1193"/>
      <c r="AM178" s="1193"/>
      <c r="AN178" s="1193"/>
      <c r="AO178" s="1193"/>
      <c r="AP178" s="1193"/>
      <c r="AQ178" s="1193"/>
      <c r="AR178" s="1193"/>
      <c r="AS178" s="1193"/>
      <c r="AT178" s="1193"/>
      <c r="AU178" s="1193"/>
      <c r="AV178" s="1193"/>
      <c r="AW178" s="1193"/>
      <c r="AX178" s="1193"/>
    </row>
    <row r="179" spans="1:50" hidden="1">
      <c r="A179" s="1186" t="s">
        <v>167</v>
      </c>
      <c r="B179" s="1187" t="s">
        <v>65</v>
      </c>
      <c r="C179" s="1184" t="s">
        <v>39</v>
      </c>
      <c r="D179" s="1188">
        <v>100</v>
      </c>
      <c r="E179" s="1189">
        <v>42301</v>
      </c>
      <c r="F179" s="1189"/>
      <c r="G179" s="1189"/>
      <c r="H179" s="1189">
        <v>42307</v>
      </c>
      <c r="I179" s="1189"/>
      <c r="J179" s="1189"/>
      <c r="K179" s="1190">
        <f>O179+март!L198</f>
        <v>0</v>
      </c>
      <c r="L179" s="1190">
        <f>P179+март!L198</f>
        <v>0</v>
      </c>
      <c r="M179" s="1191">
        <f>D179-L179</f>
        <v>100</v>
      </c>
      <c r="N179" s="1191">
        <f>L179/D179*100</f>
        <v>0</v>
      </c>
      <c r="O179" s="1190">
        <f>SUM(S179:AW179)</f>
        <v>0</v>
      </c>
      <c r="P179" s="1191">
        <f>SUM(S180:AW180)</f>
        <v>0</v>
      </c>
      <c r="Q179" s="1191" t="e">
        <f>P179/O179*100</f>
        <v>#DIV/0!</v>
      </c>
      <c r="R179" s="380" t="s">
        <v>34</v>
      </c>
      <c r="S179" s="381"/>
      <c r="T179" s="381"/>
      <c r="U179" s="381"/>
      <c r="V179" s="381"/>
      <c r="W179" s="381"/>
      <c r="X179" s="381"/>
      <c r="Y179" s="381"/>
      <c r="Z179" s="381"/>
      <c r="AA179" s="381"/>
      <c r="AB179" s="381"/>
      <c r="AC179" s="381"/>
      <c r="AD179" s="381"/>
      <c r="AE179" s="381"/>
      <c r="AF179" s="381"/>
      <c r="AG179" s="381"/>
      <c r="AH179" s="381"/>
      <c r="AI179" s="381"/>
      <c r="AJ179" s="381"/>
      <c r="AK179" s="381"/>
      <c r="AL179" s="381"/>
      <c r="AM179" s="381"/>
      <c r="AN179" s="381"/>
      <c r="AO179" s="381"/>
      <c r="AP179" s="381"/>
      <c r="AQ179" s="381"/>
      <c r="AR179" s="381"/>
      <c r="AS179" s="381"/>
      <c r="AT179" s="381"/>
      <c r="AU179" s="381"/>
      <c r="AV179" s="381"/>
      <c r="AW179" s="381"/>
      <c r="AX179" s="1184"/>
    </row>
    <row r="180" spans="1:50" hidden="1">
      <c r="A180" s="1186"/>
      <c r="B180" s="1187"/>
      <c r="C180" s="1185"/>
      <c r="D180" s="1188"/>
      <c r="E180" s="1189"/>
      <c r="F180" s="1189"/>
      <c r="G180" s="1189"/>
      <c r="H180" s="1189"/>
      <c r="I180" s="1189"/>
      <c r="J180" s="1189"/>
      <c r="K180" s="1190"/>
      <c r="L180" s="1190"/>
      <c r="M180" s="1192"/>
      <c r="N180" s="1192"/>
      <c r="O180" s="1190"/>
      <c r="P180" s="1192"/>
      <c r="Q180" s="1192"/>
      <c r="R180" s="374" t="s">
        <v>35</v>
      </c>
      <c r="S180" s="382"/>
      <c r="T180" s="382"/>
      <c r="U180" s="382"/>
      <c r="V180" s="382"/>
      <c r="W180" s="382"/>
      <c r="X180" s="382"/>
      <c r="Y180" s="382"/>
      <c r="Z180" s="382"/>
      <c r="AA180" s="382"/>
      <c r="AB180" s="382"/>
      <c r="AC180" s="382"/>
      <c r="AD180" s="382"/>
      <c r="AE180" s="382"/>
      <c r="AF180" s="382"/>
      <c r="AG180" s="382"/>
      <c r="AH180" s="382"/>
      <c r="AI180" s="382"/>
      <c r="AJ180" s="382"/>
      <c r="AK180" s="382"/>
      <c r="AL180" s="383"/>
      <c r="AM180" s="383"/>
      <c r="AN180" s="383"/>
      <c r="AO180" s="383"/>
      <c r="AP180" s="383"/>
      <c r="AQ180" s="383"/>
      <c r="AR180" s="383"/>
      <c r="AS180" s="383"/>
      <c r="AT180" s="383"/>
      <c r="AU180" s="389"/>
      <c r="AV180" s="390"/>
      <c r="AW180" s="391"/>
      <c r="AX180" s="1185"/>
    </row>
    <row r="181" spans="1:50" hidden="1">
      <c r="A181" s="1186" t="s">
        <v>168</v>
      </c>
      <c r="B181" s="1187" t="s">
        <v>123</v>
      </c>
      <c r="C181" s="1184" t="s">
        <v>39</v>
      </c>
      <c r="D181" s="1188">
        <v>100</v>
      </c>
      <c r="E181" s="1189">
        <v>42309</v>
      </c>
      <c r="F181" s="1189"/>
      <c r="G181" s="1189"/>
      <c r="H181" s="1189">
        <v>42320</v>
      </c>
      <c r="I181" s="1189"/>
      <c r="J181" s="1189"/>
      <c r="K181" s="1190">
        <f>O181+март!L200</f>
        <v>0</v>
      </c>
      <c r="L181" s="1190">
        <f>P181+март!L200</f>
        <v>0</v>
      </c>
      <c r="M181" s="1191"/>
      <c r="N181" s="1191"/>
      <c r="O181" s="1190"/>
      <c r="P181" s="1191"/>
      <c r="Q181" s="1191"/>
      <c r="R181" s="380" t="s">
        <v>34</v>
      </c>
      <c r="S181" s="381"/>
      <c r="T181" s="381"/>
      <c r="U181" s="381"/>
      <c r="V181" s="381"/>
      <c r="W181" s="381"/>
      <c r="X181" s="381"/>
      <c r="Y181" s="381"/>
      <c r="Z181" s="381"/>
      <c r="AA181" s="381"/>
      <c r="AB181" s="381"/>
      <c r="AC181" s="381"/>
      <c r="AD181" s="381"/>
      <c r="AE181" s="381"/>
      <c r="AF181" s="381"/>
      <c r="AG181" s="381"/>
      <c r="AH181" s="381"/>
      <c r="AI181" s="381"/>
      <c r="AJ181" s="381"/>
      <c r="AK181" s="381"/>
      <c r="AL181" s="381"/>
      <c r="AM181" s="381"/>
      <c r="AN181" s="381"/>
      <c r="AO181" s="381"/>
      <c r="AP181" s="381"/>
      <c r="AQ181" s="381"/>
      <c r="AR181" s="381"/>
      <c r="AS181" s="381"/>
      <c r="AT181" s="381"/>
      <c r="AU181" s="381"/>
      <c r="AV181" s="381"/>
      <c r="AW181" s="381"/>
      <c r="AX181" s="1184"/>
    </row>
    <row r="182" spans="1:50" hidden="1">
      <c r="A182" s="1186"/>
      <c r="B182" s="1187"/>
      <c r="C182" s="1185"/>
      <c r="D182" s="1188"/>
      <c r="E182" s="1189"/>
      <c r="F182" s="1189"/>
      <c r="G182" s="1189"/>
      <c r="H182" s="1189"/>
      <c r="I182" s="1189"/>
      <c r="J182" s="1189"/>
      <c r="K182" s="1190"/>
      <c r="L182" s="1190"/>
      <c r="M182" s="1192"/>
      <c r="N182" s="1192"/>
      <c r="O182" s="1190"/>
      <c r="P182" s="1192"/>
      <c r="Q182" s="1192"/>
      <c r="R182" s="374" t="s">
        <v>35</v>
      </c>
      <c r="S182" s="382"/>
      <c r="T182" s="382"/>
      <c r="U182" s="382"/>
      <c r="V182" s="382"/>
      <c r="W182" s="382"/>
      <c r="X182" s="382"/>
      <c r="Y182" s="382"/>
      <c r="Z182" s="382"/>
      <c r="AA182" s="382"/>
      <c r="AB182" s="382"/>
      <c r="AC182" s="382"/>
      <c r="AD182" s="382"/>
      <c r="AE182" s="382"/>
      <c r="AF182" s="382"/>
      <c r="AG182" s="382"/>
      <c r="AH182" s="382"/>
      <c r="AI182" s="382"/>
      <c r="AJ182" s="382"/>
      <c r="AK182" s="382"/>
      <c r="AL182" s="383"/>
      <c r="AM182" s="383"/>
      <c r="AN182" s="383"/>
      <c r="AO182" s="383"/>
      <c r="AP182" s="383"/>
      <c r="AQ182" s="383"/>
      <c r="AR182" s="383"/>
      <c r="AS182" s="383"/>
      <c r="AT182" s="383"/>
      <c r="AU182" s="389"/>
      <c r="AV182" s="390"/>
      <c r="AW182" s="391"/>
      <c r="AX182" s="1185"/>
    </row>
    <row r="183" spans="1:50" ht="15" hidden="1" customHeight="1">
      <c r="A183" s="392">
        <v>10</v>
      </c>
      <c r="B183" s="1193" t="s">
        <v>124</v>
      </c>
      <c r="C183" s="1193"/>
      <c r="D183" s="1193"/>
      <c r="E183" s="1193">
        <v>42321</v>
      </c>
      <c r="F183" s="1193"/>
      <c r="G183" s="1193"/>
      <c r="H183" s="1193">
        <v>42338</v>
      </c>
      <c r="I183" s="1193"/>
      <c r="J183" s="1193"/>
      <c r="K183" s="1193"/>
      <c r="L183" s="1193"/>
      <c r="M183" s="1193"/>
      <c r="N183" s="1193"/>
      <c r="O183" s="1193"/>
      <c r="P183" s="1193"/>
      <c r="Q183" s="1193"/>
      <c r="R183" s="1193"/>
      <c r="S183" s="1193"/>
      <c r="T183" s="1193"/>
      <c r="U183" s="1193"/>
      <c r="V183" s="1193"/>
      <c r="W183" s="1193"/>
      <c r="X183" s="1193"/>
      <c r="Y183" s="1193"/>
      <c r="Z183" s="1193"/>
      <c r="AA183" s="1193"/>
      <c r="AB183" s="1193"/>
      <c r="AC183" s="1193"/>
      <c r="AD183" s="1193"/>
      <c r="AE183" s="1193"/>
      <c r="AF183" s="1193"/>
      <c r="AG183" s="1193"/>
      <c r="AH183" s="1193"/>
      <c r="AI183" s="1193"/>
      <c r="AJ183" s="1193"/>
      <c r="AK183" s="1193"/>
      <c r="AL183" s="1193"/>
      <c r="AM183" s="1193"/>
      <c r="AN183" s="1193"/>
      <c r="AO183" s="1193"/>
      <c r="AP183" s="1193"/>
      <c r="AQ183" s="1193"/>
      <c r="AR183" s="1193"/>
      <c r="AS183" s="1193"/>
      <c r="AT183" s="1193"/>
      <c r="AU183" s="1193"/>
      <c r="AV183" s="1193"/>
      <c r="AW183" s="1193"/>
      <c r="AX183" s="1193"/>
    </row>
    <row r="184" spans="1:50" hidden="1">
      <c r="E184" s="471"/>
    </row>
    <row r="185" spans="1:50" ht="15" customHeight="1">
      <c r="A185" s="1166" t="s">
        <v>0</v>
      </c>
      <c r="B185" s="1194" t="s">
        <v>40</v>
      </c>
      <c r="C185" s="1166" t="s">
        <v>41</v>
      </c>
      <c r="D185" s="1167" t="s">
        <v>42</v>
      </c>
      <c r="E185" s="1168"/>
      <c r="F185" s="1169"/>
      <c r="G185" s="1173" t="s">
        <v>43</v>
      </c>
      <c r="H185" s="1174"/>
      <c r="I185" s="1174"/>
      <c r="J185" s="1175"/>
      <c r="K185" s="1196" t="s">
        <v>44</v>
      </c>
      <c r="L185" s="1173" t="s">
        <v>45</v>
      </c>
      <c r="M185" s="1174"/>
      <c r="N185" s="1174"/>
      <c r="O185" s="1174"/>
      <c r="P185" s="1174"/>
      <c r="Q185" s="1174"/>
      <c r="R185" s="1175"/>
      <c r="S185" s="1173" t="s">
        <v>404</v>
      </c>
      <c r="T185" s="1174"/>
      <c r="U185" s="1174"/>
      <c r="V185" s="1174"/>
      <c r="W185" s="1174"/>
      <c r="X185" s="1174"/>
      <c r="Y185" s="1174"/>
      <c r="Z185" s="1174"/>
      <c r="AA185" s="1174"/>
      <c r="AB185" s="1174"/>
      <c r="AC185" s="1174"/>
      <c r="AD185" s="1174"/>
      <c r="AE185" s="1174"/>
      <c r="AF185" s="1174"/>
      <c r="AG185" s="1174"/>
      <c r="AH185" s="1174"/>
      <c r="AI185" s="1174"/>
      <c r="AJ185" s="1174"/>
      <c r="AK185" s="1174"/>
      <c r="AL185" s="1174"/>
      <c r="AM185" s="1174"/>
      <c r="AN185" s="1174"/>
      <c r="AO185" s="1174"/>
      <c r="AP185" s="1174"/>
      <c r="AQ185" s="1174"/>
      <c r="AR185" s="1174"/>
      <c r="AS185" s="1174"/>
      <c r="AT185" s="1174"/>
      <c r="AU185" s="1174"/>
      <c r="AV185" s="1174"/>
      <c r="AW185" s="1174"/>
      <c r="AX185" s="1176" t="s">
        <v>21</v>
      </c>
    </row>
    <row r="186" spans="1:50" ht="30" customHeight="1">
      <c r="A186" s="1166"/>
      <c r="B186" s="1195"/>
      <c r="C186" s="1166"/>
      <c r="D186" s="1170"/>
      <c r="E186" s="1171"/>
      <c r="F186" s="1172"/>
      <c r="G186" s="404" t="s">
        <v>46</v>
      </c>
      <c r="H186" s="1173" t="s">
        <v>47</v>
      </c>
      <c r="I186" s="1174"/>
      <c r="J186" s="1175"/>
      <c r="K186" s="1197"/>
      <c r="L186" s="405" t="s">
        <v>48</v>
      </c>
      <c r="M186" s="1173" t="s">
        <v>49</v>
      </c>
      <c r="N186" s="1174"/>
      <c r="O186" s="1174"/>
      <c r="P186" s="1174"/>
      <c r="Q186" s="1174"/>
      <c r="R186" s="1175"/>
      <c r="S186" s="406">
        <v>1</v>
      </c>
      <c r="T186" s="406">
        <v>2</v>
      </c>
      <c r="U186" s="406">
        <v>3</v>
      </c>
      <c r="V186" s="406">
        <v>4</v>
      </c>
      <c r="W186" s="406">
        <v>5</v>
      </c>
      <c r="X186" s="406">
        <v>6</v>
      </c>
      <c r="Y186" s="406">
        <v>7</v>
      </c>
      <c r="Z186" s="406">
        <v>8</v>
      </c>
      <c r="AA186" s="406">
        <v>9</v>
      </c>
      <c r="AB186" s="406">
        <v>10</v>
      </c>
      <c r="AC186" s="406">
        <v>11</v>
      </c>
      <c r="AD186" s="406">
        <v>12</v>
      </c>
      <c r="AE186" s="406">
        <v>13</v>
      </c>
      <c r="AF186" s="406">
        <v>14</v>
      </c>
      <c r="AG186" s="406">
        <v>15</v>
      </c>
      <c r="AH186" s="406">
        <v>16</v>
      </c>
      <c r="AI186" s="406">
        <v>17</v>
      </c>
      <c r="AJ186" s="406">
        <v>18</v>
      </c>
      <c r="AK186" s="406">
        <v>19</v>
      </c>
      <c r="AL186" s="407">
        <v>20</v>
      </c>
      <c r="AM186" s="407">
        <v>21</v>
      </c>
      <c r="AN186" s="407">
        <v>22</v>
      </c>
      <c r="AO186" s="407">
        <v>23</v>
      </c>
      <c r="AP186" s="407">
        <v>24</v>
      </c>
      <c r="AQ186" s="407">
        <v>25</v>
      </c>
      <c r="AR186" s="407">
        <v>26</v>
      </c>
      <c r="AS186" s="407">
        <v>27</v>
      </c>
      <c r="AT186" s="406">
        <v>28</v>
      </c>
      <c r="AU186" s="406">
        <v>29</v>
      </c>
      <c r="AV186" s="406">
        <v>30</v>
      </c>
      <c r="AW186" s="406">
        <v>31</v>
      </c>
      <c r="AX186" s="1177"/>
    </row>
    <row r="187" spans="1:50">
      <c r="A187" s="404">
        <v>1</v>
      </c>
      <c r="B187" s="425">
        <v>2</v>
      </c>
      <c r="C187" s="408">
        <v>3</v>
      </c>
      <c r="D187" s="1173">
        <v>4</v>
      </c>
      <c r="E187" s="1174"/>
      <c r="F187" s="1175"/>
      <c r="G187" s="404">
        <v>5</v>
      </c>
      <c r="H187" s="1173">
        <v>6</v>
      </c>
      <c r="I187" s="1174"/>
      <c r="J187" s="1175"/>
      <c r="K187" s="406">
        <v>7</v>
      </c>
      <c r="L187" s="405">
        <v>8</v>
      </c>
      <c r="M187" s="1173">
        <v>9</v>
      </c>
      <c r="N187" s="1174"/>
      <c r="O187" s="1174"/>
      <c r="P187" s="1174"/>
      <c r="Q187" s="1174"/>
      <c r="R187" s="1175"/>
      <c r="S187" s="1173">
        <v>10</v>
      </c>
      <c r="T187" s="1174"/>
      <c r="U187" s="1174"/>
      <c r="V187" s="1174"/>
      <c r="W187" s="1174"/>
      <c r="X187" s="1174"/>
      <c r="Y187" s="1174"/>
      <c r="Z187" s="1174"/>
      <c r="AA187" s="1174"/>
      <c r="AB187" s="1174"/>
      <c r="AC187" s="1174"/>
      <c r="AD187" s="1174"/>
      <c r="AE187" s="1174"/>
      <c r="AF187" s="1174"/>
      <c r="AG187" s="1174"/>
      <c r="AH187" s="1174"/>
      <c r="AI187" s="1174"/>
      <c r="AJ187" s="1174"/>
      <c r="AK187" s="1174"/>
      <c r="AL187" s="1174"/>
      <c r="AM187" s="1174"/>
      <c r="AN187" s="1174"/>
      <c r="AO187" s="1174"/>
      <c r="AP187" s="1174"/>
      <c r="AQ187" s="1174"/>
      <c r="AR187" s="1174"/>
      <c r="AS187" s="1174"/>
      <c r="AT187" s="1174"/>
      <c r="AU187" s="1174"/>
      <c r="AV187" s="1174"/>
      <c r="AW187" s="1174"/>
      <c r="AX187" s="409">
        <v>11</v>
      </c>
    </row>
    <row r="188" spans="1:50" ht="15.75">
      <c r="A188" s="410">
        <v>1</v>
      </c>
      <c r="B188" s="411" t="s">
        <v>330</v>
      </c>
      <c r="C188" s="412" t="s">
        <v>331</v>
      </c>
      <c r="D188" s="1181"/>
      <c r="E188" s="1181"/>
      <c r="F188" s="1182"/>
      <c r="G188" s="410"/>
      <c r="H188" s="1183"/>
      <c r="I188" s="1181"/>
      <c r="J188" s="1182"/>
      <c r="K188" s="413"/>
      <c r="L188" s="405"/>
      <c r="M188" s="1094"/>
      <c r="N188" s="1095"/>
      <c r="O188" s="1095"/>
      <c r="P188" s="1095"/>
      <c r="Q188" s="1095"/>
      <c r="R188" s="1096"/>
      <c r="S188" s="414">
        <v>1</v>
      </c>
      <c r="T188" s="414">
        <v>1</v>
      </c>
      <c r="U188" s="414">
        <v>1</v>
      </c>
      <c r="V188" s="414">
        <v>1</v>
      </c>
      <c r="W188" s="414">
        <v>1</v>
      </c>
      <c r="X188" s="414">
        <v>1</v>
      </c>
      <c r="Y188" s="414">
        <v>1</v>
      </c>
      <c r="Z188" s="414">
        <v>1</v>
      </c>
      <c r="AA188" s="414">
        <v>1</v>
      </c>
      <c r="AB188" s="414">
        <v>1</v>
      </c>
      <c r="AC188" s="414">
        <v>1</v>
      </c>
      <c r="AD188" s="414">
        <v>1</v>
      </c>
      <c r="AE188" s="414">
        <v>1</v>
      </c>
      <c r="AF188" s="414">
        <v>1</v>
      </c>
      <c r="AG188" s="414">
        <v>1</v>
      </c>
      <c r="AH188" s="414">
        <v>1</v>
      </c>
      <c r="AI188" s="414">
        <v>1</v>
      </c>
      <c r="AJ188" s="414">
        <v>1</v>
      </c>
      <c r="AK188" s="414">
        <v>1</v>
      </c>
      <c r="AL188" s="414">
        <v>1</v>
      </c>
      <c r="AM188" s="414">
        <v>1</v>
      </c>
      <c r="AN188" s="414"/>
      <c r="AO188" s="414"/>
      <c r="AP188" s="414"/>
      <c r="AQ188" s="414"/>
      <c r="AR188" s="414"/>
      <c r="AS188" s="414"/>
      <c r="AT188" s="404"/>
      <c r="AU188" s="404"/>
      <c r="AV188" s="404"/>
      <c r="AW188" s="404"/>
      <c r="AX188" s="472"/>
    </row>
    <row r="189" spans="1:50" ht="15.75">
      <c r="A189" s="410">
        <v>2</v>
      </c>
      <c r="B189" s="411" t="s">
        <v>330</v>
      </c>
      <c r="C189" s="412" t="s">
        <v>332</v>
      </c>
      <c r="D189" s="415"/>
      <c r="E189" s="415"/>
      <c r="F189" s="416"/>
      <c r="G189" s="410"/>
      <c r="H189" s="417"/>
      <c r="I189" s="415"/>
      <c r="J189" s="416"/>
      <c r="K189" s="413"/>
      <c r="L189" s="405"/>
      <c r="M189" s="507"/>
      <c r="N189" s="508"/>
      <c r="O189" s="508"/>
      <c r="P189" s="508"/>
      <c r="Q189" s="508"/>
      <c r="R189" s="509"/>
      <c r="S189" s="414">
        <v>1</v>
      </c>
      <c r="T189" s="414">
        <v>1</v>
      </c>
      <c r="U189" s="414">
        <v>1</v>
      </c>
      <c r="V189" s="414">
        <v>1</v>
      </c>
      <c r="W189" s="414">
        <v>1</v>
      </c>
      <c r="X189" s="414">
        <v>1</v>
      </c>
      <c r="Y189" s="414">
        <v>1</v>
      </c>
      <c r="Z189" s="414">
        <v>1</v>
      </c>
      <c r="AA189" s="414">
        <v>1</v>
      </c>
      <c r="AB189" s="414">
        <v>1</v>
      </c>
      <c r="AC189" s="414">
        <v>1</v>
      </c>
      <c r="AD189" s="414">
        <v>1</v>
      </c>
      <c r="AE189" s="414">
        <v>1</v>
      </c>
      <c r="AF189" s="414">
        <v>1</v>
      </c>
      <c r="AG189" s="414">
        <v>1</v>
      </c>
      <c r="AH189" s="414">
        <v>1</v>
      </c>
      <c r="AI189" s="414">
        <v>1</v>
      </c>
      <c r="AJ189" s="414">
        <v>1</v>
      </c>
      <c r="AK189" s="414">
        <v>1</v>
      </c>
      <c r="AL189" s="414">
        <v>1</v>
      </c>
      <c r="AM189" s="414">
        <v>1</v>
      </c>
      <c r="AN189" s="414"/>
      <c r="AO189" s="414"/>
      <c r="AP189" s="414"/>
      <c r="AQ189" s="418"/>
      <c r="AR189" s="418"/>
      <c r="AS189" s="418"/>
      <c r="AT189" s="419"/>
      <c r="AU189" s="419"/>
      <c r="AV189" s="420"/>
      <c r="AW189" s="420"/>
      <c r="AX189" s="421"/>
    </row>
    <row r="190" spans="1:50" ht="15.75">
      <c r="A190" s="410">
        <v>3</v>
      </c>
      <c r="B190" s="411" t="s">
        <v>330</v>
      </c>
      <c r="C190" s="412" t="s">
        <v>333</v>
      </c>
      <c r="D190" s="415"/>
      <c r="E190" s="415"/>
      <c r="F190" s="416"/>
      <c r="G190" s="410"/>
      <c r="H190" s="417"/>
      <c r="I190" s="415"/>
      <c r="J190" s="416"/>
      <c r="K190" s="413"/>
      <c r="L190" s="405"/>
      <c r="M190" s="507"/>
      <c r="N190" s="508"/>
      <c r="O190" s="508"/>
      <c r="P190" s="508"/>
      <c r="Q190" s="508"/>
      <c r="R190" s="509"/>
      <c r="S190" s="414">
        <v>1</v>
      </c>
      <c r="T190" s="414">
        <v>1</v>
      </c>
      <c r="U190" s="414">
        <v>1</v>
      </c>
      <c r="V190" s="414">
        <v>1</v>
      </c>
      <c r="W190" s="414">
        <v>1</v>
      </c>
      <c r="X190" s="414">
        <v>1</v>
      </c>
      <c r="Y190" s="414">
        <v>1</v>
      </c>
      <c r="Z190" s="414">
        <v>1</v>
      </c>
      <c r="AA190" s="414">
        <v>1</v>
      </c>
      <c r="AB190" s="414">
        <v>1</v>
      </c>
      <c r="AC190" s="414">
        <v>1</v>
      </c>
      <c r="AD190" s="414">
        <v>1</v>
      </c>
      <c r="AE190" s="414">
        <v>1</v>
      </c>
      <c r="AF190" s="414">
        <v>1</v>
      </c>
      <c r="AG190" s="414">
        <v>1</v>
      </c>
      <c r="AH190" s="414">
        <v>1</v>
      </c>
      <c r="AI190" s="414">
        <v>1</v>
      </c>
      <c r="AJ190" s="414">
        <v>1</v>
      </c>
      <c r="AK190" s="414">
        <v>1</v>
      </c>
      <c r="AL190" s="414">
        <v>1</v>
      </c>
      <c r="AM190" s="414">
        <v>1</v>
      </c>
      <c r="AN190" s="414"/>
      <c r="AO190" s="414"/>
      <c r="AP190" s="414"/>
      <c r="AQ190" s="418"/>
      <c r="AR190" s="418"/>
      <c r="AS190" s="418"/>
      <c r="AT190" s="419"/>
      <c r="AU190" s="419"/>
      <c r="AV190" s="422"/>
      <c r="AW190" s="422"/>
      <c r="AX190" s="421"/>
    </row>
    <row r="191" spans="1:50" ht="15" customHeight="1">
      <c r="A191" s="410">
        <v>4</v>
      </c>
      <c r="B191" s="411" t="s">
        <v>330</v>
      </c>
      <c r="C191" s="412" t="s">
        <v>334</v>
      </c>
      <c r="D191" s="415"/>
      <c r="E191" s="415"/>
      <c r="F191" s="416"/>
      <c r="G191" s="410"/>
      <c r="H191" s="417"/>
      <c r="I191" s="415"/>
      <c r="J191" s="416"/>
      <c r="K191" s="413"/>
      <c r="L191" s="423"/>
      <c r="M191" s="1149" t="s">
        <v>415</v>
      </c>
      <c r="N191" s="1150"/>
      <c r="O191" s="1150"/>
      <c r="P191" s="1150"/>
      <c r="Q191" s="1150"/>
      <c r="R191" s="1151"/>
      <c r="S191" s="414">
        <v>1</v>
      </c>
      <c r="T191" s="414">
        <v>1</v>
      </c>
      <c r="U191" s="414">
        <v>1</v>
      </c>
      <c r="V191" s="414">
        <v>1</v>
      </c>
      <c r="W191" s="414">
        <v>1</v>
      </c>
      <c r="X191" s="414">
        <v>1</v>
      </c>
      <c r="Y191" s="414">
        <v>1</v>
      </c>
      <c r="Z191" s="414">
        <v>1</v>
      </c>
      <c r="AA191" s="414">
        <v>1</v>
      </c>
      <c r="AB191" s="414">
        <v>1</v>
      </c>
      <c r="AC191" s="414">
        <v>1</v>
      </c>
      <c r="AD191" s="414">
        <v>1</v>
      </c>
      <c r="AE191" s="414">
        <v>1</v>
      </c>
      <c r="AF191" s="414">
        <v>1</v>
      </c>
      <c r="AG191" s="414">
        <v>1</v>
      </c>
      <c r="AH191" s="414">
        <v>1</v>
      </c>
      <c r="AI191" s="414">
        <v>1</v>
      </c>
      <c r="AJ191" s="414">
        <v>1</v>
      </c>
      <c r="AK191" s="414">
        <v>1</v>
      </c>
      <c r="AL191" s="414">
        <v>1</v>
      </c>
      <c r="AM191" s="414">
        <v>1</v>
      </c>
      <c r="AN191" s="414"/>
      <c r="AO191" s="414"/>
      <c r="AP191" s="414"/>
      <c r="AQ191" s="418"/>
      <c r="AR191" s="418"/>
      <c r="AS191" s="418"/>
      <c r="AT191" s="419"/>
      <c r="AU191" s="419"/>
      <c r="AV191" s="422"/>
      <c r="AW191" s="422"/>
      <c r="AX191" s="421"/>
    </row>
    <row r="192" spans="1:50" ht="15" customHeight="1">
      <c r="A192" s="410">
        <v>5</v>
      </c>
      <c r="B192" s="411" t="s">
        <v>330</v>
      </c>
      <c r="C192" s="412" t="s">
        <v>335</v>
      </c>
      <c r="D192" s="415"/>
      <c r="E192" s="415"/>
      <c r="F192" s="416"/>
      <c r="G192" s="410"/>
      <c r="H192" s="417"/>
      <c r="I192" s="415"/>
      <c r="J192" s="416"/>
      <c r="K192" s="413"/>
      <c r="L192" s="405"/>
      <c r="M192" s="1149" t="s">
        <v>414</v>
      </c>
      <c r="N192" s="1150"/>
      <c r="O192" s="1150"/>
      <c r="P192" s="1150"/>
      <c r="Q192" s="1150"/>
      <c r="R192" s="1151"/>
      <c r="S192" s="414">
        <v>1</v>
      </c>
      <c r="T192" s="414">
        <v>1</v>
      </c>
      <c r="U192" s="414">
        <v>1</v>
      </c>
      <c r="V192" s="414">
        <v>1</v>
      </c>
      <c r="W192" s="414">
        <v>1</v>
      </c>
      <c r="X192" s="414">
        <v>1</v>
      </c>
      <c r="Y192" s="414">
        <v>1</v>
      </c>
      <c r="Z192" s="414">
        <v>1</v>
      </c>
      <c r="AA192" s="414">
        <v>1</v>
      </c>
      <c r="AB192" s="414">
        <v>1</v>
      </c>
      <c r="AC192" s="414">
        <v>1</v>
      </c>
      <c r="AD192" s="414">
        <v>1</v>
      </c>
      <c r="AE192" s="414">
        <v>1</v>
      </c>
      <c r="AF192" s="414">
        <v>1</v>
      </c>
      <c r="AG192" s="414">
        <v>1</v>
      </c>
      <c r="AH192" s="414">
        <v>1</v>
      </c>
      <c r="AI192" s="414">
        <v>1</v>
      </c>
      <c r="AJ192" s="414">
        <v>1</v>
      </c>
      <c r="AK192" s="414">
        <v>1</v>
      </c>
      <c r="AL192" s="414">
        <v>1</v>
      </c>
      <c r="AM192" s="414">
        <v>1</v>
      </c>
      <c r="AN192" s="414"/>
      <c r="AO192" s="414"/>
      <c r="AP192" s="414"/>
      <c r="AQ192" s="418"/>
      <c r="AR192" s="418"/>
      <c r="AS192" s="418"/>
      <c r="AT192" s="419"/>
      <c r="AU192" s="419"/>
      <c r="AV192" s="422"/>
      <c r="AW192" s="422"/>
      <c r="AX192" s="421"/>
    </row>
    <row r="193" spans="1:50" ht="15.75">
      <c r="A193" s="410">
        <v>6</v>
      </c>
      <c r="B193" s="411" t="s">
        <v>330</v>
      </c>
      <c r="C193" s="412" t="s">
        <v>336</v>
      </c>
      <c r="D193" s="1181"/>
      <c r="E193" s="1181"/>
      <c r="F193" s="1182"/>
      <c r="G193" s="410"/>
      <c r="H193" s="1183"/>
      <c r="I193" s="1181"/>
      <c r="J193" s="1182"/>
      <c r="K193" s="413"/>
      <c r="L193" s="405"/>
      <c r="M193" s="506"/>
      <c r="N193" s="508"/>
      <c r="O193" s="508"/>
      <c r="P193" s="508"/>
      <c r="Q193" s="508"/>
      <c r="R193" s="509"/>
      <c r="S193" s="414">
        <v>1</v>
      </c>
      <c r="T193" s="414">
        <v>1</v>
      </c>
      <c r="U193" s="414">
        <v>1</v>
      </c>
      <c r="V193" s="414">
        <v>1</v>
      </c>
      <c r="W193" s="414">
        <v>1</v>
      </c>
      <c r="X193" s="414">
        <v>1</v>
      </c>
      <c r="Y193" s="414">
        <v>1</v>
      </c>
      <c r="Z193" s="414">
        <v>1</v>
      </c>
      <c r="AA193" s="414">
        <v>1</v>
      </c>
      <c r="AB193" s="414">
        <v>1</v>
      </c>
      <c r="AC193" s="414">
        <v>1</v>
      </c>
      <c r="AD193" s="414">
        <v>1</v>
      </c>
      <c r="AE193" s="414">
        <v>1</v>
      </c>
      <c r="AF193" s="414">
        <v>1</v>
      </c>
      <c r="AG193" s="414">
        <v>1</v>
      </c>
      <c r="AH193" s="414">
        <v>1</v>
      </c>
      <c r="AI193" s="414">
        <v>1</v>
      </c>
      <c r="AJ193" s="414">
        <v>1</v>
      </c>
      <c r="AK193" s="414">
        <v>1</v>
      </c>
      <c r="AL193" s="414">
        <v>1</v>
      </c>
      <c r="AM193" s="414">
        <v>1</v>
      </c>
      <c r="AN193" s="414"/>
      <c r="AO193" s="414"/>
      <c r="AP193" s="414"/>
      <c r="AQ193" s="418"/>
      <c r="AR193" s="418"/>
      <c r="AS193" s="418"/>
      <c r="AT193" s="419"/>
      <c r="AU193" s="419"/>
      <c r="AV193" s="422"/>
      <c r="AW193" s="422"/>
      <c r="AX193" s="421"/>
    </row>
    <row r="194" spans="1:50" ht="15.75">
      <c r="A194" s="410">
        <v>7</v>
      </c>
      <c r="B194" s="411" t="s">
        <v>330</v>
      </c>
      <c r="C194" s="412" t="s">
        <v>338</v>
      </c>
      <c r="D194" s="415"/>
      <c r="E194" s="415"/>
      <c r="F194" s="416"/>
      <c r="G194" s="410"/>
      <c r="H194" s="417"/>
      <c r="I194" s="415"/>
      <c r="J194" s="416"/>
      <c r="K194" s="413"/>
      <c r="L194" s="405"/>
      <c r="M194" s="507"/>
      <c r="N194" s="508"/>
      <c r="O194" s="508"/>
      <c r="P194" s="508"/>
      <c r="Q194" s="508"/>
      <c r="R194" s="509"/>
      <c r="S194" s="414">
        <v>1</v>
      </c>
      <c r="T194" s="414">
        <v>1</v>
      </c>
      <c r="U194" s="414">
        <v>1</v>
      </c>
      <c r="V194" s="414">
        <v>1</v>
      </c>
      <c r="W194" s="414">
        <v>1</v>
      </c>
      <c r="X194" s="414">
        <v>1</v>
      </c>
      <c r="Y194" s="414">
        <v>1</v>
      </c>
      <c r="Z194" s="414">
        <v>1</v>
      </c>
      <c r="AA194" s="414">
        <v>1</v>
      </c>
      <c r="AB194" s="414">
        <v>1</v>
      </c>
      <c r="AC194" s="414">
        <v>1</v>
      </c>
      <c r="AD194" s="414">
        <v>1</v>
      </c>
      <c r="AE194" s="414">
        <v>1</v>
      </c>
      <c r="AF194" s="414">
        <v>1</v>
      </c>
      <c r="AG194" s="414">
        <v>1</v>
      </c>
      <c r="AH194" s="414">
        <v>1</v>
      </c>
      <c r="AI194" s="414">
        <v>1</v>
      </c>
      <c r="AJ194" s="414">
        <v>1</v>
      </c>
      <c r="AK194" s="414">
        <v>1</v>
      </c>
      <c r="AL194" s="414">
        <v>1</v>
      </c>
      <c r="AM194" s="414">
        <v>1</v>
      </c>
      <c r="AN194" s="414"/>
      <c r="AO194" s="414"/>
      <c r="AP194" s="414"/>
      <c r="AQ194" s="418"/>
      <c r="AR194" s="418"/>
      <c r="AS194" s="418"/>
      <c r="AT194" s="419"/>
      <c r="AU194" s="419"/>
      <c r="AV194" s="422"/>
      <c r="AW194" s="422"/>
      <c r="AX194" s="421"/>
    </row>
    <row r="195" spans="1:50" ht="15.75">
      <c r="A195" s="410">
        <v>8</v>
      </c>
      <c r="B195" s="411" t="s">
        <v>339</v>
      </c>
      <c r="C195" s="412" t="s">
        <v>340</v>
      </c>
      <c r="D195" s="415"/>
      <c r="E195" s="415"/>
      <c r="F195" s="416"/>
      <c r="G195" s="410"/>
      <c r="H195" s="417"/>
      <c r="I195" s="415"/>
      <c r="J195" s="416"/>
      <c r="K195" s="413"/>
      <c r="L195" s="405"/>
      <c r="M195" s="507"/>
      <c r="N195" s="508"/>
      <c r="O195" s="508"/>
      <c r="P195" s="508"/>
      <c r="Q195" s="508"/>
      <c r="R195" s="509"/>
      <c r="S195" s="414">
        <v>1</v>
      </c>
      <c r="T195" s="414">
        <v>1</v>
      </c>
      <c r="U195" s="414">
        <v>1</v>
      </c>
      <c r="V195" s="414">
        <v>1</v>
      </c>
      <c r="W195" s="414">
        <v>1</v>
      </c>
      <c r="X195" s="414">
        <v>1</v>
      </c>
      <c r="Y195" s="414">
        <v>1</v>
      </c>
      <c r="Z195" s="414">
        <v>1</v>
      </c>
      <c r="AA195" s="414">
        <v>1</v>
      </c>
      <c r="AB195" s="414">
        <v>1</v>
      </c>
      <c r="AC195" s="414">
        <v>1</v>
      </c>
      <c r="AD195" s="414">
        <v>1</v>
      </c>
      <c r="AE195" s="414">
        <v>1</v>
      </c>
      <c r="AF195" s="414">
        <v>1</v>
      </c>
      <c r="AG195" s="414">
        <v>1</v>
      </c>
      <c r="AH195" s="414">
        <v>1</v>
      </c>
      <c r="AI195" s="414">
        <v>1</v>
      </c>
      <c r="AJ195" s="414">
        <v>1</v>
      </c>
      <c r="AK195" s="414">
        <v>1</v>
      </c>
      <c r="AL195" s="414">
        <v>1</v>
      </c>
      <c r="AM195" s="414">
        <v>1</v>
      </c>
      <c r="AN195" s="414"/>
      <c r="AO195" s="414"/>
      <c r="AP195" s="414"/>
      <c r="AQ195" s="418"/>
      <c r="AR195" s="418"/>
      <c r="AS195" s="418"/>
      <c r="AT195" s="419"/>
      <c r="AU195" s="419"/>
      <c r="AV195" s="422"/>
      <c r="AW195" s="422"/>
      <c r="AX195" s="421"/>
    </row>
    <row r="196" spans="1:50" ht="15.75">
      <c r="A196" s="410">
        <v>9</v>
      </c>
      <c r="B196" s="411" t="s">
        <v>341</v>
      </c>
      <c r="C196" s="412" t="s">
        <v>342</v>
      </c>
      <c r="D196" s="415"/>
      <c r="E196" s="415"/>
      <c r="F196" s="416"/>
      <c r="G196" s="410"/>
      <c r="H196" s="417"/>
      <c r="I196" s="415"/>
      <c r="J196" s="416"/>
      <c r="K196" s="413"/>
      <c r="L196" s="405"/>
      <c r="M196" s="507"/>
      <c r="N196" s="508"/>
      <c r="O196" s="508"/>
      <c r="P196" s="508"/>
      <c r="Q196" s="508"/>
      <c r="R196" s="509"/>
      <c r="S196" s="414">
        <v>1</v>
      </c>
      <c r="T196" s="414">
        <v>1</v>
      </c>
      <c r="U196" s="414">
        <v>1</v>
      </c>
      <c r="V196" s="414">
        <v>1</v>
      </c>
      <c r="W196" s="414">
        <v>1</v>
      </c>
      <c r="X196" s="414">
        <v>1</v>
      </c>
      <c r="Y196" s="414">
        <v>1</v>
      </c>
      <c r="Z196" s="414">
        <v>1</v>
      </c>
      <c r="AA196" s="414">
        <v>1</v>
      </c>
      <c r="AB196" s="414">
        <v>1</v>
      </c>
      <c r="AC196" s="414">
        <v>1</v>
      </c>
      <c r="AD196" s="414">
        <v>1</v>
      </c>
      <c r="AE196" s="414">
        <v>1</v>
      </c>
      <c r="AF196" s="414">
        <v>1</v>
      </c>
      <c r="AG196" s="414">
        <v>1</v>
      </c>
      <c r="AH196" s="414">
        <v>1</v>
      </c>
      <c r="AI196" s="414">
        <v>1</v>
      </c>
      <c r="AJ196" s="414">
        <v>1</v>
      </c>
      <c r="AK196" s="414">
        <v>1</v>
      </c>
      <c r="AL196" s="414">
        <v>1</v>
      </c>
      <c r="AM196" s="414">
        <v>1</v>
      </c>
      <c r="AN196" s="414"/>
      <c r="AO196" s="414"/>
      <c r="AP196" s="414"/>
      <c r="AQ196" s="418"/>
      <c r="AR196" s="418"/>
      <c r="AS196" s="418"/>
      <c r="AT196" s="419"/>
      <c r="AU196" s="419"/>
      <c r="AV196" s="422"/>
      <c r="AW196" s="422"/>
      <c r="AX196" s="421"/>
    </row>
    <row r="197" spans="1:50" ht="15" customHeight="1">
      <c r="A197" s="410">
        <v>10</v>
      </c>
      <c r="B197" s="411" t="s">
        <v>341</v>
      </c>
      <c r="C197" s="412" t="s">
        <v>343</v>
      </c>
      <c r="D197" s="415"/>
      <c r="E197" s="415"/>
      <c r="F197" s="416"/>
      <c r="G197" s="410"/>
      <c r="H197" s="417"/>
      <c r="I197" s="415"/>
      <c r="J197" s="416"/>
      <c r="K197" s="413"/>
      <c r="L197" s="405"/>
      <c r="M197" s="1149" t="s">
        <v>417</v>
      </c>
      <c r="N197" s="1150"/>
      <c r="O197" s="1150"/>
      <c r="P197" s="1150"/>
      <c r="Q197" s="1150"/>
      <c r="R197" s="1151"/>
      <c r="S197" s="414">
        <v>1</v>
      </c>
      <c r="T197" s="414">
        <v>1</v>
      </c>
      <c r="U197" s="414">
        <v>1</v>
      </c>
      <c r="V197" s="414">
        <v>1</v>
      </c>
      <c r="W197" s="414">
        <v>1</v>
      </c>
      <c r="X197" s="414">
        <v>1</v>
      </c>
      <c r="Y197" s="414">
        <v>1</v>
      </c>
      <c r="Z197" s="414">
        <v>1</v>
      </c>
      <c r="AA197" s="414">
        <v>1</v>
      </c>
      <c r="AB197" s="414">
        <v>1</v>
      </c>
      <c r="AC197" s="414">
        <v>1</v>
      </c>
      <c r="AD197" s="414">
        <v>1</v>
      </c>
      <c r="AE197" s="414">
        <v>1</v>
      </c>
      <c r="AF197" s="414">
        <v>1</v>
      </c>
      <c r="AG197" s="414">
        <v>1</v>
      </c>
      <c r="AH197" s="414">
        <v>1</v>
      </c>
      <c r="AI197" s="414">
        <v>1</v>
      </c>
      <c r="AJ197" s="414">
        <v>1</v>
      </c>
      <c r="AK197" s="414">
        <v>1</v>
      </c>
      <c r="AL197" s="414">
        <v>1</v>
      </c>
      <c r="AM197" s="414">
        <v>1</v>
      </c>
      <c r="AN197" s="414"/>
      <c r="AO197" s="414"/>
      <c r="AP197" s="414"/>
      <c r="AQ197" s="418"/>
      <c r="AR197" s="418"/>
      <c r="AS197" s="418"/>
      <c r="AT197" s="419"/>
      <c r="AU197" s="419"/>
      <c r="AV197" s="422"/>
      <c r="AW197" s="422"/>
      <c r="AX197" s="421"/>
    </row>
    <row r="198" spans="1:50" ht="15.75">
      <c r="A198" s="410">
        <v>11</v>
      </c>
      <c r="B198" s="411" t="s">
        <v>344</v>
      </c>
      <c r="C198" s="412" t="s">
        <v>345</v>
      </c>
      <c r="D198" s="415"/>
      <c r="E198" s="415"/>
      <c r="F198" s="416"/>
      <c r="G198" s="410"/>
      <c r="H198" s="417"/>
      <c r="I198" s="415"/>
      <c r="J198" s="416"/>
      <c r="K198" s="413"/>
      <c r="L198" s="405"/>
      <c r="M198" s="507"/>
      <c r="N198" s="508"/>
      <c r="O198" s="508"/>
      <c r="P198" s="508"/>
      <c r="Q198" s="508"/>
      <c r="R198" s="509"/>
      <c r="S198" s="414">
        <v>1</v>
      </c>
      <c r="T198" s="414">
        <v>1</v>
      </c>
      <c r="U198" s="414">
        <v>1</v>
      </c>
      <c r="V198" s="414">
        <v>1</v>
      </c>
      <c r="W198" s="414">
        <v>1</v>
      </c>
      <c r="X198" s="414">
        <v>1</v>
      </c>
      <c r="Y198" s="414">
        <v>1</v>
      </c>
      <c r="Z198" s="414">
        <v>1</v>
      </c>
      <c r="AA198" s="414">
        <v>1</v>
      </c>
      <c r="AB198" s="414">
        <v>1</v>
      </c>
      <c r="AC198" s="414">
        <v>1</v>
      </c>
      <c r="AD198" s="414">
        <v>1</v>
      </c>
      <c r="AE198" s="414">
        <v>1</v>
      </c>
      <c r="AF198" s="414">
        <v>1</v>
      </c>
      <c r="AG198" s="414">
        <v>1</v>
      </c>
      <c r="AH198" s="414">
        <v>1</v>
      </c>
      <c r="AI198" s="414">
        <v>1</v>
      </c>
      <c r="AJ198" s="414">
        <v>1</v>
      </c>
      <c r="AK198" s="414">
        <v>1</v>
      </c>
      <c r="AL198" s="414">
        <v>1</v>
      </c>
      <c r="AM198" s="414">
        <v>1</v>
      </c>
      <c r="AN198" s="414"/>
      <c r="AO198" s="414"/>
      <c r="AP198" s="414"/>
      <c r="AQ198" s="418"/>
      <c r="AR198" s="418"/>
      <c r="AS198" s="418"/>
      <c r="AT198" s="419"/>
      <c r="AU198" s="419"/>
      <c r="AV198" s="422"/>
      <c r="AW198" s="422"/>
      <c r="AX198" s="421"/>
    </row>
    <row r="199" spans="1:50" ht="15.75">
      <c r="A199" s="410">
        <v>12</v>
      </c>
      <c r="B199" s="411" t="s">
        <v>344</v>
      </c>
      <c r="C199" s="412" t="s">
        <v>346</v>
      </c>
      <c r="D199" s="417"/>
      <c r="E199" s="415"/>
      <c r="F199" s="416"/>
      <c r="G199" s="410"/>
      <c r="H199" s="417"/>
      <c r="I199" s="415"/>
      <c r="J199" s="416"/>
      <c r="K199" s="413"/>
      <c r="L199" s="405"/>
      <c r="M199" s="507"/>
      <c r="N199" s="508"/>
      <c r="O199" s="508"/>
      <c r="P199" s="508"/>
      <c r="Q199" s="508"/>
      <c r="R199" s="509"/>
      <c r="S199" s="414">
        <v>1</v>
      </c>
      <c r="T199" s="414">
        <v>1</v>
      </c>
      <c r="U199" s="414">
        <v>1</v>
      </c>
      <c r="V199" s="414">
        <v>1</v>
      </c>
      <c r="W199" s="414">
        <v>1</v>
      </c>
      <c r="X199" s="414">
        <v>1</v>
      </c>
      <c r="Y199" s="414">
        <v>1</v>
      </c>
      <c r="Z199" s="414">
        <v>1</v>
      </c>
      <c r="AA199" s="414">
        <v>1</v>
      </c>
      <c r="AB199" s="414">
        <v>1</v>
      </c>
      <c r="AC199" s="414">
        <v>1</v>
      </c>
      <c r="AD199" s="414">
        <v>1</v>
      </c>
      <c r="AE199" s="414">
        <v>1</v>
      </c>
      <c r="AF199" s="414">
        <v>1</v>
      </c>
      <c r="AG199" s="414">
        <v>1</v>
      </c>
      <c r="AH199" s="414">
        <v>1</v>
      </c>
      <c r="AI199" s="414">
        <v>1</v>
      </c>
      <c r="AJ199" s="414">
        <v>1</v>
      </c>
      <c r="AK199" s="414">
        <v>1</v>
      </c>
      <c r="AL199" s="414">
        <v>1</v>
      </c>
      <c r="AM199" s="414">
        <v>1</v>
      </c>
      <c r="AN199" s="414"/>
      <c r="AO199" s="414"/>
      <c r="AP199" s="414"/>
      <c r="AQ199" s="418"/>
      <c r="AR199" s="418"/>
      <c r="AS199" s="418"/>
      <c r="AT199" s="419"/>
      <c r="AU199" s="419"/>
      <c r="AV199" s="422"/>
      <c r="AW199" s="422"/>
      <c r="AX199" s="421"/>
    </row>
    <row r="200" spans="1:50" ht="15.75">
      <c r="A200" s="410">
        <v>13</v>
      </c>
      <c r="B200" s="411" t="s">
        <v>347</v>
      </c>
      <c r="C200" s="412" t="s">
        <v>348</v>
      </c>
      <c r="D200" s="417"/>
      <c r="E200" s="415"/>
      <c r="F200" s="416"/>
      <c r="G200" s="410"/>
      <c r="H200" s="417"/>
      <c r="I200" s="415"/>
      <c r="J200" s="416"/>
      <c r="K200" s="413"/>
      <c r="L200" s="405"/>
      <c r="M200" s="507"/>
      <c r="N200" s="508"/>
      <c r="O200" s="1095"/>
      <c r="P200" s="1095"/>
      <c r="Q200" s="508"/>
      <c r="R200" s="509"/>
      <c r="S200" s="414">
        <v>1</v>
      </c>
      <c r="T200" s="414">
        <v>1</v>
      </c>
      <c r="U200" s="414">
        <v>1</v>
      </c>
      <c r="V200" s="414">
        <v>1</v>
      </c>
      <c r="W200" s="414">
        <v>1</v>
      </c>
      <c r="X200" s="414">
        <v>1</v>
      </c>
      <c r="Y200" s="414">
        <v>1</v>
      </c>
      <c r="Z200" s="414">
        <v>1</v>
      </c>
      <c r="AA200" s="414">
        <v>1</v>
      </c>
      <c r="AB200" s="414">
        <v>1</v>
      </c>
      <c r="AC200" s="414">
        <v>1</v>
      </c>
      <c r="AD200" s="414">
        <v>1</v>
      </c>
      <c r="AE200" s="414">
        <v>1</v>
      </c>
      <c r="AF200" s="414">
        <v>1</v>
      </c>
      <c r="AG200" s="414">
        <v>1</v>
      </c>
      <c r="AH200" s="414">
        <v>1</v>
      </c>
      <c r="AI200" s="414">
        <v>1</v>
      </c>
      <c r="AJ200" s="414">
        <v>1</v>
      </c>
      <c r="AK200" s="414">
        <v>1</v>
      </c>
      <c r="AL200" s="414">
        <v>1</v>
      </c>
      <c r="AM200" s="414">
        <v>1</v>
      </c>
      <c r="AN200" s="414"/>
      <c r="AO200" s="414"/>
      <c r="AP200" s="414"/>
      <c r="AQ200" s="418"/>
      <c r="AR200" s="418"/>
      <c r="AS200" s="418"/>
      <c r="AT200" s="419"/>
      <c r="AU200" s="419"/>
      <c r="AV200" s="422"/>
      <c r="AW200" s="422"/>
      <c r="AX200" s="421"/>
    </row>
    <row r="201" spans="1:50" ht="15" customHeight="1">
      <c r="A201" s="410">
        <v>14</v>
      </c>
      <c r="B201" s="411" t="s">
        <v>347</v>
      </c>
      <c r="C201" s="412" t="s">
        <v>349</v>
      </c>
      <c r="D201" s="417"/>
      <c r="E201" s="415"/>
      <c r="F201" s="416"/>
      <c r="G201" s="410"/>
      <c r="H201" s="417"/>
      <c r="I201" s="415"/>
      <c r="J201" s="416"/>
      <c r="K201" s="413"/>
      <c r="L201" s="405"/>
      <c r="M201" s="1149" t="s">
        <v>418</v>
      </c>
      <c r="N201" s="1150"/>
      <c r="O201" s="1150"/>
      <c r="P201" s="1150"/>
      <c r="Q201" s="1150"/>
      <c r="R201" s="1151"/>
      <c r="S201" s="414">
        <v>1</v>
      </c>
      <c r="T201" s="414">
        <v>1</v>
      </c>
      <c r="U201" s="414">
        <v>1</v>
      </c>
      <c r="V201" s="414">
        <v>1</v>
      </c>
      <c r="W201" s="414">
        <v>1</v>
      </c>
      <c r="X201" s="414">
        <v>1</v>
      </c>
      <c r="Y201" s="414">
        <v>1</v>
      </c>
      <c r="Z201" s="414">
        <v>1</v>
      </c>
      <c r="AA201" s="414">
        <v>1</v>
      </c>
      <c r="AB201" s="414">
        <v>1</v>
      </c>
      <c r="AC201" s="414">
        <v>1</v>
      </c>
      <c r="AD201" s="414">
        <v>1</v>
      </c>
      <c r="AE201" s="414">
        <v>1</v>
      </c>
      <c r="AF201" s="414">
        <v>1</v>
      </c>
      <c r="AG201" s="414">
        <v>1</v>
      </c>
      <c r="AH201" s="414">
        <v>1</v>
      </c>
      <c r="AI201" s="414">
        <v>1</v>
      </c>
      <c r="AJ201" s="414">
        <v>1</v>
      </c>
      <c r="AK201" s="414">
        <v>1</v>
      </c>
      <c r="AL201" s="414">
        <v>1</v>
      </c>
      <c r="AM201" s="414">
        <v>1</v>
      </c>
      <c r="AN201" s="414"/>
      <c r="AO201" s="414"/>
      <c r="AP201" s="414"/>
      <c r="AQ201" s="418"/>
      <c r="AR201" s="418"/>
      <c r="AS201" s="418"/>
      <c r="AT201" s="419"/>
      <c r="AU201" s="419"/>
      <c r="AV201" s="422"/>
      <c r="AW201" s="422"/>
      <c r="AX201" s="421"/>
    </row>
    <row r="202" spans="1:50" ht="15.75">
      <c r="A202" s="410">
        <v>15</v>
      </c>
      <c r="B202" s="411" t="s">
        <v>347</v>
      </c>
      <c r="C202" s="412">
        <v>1595</v>
      </c>
      <c r="D202" s="417"/>
      <c r="E202" s="415"/>
      <c r="F202" s="416"/>
      <c r="G202" s="410"/>
      <c r="H202" s="417"/>
      <c r="I202" s="415"/>
      <c r="J202" s="416"/>
      <c r="K202" s="413"/>
      <c r="L202" s="405"/>
      <c r="M202" s="1094"/>
      <c r="N202" s="1095"/>
      <c r="O202" s="1095"/>
      <c r="P202" s="508"/>
      <c r="Q202" s="508"/>
      <c r="R202" s="509"/>
      <c r="S202" s="414">
        <v>1</v>
      </c>
      <c r="T202" s="414">
        <v>1</v>
      </c>
      <c r="U202" s="414">
        <v>1</v>
      </c>
      <c r="V202" s="414">
        <v>1</v>
      </c>
      <c r="W202" s="414">
        <v>1</v>
      </c>
      <c r="X202" s="414">
        <v>1</v>
      </c>
      <c r="Y202" s="414">
        <v>1</v>
      </c>
      <c r="Z202" s="414">
        <v>1</v>
      </c>
      <c r="AA202" s="414">
        <v>1</v>
      </c>
      <c r="AB202" s="414">
        <v>1</v>
      </c>
      <c r="AC202" s="414">
        <v>1</v>
      </c>
      <c r="AD202" s="414">
        <v>1</v>
      </c>
      <c r="AE202" s="414">
        <v>1</v>
      </c>
      <c r="AF202" s="414">
        <v>1</v>
      </c>
      <c r="AG202" s="414">
        <v>1</v>
      </c>
      <c r="AH202" s="414">
        <v>1</v>
      </c>
      <c r="AI202" s="414">
        <v>1</v>
      </c>
      <c r="AJ202" s="414">
        <v>1</v>
      </c>
      <c r="AK202" s="414">
        <v>1</v>
      </c>
      <c r="AL202" s="414">
        <v>1</v>
      </c>
      <c r="AM202" s="414">
        <v>1</v>
      </c>
      <c r="AN202" s="414"/>
      <c r="AO202" s="414"/>
      <c r="AP202" s="414"/>
      <c r="AQ202" s="418"/>
      <c r="AR202" s="418"/>
      <c r="AS202" s="418"/>
      <c r="AT202" s="419"/>
      <c r="AU202" s="419"/>
      <c r="AV202" s="422"/>
      <c r="AW202" s="422"/>
      <c r="AX202" s="421"/>
    </row>
    <row r="203" spans="1:50" ht="15.75">
      <c r="A203" s="410">
        <v>16</v>
      </c>
      <c r="B203" s="411" t="s">
        <v>347</v>
      </c>
      <c r="C203" s="412" t="s">
        <v>350</v>
      </c>
      <c r="D203" s="417"/>
      <c r="E203" s="415"/>
      <c r="F203" s="416"/>
      <c r="G203" s="410"/>
      <c r="H203" s="417"/>
      <c r="I203" s="415"/>
      <c r="J203" s="416"/>
      <c r="K203" s="413"/>
      <c r="L203" s="405"/>
      <c r="M203" s="507"/>
      <c r="N203" s="508"/>
      <c r="O203" s="508"/>
      <c r="P203" s="508"/>
      <c r="Q203" s="508"/>
      <c r="R203" s="509"/>
      <c r="S203" s="414">
        <v>1</v>
      </c>
      <c r="T203" s="414">
        <v>1</v>
      </c>
      <c r="U203" s="414">
        <v>1</v>
      </c>
      <c r="V203" s="414">
        <v>1</v>
      </c>
      <c r="W203" s="414">
        <v>1</v>
      </c>
      <c r="X203" s="414">
        <v>1</v>
      </c>
      <c r="Y203" s="414">
        <v>1</v>
      </c>
      <c r="Z203" s="414">
        <v>1</v>
      </c>
      <c r="AA203" s="414">
        <v>1</v>
      </c>
      <c r="AB203" s="414">
        <v>1</v>
      </c>
      <c r="AC203" s="414">
        <v>1</v>
      </c>
      <c r="AD203" s="414">
        <v>1</v>
      </c>
      <c r="AE203" s="414">
        <v>1</v>
      </c>
      <c r="AF203" s="414">
        <v>1</v>
      </c>
      <c r="AG203" s="414">
        <v>1</v>
      </c>
      <c r="AH203" s="414">
        <v>1</v>
      </c>
      <c r="AI203" s="414">
        <v>1</v>
      </c>
      <c r="AJ203" s="414">
        <v>1</v>
      </c>
      <c r="AK203" s="414">
        <v>1</v>
      </c>
      <c r="AL203" s="414">
        <v>1</v>
      </c>
      <c r="AM203" s="414">
        <v>1</v>
      </c>
      <c r="AN203" s="414"/>
      <c r="AO203" s="414"/>
      <c r="AP203" s="414"/>
      <c r="AQ203" s="418"/>
      <c r="AR203" s="418"/>
      <c r="AS203" s="418"/>
      <c r="AT203" s="419"/>
      <c r="AU203" s="419"/>
      <c r="AV203" s="422"/>
      <c r="AW203" s="422"/>
      <c r="AX203" s="421"/>
    </row>
    <row r="204" spans="1:50" ht="15.75">
      <c r="A204" s="410">
        <v>17</v>
      </c>
      <c r="B204" s="411" t="s">
        <v>347</v>
      </c>
      <c r="C204" s="412">
        <v>1594</v>
      </c>
      <c r="D204" s="417"/>
      <c r="E204" s="415"/>
      <c r="F204" s="416"/>
      <c r="G204" s="410"/>
      <c r="H204" s="417"/>
      <c r="I204" s="415"/>
      <c r="J204" s="416"/>
      <c r="K204" s="413"/>
      <c r="L204" s="405"/>
      <c r="M204" s="507"/>
      <c r="N204" s="508"/>
      <c r="O204" s="1095"/>
      <c r="P204" s="1095"/>
      <c r="Q204" s="508"/>
      <c r="R204" s="509"/>
      <c r="S204" s="414">
        <v>1</v>
      </c>
      <c r="T204" s="414">
        <v>1</v>
      </c>
      <c r="U204" s="414">
        <v>1</v>
      </c>
      <c r="V204" s="414">
        <v>1</v>
      </c>
      <c r="W204" s="414">
        <v>1</v>
      </c>
      <c r="X204" s="414">
        <v>1</v>
      </c>
      <c r="Y204" s="414">
        <v>1</v>
      </c>
      <c r="Z204" s="414">
        <v>1</v>
      </c>
      <c r="AA204" s="414">
        <v>1</v>
      </c>
      <c r="AB204" s="414">
        <v>1</v>
      </c>
      <c r="AC204" s="414">
        <v>1</v>
      </c>
      <c r="AD204" s="414">
        <v>1</v>
      </c>
      <c r="AE204" s="414">
        <v>1</v>
      </c>
      <c r="AF204" s="414">
        <v>1</v>
      </c>
      <c r="AG204" s="414">
        <v>1</v>
      </c>
      <c r="AH204" s="414">
        <v>1</v>
      </c>
      <c r="AI204" s="414">
        <v>1</v>
      </c>
      <c r="AJ204" s="414">
        <v>1</v>
      </c>
      <c r="AK204" s="414">
        <v>1</v>
      </c>
      <c r="AL204" s="414">
        <v>1</v>
      </c>
      <c r="AM204" s="414">
        <v>1</v>
      </c>
      <c r="AN204" s="414"/>
      <c r="AO204" s="414"/>
      <c r="AP204" s="414"/>
      <c r="AQ204" s="418"/>
      <c r="AR204" s="418"/>
      <c r="AS204" s="418"/>
      <c r="AT204" s="419"/>
      <c r="AU204" s="419"/>
      <c r="AV204" s="422"/>
      <c r="AW204" s="422"/>
      <c r="AX204" s="421"/>
    </row>
    <row r="205" spans="1:50" ht="15.75">
      <c r="A205" s="410">
        <v>18</v>
      </c>
      <c r="B205" s="411" t="s">
        <v>351</v>
      </c>
      <c r="C205" s="412" t="s">
        <v>352</v>
      </c>
      <c r="D205" s="417"/>
      <c r="E205" s="415"/>
      <c r="F205" s="416"/>
      <c r="G205" s="410"/>
      <c r="H205" s="417"/>
      <c r="I205" s="415"/>
      <c r="J205" s="416"/>
      <c r="K205" s="413"/>
      <c r="L205" s="405"/>
      <c r="M205" s="507"/>
      <c r="N205" s="508"/>
      <c r="O205" s="508"/>
      <c r="P205" s="508"/>
      <c r="Q205" s="508"/>
      <c r="R205" s="509"/>
      <c r="S205" s="414">
        <v>1</v>
      </c>
      <c r="T205" s="414">
        <v>1</v>
      </c>
      <c r="U205" s="414">
        <v>1</v>
      </c>
      <c r="V205" s="414">
        <v>1</v>
      </c>
      <c r="W205" s="414">
        <v>1</v>
      </c>
      <c r="X205" s="414">
        <v>1</v>
      </c>
      <c r="Y205" s="414">
        <v>1</v>
      </c>
      <c r="Z205" s="414">
        <v>1</v>
      </c>
      <c r="AA205" s="414">
        <v>1</v>
      </c>
      <c r="AB205" s="414">
        <v>1</v>
      </c>
      <c r="AC205" s="414">
        <v>1</v>
      </c>
      <c r="AD205" s="414">
        <v>1</v>
      </c>
      <c r="AE205" s="414">
        <v>1</v>
      </c>
      <c r="AF205" s="414">
        <v>1</v>
      </c>
      <c r="AG205" s="414">
        <v>1</v>
      </c>
      <c r="AH205" s="414">
        <v>1</v>
      </c>
      <c r="AI205" s="414">
        <v>1</v>
      </c>
      <c r="AJ205" s="414">
        <v>1</v>
      </c>
      <c r="AK205" s="414">
        <v>1</v>
      </c>
      <c r="AL205" s="414">
        <v>1</v>
      </c>
      <c r="AM205" s="414">
        <v>1</v>
      </c>
      <c r="AN205" s="414"/>
      <c r="AO205" s="414"/>
      <c r="AP205" s="414"/>
      <c r="AQ205" s="418"/>
      <c r="AR205" s="418"/>
      <c r="AS205" s="418"/>
      <c r="AT205" s="419"/>
      <c r="AU205" s="419"/>
      <c r="AV205" s="422"/>
      <c r="AW205" s="422"/>
      <c r="AX205" s="421"/>
    </row>
    <row r="206" spans="1:50" ht="15.75">
      <c r="A206" s="410">
        <v>19</v>
      </c>
      <c r="B206" s="411" t="s">
        <v>353</v>
      </c>
      <c r="C206" s="412" t="s">
        <v>354</v>
      </c>
      <c r="D206" s="417"/>
      <c r="E206" s="415"/>
      <c r="F206" s="416"/>
      <c r="G206" s="410"/>
      <c r="H206" s="417"/>
      <c r="I206" s="415"/>
      <c r="J206" s="416"/>
      <c r="K206" s="413"/>
      <c r="L206" s="405"/>
      <c r="M206" s="507"/>
      <c r="N206" s="508"/>
      <c r="O206" s="508"/>
      <c r="P206" s="508"/>
      <c r="Q206" s="508"/>
      <c r="R206" s="509"/>
      <c r="S206" s="414">
        <v>1</v>
      </c>
      <c r="T206" s="414">
        <v>1</v>
      </c>
      <c r="U206" s="414">
        <v>1</v>
      </c>
      <c r="V206" s="414">
        <v>1</v>
      </c>
      <c r="W206" s="414">
        <v>1</v>
      </c>
      <c r="X206" s="414">
        <v>1</v>
      </c>
      <c r="Y206" s="414">
        <v>1</v>
      </c>
      <c r="Z206" s="414">
        <v>1</v>
      </c>
      <c r="AA206" s="414">
        <v>1</v>
      </c>
      <c r="AB206" s="414">
        <v>1</v>
      </c>
      <c r="AC206" s="414">
        <v>1</v>
      </c>
      <c r="AD206" s="414">
        <v>1</v>
      </c>
      <c r="AE206" s="414">
        <v>1</v>
      </c>
      <c r="AF206" s="414">
        <v>1</v>
      </c>
      <c r="AG206" s="414">
        <v>1</v>
      </c>
      <c r="AH206" s="414">
        <v>1</v>
      </c>
      <c r="AI206" s="414">
        <v>1</v>
      </c>
      <c r="AJ206" s="414">
        <v>1</v>
      </c>
      <c r="AK206" s="414">
        <v>1</v>
      </c>
      <c r="AL206" s="414">
        <v>1</v>
      </c>
      <c r="AM206" s="414">
        <v>1</v>
      </c>
      <c r="AN206" s="414"/>
      <c r="AO206" s="414"/>
      <c r="AP206" s="414"/>
      <c r="AQ206" s="418"/>
      <c r="AR206" s="418"/>
      <c r="AS206" s="418"/>
      <c r="AT206" s="419"/>
      <c r="AU206" s="419"/>
      <c r="AV206" s="422"/>
      <c r="AW206" s="422"/>
      <c r="AX206" s="421"/>
    </row>
    <row r="207" spans="1:50" ht="15.75">
      <c r="A207" s="410">
        <v>20</v>
      </c>
      <c r="B207" s="411" t="s">
        <v>353</v>
      </c>
      <c r="C207" s="412" t="s">
        <v>355</v>
      </c>
      <c r="D207" s="417"/>
      <c r="E207" s="415"/>
      <c r="F207" s="416"/>
      <c r="G207" s="410"/>
      <c r="H207" s="417"/>
      <c r="I207" s="415"/>
      <c r="J207" s="416"/>
      <c r="K207" s="413"/>
      <c r="L207" s="405"/>
      <c r="M207" s="507"/>
      <c r="N207" s="508"/>
      <c r="O207" s="508"/>
      <c r="P207" s="508"/>
      <c r="Q207" s="508"/>
      <c r="R207" s="509"/>
      <c r="S207" s="414">
        <v>1</v>
      </c>
      <c r="T207" s="414">
        <v>1</v>
      </c>
      <c r="U207" s="414">
        <v>1</v>
      </c>
      <c r="V207" s="414">
        <v>1</v>
      </c>
      <c r="W207" s="414">
        <v>1</v>
      </c>
      <c r="X207" s="414">
        <v>1</v>
      </c>
      <c r="Y207" s="414">
        <v>1</v>
      </c>
      <c r="Z207" s="414">
        <v>1</v>
      </c>
      <c r="AA207" s="414">
        <v>1</v>
      </c>
      <c r="AB207" s="414">
        <v>1</v>
      </c>
      <c r="AC207" s="414">
        <v>1</v>
      </c>
      <c r="AD207" s="414">
        <v>1</v>
      </c>
      <c r="AE207" s="414">
        <v>1</v>
      </c>
      <c r="AF207" s="414">
        <v>1</v>
      </c>
      <c r="AG207" s="414">
        <v>1</v>
      </c>
      <c r="AH207" s="414">
        <v>1</v>
      </c>
      <c r="AI207" s="414">
        <v>1</v>
      </c>
      <c r="AJ207" s="414">
        <v>1</v>
      </c>
      <c r="AK207" s="414">
        <v>1</v>
      </c>
      <c r="AL207" s="414">
        <v>1</v>
      </c>
      <c r="AM207" s="414">
        <v>1</v>
      </c>
      <c r="AN207" s="414"/>
      <c r="AO207" s="414"/>
      <c r="AP207" s="414"/>
      <c r="AQ207" s="418"/>
      <c r="AR207" s="418"/>
      <c r="AS207" s="418"/>
      <c r="AT207" s="419"/>
      <c r="AU207" s="419"/>
      <c r="AV207" s="422"/>
      <c r="AW207" s="422"/>
      <c r="AX207" s="421"/>
    </row>
    <row r="208" spans="1:50" ht="15.75">
      <c r="A208" s="410">
        <v>21</v>
      </c>
      <c r="B208" s="411" t="s">
        <v>356</v>
      </c>
      <c r="C208" s="412" t="s">
        <v>357</v>
      </c>
      <c r="D208" s="417"/>
      <c r="E208" s="415"/>
      <c r="F208" s="416"/>
      <c r="G208" s="410"/>
      <c r="H208" s="417"/>
      <c r="I208" s="415"/>
      <c r="J208" s="416"/>
      <c r="K208" s="413"/>
      <c r="L208" s="405"/>
      <c r="M208" s="507"/>
      <c r="N208" s="508"/>
      <c r="O208" s="508"/>
      <c r="P208" s="508"/>
      <c r="Q208" s="508"/>
      <c r="R208" s="509"/>
      <c r="S208" s="414">
        <v>1</v>
      </c>
      <c r="T208" s="414">
        <v>1</v>
      </c>
      <c r="U208" s="414">
        <v>1</v>
      </c>
      <c r="V208" s="414">
        <v>1</v>
      </c>
      <c r="W208" s="414">
        <v>1</v>
      </c>
      <c r="X208" s="414">
        <v>1</v>
      </c>
      <c r="Y208" s="414">
        <v>1</v>
      </c>
      <c r="Z208" s="414">
        <v>1</v>
      </c>
      <c r="AA208" s="414">
        <v>1</v>
      </c>
      <c r="AB208" s="414">
        <v>1</v>
      </c>
      <c r="AC208" s="414">
        <v>1</v>
      </c>
      <c r="AD208" s="414">
        <v>1</v>
      </c>
      <c r="AE208" s="414">
        <v>1</v>
      </c>
      <c r="AF208" s="414">
        <v>1</v>
      </c>
      <c r="AG208" s="414">
        <v>1</v>
      </c>
      <c r="AH208" s="414">
        <v>1</v>
      </c>
      <c r="AI208" s="414">
        <v>1</v>
      </c>
      <c r="AJ208" s="414">
        <v>1</v>
      </c>
      <c r="AK208" s="414">
        <v>1</v>
      </c>
      <c r="AL208" s="414">
        <v>1</v>
      </c>
      <c r="AM208" s="414">
        <v>1</v>
      </c>
      <c r="AN208" s="414"/>
      <c r="AO208" s="414"/>
      <c r="AP208" s="414"/>
      <c r="AQ208" s="418"/>
      <c r="AR208" s="418"/>
      <c r="AS208" s="418"/>
      <c r="AT208" s="419"/>
      <c r="AU208" s="419"/>
      <c r="AV208" s="422"/>
      <c r="AW208" s="422"/>
      <c r="AX208" s="421"/>
    </row>
    <row r="209" spans="1:50" ht="15.75">
      <c r="A209" s="410">
        <v>22</v>
      </c>
      <c r="B209" s="411" t="s">
        <v>356</v>
      </c>
      <c r="C209" s="412" t="s">
        <v>358</v>
      </c>
      <c r="D209" s="417"/>
      <c r="E209" s="415"/>
      <c r="F209" s="416"/>
      <c r="G209" s="410"/>
      <c r="H209" s="417"/>
      <c r="I209" s="415"/>
      <c r="J209" s="416"/>
      <c r="K209" s="413"/>
      <c r="L209" s="405"/>
      <c r="M209" s="507"/>
      <c r="N209" s="508"/>
      <c r="O209" s="508"/>
      <c r="P209" s="508"/>
      <c r="Q209" s="508"/>
      <c r="R209" s="509"/>
      <c r="S209" s="414">
        <v>1</v>
      </c>
      <c r="T209" s="414">
        <v>1</v>
      </c>
      <c r="U209" s="414">
        <v>1</v>
      </c>
      <c r="V209" s="414">
        <v>1</v>
      </c>
      <c r="W209" s="414">
        <v>1</v>
      </c>
      <c r="X209" s="414">
        <v>1</v>
      </c>
      <c r="Y209" s="414">
        <v>1</v>
      </c>
      <c r="Z209" s="414">
        <v>1</v>
      </c>
      <c r="AA209" s="414">
        <v>1</v>
      </c>
      <c r="AB209" s="414">
        <v>1</v>
      </c>
      <c r="AC209" s="414">
        <v>1</v>
      </c>
      <c r="AD209" s="414">
        <v>1</v>
      </c>
      <c r="AE209" s="414">
        <v>1</v>
      </c>
      <c r="AF209" s="414">
        <v>1</v>
      </c>
      <c r="AG209" s="414">
        <v>1</v>
      </c>
      <c r="AH209" s="414">
        <v>1</v>
      </c>
      <c r="AI209" s="414">
        <v>1</v>
      </c>
      <c r="AJ209" s="414">
        <v>1</v>
      </c>
      <c r="AK209" s="414">
        <v>1</v>
      </c>
      <c r="AL209" s="414">
        <v>1</v>
      </c>
      <c r="AM209" s="414">
        <v>1</v>
      </c>
      <c r="AN209" s="414"/>
      <c r="AO209" s="414"/>
      <c r="AP209" s="414"/>
      <c r="AQ209" s="418"/>
      <c r="AR209" s="418"/>
      <c r="AS209" s="418"/>
      <c r="AT209" s="419"/>
      <c r="AU209" s="419"/>
      <c r="AV209" s="422"/>
      <c r="AW209" s="422"/>
      <c r="AX209" s="421"/>
    </row>
    <row r="210" spans="1:50" ht="15.75">
      <c r="A210" s="410">
        <v>23</v>
      </c>
      <c r="B210" s="411" t="s">
        <v>356</v>
      </c>
      <c r="C210" s="412" t="s">
        <v>359</v>
      </c>
      <c r="D210" s="417"/>
      <c r="E210" s="415"/>
      <c r="F210" s="416"/>
      <c r="G210" s="410"/>
      <c r="H210" s="417"/>
      <c r="I210" s="415"/>
      <c r="J210" s="416"/>
      <c r="K210" s="413"/>
      <c r="L210" s="405"/>
      <c r="M210" s="507"/>
      <c r="N210" s="508"/>
      <c r="O210" s="508"/>
      <c r="P210" s="508"/>
      <c r="Q210" s="508"/>
      <c r="R210" s="509"/>
      <c r="S210" s="414">
        <v>1</v>
      </c>
      <c r="T210" s="414">
        <v>1</v>
      </c>
      <c r="U210" s="414">
        <v>1</v>
      </c>
      <c r="V210" s="414">
        <v>1</v>
      </c>
      <c r="W210" s="414">
        <v>1</v>
      </c>
      <c r="X210" s="414">
        <v>1</v>
      </c>
      <c r="Y210" s="414">
        <v>1</v>
      </c>
      <c r="Z210" s="414">
        <v>1</v>
      </c>
      <c r="AA210" s="414">
        <v>1</v>
      </c>
      <c r="AB210" s="414">
        <v>1</v>
      </c>
      <c r="AC210" s="414">
        <v>1</v>
      </c>
      <c r="AD210" s="414">
        <v>1</v>
      </c>
      <c r="AE210" s="414">
        <v>1</v>
      </c>
      <c r="AF210" s="414">
        <v>1</v>
      </c>
      <c r="AG210" s="414">
        <v>1</v>
      </c>
      <c r="AH210" s="414">
        <v>1</v>
      </c>
      <c r="AI210" s="414">
        <v>1</v>
      </c>
      <c r="AJ210" s="414">
        <v>1</v>
      </c>
      <c r="AK210" s="414">
        <v>1</v>
      </c>
      <c r="AL210" s="414">
        <v>1</v>
      </c>
      <c r="AM210" s="414">
        <v>1</v>
      </c>
      <c r="AN210" s="414"/>
      <c r="AO210" s="414"/>
      <c r="AP210" s="414"/>
      <c r="AQ210" s="418"/>
      <c r="AR210" s="418"/>
      <c r="AS210" s="418"/>
      <c r="AT210" s="419"/>
      <c r="AU210" s="419"/>
      <c r="AV210" s="422"/>
      <c r="AW210" s="422"/>
      <c r="AX210" s="421"/>
    </row>
    <row r="211" spans="1:50" ht="15.75">
      <c r="A211" s="410">
        <v>24</v>
      </c>
      <c r="B211" s="411" t="s">
        <v>356</v>
      </c>
      <c r="C211" s="412" t="s">
        <v>360</v>
      </c>
      <c r="D211" s="417"/>
      <c r="E211" s="415"/>
      <c r="F211" s="416"/>
      <c r="G211" s="410"/>
      <c r="H211" s="417"/>
      <c r="I211" s="415"/>
      <c r="J211" s="416"/>
      <c r="K211" s="413"/>
      <c r="L211" s="405"/>
      <c r="M211" s="507"/>
      <c r="N211" s="508"/>
      <c r="O211" s="508"/>
      <c r="P211" s="508"/>
      <c r="Q211" s="508"/>
      <c r="R211" s="509"/>
      <c r="S211" s="414">
        <v>1</v>
      </c>
      <c r="T211" s="414">
        <v>1</v>
      </c>
      <c r="U211" s="414">
        <v>1</v>
      </c>
      <c r="V211" s="414">
        <v>1</v>
      </c>
      <c r="W211" s="414">
        <v>1</v>
      </c>
      <c r="X211" s="414">
        <v>1</v>
      </c>
      <c r="Y211" s="414">
        <v>1</v>
      </c>
      <c r="Z211" s="414">
        <v>1</v>
      </c>
      <c r="AA211" s="414">
        <v>1</v>
      </c>
      <c r="AB211" s="414">
        <v>1</v>
      </c>
      <c r="AC211" s="414">
        <v>1</v>
      </c>
      <c r="AD211" s="414">
        <v>1</v>
      </c>
      <c r="AE211" s="414">
        <v>1</v>
      </c>
      <c r="AF211" s="414">
        <v>1</v>
      </c>
      <c r="AG211" s="414">
        <v>1</v>
      </c>
      <c r="AH211" s="414">
        <v>1</v>
      </c>
      <c r="AI211" s="414">
        <v>1</v>
      </c>
      <c r="AJ211" s="414">
        <v>1</v>
      </c>
      <c r="AK211" s="414">
        <v>1</v>
      </c>
      <c r="AL211" s="414">
        <v>1</v>
      </c>
      <c r="AM211" s="414">
        <v>1</v>
      </c>
      <c r="AN211" s="414"/>
      <c r="AO211" s="414"/>
      <c r="AP211" s="414"/>
      <c r="AQ211" s="418"/>
      <c r="AR211" s="418"/>
      <c r="AS211" s="418"/>
      <c r="AT211" s="419"/>
      <c r="AU211" s="419"/>
      <c r="AV211" s="422"/>
      <c r="AW211" s="422"/>
      <c r="AX211" s="421"/>
    </row>
    <row r="212" spans="1:50" ht="15.75">
      <c r="A212" s="410">
        <v>25</v>
      </c>
      <c r="B212" s="411" t="s">
        <v>361</v>
      </c>
      <c r="C212" s="412" t="s">
        <v>362</v>
      </c>
      <c r="D212" s="417"/>
      <c r="E212" s="415"/>
      <c r="F212" s="416"/>
      <c r="G212" s="410"/>
      <c r="H212" s="417"/>
      <c r="I212" s="415"/>
      <c r="J212" s="416"/>
      <c r="K212" s="413"/>
      <c r="L212" s="405"/>
      <c r="M212"/>
      <c r="N212" s="508"/>
      <c r="O212" s="508"/>
      <c r="P212" s="508"/>
      <c r="Q212" s="508"/>
      <c r="R212" s="509"/>
      <c r="S212" s="414">
        <v>1</v>
      </c>
      <c r="T212" s="414">
        <v>1</v>
      </c>
      <c r="U212" s="414">
        <v>1</v>
      </c>
      <c r="V212" s="414">
        <v>1</v>
      </c>
      <c r="W212" s="414">
        <v>1</v>
      </c>
      <c r="X212" s="414">
        <v>1</v>
      </c>
      <c r="Y212" s="414">
        <v>1</v>
      </c>
      <c r="Z212" s="414">
        <v>1</v>
      </c>
      <c r="AA212" s="414">
        <v>1</v>
      </c>
      <c r="AB212" s="414">
        <v>1</v>
      </c>
      <c r="AC212" s="414">
        <v>1</v>
      </c>
      <c r="AD212" s="414">
        <v>1</v>
      </c>
      <c r="AE212" s="414">
        <v>1</v>
      </c>
      <c r="AF212" s="414">
        <v>1</v>
      </c>
      <c r="AG212" s="414">
        <v>1</v>
      </c>
      <c r="AH212" s="414">
        <v>1</v>
      </c>
      <c r="AI212" s="414">
        <v>1</v>
      </c>
      <c r="AJ212" s="414">
        <v>1</v>
      </c>
      <c r="AK212" s="414">
        <v>1</v>
      </c>
      <c r="AL212" s="414">
        <v>1</v>
      </c>
      <c r="AM212" s="414">
        <v>1</v>
      </c>
      <c r="AN212" s="414"/>
      <c r="AO212" s="414"/>
      <c r="AP212" s="414"/>
      <c r="AQ212" s="418"/>
      <c r="AR212" s="418"/>
      <c r="AS212" s="418"/>
      <c r="AT212" s="419"/>
      <c r="AU212" s="419"/>
      <c r="AV212" s="422"/>
      <c r="AW212" s="422"/>
      <c r="AX212" s="421"/>
    </row>
    <row r="213" spans="1:50" ht="15.75">
      <c r="A213" s="410">
        <v>26</v>
      </c>
      <c r="B213" s="411" t="s">
        <v>363</v>
      </c>
      <c r="C213" s="412" t="s">
        <v>364</v>
      </c>
      <c r="D213" s="417"/>
      <c r="E213" s="415"/>
      <c r="F213" s="416"/>
      <c r="G213" s="410"/>
      <c r="H213" s="417"/>
      <c r="I213" s="415"/>
      <c r="J213" s="416"/>
      <c r="K213" s="413"/>
      <c r="L213" s="405"/>
      <c r="M213" s="506"/>
      <c r="N213" s="508"/>
      <c r="O213" s="508"/>
      <c r="P213" s="508"/>
      <c r="Q213" s="508"/>
      <c r="R213" s="509"/>
      <c r="S213" s="414">
        <v>1</v>
      </c>
      <c r="T213" s="414">
        <v>1</v>
      </c>
      <c r="U213" s="414">
        <v>1</v>
      </c>
      <c r="V213" s="414">
        <v>1</v>
      </c>
      <c r="W213" s="414">
        <v>1</v>
      </c>
      <c r="X213" s="414">
        <v>1</v>
      </c>
      <c r="Y213" s="414">
        <v>1</v>
      </c>
      <c r="Z213" s="414">
        <v>1</v>
      </c>
      <c r="AA213" s="414">
        <v>1</v>
      </c>
      <c r="AB213" s="414">
        <v>1</v>
      </c>
      <c r="AC213" s="414">
        <v>1</v>
      </c>
      <c r="AD213" s="414">
        <v>1</v>
      </c>
      <c r="AE213" s="414">
        <v>1</v>
      </c>
      <c r="AF213" s="414">
        <v>1</v>
      </c>
      <c r="AG213" s="414">
        <v>1</v>
      </c>
      <c r="AH213" s="414">
        <v>1</v>
      </c>
      <c r="AI213" s="414">
        <v>1</v>
      </c>
      <c r="AJ213" s="414">
        <v>1</v>
      </c>
      <c r="AK213" s="414">
        <v>1</v>
      </c>
      <c r="AL213" s="414">
        <v>1</v>
      </c>
      <c r="AM213" s="414">
        <v>1</v>
      </c>
      <c r="AN213" s="414"/>
      <c r="AO213" s="414"/>
      <c r="AP213" s="414"/>
      <c r="AQ213" s="418"/>
      <c r="AR213" s="418"/>
      <c r="AS213" s="418"/>
      <c r="AT213" s="419"/>
      <c r="AU213" s="419"/>
      <c r="AV213" s="422"/>
      <c r="AW213" s="422"/>
      <c r="AX213" s="421"/>
    </row>
    <row r="214" spans="1:50" ht="15.75">
      <c r="A214" s="410">
        <v>27</v>
      </c>
      <c r="B214" s="411" t="s">
        <v>363</v>
      </c>
      <c r="C214" s="412" t="s">
        <v>366</v>
      </c>
      <c r="D214" s="417"/>
      <c r="E214" s="415"/>
      <c r="F214" s="416"/>
      <c r="G214" s="410"/>
      <c r="H214" s="417"/>
      <c r="I214" s="415"/>
      <c r="J214" s="416"/>
      <c r="K214" s="413"/>
      <c r="L214" s="405"/>
      <c r="M214" s="507"/>
      <c r="N214" s="508"/>
      <c r="O214" s="508"/>
      <c r="P214" s="508"/>
      <c r="Q214" s="508"/>
      <c r="R214" s="509"/>
      <c r="S214" s="414">
        <v>1</v>
      </c>
      <c r="T214" s="414">
        <v>1</v>
      </c>
      <c r="U214" s="414">
        <v>1</v>
      </c>
      <c r="V214" s="414">
        <v>1</v>
      </c>
      <c r="W214" s="414">
        <v>1</v>
      </c>
      <c r="X214" s="414">
        <v>1</v>
      </c>
      <c r="Y214" s="414">
        <v>1</v>
      </c>
      <c r="Z214" s="414">
        <v>1</v>
      </c>
      <c r="AA214" s="414">
        <v>1</v>
      </c>
      <c r="AB214" s="414">
        <v>1</v>
      </c>
      <c r="AC214" s="414">
        <v>1</v>
      </c>
      <c r="AD214" s="414">
        <v>1</v>
      </c>
      <c r="AE214" s="414">
        <v>1</v>
      </c>
      <c r="AF214" s="414">
        <v>1</v>
      </c>
      <c r="AG214" s="414">
        <v>1</v>
      </c>
      <c r="AH214" s="414">
        <v>1</v>
      </c>
      <c r="AI214" s="414">
        <v>1</v>
      </c>
      <c r="AJ214" s="414">
        <v>1</v>
      </c>
      <c r="AK214" s="414">
        <v>1</v>
      </c>
      <c r="AL214" s="414">
        <v>1</v>
      </c>
      <c r="AM214" s="414">
        <v>1</v>
      </c>
      <c r="AN214" s="414"/>
      <c r="AO214" s="414"/>
      <c r="AP214" s="414"/>
      <c r="AQ214" s="418"/>
      <c r="AR214" s="418"/>
      <c r="AS214" s="418"/>
      <c r="AT214" s="419"/>
      <c r="AU214" s="419"/>
      <c r="AV214" s="422"/>
      <c r="AW214" s="422"/>
      <c r="AX214" s="421"/>
    </row>
    <row r="215" spans="1:50" ht="15" customHeight="1">
      <c r="A215" s="410">
        <v>28</v>
      </c>
      <c r="B215" s="411" t="s">
        <v>367</v>
      </c>
      <c r="C215" s="412" t="s">
        <v>368</v>
      </c>
      <c r="D215" s="417"/>
      <c r="E215" s="415"/>
      <c r="F215" s="416"/>
      <c r="G215" s="410"/>
      <c r="H215" s="417"/>
      <c r="I215" s="415"/>
      <c r="J215" s="416"/>
      <c r="K215" s="413"/>
      <c r="L215" s="405"/>
      <c r="M215" s="1149" t="s">
        <v>419</v>
      </c>
      <c r="N215" s="1150"/>
      <c r="O215" s="1150"/>
      <c r="P215" s="1150"/>
      <c r="Q215" s="1150"/>
      <c r="R215" s="1151"/>
      <c r="S215" s="414">
        <v>1</v>
      </c>
      <c r="T215" s="414">
        <v>1</v>
      </c>
      <c r="U215" s="414">
        <v>1</v>
      </c>
      <c r="V215" s="414">
        <v>1</v>
      </c>
      <c r="W215" s="414">
        <v>1</v>
      </c>
      <c r="X215" s="414">
        <v>1</v>
      </c>
      <c r="Y215" s="414">
        <v>1</v>
      </c>
      <c r="Z215" s="414">
        <v>1</v>
      </c>
      <c r="AA215" s="414">
        <v>1</v>
      </c>
      <c r="AB215" s="414">
        <v>1</v>
      </c>
      <c r="AC215" s="414">
        <v>1</v>
      </c>
      <c r="AD215" s="414">
        <v>1</v>
      </c>
      <c r="AE215" s="414">
        <v>1</v>
      </c>
      <c r="AF215" s="414">
        <v>1</v>
      </c>
      <c r="AG215" s="414">
        <v>1</v>
      </c>
      <c r="AH215" s="414">
        <v>1</v>
      </c>
      <c r="AI215" s="414">
        <v>1</v>
      </c>
      <c r="AJ215" s="414">
        <v>1</v>
      </c>
      <c r="AK215" s="414">
        <v>1</v>
      </c>
      <c r="AL215" s="414">
        <v>1</v>
      </c>
      <c r="AM215" s="414">
        <v>1</v>
      </c>
      <c r="AN215" s="414"/>
      <c r="AO215" s="414"/>
      <c r="AP215" s="414"/>
      <c r="AQ215" s="418"/>
      <c r="AR215" s="418"/>
      <c r="AS215" s="418"/>
      <c r="AT215" s="419"/>
      <c r="AU215" s="419"/>
      <c r="AV215" s="422"/>
      <c r="AW215" s="422"/>
      <c r="AX215" s="421"/>
    </row>
    <row r="216" spans="1:50" ht="15.75">
      <c r="A216" s="410">
        <v>29</v>
      </c>
      <c r="B216" s="411" t="s">
        <v>369</v>
      </c>
      <c r="C216" s="412" t="s">
        <v>370</v>
      </c>
      <c r="D216" s="417"/>
      <c r="E216" s="415"/>
      <c r="F216" s="416"/>
      <c r="G216" s="410"/>
      <c r="H216" s="417"/>
      <c r="I216" s="415"/>
      <c r="J216" s="416"/>
      <c r="K216" s="413"/>
      <c r="L216" s="405"/>
      <c r="M216" s="507"/>
      <c r="N216" s="508"/>
      <c r="O216" s="508"/>
      <c r="P216" s="508"/>
      <c r="Q216" s="508"/>
      <c r="R216" s="509"/>
      <c r="S216" s="414">
        <v>1</v>
      </c>
      <c r="T216" s="414">
        <v>1</v>
      </c>
      <c r="U216" s="414">
        <v>1</v>
      </c>
      <c r="V216" s="414">
        <v>1</v>
      </c>
      <c r="W216" s="414">
        <v>1</v>
      </c>
      <c r="X216" s="414">
        <v>1</v>
      </c>
      <c r="Y216" s="414">
        <v>1</v>
      </c>
      <c r="Z216" s="414">
        <v>1</v>
      </c>
      <c r="AA216" s="414">
        <v>1</v>
      </c>
      <c r="AB216" s="414">
        <v>1</v>
      </c>
      <c r="AC216" s="414">
        <v>1</v>
      </c>
      <c r="AD216" s="414">
        <v>1</v>
      </c>
      <c r="AE216" s="414">
        <v>1</v>
      </c>
      <c r="AF216" s="414">
        <v>1</v>
      </c>
      <c r="AG216" s="414">
        <v>1</v>
      </c>
      <c r="AH216" s="414">
        <v>1</v>
      </c>
      <c r="AI216" s="414">
        <v>1</v>
      </c>
      <c r="AJ216" s="414">
        <v>1</v>
      </c>
      <c r="AK216" s="414">
        <v>1</v>
      </c>
      <c r="AL216" s="414">
        <v>1</v>
      </c>
      <c r="AM216" s="414">
        <v>1</v>
      </c>
      <c r="AN216" s="414"/>
      <c r="AO216" s="414"/>
      <c r="AP216" s="414"/>
      <c r="AQ216" s="418"/>
      <c r="AR216" s="418"/>
      <c r="AS216" s="418"/>
      <c r="AT216" s="419"/>
      <c r="AU216" s="419"/>
      <c r="AV216" s="422"/>
      <c r="AW216" s="422"/>
      <c r="AX216" s="421"/>
    </row>
    <row r="217" spans="1:50" ht="15.75">
      <c r="A217" s="410">
        <v>30</v>
      </c>
      <c r="B217" s="411" t="s">
        <v>371</v>
      </c>
      <c r="C217" s="412">
        <v>1752</v>
      </c>
      <c r="D217" s="417"/>
      <c r="E217" s="415"/>
      <c r="F217" s="416"/>
      <c r="G217" s="410"/>
      <c r="H217" s="417"/>
      <c r="I217" s="415"/>
      <c r="J217" s="416"/>
      <c r="K217" s="413"/>
      <c r="L217" s="405"/>
      <c r="M217" s="507"/>
      <c r="N217" s="508"/>
      <c r="O217" s="508"/>
      <c r="P217" s="508"/>
      <c r="Q217" s="508"/>
      <c r="R217" s="509"/>
      <c r="S217" s="414">
        <v>1</v>
      </c>
      <c r="T217" s="414">
        <v>1</v>
      </c>
      <c r="U217" s="414">
        <v>1</v>
      </c>
      <c r="V217" s="414">
        <v>1</v>
      </c>
      <c r="W217" s="414">
        <v>1</v>
      </c>
      <c r="X217" s="414">
        <v>1</v>
      </c>
      <c r="Y217" s="414">
        <v>1</v>
      </c>
      <c r="Z217" s="414">
        <v>1</v>
      </c>
      <c r="AA217" s="414">
        <v>1</v>
      </c>
      <c r="AB217" s="414">
        <v>1</v>
      </c>
      <c r="AC217" s="414">
        <v>1</v>
      </c>
      <c r="AD217" s="414">
        <v>1</v>
      </c>
      <c r="AE217" s="414">
        <v>1</v>
      </c>
      <c r="AF217" s="414">
        <v>1</v>
      </c>
      <c r="AG217" s="414">
        <v>1</v>
      </c>
      <c r="AH217" s="414">
        <v>1</v>
      </c>
      <c r="AI217" s="414">
        <v>1</v>
      </c>
      <c r="AJ217" s="414">
        <v>1</v>
      </c>
      <c r="AK217" s="414">
        <v>1</v>
      </c>
      <c r="AL217" s="414">
        <v>1</v>
      </c>
      <c r="AM217" s="414">
        <v>1</v>
      </c>
      <c r="AN217" s="414"/>
      <c r="AO217" s="414"/>
      <c r="AP217" s="414"/>
      <c r="AQ217" s="418"/>
      <c r="AR217" s="418"/>
      <c r="AS217" s="418"/>
      <c r="AT217" s="419"/>
      <c r="AU217" s="419"/>
      <c r="AV217" s="422"/>
      <c r="AW217" s="422"/>
      <c r="AX217" s="421"/>
    </row>
    <row r="218" spans="1:50" ht="15.75">
      <c r="A218" s="410">
        <v>31</v>
      </c>
      <c r="B218" s="411" t="s">
        <v>371</v>
      </c>
      <c r="C218" s="412">
        <v>2751</v>
      </c>
      <c r="D218" s="417"/>
      <c r="E218" s="415"/>
      <c r="F218" s="416"/>
      <c r="G218" s="410"/>
      <c r="H218" s="417"/>
      <c r="I218" s="415"/>
      <c r="J218" s="416"/>
      <c r="K218" s="413"/>
      <c r="L218" s="405"/>
      <c r="M218" s="507"/>
      <c r="N218" s="508"/>
      <c r="O218" s="508"/>
      <c r="P218" s="508"/>
      <c r="Q218" s="508"/>
      <c r="R218" s="509"/>
      <c r="S218" s="414">
        <v>1</v>
      </c>
      <c r="T218" s="414">
        <v>1</v>
      </c>
      <c r="U218" s="414">
        <v>1</v>
      </c>
      <c r="V218" s="414">
        <v>1</v>
      </c>
      <c r="W218" s="414">
        <v>1</v>
      </c>
      <c r="X218" s="414">
        <v>1</v>
      </c>
      <c r="Y218" s="414">
        <v>1</v>
      </c>
      <c r="Z218" s="414">
        <v>1</v>
      </c>
      <c r="AA218" s="414">
        <v>1</v>
      </c>
      <c r="AB218" s="414">
        <v>1</v>
      </c>
      <c r="AC218" s="414">
        <v>1</v>
      </c>
      <c r="AD218" s="414">
        <v>1</v>
      </c>
      <c r="AE218" s="414">
        <v>1</v>
      </c>
      <c r="AF218" s="414">
        <v>1</v>
      </c>
      <c r="AG218" s="414">
        <v>1</v>
      </c>
      <c r="AH218" s="414">
        <v>1</v>
      </c>
      <c r="AI218" s="414">
        <v>1</v>
      </c>
      <c r="AJ218" s="414">
        <v>1</v>
      </c>
      <c r="AK218" s="414">
        <v>1</v>
      </c>
      <c r="AL218" s="414">
        <v>1</v>
      </c>
      <c r="AM218" s="414">
        <v>1</v>
      </c>
      <c r="AN218" s="414"/>
      <c r="AO218" s="414"/>
      <c r="AP218" s="414"/>
      <c r="AQ218" s="418"/>
      <c r="AR218" s="418"/>
      <c r="AS218" s="418"/>
      <c r="AT218" s="419"/>
      <c r="AU218" s="419"/>
      <c r="AV218" s="422"/>
      <c r="AW218" s="422"/>
      <c r="AX218" s="421"/>
    </row>
    <row r="219" spans="1:50" ht="15.75">
      <c r="A219" s="410">
        <v>32</v>
      </c>
      <c r="B219" s="411" t="s">
        <v>371</v>
      </c>
      <c r="C219" s="412">
        <v>1750</v>
      </c>
      <c r="D219" s="417"/>
      <c r="E219" s="415"/>
      <c r="F219" s="416"/>
      <c r="G219" s="410"/>
      <c r="H219" s="417"/>
      <c r="I219" s="415"/>
      <c r="J219" s="416"/>
      <c r="K219" s="413"/>
      <c r="L219" s="405"/>
      <c r="M219" s="507"/>
      <c r="N219" s="508"/>
      <c r="O219" s="508"/>
      <c r="P219" s="508"/>
      <c r="Q219" s="508"/>
      <c r="R219" s="509"/>
      <c r="S219" s="414">
        <v>1</v>
      </c>
      <c r="T219" s="414">
        <v>1</v>
      </c>
      <c r="U219" s="414">
        <v>1</v>
      </c>
      <c r="V219" s="414">
        <v>1</v>
      </c>
      <c r="W219" s="414">
        <v>1</v>
      </c>
      <c r="X219" s="414">
        <v>1</v>
      </c>
      <c r="Y219" s="414">
        <v>1</v>
      </c>
      <c r="Z219" s="414">
        <v>1</v>
      </c>
      <c r="AA219" s="414">
        <v>1</v>
      </c>
      <c r="AB219" s="414">
        <v>1</v>
      </c>
      <c r="AC219" s="414">
        <v>1</v>
      </c>
      <c r="AD219" s="414">
        <v>1</v>
      </c>
      <c r="AE219" s="414">
        <v>1</v>
      </c>
      <c r="AF219" s="414">
        <v>1</v>
      </c>
      <c r="AG219" s="414">
        <v>1</v>
      </c>
      <c r="AH219" s="414">
        <v>1</v>
      </c>
      <c r="AI219" s="414">
        <v>1</v>
      </c>
      <c r="AJ219" s="414">
        <v>1</v>
      </c>
      <c r="AK219" s="414">
        <v>1</v>
      </c>
      <c r="AL219" s="414">
        <v>1</v>
      </c>
      <c r="AM219" s="414">
        <v>1</v>
      </c>
      <c r="AN219" s="414"/>
      <c r="AO219" s="414"/>
      <c r="AP219" s="414"/>
      <c r="AQ219" s="418"/>
      <c r="AR219" s="418"/>
      <c r="AS219" s="418"/>
      <c r="AT219" s="419"/>
      <c r="AU219" s="419"/>
      <c r="AV219" s="422"/>
      <c r="AW219" s="422"/>
      <c r="AX219" s="421"/>
    </row>
    <row r="220" spans="1:50" ht="15.75">
      <c r="A220" s="410">
        <v>33</v>
      </c>
      <c r="B220" s="411" t="s">
        <v>371</v>
      </c>
      <c r="C220" s="412">
        <v>1753</v>
      </c>
      <c r="D220" s="417"/>
      <c r="E220" s="415"/>
      <c r="F220" s="416"/>
      <c r="G220" s="410"/>
      <c r="H220" s="417"/>
      <c r="I220" s="415"/>
      <c r="J220" s="416"/>
      <c r="K220" s="413"/>
      <c r="L220" s="405"/>
      <c r="M220" s="507"/>
      <c r="N220" s="508"/>
      <c r="O220" s="508"/>
      <c r="P220" s="508"/>
      <c r="Q220" s="508"/>
      <c r="R220" s="509"/>
      <c r="S220" s="414">
        <v>1</v>
      </c>
      <c r="T220" s="414">
        <v>1</v>
      </c>
      <c r="U220" s="414">
        <v>1</v>
      </c>
      <c r="V220" s="414">
        <v>1</v>
      </c>
      <c r="W220" s="414">
        <v>1</v>
      </c>
      <c r="X220" s="414">
        <v>1</v>
      </c>
      <c r="Y220" s="414">
        <v>1</v>
      </c>
      <c r="Z220" s="414">
        <v>1</v>
      </c>
      <c r="AA220" s="414">
        <v>1</v>
      </c>
      <c r="AB220" s="414">
        <v>1</v>
      </c>
      <c r="AC220" s="414">
        <v>1</v>
      </c>
      <c r="AD220" s="414">
        <v>1</v>
      </c>
      <c r="AE220" s="414">
        <v>1</v>
      </c>
      <c r="AF220" s="414">
        <v>1</v>
      </c>
      <c r="AG220" s="414">
        <v>1</v>
      </c>
      <c r="AH220" s="414">
        <v>1</v>
      </c>
      <c r="AI220" s="414">
        <v>1</v>
      </c>
      <c r="AJ220" s="414">
        <v>1</v>
      </c>
      <c r="AK220" s="414">
        <v>1</v>
      </c>
      <c r="AL220" s="414">
        <v>1</v>
      </c>
      <c r="AM220" s="414">
        <v>1</v>
      </c>
      <c r="AN220" s="414"/>
      <c r="AO220" s="414"/>
      <c r="AP220" s="414"/>
      <c r="AQ220" s="418"/>
      <c r="AR220" s="418"/>
      <c r="AS220" s="418"/>
      <c r="AT220" s="419"/>
      <c r="AU220" s="419"/>
      <c r="AV220" s="422"/>
      <c r="AW220" s="422"/>
      <c r="AX220" s="421"/>
    </row>
    <row r="221" spans="1:50" ht="15.75">
      <c r="A221" s="410">
        <v>34</v>
      </c>
      <c r="B221" s="411" t="s">
        <v>371</v>
      </c>
      <c r="C221" s="412">
        <v>1598</v>
      </c>
      <c r="D221" s="417"/>
      <c r="E221" s="415"/>
      <c r="F221" s="416"/>
      <c r="G221" s="410"/>
      <c r="H221" s="417"/>
      <c r="I221" s="415"/>
      <c r="J221" s="416"/>
      <c r="K221" s="413"/>
      <c r="L221" s="405"/>
      <c r="M221" s="507"/>
      <c r="N221" s="508"/>
      <c r="O221" s="508"/>
      <c r="P221" s="508"/>
      <c r="Q221" s="508"/>
      <c r="R221" s="509"/>
      <c r="S221" s="414">
        <v>1</v>
      </c>
      <c r="T221" s="414">
        <v>1</v>
      </c>
      <c r="U221" s="414">
        <v>1</v>
      </c>
      <c r="V221" s="414">
        <v>1</v>
      </c>
      <c r="W221" s="414">
        <v>1</v>
      </c>
      <c r="X221" s="414">
        <v>1</v>
      </c>
      <c r="Y221" s="414">
        <v>1</v>
      </c>
      <c r="Z221" s="414">
        <v>1</v>
      </c>
      <c r="AA221" s="414">
        <v>1</v>
      </c>
      <c r="AB221" s="414">
        <v>1</v>
      </c>
      <c r="AC221" s="414">
        <v>1</v>
      </c>
      <c r="AD221" s="414">
        <v>1</v>
      </c>
      <c r="AE221" s="414">
        <v>1</v>
      </c>
      <c r="AF221" s="414">
        <v>1</v>
      </c>
      <c r="AG221" s="414">
        <v>1</v>
      </c>
      <c r="AH221" s="414">
        <v>1</v>
      </c>
      <c r="AI221" s="414">
        <v>1</v>
      </c>
      <c r="AJ221" s="414">
        <v>1</v>
      </c>
      <c r="AK221" s="414">
        <v>1</v>
      </c>
      <c r="AL221" s="414">
        <v>1</v>
      </c>
      <c r="AM221" s="414">
        <v>1</v>
      </c>
      <c r="AN221" s="414"/>
      <c r="AO221" s="414"/>
      <c r="AP221" s="414"/>
      <c r="AQ221" s="418"/>
      <c r="AR221" s="418"/>
      <c r="AS221" s="418"/>
      <c r="AT221" s="419"/>
      <c r="AU221" s="419"/>
      <c r="AV221" s="422"/>
      <c r="AW221" s="422"/>
      <c r="AX221" s="421"/>
    </row>
    <row r="222" spans="1:50" ht="15.75">
      <c r="A222" s="410">
        <v>35</v>
      </c>
      <c r="B222" s="411" t="s">
        <v>371</v>
      </c>
      <c r="C222" s="412">
        <v>1591</v>
      </c>
      <c r="D222" s="417"/>
      <c r="E222" s="415"/>
      <c r="F222" s="416"/>
      <c r="G222" s="410"/>
      <c r="H222" s="417"/>
      <c r="I222" s="415"/>
      <c r="J222" s="416"/>
      <c r="K222" s="413"/>
      <c r="L222" s="405"/>
      <c r="M222" s="507"/>
      <c r="N222" s="508"/>
      <c r="O222" s="508"/>
      <c r="P222" s="508"/>
      <c r="Q222" s="508"/>
      <c r="R222" s="509"/>
      <c r="S222" s="414">
        <v>1</v>
      </c>
      <c r="T222" s="414">
        <v>1</v>
      </c>
      <c r="U222" s="414">
        <v>1</v>
      </c>
      <c r="V222" s="414">
        <v>1</v>
      </c>
      <c r="W222" s="414">
        <v>1</v>
      </c>
      <c r="X222" s="414">
        <v>1</v>
      </c>
      <c r="Y222" s="414">
        <v>1</v>
      </c>
      <c r="Z222" s="414">
        <v>1</v>
      </c>
      <c r="AA222" s="414">
        <v>1</v>
      </c>
      <c r="AB222" s="414">
        <v>1</v>
      </c>
      <c r="AC222" s="414">
        <v>1</v>
      </c>
      <c r="AD222" s="414">
        <v>1</v>
      </c>
      <c r="AE222" s="414">
        <v>1</v>
      </c>
      <c r="AF222" s="414">
        <v>1</v>
      </c>
      <c r="AG222" s="414">
        <v>1</v>
      </c>
      <c r="AH222" s="414">
        <v>1</v>
      </c>
      <c r="AI222" s="414">
        <v>1</v>
      </c>
      <c r="AJ222" s="414">
        <v>1</v>
      </c>
      <c r="AK222" s="414">
        <v>1</v>
      </c>
      <c r="AL222" s="414">
        <v>1</v>
      </c>
      <c r="AM222" s="414">
        <v>1</v>
      </c>
      <c r="AN222" s="414"/>
      <c r="AO222" s="414"/>
      <c r="AP222" s="414"/>
      <c r="AQ222" s="418"/>
      <c r="AR222" s="418"/>
      <c r="AS222" s="418"/>
      <c r="AT222" s="419"/>
      <c r="AU222" s="419"/>
      <c r="AV222" s="422"/>
      <c r="AW222" s="422"/>
      <c r="AX222" s="421"/>
    </row>
    <row r="223" spans="1:50" ht="15.75">
      <c r="A223" s="410">
        <v>36</v>
      </c>
      <c r="B223" s="411" t="s">
        <v>371</v>
      </c>
      <c r="C223" s="412">
        <v>1590</v>
      </c>
      <c r="D223" s="417"/>
      <c r="E223" s="415"/>
      <c r="F223" s="416"/>
      <c r="G223" s="410"/>
      <c r="H223" s="417"/>
      <c r="I223" s="415"/>
      <c r="J223" s="416"/>
      <c r="K223" s="413"/>
      <c r="L223" s="405"/>
      <c r="M223" s="507"/>
      <c r="N223" s="508"/>
      <c r="O223" s="508"/>
      <c r="P223" s="508"/>
      <c r="Q223" s="508"/>
      <c r="R223" s="509"/>
      <c r="S223" s="414">
        <v>1</v>
      </c>
      <c r="T223" s="414">
        <v>1</v>
      </c>
      <c r="U223" s="414">
        <v>1</v>
      </c>
      <c r="V223" s="414">
        <v>1</v>
      </c>
      <c r="W223" s="414">
        <v>1</v>
      </c>
      <c r="X223" s="414">
        <v>1</v>
      </c>
      <c r="Y223" s="414">
        <v>1</v>
      </c>
      <c r="Z223" s="414">
        <v>1</v>
      </c>
      <c r="AA223" s="414">
        <v>1</v>
      </c>
      <c r="AB223" s="414">
        <v>1</v>
      </c>
      <c r="AC223" s="414">
        <v>1</v>
      </c>
      <c r="AD223" s="414">
        <v>1</v>
      </c>
      <c r="AE223" s="414">
        <v>1</v>
      </c>
      <c r="AF223" s="414">
        <v>1</v>
      </c>
      <c r="AG223" s="414">
        <v>1</v>
      </c>
      <c r="AH223" s="414">
        <v>1</v>
      </c>
      <c r="AI223" s="414">
        <v>1</v>
      </c>
      <c r="AJ223" s="414">
        <v>1</v>
      </c>
      <c r="AK223" s="414">
        <v>1</v>
      </c>
      <c r="AL223" s="414">
        <v>1</v>
      </c>
      <c r="AM223" s="414">
        <v>1</v>
      </c>
      <c r="AN223" s="414"/>
      <c r="AO223" s="414"/>
      <c r="AP223" s="414"/>
      <c r="AQ223" s="418"/>
      <c r="AR223" s="418"/>
      <c r="AS223" s="418"/>
      <c r="AT223" s="419"/>
      <c r="AU223" s="419"/>
      <c r="AV223" s="422"/>
      <c r="AW223" s="422"/>
      <c r="AX223" s="421"/>
    </row>
    <row r="224" spans="1:50" ht="15.75">
      <c r="A224" s="410">
        <v>37</v>
      </c>
      <c r="B224" s="411" t="s">
        <v>371</v>
      </c>
      <c r="C224" s="412">
        <v>1314</v>
      </c>
      <c r="D224" s="417"/>
      <c r="E224" s="415"/>
      <c r="F224" s="416"/>
      <c r="G224" s="410"/>
      <c r="H224" s="417"/>
      <c r="I224" s="415"/>
      <c r="J224" s="416"/>
      <c r="K224" s="413"/>
      <c r="L224" s="405"/>
      <c r="M224" s="507"/>
      <c r="N224" s="508"/>
      <c r="O224" s="508"/>
      <c r="P224" s="508"/>
      <c r="Q224" s="508"/>
      <c r="R224" s="509"/>
      <c r="S224" s="414">
        <v>1</v>
      </c>
      <c r="T224" s="414">
        <v>1</v>
      </c>
      <c r="U224" s="414">
        <v>1</v>
      </c>
      <c r="V224" s="414">
        <v>1</v>
      </c>
      <c r="W224" s="414">
        <v>1</v>
      </c>
      <c r="X224" s="414">
        <v>1</v>
      </c>
      <c r="Y224" s="414">
        <v>1</v>
      </c>
      <c r="Z224" s="414">
        <v>1</v>
      </c>
      <c r="AA224" s="414">
        <v>1</v>
      </c>
      <c r="AB224" s="414">
        <v>1</v>
      </c>
      <c r="AC224" s="414">
        <v>1</v>
      </c>
      <c r="AD224" s="414">
        <v>1</v>
      </c>
      <c r="AE224" s="414">
        <v>1</v>
      </c>
      <c r="AF224" s="414">
        <v>1</v>
      </c>
      <c r="AG224" s="414">
        <v>1</v>
      </c>
      <c r="AH224" s="414">
        <v>1</v>
      </c>
      <c r="AI224" s="414">
        <v>1</v>
      </c>
      <c r="AJ224" s="414">
        <v>1</v>
      </c>
      <c r="AK224" s="414">
        <v>1</v>
      </c>
      <c r="AL224" s="414">
        <v>1</v>
      </c>
      <c r="AM224" s="414">
        <v>1</v>
      </c>
      <c r="AN224" s="414"/>
      <c r="AO224" s="414"/>
      <c r="AP224" s="414"/>
      <c r="AQ224" s="418"/>
      <c r="AR224" s="418"/>
      <c r="AS224" s="418"/>
      <c r="AT224" s="419"/>
      <c r="AU224" s="419"/>
      <c r="AV224" s="422"/>
      <c r="AW224" s="422"/>
      <c r="AX224" s="421"/>
    </row>
    <row r="225" spans="1:50" ht="15.75">
      <c r="A225" s="410">
        <v>38</v>
      </c>
      <c r="B225" s="411" t="s">
        <v>372</v>
      </c>
      <c r="C225" s="412">
        <v>1692</v>
      </c>
      <c r="D225" s="417"/>
      <c r="E225" s="415"/>
      <c r="F225" s="416"/>
      <c r="G225" s="410"/>
      <c r="H225" s="417"/>
      <c r="I225" s="415"/>
      <c r="J225" s="416"/>
      <c r="K225" s="413"/>
      <c r="L225" s="405"/>
      <c r="M225" s="507"/>
      <c r="N225" s="508"/>
      <c r="O225" s="508"/>
      <c r="P225" s="508"/>
      <c r="Q225" s="508"/>
      <c r="R225" s="509"/>
      <c r="S225" s="414">
        <v>1</v>
      </c>
      <c r="T225" s="414">
        <v>1</v>
      </c>
      <c r="U225" s="414">
        <v>1</v>
      </c>
      <c r="V225" s="414">
        <v>1</v>
      </c>
      <c r="W225" s="414">
        <v>1</v>
      </c>
      <c r="X225" s="414">
        <v>1</v>
      </c>
      <c r="Y225" s="414">
        <v>1</v>
      </c>
      <c r="Z225" s="414">
        <v>1</v>
      </c>
      <c r="AA225" s="414">
        <v>1</v>
      </c>
      <c r="AB225" s="414">
        <v>1</v>
      </c>
      <c r="AC225" s="414">
        <v>1</v>
      </c>
      <c r="AD225" s="414">
        <v>1</v>
      </c>
      <c r="AE225" s="414">
        <v>1</v>
      </c>
      <c r="AF225" s="414">
        <v>1</v>
      </c>
      <c r="AG225" s="414">
        <v>1</v>
      </c>
      <c r="AH225" s="414">
        <v>1</v>
      </c>
      <c r="AI225" s="414">
        <v>1</v>
      </c>
      <c r="AJ225" s="414">
        <v>1</v>
      </c>
      <c r="AK225" s="414">
        <v>1</v>
      </c>
      <c r="AL225" s="414">
        <v>1</v>
      </c>
      <c r="AM225" s="414">
        <v>1</v>
      </c>
      <c r="AN225" s="414"/>
      <c r="AO225" s="414"/>
      <c r="AP225" s="414"/>
      <c r="AQ225" s="418"/>
      <c r="AR225" s="418"/>
      <c r="AS225" s="418"/>
      <c r="AT225" s="419"/>
      <c r="AU225" s="419"/>
      <c r="AV225" s="422"/>
      <c r="AW225" s="422"/>
      <c r="AX225" s="421"/>
    </row>
    <row r="226" spans="1:50" ht="15.75">
      <c r="A226" s="410">
        <v>39</v>
      </c>
      <c r="B226" s="411" t="s">
        <v>373</v>
      </c>
      <c r="C226" s="412" t="s">
        <v>374</v>
      </c>
      <c r="D226" s="417"/>
      <c r="E226" s="415"/>
      <c r="F226" s="416"/>
      <c r="G226" s="410"/>
      <c r="H226" s="417"/>
      <c r="I226" s="415"/>
      <c r="J226" s="416"/>
      <c r="K226" s="413"/>
      <c r="L226" s="405"/>
      <c r="M226" s="507"/>
      <c r="N226" s="508"/>
      <c r="O226" s="508"/>
      <c r="P226" s="508"/>
      <c r="Q226" s="508"/>
      <c r="R226" s="509"/>
      <c r="S226" s="414">
        <v>1</v>
      </c>
      <c r="T226" s="414">
        <v>1</v>
      </c>
      <c r="U226" s="414">
        <v>1</v>
      </c>
      <c r="V226" s="414">
        <v>1</v>
      </c>
      <c r="W226" s="414">
        <v>1</v>
      </c>
      <c r="X226" s="414">
        <v>1</v>
      </c>
      <c r="Y226" s="414">
        <v>1</v>
      </c>
      <c r="Z226" s="414">
        <v>1</v>
      </c>
      <c r="AA226" s="414">
        <v>1</v>
      </c>
      <c r="AB226" s="414">
        <v>1</v>
      </c>
      <c r="AC226" s="414">
        <v>1</v>
      </c>
      <c r="AD226" s="414">
        <v>1</v>
      </c>
      <c r="AE226" s="414">
        <v>1</v>
      </c>
      <c r="AF226" s="414">
        <v>1</v>
      </c>
      <c r="AG226" s="414">
        <v>1</v>
      </c>
      <c r="AH226" s="414">
        <v>1</v>
      </c>
      <c r="AI226" s="414">
        <v>1</v>
      </c>
      <c r="AJ226" s="414">
        <v>1</v>
      </c>
      <c r="AK226" s="414">
        <v>1</v>
      </c>
      <c r="AL226" s="414">
        <v>1</v>
      </c>
      <c r="AM226" s="414">
        <v>1</v>
      </c>
      <c r="AN226" s="414"/>
      <c r="AO226" s="414"/>
      <c r="AP226" s="414"/>
      <c r="AQ226" s="418"/>
      <c r="AR226" s="418"/>
      <c r="AS226" s="418"/>
      <c r="AT226" s="419"/>
      <c r="AU226" s="419"/>
      <c r="AV226" s="422"/>
      <c r="AW226" s="422"/>
      <c r="AX226" s="421"/>
    </row>
    <row r="227" spans="1:50" ht="15.75">
      <c r="A227" s="410">
        <v>40</v>
      </c>
      <c r="B227" s="411" t="s">
        <v>373</v>
      </c>
      <c r="C227" s="412" t="s">
        <v>375</v>
      </c>
      <c r="D227" s="417"/>
      <c r="E227" s="415"/>
      <c r="F227" s="416"/>
      <c r="G227" s="410"/>
      <c r="H227" s="417"/>
      <c r="I227" s="415"/>
      <c r="J227" s="416"/>
      <c r="K227" s="413"/>
      <c r="L227" s="405"/>
      <c r="M227" s="507"/>
      <c r="N227" s="508"/>
      <c r="O227" s="508"/>
      <c r="P227" s="508"/>
      <c r="Q227" s="508"/>
      <c r="R227" s="509"/>
      <c r="S227" s="414">
        <v>1</v>
      </c>
      <c r="T227" s="414">
        <v>1</v>
      </c>
      <c r="U227" s="414">
        <v>1</v>
      </c>
      <c r="V227" s="414">
        <v>1</v>
      </c>
      <c r="W227" s="414">
        <v>1</v>
      </c>
      <c r="X227" s="414">
        <v>1</v>
      </c>
      <c r="Y227" s="414">
        <v>1</v>
      </c>
      <c r="Z227" s="414">
        <v>1</v>
      </c>
      <c r="AA227" s="414">
        <v>1</v>
      </c>
      <c r="AB227" s="414">
        <v>1</v>
      </c>
      <c r="AC227" s="414">
        <v>1</v>
      </c>
      <c r="AD227" s="414">
        <v>1</v>
      </c>
      <c r="AE227" s="414">
        <v>1</v>
      </c>
      <c r="AF227" s="414">
        <v>1</v>
      </c>
      <c r="AG227" s="414">
        <v>1</v>
      </c>
      <c r="AH227" s="414">
        <v>1</v>
      </c>
      <c r="AI227" s="414">
        <v>1</v>
      </c>
      <c r="AJ227" s="414">
        <v>1</v>
      </c>
      <c r="AK227" s="414">
        <v>1</v>
      </c>
      <c r="AL227" s="414">
        <v>1</v>
      </c>
      <c r="AM227" s="414">
        <v>1</v>
      </c>
      <c r="AN227" s="414"/>
      <c r="AO227" s="414"/>
      <c r="AP227" s="414"/>
      <c r="AQ227" s="418"/>
      <c r="AR227" s="418"/>
      <c r="AS227" s="418"/>
      <c r="AT227" s="419"/>
      <c r="AU227" s="419"/>
      <c r="AV227" s="422"/>
      <c r="AW227" s="422"/>
      <c r="AX227" s="421"/>
    </row>
    <row r="228" spans="1:50" ht="15.75">
      <c r="A228" s="410">
        <v>41</v>
      </c>
      <c r="B228" s="411" t="s">
        <v>376</v>
      </c>
      <c r="C228" s="412" t="s">
        <v>377</v>
      </c>
      <c r="D228" s="417"/>
      <c r="E228" s="415"/>
      <c r="F228" s="416"/>
      <c r="G228" s="410"/>
      <c r="H228" s="417"/>
      <c r="I228" s="415"/>
      <c r="J228" s="416"/>
      <c r="K228" s="413"/>
      <c r="L228" s="405"/>
      <c r="M228" s="507"/>
      <c r="N228" s="508"/>
      <c r="O228" s="508"/>
      <c r="P228" s="508"/>
      <c r="Q228" s="508"/>
      <c r="R228" s="509"/>
      <c r="S228" s="414">
        <v>1</v>
      </c>
      <c r="T228" s="414">
        <v>1</v>
      </c>
      <c r="U228" s="414">
        <v>1</v>
      </c>
      <c r="V228" s="414">
        <v>1</v>
      </c>
      <c r="W228" s="414">
        <v>1</v>
      </c>
      <c r="X228" s="414">
        <v>1</v>
      </c>
      <c r="Y228" s="414">
        <v>1</v>
      </c>
      <c r="Z228" s="414">
        <v>1</v>
      </c>
      <c r="AA228" s="414">
        <v>1</v>
      </c>
      <c r="AB228" s="414">
        <v>1</v>
      </c>
      <c r="AC228" s="414">
        <v>1</v>
      </c>
      <c r="AD228" s="414">
        <v>1</v>
      </c>
      <c r="AE228" s="414">
        <v>1</v>
      </c>
      <c r="AF228" s="414">
        <v>1</v>
      </c>
      <c r="AG228" s="414">
        <v>1</v>
      </c>
      <c r="AH228" s="414">
        <v>1</v>
      </c>
      <c r="AI228" s="414">
        <v>1</v>
      </c>
      <c r="AJ228" s="414">
        <v>1</v>
      </c>
      <c r="AK228" s="414">
        <v>1</v>
      </c>
      <c r="AL228" s="414">
        <v>1</v>
      </c>
      <c r="AM228" s="414">
        <v>1</v>
      </c>
      <c r="AN228" s="414"/>
      <c r="AO228" s="414"/>
      <c r="AP228" s="414"/>
      <c r="AQ228" s="418"/>
      <c r="AR228" s="418"/>
      <c r="AS228" s="418"/>
      <c r="AT228" s="419"/>
      <c r="AU228" s="419"/>
      <c r="AV228" s="422"/>
      <c r="AW228" s="422"/>
      <c r="AX228" s="421"/>
    </row>
    <row r="229" spans="1:50" ht="15.75">
      <c r="A229" s="410">
        <v>42</v>
      </c>
      <c r="B229" s="411" t="s">
        <v>378</v>
      </c>
      <c r="C229" s="412" t="s">
        <v>379</v>
      </c>
      <c r="D229" s="417"/>
      <c r="E229" s="415"/>
      <c r="F229" s="416"/>
      <c r="G229" s="410"/>
      <c r="H229" s="417"/>
      <c r="I229" s="415"/>
      <c r="J229" s="416"/>
      <c r="K229" s="413"/>
      <c r="L229" s="405"/>
      <c r="M229" s="507"/>
      <c r="N229" s="508"/>
      <c r="O229" s="508"/>
      <c r="P229" s="508"/>
      <c r="Q229" s="508"/>
      <c r="R229" s="509"/>
      <c r="S229" s="414">
        <v>1</v>
      </c>
      <c r="T229" s="414">
        <v>1</v>
      </c>
      <c r="U229" s="414">
        <v>1</v>
      </c>
      <c r="V229" s="414">
        <v>1</v>
      </c>
      <c r="W229" s="414">
        <v>1</v>
      </c>
      <c r="X229" s="414">
        <v>1</v>
      </c>
      <c r="Y229" s="414">
        <v>1</v>
      </c>
      <c r="Z229" s="414">
        <v>1</v>
      </c>
      <c r="AA229" s="414">
        <v>1</v>
      </c>
      <c r="AB229" s="414">
        <v>1</v>
      </c>
      <c r="AC229" s="414">
        <v>1</v>
      </c>
      <c r="AD229" s="414">
        <v>1</v>
      </c>
      <c r="AE229" s="414">
        <v>1</v>
      </c>
      <c r="AF229" s="414">
        <v>1</v>
      </c>
      <c r="AG229" s="414">
        <v>1</v>
      </c>
      <c r="AH229" s="414">
        <v>1</v>
      </c>
      <c r="AI229" s="414">
        <v>1</v>
      </c>
      <c r="AJ229" s="414">
        <v>1</v>
      </c>
      <c r="AK229" s="414">
        <v>1</v>
      </c>
      <c r="AL229" s="414">
        <v>1</v>
      </c>
      <c r="AM229" s="414">
        <v>1</v>
      </c>
      <c r="AN229" s="414"/>
      <c r="AO229" s="414"/>
      <c r="AP229" s="414"/>
      <c r="AQ229" s="418"/>
      <c r="AR229" s="418"/>
      <c r="AS229" s="418"/>
      <c r="AT229" s="419"/>
      <c r="AU229" s="419"/>
      <c r="AV229" s="422"/>
      <c r="AW229" s="422"/>
      <c r="AX229" s="421"/>
    </row>
    <row r="230" spans="1:50" ht="15.75">
      <c r="A230" s="410">
        <v>43</v>
      </c>
      <c r="B230" s="411" t="s">
        <v>380</v>
      </c>
      <c r="C230" s="412" t="s">
        <v>381</v>
      </c>
      <c r="D230" s="417"/>
      <c r="E230" s="415"/>
      <c r="F230" s="416"/>
      <c r="G230" s="410"/>
      <c r="H230" s="417"/>
      <c r="I230" s="415"/>
      <c r="J230" s="416"/>
      <c r="K230" s="413"/>
      <c r="L230" s="405"/>
      <c r="M230" s="507"/>
      <c r="N230" s="508"/>
      <c r="O230" s="508"/>
      <c r="P230" s="508"/>
      <c r="Q230" s="508"/>
      <c r="R230" s="509"/>
      <c r="S230" s="414">
        <v>1</v>
      </c>
      <c r="T230" s="414">
        <v>1</v>
      </c>
      <c r="U230" s="414">
        <v>1</v>
      </c>
      <c r="V230" s="414">
        <v>1</v>
      </c>
      <c r="W230" s="414">
        <v>1</v>
      </c>
      <c r="X230" s="414">
        <v>1</v>
      </c>
      <c r="Y230" s="414">
        <v>1</v>
      </c>
      <c r="Z230" s="414">
        <v>1</v>
      </c>
      <c r="AA230" s="414">
        <v>1</v>
      </c>
      <c r="AB230" s="414">
        <v>1</v>
      </c>
      <c r="AC230" s="414">
        <v>1</v>
      </c>
      <c r="AD230" s="414">
        <v>1</v>
      </c>
      <c r="AE230" s="414">
        <v>1</v>
      </c>
      <c r="AF230" s="414">
        <v>1</v>
      </c>
      <c r="AG230" s="414">
        <v>1</v>
      </c>
      <c r="AH230" s="414">
        <v>1</v>
      </c>
      <c r="AI230" s="414">
        <v>1</v>
      </c>
      <c r="AJ230" s="414">
        <v>1</v>
      </c>
      <c r="AK230" s="414">
        <v>1</v>
      </c>
      <c r="AL230" s="414">
        <v>1</v>
      </c>
      <c r="AM230" s="414">
        <v>1</v>
      </c>
      <c r="AN230" s="414"/>
      <c r="AO230" s="414"/>
      <c r="AP230" s="414"/>
      <c r="AQ230" s="418"/>
      <c r="AR230" s="418"/>
      <c r="AS230" s="418"/>
      <c r="AT230" s="419"/>
      <c r="AU230" s="419"/>
      <c r="AV230" s="422"/>
      <c r="AW230" s="422"/>
      <c r="AX230" s="421"/>
    </row>
    <row r="231" spans="1:50" ht="15" customHeight="1">
      <c r="A231" s="410">
        <v>44</v>
      </c>
      <c r="B231" s="411" t="s">
        <v>382</v>
      </c>
      <c r="C231" s="412" t="s">
        <v>383</v>
      </c>
      <c r="D231" s="417"/>
      <c r="E231" s="415"/>
      <c r="F231" s="416"/>
      <c r="G231" s="410"/>
      <c r="H231" s="417"/>
      <c r="I231" s="415"/>
      <c r="J231" s="416"/>
      <c r="K231" s="413"/>
      <c r="L231" s="405"/>
      <c r="M231" s="1149" t="s">
        <v>416</v>
      </c>
      <c r="N231" s="1150"/>
      <c r="O231" s="1150"/>
      <c r="P231" s="1150"/>
      <c r="Q231" s="1150"/>
      <c r="R231" s="1151"/>
      <c r="S231" s="414">
        <v>1</v>
      </c>
      <c r="T231" s="414">
        <v>1</v>
      </c>
      <c r="U231" s="414">
        <v>1</v>
      </c>
      <c r="V231" s="414">
        <v>1</v>
      </c>
      <c r="W231" s="414">
        <v>1</v>
      </c>
      <c r="X231" s="414">
        <v>1</v>
      </c>
      <c r="Y231" s="414">
        <v>1</v>
      </c>
      <c r="Z231" s="414">
        <v>1</v>
      </c>
      <c r="AA231" s="414">
        <v>1</v>
      </c>
      <c r="AB231" s="414">
        <v>1</v>
      </c>
      <c r="AC231" s="414">
        <v>1</v>
      </c>
      <c r="AD231" s="414">
        <v>1</v>
      </c>
      <c r="AE231" s="414">
        <v>1</v>
      </c>
      <c r="AF231" s="414">
        <v>1</v>
      </c>
      <c r="AG231" s="414">
        <v>1</v>
      </c>
      <c r="AH231" s="414">
        <v>1</v>
      </c>
      <c r="AI231" s="414">
        <v>1</v>
      </c>
      <c r="AJ231" s="414">
        <v>1</v>
      </c>
      <c r="AK231" s="414">
        <v>1</v>
      </c>
      <c r="AL231" s="414">
        <v>1</v>
      </c>
      <c r="AM231" s="414">
        <v>1</v>
      </c>
      <c r="AN231" s="414"/>
      <c r="AO231" s="414"/>
      <c r="AP231" s="414"/>
      <c r="AQ231" s="418"/>
      <c r="AR231" s="418"/>
      <c r="AS231" s="418"/>
      <c r="AT231" s="419"/>
      <c r="AU231" s="419"/>
      <c r="AV231" s="422"/>
      <c r="AW231" s="422"/>
      <c r="AX231" s="421"/>
    </row>
    <row r="232" spans="1:50" ht="15.75">
      <c r="A232" s="410">
        <v>45</v>
      </c>
      <c r="B232" s="411" t="s">
        <v>382</v>
      </c>
      <c r="C232" s="412" t="s">
        <v>384</v>
      </c>
      <c r="D232" s="417"/>
      <c r="E232" s="415"/>
      <c r="F232" s="416"/>
      <c r="G232" s="410"/>
      <c r="H232" s="417"/>
      <c r="I232" s="415"/>
      <c r="J232" s="416"/>
      <c r="K232" s="413"/>
      <c r="L232" s="405"/>
      <c r="M232" s="507"/>
      <c r="N232" s="508"/>
      <c r="O232" s="508"/>
      <c r="P232" s="508"/>
      <c r="Q232" s="508"/>
      <c r="R232" s="509"/>
      <c r="S232" s="414">
        <v>1</v>
      </c>
      <c r="T232" s="414">
        <v>1</v>
      </c>
      <c r="U232" s="414">
        <v>1</v>
      </c>
      <c r="V232" s="414">
        <v>1</v>
      </c>
      <c r="W232" s="414">
        <v>1</v>
      </c>
      <c r="X232" s="414">
        <v>1</v>
      </c>
      <c r="Y232" s="414">
        <v>1</v>
      </c>
      <c r="Z232" s="414">
        <v>1</v>
      </c>
      <c r="AA232" s="414">
        <v>1</v>
      </c>
      <c r="AB232" s="414">
        <v>1</v>
      </c>
      <c r="AC232" s="414">
        <v>1</v>
      </c>
      <c r="AD232" s="414">
        <v>1</v>
      </c>
      <c r="AE232" s="414">
        <v>1</v>
      </c>
      <c r="AF232" s="414">
        <v>1</v>
      </c>
      <c r="AG232" s="414">
        <v>1</v>
      </c>
      <c r="AH232" s="414">
        <v>1</v>
      </c>
      <c r="AI232" s="414">
        <v>1</v>
      </c>
      <c r="AJ232" s="414">
        <v>1</v>
      </c>
      <c r="AK232" s="414">
        <v>1</v>
      </c>
      <c r="AL232" s="414">
        <v>1</v>
      </c>
      <c r="AM232" s="414">
        <v>1</v>
      </c>
      <c r="AN232" s="414"/>
      <c r="AO232" s="414"/>
      <c r="AP232" s="414"/>
      <c r="AQ232" s="418"/>
      <c r="AR232" s="418"/>
      <c r="AS232" s="418"/>
      <c r="AT232" s="419"/>
      <c r="AU232" s="419"/>
      <c r="AV232" s="422"/>
      <c r="AW232" s="422"/>
      <c r="AX232" s="421"/>
    </row>
    <row r="233" spans="1:50" ht="15.75">
      <c r="A233" s="410">
        <v>46</v>
      </c>
      <c r="B233" s="411" t="s">
        <v>385</v>
      </c>
      <c r="C233" s="412" t="s">
        <v>386</v>
      </c>
      <c r="D233" s="417"/>
      <c r="E233" s="415"/>
      <c r="F233" s="416"/>
      <c r="G233" s="410"/>
      <c r="H233" s="417"/>
      <c r="I233" s="415"/>
      <c r="J233" s="416"/>
      <c r="K233" s="413"/>
      <c r="L233" s="405"/>
      <c r="M233" s="507"/>
      <c r="N233" s="508"/>
      <c r="O233" s="508"/>
      <c r="P233" s="508"/>
      <c r="Q233" s="508"/>
      <c r="R233" s="509"/>
      <c r="S233" s="414">
        <v>1</v>
      </c>
      <c r="T233" s="414">
        <v>1</v>
      </c>
      <c r="U233" s="414">
        <v>1</v>
      </c>
      <c r="V233" s="414">
        <v>1</v>
      </c>
      <c r="W233" s="414">
        <v>1</v>
      </c>
      <c r="X233" s="414">
        <v>1</v>
      </c>
      <c r="Y233" s="414">
        <v>1</v>
      </c>
      <c r="Z233" s="414">
        <v>1</v>
      </c>
      <c r="AA233" s="414">
        <v>1</v>
      </c>
      <c r="AB233" s="414">
        <v>1</v>
      </c>
      <c r="AC233" s="414">
        <v>1</v>
      </c>
      <c r="AD233" s="414">
        <v>1</v>
      </c>
      <c r="AE233" s="414">
        <v>1</v>
      </c>
      <c r="AF233" s="414">
        <v>1</v>
      </c>
      <c r="AG233" s="414">
        <v>1</v>
      </c>
      <c r="AH233" s="414">
        <v>1</v>
      </c>
      <c r="AI233" s="414">
        <v>1</v>
      </c>
      <c r="AJ233" s="414">
        <v>1</v>
      </c>
      <c r="AK233" s="414">
        <v>1</v>
      </c>
      <c r="AL233" s="414">
        <v>1</v>
      </c>
      <c r="AM233" s="414">
        <v>1</v>
      </c>
      <c r="AN233" s="414"/>
      <c r="AO233" s="414"/>
      <c r="AP233" s="414"/>
      <c r="AQ233" s="418"/>
      <c r="AR233" s="418"/>
      <c r="AS233" s="418"/>
      <c r="AT233" s="419"/>
      <c r="AU233" s="419"/>
      <c r="AV233" s="422"/>
      <c r="AW233" s="422"/>
      <c r="AX233" s="421"/>
    </row>
    <row r="234" spans="1:50" ht="15.75">
      <c r="A234" s="410">
        <v>47</v>
      </c>
      <c r="B234" s="425" t="s">
        <v>387</v>
      </c>
      <c r="C234" s="412" t="s">
        <v>388</v>
      </c>
      <c r="D234" s="417"/>
      <c r="E234" s="415"/>
      <c r="F234" s="416"/>
      <c r="G234" s="410"/>
      <c r="H234" s="417"/>
      <c r="I234" s="415"/>
      <c r="J234" s="416"/>
      <c r="K234" s="413"/>
      <c r="L234" s="405"/>
      <c r="M234" s="507"/>
      <c r="N234" s="508"/>
      <c r="O234" s="508"/>
      <c r="P234" s="508"/>
      <c r="Q234" s="508"/>
      <c r="R234" s="509"/>
      <c r="S234" s="414">
        <v>1</v>
      </c>
      <c r="T234" s="414">
        <v>1</v>
      </c>
      <c r="U234" s="414">
        <v>1</v>
      </c>
      <c r="V234" s="414">
        <v>1</v>
      </c>
      <c r="W234" s="414">
        <v>1</v>
      </c>
      <c r="X234" s="414">
        <v>1</v>
      </c>
      <c r="Y234" s="414">
        <v>1</v>
      </c>
      <c r="Z234" s="414">
        <v>1</v>
      </c>
      <c r="AA234" s="414">
        <v>1</v>
      </c>
      <c r="AB234" s="414">
        <v>1</v>
      </c>
      <c r="AC234" s="414">
        <v>1</v>
      </c>
      <c r="AD234" s="414">
        <v>1</v>
      </c>
      <c r="AE234" s="414">
        <v>1</v>
      </c>
      <c r="AF234" s="414">
        <v>1</v>
      </c>
      <c r="AG234" s="414">
        <v>1</v>
      </c>
      <c r="AH234" s="414">
        <v>1</v>
      </c>
      <c r="AI234" s="414">
        <v>1</v>
      </c>
      <c r="AJ234" s="414">
        <v>1</v>
      </c>
      <c r="AK234" s="414">
        <v>1</v>
      </c>
      <c r="AL234" s="414">
        <v>1</v>
      </c>
      <c r="AM234" s="414">
        <v>1</v>
      </c>
      <c r="AN234" s="414"/>
      <c r="AO234" s="414"/>
      <c r="AP234" s="414"/>
      <c r="AQ234" s="418"/>
      <c r="AR234" s="418"/>
      <c r="AS234" s="418"/>
      <c r="AT234" s="419"/>
      <c r="AU234" s="419"/>
      <c r="AV234" s="422"/>
      <c r="AW234" s="422"/>
      <c r="AX234" s="421"/>
    </row>
    <row r="235" spans="1:50" ht="15" customHeight="1">
      <c r="A235" s="1159" t="s">
        <v>50</v>
      </c>
      <c r="B235" s="1160"/>
      <c r="C235" s="1160"/>
      <c r="D235" s="1160"/>
      <c r="E235" s="1160"/>
      <c r="F235" s="1160"/>
      <c r="G235" s="1160"/>
      <c r="H235" s="1160"/>
      <c r="I235" s="1160"/>
      <c r="J235" s="1160"/>
      <c r="K235" s="1160"/>
      <c r="L235" s="1160"/>
      <c r="M235" s="1160"/>
      <c r="N235" s="1160"/>
      <c r="O235" s="1160"/>
      <c r="P235" s="1160"/>
      <c r="Q235" s="1160"/>
      <c r="R235" s="1161"/>
      <c r="S235" s="426">
        <f t="shared" ref="S235:AW235" si="7">SUM(S188:S234)</f>
        <v>47</v>
      </c>
      <c r="T235" s="427">
        <f t="shared" si="7"/>
        <v>47</v>
      </c>
      <c r="U235" s="427">
        <f t="shared" si="7"/>
        <v>47</v>
      </c>
      <c r="V235" s="427">
        <f t="shared" si="7"/>
        <v>47</v>
      </c>
      <c r="W235" s="427">
        <f t="shared" si="7"/>
        <v>47</v>
      </c>
      <c r="X235" s="427">
        <f t="shared" si="7"/>
        <v>47</v>
      </c>
      <c r="Y235" s="427">
        <f t="shared" si="7"/>
        <v>47</v>
      </c>
      <c r="Z235" s="427">
        <f t="shared" si="7"/>
        <v>47</v>
      </c>
      <c r="AA235" s="427">
        <f t="shared" si="7"/>
        <v>47</v>
      </c>
      <c r="AB235" s="427">
        <f t="shared" si="7"/>
        <v>47</v>
      </c>
      <c r="AC235" s="427">
        <f t="shared" si="7"/>
        <v>47</v>
      </c>
      <c r="AD235" s="427">
        <f t="shared" si="7"/>
        <v>47</v>
      </c>
      <c r="AE235" s="427">
        <f t="shared" si="7"/>
        <v>47</v>
      </c>
      <c r="AF235" s="427">
        <f t="shared" si="7"/>
        <v>47</v>
      </c>
      <c r="AG235" s="427">
        <f t="shared" si="7"/>
        <v>47</v>
      </c>
      <c r="AH235" s="427">
        <f t="shared" si="7"/>
        <v>47</v>
      </c>
      <c r="AI235" s="427">
        <f t="shared" si="7"/>
        <v>47</v>
      </c>
      <c r="AJ235" s="427">
        <f t="shared" si="7"/>
        <v>47</v>
      </c>
      <c r="AK235" s="427">
        <f t="shared" si="7"/>
        <v>47</v>
      </c>
      <c r="AL235" s="427">
        <f t="shared" si="7"/>
        <v>47</v>
      </c>
      <c r="AM235" s="427">
        <f t="shared" si="7"/>
        <v>47</v>
      </c>
      <c r="AN235" s="427">
        <f t="shared" si="7"/>
        <v>0</v>
      </c>
      <c r="AO235" s="427">
        <f t="shared" si="7"/>
        <v>0</v>
      </c>
      <c r="AP235" s="427">
        <f t="shared" si="7"/>
        <v>0</v>
      </c>
      <c r="AQ235" s="427">
        <f t="shared" si="7"/>
        <v>0</v>
      </c>
      <c r="AR235" s="427">
        <f t="shared" si="7"/>
        <v>0</v>
      </c>
      <c r="AS235" s="427">
        <f t="shared" si="7"/>
        <v>0</v>
      </c>
      <c r="AT235" s="427">
        <f t="shared" si="7"/>
        <v>0</v>
      </c>
      <c r="AU235" s="427">
        <f t="shared" si="7"/>
        <v>0</v>
      </c>
      <c r="AV235" s="427">
        <f t="shared" si="7"/>
        <v>0</v>
      </c>
      <c r="AW235" s="427">
        <f t="shared" si="7"/>
        <v>0</v>
      </c>
      <c r="AX235" s="421"/>
    </row>
    <row r="236" spans="1:50">
      <c r="A236" s="1163" t="s">
        <v>51</v>
      </c>
      <c r="B236" s="1164"/>
      <c r="C236" s="1164"/>
      <c r="D236" s="1164"/>
      <c r="E236" s="1164"/>
      <c r="F236" s="1164"/>
      <c r="G236" s="1164"/>
      <c r="H236" s="1164"/>
      <c r="I236" s="1164"/>
      <c r="J236" s="1164"/>
      <c r="K236" s="1164"/>
      <c r="L236" s="1164"/>
      <c r="M236" s="1164"/>
      <c r="N236" s="1164"/>
      <c r="O236" s="1164"/>
      <c r="P236" s="1164"/>
      <c r="Q236" s="1164"/>
      <c r="R236" s="1164"/>
      <c r="S236" s="1164"/>
      <c r="T236" s="1164"/>
      <c r="U236" s="1164"/>
      <c r="V236" s="1164"/>
      <c r="W236" s="1164"/>
      <c r="X236" s="1164"/>
      <c r="Y236" s="1164"/>
      <c r="Z236" s="1164"/>
      <c r="AA236" s="1164"/>
      <c r="AB236" s="1164"/>
      <c r="AC236" s="1164"/>
      <c r="AD236" s="1164"/>
      <c r="AE236" s="1164"/>
      <c r="AF236" s="1164"/>
      <c r="AG236" s="1164"/>
      <c r="AH236" s="1164"/>
      <c r="AI236" s="1164"/>
      <c r="AJ236" s="1164"/>
      <c r="AK236" s="1164"/>
      <c r="AL236" s="1164"/>
      <c r="AM236" s="1164"/>
      <c r="AN236" s="1164"/>
      <c r="AO236" s="1164"/>
      <c r="AP236" s="1164"/>
      <c r="AQ236" s="1164"/>
      <c r="AR236" s="1164"/>
      <c r="AS236" s="1164"/>
      <c r="AT236" s="1164"/>
      <c r="AU236" s="1164"/>
      <c r="AV236" s="1164"/>
      <c r="AW236" s="1164"/>
      <c r="AX236" s="1165"/>
    </row>
    <row r="237" spans="1:50">
      <c r="A237" s="1166" t="s">
        <v>0</v>
      </c>
      <c r="B237" s="1167" t="s">
        <v>52</v>
      </c>
      <c r="C237" s="1168"/>
      <c r="D237" s="1168"/>
      <c r="E237" s="1168"/>
      <c r="F237" s="1168"/>
      <c r="G237" s="1168"/>
      <c r="H237" s="1168"/>
      <c r="I237" s="1168"/>
      <c r="J237" s="1168"/>
      <c r="K237" s="1168"/>
      <c r="L237" s="1168"/>
      <c r="M237" s="1168"/>
      <c r="N237" s="1168"/>
      <c r="O237" s="1168"/>
      <c r="P237" s="1168"/>
      <c r="Q237" s="1168"/>
      <c r="R237" s="1169"/>
      <c r="S237" s="1173" t="s">
        <v>404</v>
      </c>
      <c r="T237" s="1174"/>
      <c r="U237" s="1174"/>
      <c r="V237" s="1174"/>
      <c r="W237" s="1174"/>
      <c r="X237" s="1174"/>
      <c r="Y237" s="1174"/>
      <c r="Z237" s="1174"/>
      <c r="AA237" s="1174"/>
      <c r="AB237" s="1174"/>
      <c r="AC237" s="1174"/>
      <c r="AD237" s="1174"/>
      <c r="AE237" s="1174"/>
      <c r="AF237" s="1174"/>
      <c r="AG237" s="1174"/>
      <c r="AH237" s="1174"/>
      <c r="AI237" s="1174"/>
      <c r="AJ237" s="1174"/>
      <c r="AK237" s="1174"/>
      <c r="AL237" s="1174"/>
      <c r="AM237" s="1174"/>
      <c r="AN237" s="1174"/>
      <c r="AO237" s="1174"/>
      <c r="AP237" s="1174"/>
      <c r="AQ237" s="1174"/>
      <c r="AR237" s="1174"/>
      <c r="AS237" s="1174"/>
      <c r="AT237" s="1174"/>
      <c r="AU237" s="1174"/>
      <c r="AV237" s="1174"/>
      <c r="AW237" s="1174"/>
      <c r="AX237" s="1176" t="s">
        <v>21</v>
      </c>
    </row>
    <row r="238" spans="1:50">
      <c r="A238" s="1166"/>
      <c r="B238" s="1170"/>
      <c r="C238" s="1171"/>
      <c r="D238" s="1171"/>
      <c r="E238" s="1171"/>
      <c r="F238" s="1171"/>
      <c r="G238" s="1171"/>
      <c r="H238" s="1171"/>
      <c r="I238" s="1171"/>
      <c r="J238" s="1171"/>
      <c r="K238" s="1171"/>
      <c r="L238" s="1171"/>
      <c r="M238" s="1171"/>
      <c r="N238" s="1171"/>
      <c r="O238" s="1171"/>
      <c r="P238" s="1171"/>
      <c r="Q238" s="1171"/>
      <c r="R238" s="1172"/>
      <c r="S238" s="406">
        <v>1</v>
      </c>
      <c r="T238" s="406">
        <v>2</v>
      </c>
      <c r="U238" s="406">
        <v>3</v>
      </c>
      <c r="V238" s="406">
        <v>4</v>
      </c>
      <c r="W238" s="406">
        <v>5</v>
      </c>
      <c r="X238" s="406">
        <v>6</v>
      </c>
      <c r="Y238" s="406">
        <v>7</v>
      </c>
      <c r="Z238" s="406">
        <v>8</v>
      </c>
      <c r="AA238" s="406">
        <v>9</v>
      </c>
      <c r="AB238" s="406">
        <v>10</v>
      </c>
      <c r="AC238" s="406">
        <v>11</v>
      </c>
      <c r="AD238" s="406">
        <v>12</v>
      </c>
      <c r="AE238" s="406">
        <v>13</v>
      </c>
      <c r="AF238" s="406">
        <v>14</v>
      </c>
      <c r="AG238" s="406">
        <v>15</v>
      </c>
      <c r="AH238" s="406">
        <v>16</v>
      </c>
      <c r="AI238" s="406">
        <v>17</v>
      </c>
      <c r="AJ238" s="406">
        <v>18</v>
      </c>
      <c r="AK238" s="406">
        <v>19</v>
      </c>
      <c r="AL238" s="407">
        <v>20</v>
      </c>
      <c r="AM238" s="407">
        <v>21</v>
      </c>
      <c r="AN238" s="407">
        <v>22</v>
      </c>
      <c r="AO238" s="407">
        <v>23</v>
      </c>
      <c r="AP238" s="407">
        <v>24</v>
      </c>
      <c r="AQ238" s="407">
        <v>25</v>
      </c>
      <c r="AR238" s="407">
        <v>26</v>
      </c>
      <c r="AS238" s="407">
        <v>27</v>
      </c>
      <c r="AT238" s="406">
        <v>28</v>
      </c>
      <c r="AU238" s="406">
        <v>29</v>
      </c>
      <c r="AV238" s="406">
        <v>30</v>
      </c>
      <c r="AW238" s="406">
        <v>31</v>
      </c>
      <c r="AX238" s="1177"/>
    </row>
    <row r="239" spans="1:50" ht="15.75">
      <c r="A239" s="410">
        <v>1</v>
      </c>
      <c r="B239" s="517" t="s">
        <v>264</v>
      </c>
      <c r="C239" s="518"/>
      <c r="D239" s="518"/>
      <c r="E239" s="518"/>
      <c r="F239" s="518"/>
      <c r="G239" s="518"/>
      <c r="H239" s="518"/>
      <c r="I239" s="518"/>
      <c r="J239" s="518"/>
      <c r="K239" s="518"/>
      <c r="L239" s="518"/>
      <c r="M239" s="518"/>
      <c r="N239" s="518"/>
      <c r="O239" s="519"/>
      <c r="P239" s="519"/>
      <c r="Q239" s="519"/>
      <c r="R239" s="520"/>
      <c r="S239" s="323">
        <v>0</v>
      </c>
      <c r="T239" s="323">
        <v>0</v>
      </c>
      <c r="U239" s="323">
        <v>0</v>
      </c>
      <c r="V239" s="323">
        <v>0</v>
      </c>
      <c r="W239" s="323">
        <v>0</v>
      </c>
      <c r="X239" s="323">
        <v>0</v>
      </c>
      <c r="Y239" s="323">
        <v>0</v>
      </c>
      <c r="Z239" s="323">
        <v>0</v>
      </c>
      <c r="AA239" s="323">
        <v>0</v>
      </c>
      <c r="AB239" s="323">
        <v>0</v>
      </c>
      <c r="AC239" s="323">
        <v>0</v>
      </c>
      <c r="AD239" s="323">
        <v>0</v>
      </c>
      <c r="AE239" s="323">
        <v>0</v>
      </c>
      <c r="AF239" s="323">
        <v>0</v>
      </c>
      <c r="AG239" s="323">
        <v>1</v>
      </c>
      <c r="AH239" s="323">
        <v>1</v>
      </c>
      <c r="AI239" s="323">
        <v>1</v>
      </c>
      <c r="AJ239" s="323">
        <v>1</v>
      </c>
      <c r="AK239" s="323">
        <v>1</v>
      </c>
      <c r="AL239" s="323">
        <v>1</v>
      </c>
      <c r="AM239" s="323">
        <v>1</v>
      </c>
      <c r="AN239" s="428"/>
      <c r="AO239" s="428"/>
      <c r="AP239" s="428"/>
      <c r="AQ239" s="428"/>
      <c r="AR239" s="428"/>
      <c r="AS239" s="428"/>
      <c r="AT239" s="420"/>
      <c r="AU239" s="420"/>
      <c r="AV239" s="420"/>
      <c r="AW239" s="429"/>
      <c r="AX239" s="373">
        <v>5</v>
      </c>
    </row>
    <row r="240" spans="1:50" ht="15.75">
      <c r="A240" s="410">
        <v>2</v>
      </c>
      <c r="B240" s="510" t="s">
        <v>1</v>
      </c>
      <c r="C240" s="521"/>
      <c r="D240" s="521"/>
      <c r="E240" s="521"/>
      <c r="F240" s="521"/>
      <c r="G240" s="521"/>
      <c r="H240" s="521"/>
      <c r="I240" s="521"/>
      <c r="J240" s="521"/>
      <c r="K240" s="521"/>
      <c r="L240" s="521"/>
      <c r="M240" s="521"/>
      <c r="N240" s="521"/>
      <c r="O240" s="513"/>
      <c r="P240" s="513"/>
      <c r="Q240" s="513"/>
      <c r="R240" s="514"/>
      <c r="S240" s="325">
        <v>2</v>
      </c>
      <c r="T240" s="325">
        <v>2</v>
      </c>
      <c r="U240" s="325">
        <v>2</v>
      </c>
      <c r="V240" s="325">
        <v>2</v>
      </c>
      <c r="W240" s="325">
        <v>2</v>
      </c>
      <c r="X240" s="325">
        <v>2</v>
      </c>
      <c r="Y240" s="325">
        <v>2</v>
      </c>
      <c r="Z240" s="325">
        <v>2</v>
      </c>
      <c r="AA240" s="325">
        <v>2</v>
      </c>
      <c r="AB240" s="325">
        <v>2</v>
      </c>
      <c r="AC240" s="325">
        <v>2</v>
      </c>
      <c r="AD240" s="325">
        <v>2</v>
      </c>
      <c r="AE240" s="325">
        <v>2</v>
      </c>
      <c r="AF240" s="325">
        <v>2</v>
      </c>
      <c r="AG240" s="325">
        <v>2</v>
      </c>
      <c r="AH240" s="325">
        <v>2</v>
      </c>
      <c r="AI240" s="325">
        <v>2</v>
      </c>
      <c r="AJ240" s="325">
        <v>2</v>
      </c>
      <c r="AK240" s="325">
        <v>2</v>
      </c>
      <c r="AL240" s="325">
        <v>2</v>
      </c>
      <c r="AM240" s="325">
        <v>2</v>
      </c>
      <c r="AN240" s="430"/>
      <c r="AO240" s="430"/>
      <c r="AP240" s="430"/>
      <c r="AQ240" s="430"/>
      <c r="AR240" s="430"/>
      <c r="AS240" s="430"/>
      <c r="AT240" s="420"/>
      <c r="AU240" s="420"/>
      <c r="AV240" s="420"/>
      <c r="AW240" s="431"/>
      <c r="AX240" s="432"/>
    </row>
    <row r="241" spans="1:50" ht="15.75">
      <c r="A241" s="410">
        <v>3</v>
      </c>
      <c r="B241" s="510" t="s">
        <v>420</v>
      </c>
      <c r="C241" s="521"/>
      <c r="D241" s="521"/>
      <c r="E241" s="521"/>
      <c r="F241" s="521"/>
      <c r="G241" s="521"/>
      <c r="H241" s="521"/>
      <c r="I241" s="521"/>
      <c r="J241" s="521"/>
      <c r="K241" s="521"/>
      <c r="L241" s="521"/>
      <c r="M241" s="521"/>
      <c r="N241" s="521"/>
      <c r="O241" s="515"/>
      <c r="P241" s="515"/>
      <c r="Q241" s="515"/>
      <c r="R241" s="520"/>
      <c r="S241" s="325">
        <v>0</v>
      </c>
      <c r="T241" s="325">
        <v>0</v>
      </c>
      <c r="U241" s="325">
        <v>0</v>
      </c>
      <c r="V241" s="325">
        <v>0</v>
      </c>
      <c r="W241" s="325">
        <v>0</v>
      </c>
      <c r="X241" s="325">
        <v>0</v>
      </c>
      <c r="Y241" s="325">
        <v>0</v>
      </c>
      <c r="Z241" s="325">
        <v>0</v>
      </c>
      <c r="AA241" s="325">
        <v>0</v>
      </c>
      <c r="AB241" s="325">
        <v>0</v>
      </c>
      <c r="AC241" s="325">
        <v>0</v>
      </c>
      <c r="AD241" s="325">
        <v>0</v>
      </c>
      <c r="AE241" s="325">
        <v>0</v>
      </c>
      <c r="AF241" s="325">
        <v>0</v>
      </c>
      <c r="AG241" s="325">
        <v>0</v>
      </c>
      <c r="AH241" s="325">
        <v>0</v>
      </c>
      <c r="AI241" s="325">
        <v>0</v>
      </c>
      <c r="AJ241" s="325">
        <v>0</v>
      </c>
      <c r="AK241" s="325">
        <v>0</v>
      </c>
      <c r="AL241" s="325">
        <v>0</v>
      </c>
      <c r="AM241" s="325">
        <v>0</v>
      </c>
      <c r="AN241" s="430"/>
      <c r="AO241" s="430"/>
      <c r="AP241" s="430"/>
      <c r="AQ241" s="430"/>
      <c r="AR241" s="430"/>
      <c r="AS241" s="430"/>
      <c r="AT241" s="420"/>
      <c r="AU241" s="420"/>
      <c r="AV241" s="433"/>
      <c r="AW241" s="433"/>
      <c r="AX241" s="434"/>
    </row>
    <row r="242" spans="1:50" ht="15.75">
      <c r="A242" s="410">
        <v>3</v>
      </c>
      <c r="B242" s="510" t="s">
        <v>54</v>
      </c>
      <c r="C242" s="521"/>
      <c r="D242" s="521"/>
      <c r="E242" s="521"/>
      <c r="F242" s="521"/>
      <c r="G242" s="521"/>
      <c r="H242" s="521"/>
      <c r="I242" s="521"/>
      <c r="J242" s="521"/>
      <c r="K242" s="521"/>
      <c r="L242" s="521"/>
      <c r="M242" s="521"/>
      <c r="N242" s="521"/>
      <c r="O242" s="515"/>
      <c r="P242" s="515"/>
      <c r="Q242" s="515"/>
      <c r="R242" s="514"/>
      <c r="S242" s="325">
        <v>0</v>
      </c>
      <c r="T242" s="325">
        <v>0</v>
      </c>
      <c r="U242" s="325">
        <v>0</v>
      </c>
      <c r="V242" s="325">
        <v>0</v>
      </c>
      <c r="W242" s="325">
        <v>0</v>
      </c>
      <c r="X242" s="325">
        <v>0</v>
      </c>
      <c r="Y242" s="325">
        <v>0</v>
      </c>
      <c r="Z242" s="325">
        <v>0</v>
      </c>
      <c r="AA242" s="325">
        <v>0</v>
      </c>
      <c r="AB242" s="325">
        <v>0</v>
      </c>
      <c r="AC242" s="325">
        <v>0</v>
      </c>
      <c r="AD242" s="325">
        <v>0</v>
      </c>
      <c r="AE242" s="325">
        <v>0</v>
      </c>
      <c r="AF242" s="325">
        <v>0</v>
      </c>
      <c r="AG242" s="325">
        <v>1</v>
      </c>
      <c r="AH242" s="325">
        <v>1</v>
      </c>
      <c r="AI242" s="325">
        <v>1</v>
      </c>
      <c r="AJ242" s="325">
        <v>1</v>
      </c>
      <c r="AK242" s="325">
        <v>1</v>
      </c>
      <c r="AL242" s="325">
        <v>1</v>
      </c>
      <c r="AM242" s="325">
        <v>1</v>
      </c>
      <c r="AN242" s="430"/>
      <c r="AO242" s="430"/>
      <c r="AP242" s="430"/>
      <c r="AQ242" s="430"/>
      <c r="AR242" s="430"/>
      <c r="AS242" s="430"/>
      <c r="AT242" s="420"/>
      <c r="AU242" s="420"/>
      <c r="AV242" s="422"/>
      <c r="AW242" s="422"/>
      <c r="AX242" s="435"/>
    </row>
    <row r="243" spans="1:50" ht="15.75">
      <c r="A243" s="410">
        <v>4</v>
      </c>
      <c r="B243" s="510" t="s">
        <v>178</v>
      </c>
      <c r="C243" s="521"/>
      <c r="D243" s="521"/>
      <c r="E243" s="521"/>
      <c r="F243" s="521"/>
      <c r="G243" s="521"/>
      <c r="H243" s="521"/>
      <c r="I243" s="521"/>
      <c r="J243" s="521"/>
      <c r="K243" s="521"/>
      <c r="L243" s="521"/>
      <c r="M243" s="521"/>
      <c r="N243" s="521"/>
      <c r="O243" s="515"/>
      <c r="P243" s="515"/>
      <c r="Q243" s="515"/>
      <c r="R243" s="516"/>
      <c r="S243" s="325">
        <v>2</v>
      </c>
      <c r="T243" s="325">
        <v>2</v>
      </c>
      <c r="U243" s="325">
        <v>3</v>
      </c>
      <c r="V243" s="325">
        <v>3</v>
      </c>
      <c r="W243" s="325">
        <v>3</v>
      </c>
      <c r="X243" s="325">
        <v>3</v>
      </c>
      <c r="Y243" s="325">
        <v>3</v>
      </c>
      <c r="Z243" s="325">
        <v>3</v>
      </c>
      <c r="AA243" s="325">
        <v>3</v>
      </c>
      <c r="AB243" s="325">
        <v>3</v>
      </c>
      <c r="AC243" s="325">
        <v>3</v>
      </c>
      <c r="AD243" s="325">
        <v>3</v>
      </c>
      <c r="AE243" s="325">
        <v>3</v>
      </c>
      <c r="AF243" s="325">
        <v>3</v>
      </c>
      <c r="AG243" s="325">
        <v>3</v>
      </c>
      <c r="AH243" s="325">
        <v>3</v>
      </c>
      <c r="AI243" s="325">
        <v>3</v>
      </c>
      <c r="AJ243" s="325">
        <v>3</v>
      </c>
      <c r="AK243" s="325">
        <v>3</v>
      </c>
      <c r="AL243" s="325">
        <v>3</v>
      </c>
      <c r="AM243" s="325">
        <v>3</v>
      </c>
      <c r="AN243" s="430"/>
      <c r="AO243" s="430"/>
      <c r="AP243" s="430"/>
      <c r="AQ243" s="430"/>
      <c r="AR243" s="430"/>
      <c r="AS243" s="430"/>
      <c r="AT243" s="420"/>
      <c r="AU243" s="420"/>
      <c r="AV243" s="422"/>
      <c r="AW243" s="422"/>
      <c r="AX243" s="435"/>
    </row>
    <row r="244" spans="1:50" ht="15.75">
      <c r="A244" s="410">
        <v>5</v>
      </c>
      <c r="B244" s="510" t="s">
        <v>2</v>
      </c>
      <c r="C244" s="521"/>
      <c r="D244" s="521"/>
      <c r="E244" s="521"/>
      <c r="F244" s="521"/>
      <c r="G244" s="521"/>
      <c r="H244" s="521"/>
      <c r="I244" s="521"/>
      <c r="J244" s="521"/>
      <c r="K244" s="521"/>
      <c r="L244" s="521"/>
      <c r="M244" s="521"/>
      <c r="N244" s="521"/>
      <c r="O244" s="515"/>
      <c r="P244" s="515"/>
      <c r="Q244" s="515"/>
      <c r="R244" s="516"/>
      <c r="S244" s="325">
        <v>0</v>
      </c>
      <c r="T244" s="325">
        <v>0</v>
      </c>
      <c r="U244" s="325">
        <v>0</v>
      </c>
      <c r="V244" s="325">
        <v>0</v>
      </c>
      <c r="W244" s="325">
        <v>0</v>
      </c>
      <c r="X244" s="325">
        <v>0</v>
      </c>
      <c r="Y244" s="325">
        <v>0</v>
      </c>
      <c r="Z244" s="325">
        <v>0</v>
      </c>
      <c r="AA244" s="325">
        <v>0</v>
      </c>
      <c r="AB244" s="325">
        <v>0</v>
      </c>
      <c r="AC244" s="325">
        <v>0</v>
      </c>
      <c r="AD244" s="325">
        <v>0</v>
      </c>
      <c r="AE244" s="325">
        <v>0</v>
      </c>
      <c r="AF244" s="325">
        <v>0</v>
      </c>
      <c r="AG244" s="325">
        <v>0</v>
      </c>
      <c r="AH244" s="325">
        <v>0</v>
      </c>
      <c r="AI244" s="325">
        <v>0</v>
      </c>
      <c r="AJ244" s="325">
        <v>0</v>
      </c>
      <c r="AK244" s="325">
        <v>0</v>
      </c>
      <c r="AL244" s="325">
        <v>0</v>
      </c>
      <c r="AM244" s="325">
        <v>0</v>
      </c>
      <c r="AN244" s="430"/>
      <c r="AO244" s="430"/>
      <c r="AP244" s="430"/>
      <c r="AQ244" s="430"/>
      <c r="AR244" s="430"/>
      <c r="AS244" s="430"/>
      <c r="AT244" s="420"/>
      <c r="AU244" s="420"/>
      <c r="AV244" s="422"/>
      <c r="AW244" s="422"/>
      <c r="AX244" s="435"/>
    </row>
    <row r="245" spans="1:50" ht="15.75">
      <c r="A245" s="410">
        <v>6</v>
      </c>
      <c r="B245" s="510" t="s">
        <v>57</v>
      </c>
      <c r="C245" s="521"/>
      <c r="D245" s="521"/>
      <c r="E245" s="521"/>
      <c r="F245" s="521"/>
      <c r="G245" s="521"/>
      <c r="H245" s="521"/>
      <c r="I245" s="521"/>
      <c r="J245" s="521"/>
      <c r="K245" s="521"/>
      <c r="L245" s="521"/>
      <c r="M245" s="521"/>
      <c r="N245" s="521"/>
      <c r="O245" s="515"/>
      <c r="P245" s="515"/>
      <c r="Q245" s="515"/>
      <c r="R245" s="516"/>
      <c r="S245" s="325">
        <v>1</v>
      </c>
      <c r="T245" s="325">
        <v>1</v>
      </c>
      <c r="U245" s="325">
        <v>1</v>
      </c>
      <c r="V245" s="325">
        <v>1</v>
      </c>
      <c r="W245" s="325">
        <v>1</v>
      </c>
      <c r="X245" s="325">
        <v>1</v>
      </c>
      <c r="Y245" s="325">
        <v>1</v>
      </c>
      <c r="Z245" s="325">
        <v>1</v>
      </c>
      <c r="AA245" s="325">
        <v>1</v>
      </c>
      <c r="AB245" s="325">
        <v>2</v>
      </c>
      <c r="AC245" s="325">
        <v>2</v>
      </c>
      <c r="AD245" s="325">
        <v>2</v>
      </c>
      <c r="AE245" s="325">
        <v>2</v>
      </c>
      <c r="AF245" s="325">
        <v>2</v>
      </c>
      <c r="AG245" s="325">
        <v>2</v>
      </c>
      <c r="AH245" s="325">
        <v>2</v>
      </c>
      <c r="AI245" s="325">
        <v>2</v>
      </c>
      <c r="AJ245" s="325">
        <v>2</v>
      </c>
      <c r="AK245" s="325">
        <v>2</v>
      </c>
      <c r="AL245" s="325">
        <v>2</v>
      </c>
      <c r="AM245" s="325">
        <v>2</v>
      </c>
      <c r="AN245" s="430"/>
      <c r="AO245" s="430"/>
      <c r="AP245" s="430"/>
      <c r="AQ245" s="430"/>
      <c r="AR245" s="430"/>
      <c r="AS245" s="430"/>
      <c r="AT245" s="420"/>
      <c r="AU245" s="420"/>
      <c r="AV245" s="422"/>
      <c r="AW245" s="422"/>
      <c r="AX245" s="435"/>
    </row>
    <row r="246" spans="1:50" ht="15.75">
      <c r="A246" s="410">
        <v>7</v>
      </c>
      <c r="B246" s="510" t="s">
        <v>56</v>
      </c>
      <c r="C246" s="521"/>
      <c r="D246" s="521"/>
      <c r="E246" s="521"/>
      <c r="F246" s="521"/>
      <c r="G246" s="521"/>
      <c r="H246" s="521"/>
      <c r="I246" s="521"/>
      <c r="J246" s="521"/>
      <c r="K246" s="521"/>
      <c r="L246" s="521"/>
      <c r="M246" s="521"/>
      <c r="N246" s="521"/>
      <c r="O246" s="515"/>
      <c r="P246" s="515"/>
      <c r="Q246" s="515"/>
      <c r="R246" s="516"/>
      <c r="S246" s="325">
        <v>4</v>
      </c>
      <c r="T246" s="325">
        <v>4</v>
      </c>
      <c r="U246" s="325">
        <v>4</v>
      </c>
      <c r="V246" s="325">
        <v>4</v>
      </c>
      <c r="W246" s="325">
        <v>4</v>
      </c>
      <c r="X246" s="325">
        <v>4</v>
      </c>
      <c r="Y246" s="325">
        <v>4</v>
      </c>
      <c r="Z246" s="325">
        <v>4</v>
      </c>
      <c r="AA246" s="325">
        <v>4</v>
      </c>
      <c r="AB246" s="325">
        <v>4</v>
      </c>
      <c r="AC246" s="325">
        <v>4</v>
      </c>
      <c r="AD246" s="325">
        <v>3</v>
      </c>
      <c r="AE246" s="325">
        <v>3</v>
      </c>
      <c r="AF246" s="325">
        <v>3</v>
      </c>
      <c r="AG246" s="325">
        <v>3</v>
      </c>
      <c r="AH246" s="325">
        <v>3</v>
      </c>
      <c r="AI246" s="325">
        <v>3</v>
      </c>
      <c r="AJ246" s="325">
        <v>3</v>
      </c>
      <c r="AK246" s="325">
        <v>3</v>
      </c>
      <c r="AL246" s="325">
        <v>3</v>
      </c>
      <c r="AM246" s="325">
        <v>3</v>
      </c>
      <c r="AN246" s="430"/>
      <c r="AO246" s="430"/>
      <c r="AP246" s="430"/>
      <c r="AQ246" s="430"/>
      <c r="AR246" s="430"/>
      <c r="AS246" s="430"/>
      <c r="AT246" s="420"/>
      <c r="AU246" s="420"/>
      <c r="AV246" s="422"/>
      <c r="AW246" s="422"/>
      <c r="AX246" s="435"/>
    </row>
    <row r="247" spans="1:50" ht="15.75">
      <c r="A247" s="410">
        <v>8</v>
      </c>
      <c r="B247" s="510" t="s">
        <v>221</v>
      </c>
      <c r="C247" s="521"/>
      <c r="D247" s="521"/>
      <c r="E247" s="521"/>
      <c r="F247" s="521"/>
      <c r="G247" s="521"/>
      <c r="H247" s="521"/>
      <c r="I247" s="521"/>
      <c r="J247" s="521"/>
      <c r="K247" s="521"/>
      <c r="L247" s="521"/>
      <c r="M247" s="521"/>
      <c r="N247" s="521"/>
      <c r="O247" s="515"/>
      <c r="P247" s="515"/>
      <c r="Q247" s="515"/>
      <c r="R247" s="516"/>
      <c r="S247" s="325">
        <v>0</v>
      </c>
      <c r="T247" s="325">
        <v>0</v>
      </c>
      <c r="U247" s="325">
        <v>0</v>
      </c>
      <c r="V247" s="325">
        <v>0</v>
      </c>
      <c r="W247" s="325">
        <v>0</v>
      </c>
      <c r="X247" s="325">
        <v>0</v>
      </c>
      <c r="Y247" s="325">
        <v>0</v>
      </c>
      <c r="Z247" s="325">
        <v>0</v>
      </c>
      <c r="AA247" s="325">
        <v>0</v>
      </c>
      <c r="AB247" s="325">
        <v>0</v>
      </c>
      <c r="AC247" s="325">
        <v>0</v>
      </c>
      <c r="AD247" s="325">
        <v>0</v>
      </c>
      <c r="AE247" s="325">
        <v>0</v>
      </c>
      <c r="AF247" s="325">
        <v>0</v>
      </c>
      <c r="AG247" s="325">
        <v>0</v>
      </c>
      <c r="AH247" s="325">
        <v>0</v>
      </c>
      <c r="AI247" s="325">
        <v>0</v>
      </c>
      <c r="AJ247" s="325">
        <v>0</v>
      </c>
      <c r="AK247" s="325">
        <v>0</v>
      </c>
      <c r="AL247" s="325">
        <v>0</v>
      </c>
      <c r="AM247" s="325">
        <v>0</v>
      </c>
      <c r="AN247" s="430"/>
      <c r="AO247" s="430"/>
      <c r="AP247" s="430"/>
      <c r="AQ247" s="430"/>
      <c r="AR247" s="430"/>
      <c r="AS247" s="430"/>
      <c r="AT247" s="420"/>
      <c r="AU247" s="420"/>
      <c r="AV247" s="422"/>
      <c r="AW247" s="422"/>
      <c r="AX247" s="435"/>
    </row>
    <row r="248" spans="1:50" ht="15.75">
      <c r="A248" s="410">
        <v>9</v>
      </c>
      <c r="B248" s="510" t="s">
        <v>171</v>
      </c>
      <c r="C248" s="521"/>
      <c r="D248" s="521"/>
      <c r="E248" s="521"/>
      <c r="F248" s="521"/>
      <c r="G248" s="521"/>
      <c r="H248" s="521"/>
      <c r="I248" s="521"/>
      <c r="J248" s="521"/>
      <c r="K248" s="521"/>
      <c r="L248" s="521"/>
      <c r="M248" s="521"/>
      <c r="N248" s="521"/>
      <c r="O248" s="515"/>
      <c r="P248" s="515"/>
      <c r="Q248" s="515"/>
      <c r="R248" s="516"/>
      <c r="S248" s="325">
        <v>0</v>
      </c>
      <c r="T248" s="325">
        <v>0</v>
      </c>
      <c r="U248" s="325">
        <v>0</v>
      </c>
      <c r="V248" s="325">
        <v>0</v>
      </c>
      <c r="W248" s="325">
        <v>0</v>
      </c>
      <c r="X248" s="325">
        <v>0</v>
      </c>
      <c r="Y248" s="325">
        <v>0</v>
      </c>
      <c r="Z248" s="325">
        <v>0</v>
      </c>
      <c r="AA248" s="325">
        <v>0</v>
      </c>
      <c r="AB248" s="325">
        <v>0</v>
      </c>
      <c r="AC248" s="325">
        <v>0</v>
      </c>
      <c r="AD248" s="325">
        <v>0</v>
      </c>
      <c r="AE248" s="325">
        <v>0</v>
      </c>
      <c r="AF248" s="325">
        <v>0</v>
      </c>
      <c r="AG248" s="325">
        <v>0</v>
      </c>
      <c r="AH248" s="325">
        <v>0</v>
      </c>
      <c r="AI248" s="325">
        <v>0</v>
      </c>
      <c r="AJ248" s="325">
        <v>0</v>
      </c>
      <c r="AK248" s="325">
        <v>0</v>
      </c>
      <c r="AL248" s="325">
        <v>0</v>
      </c>
      <c r="AM248" s="325">
        <v>0</v>
      </c>
      <c r="AN248" s="430"/>
      <c r="AO248" s="430"/>
      <c r="AP248" s="430"/>
      <c r="AQ248" s="430"/>
      <c r="AR248" s="430"/>
      <c r="AS248" s="430"/>
      <c r="AT248" s="420"/>
      <c r="AU248" s="420"/>
      <c r="AV248" s="422"/>
      <c r="AW248" s="422"/>
      <c r="AX248" s="435"/>
    </row>
    <row r="249" spans="1:50" ht="15.75">
      <c r="A249" s="410">
        <v>10</v>
      </c>
      <c r="B249" s="510" t="s">
        <v>172</v>
      </c>
      <c r="C249" s="521"/>
      <c r="D249" s="521"/>
      <c r="E249" s="521"/>
      <c r="F249" s="521"/>
      <c r="G249" s="521"/>
      <c r="H249" s="521"/>
      <c r="I249" s="521"/>
      <c r="J249" s="521"/>
      <c r="K249" s="521"/>
      <c r="L249" s="521"/>
      <c r="M249" s="521"/>
      <c r="N249" s="521"/>
      <c r="O249" s="513"/>
      <c r="P249" s="513"/>
      <c r="Q249" s="513"/>
      <c r="R249" s="516"/>
      <c r="S249" s="325">
        <v>4</v>
      </c>
      <c r="T249" s="325">
        <v>4</v>
      </c>
      <c r="U249" s="325">
        <v>3</v>
      </c>
      <c r="V249" s="325">
        <v>3</v>
      </c>
      <c r="W249" s="325">
        <v>3</v>
      </c>
      <c r="X249" s="325">
        <v>3</v>
      </c>
      <c r="Y249" s="325">
        <v>3</v>
      </c>
      <c r="Z249" s="325">
        <v>3</v>
      </c>
      <c r="AA249" s="325">
        <v>3</v>
      </c>
      <c r="AB249" s="325">
        <v>3</v>
      </c>
      <c r="AC249" s="325">
        <v>3</v>
      </c>
      <c r="AD249" s="325">
        <v>3</v>
      </c>
      <c r="AE249" s="325">
        <v>4</v>
      </c>
      <c r="AF249" s="325">
        <v>4</v>
      </c>
      <c r="AG249" s="325">
        <v>4</v>
      </c>
      <c r="AH249" s="325">
        <v>4</v>
      </c>
      <c r="AI249" s="325">
        <v>4</v>
      </c>
      <c r="AJ249" s="325">
        <v>4</v>
      </c>
      <c r="AK249" s="325">
        <v>5</v>
      </c>
      <c r="AL249" s="325">
        <v>5</v>
      </c>
      <c r="AM249" s="325">
        <v>5</v>
      </c>
      <c r="AN249" s="430"/>
      <c r="AO249" s="430"/>
      <c r="AP249" s="430"/>
      <c r="AQ249" s="430"/>
      <c r="AR249" s="430"/>
      <c r="AS249" s="430"/>
      <c r="AT249" s="420"/>
      <c r="AU249" s="420"/>
      <c r="AV249" s="422"/>
      <c r="AW249" s="422"/>
      <c r="AX249" s="435"/>
    </row>
    <row r="250" spans="1:50" ht="15.75">
      <c r="A250" s="410">
        <v>7</v>
      </c>
      <c r="B250" s="510" t="s">
        <v>173</v>
      </c>
      <c r="C250" s="518"/>
      <c r="D250" s="518"/>
      <c r="E250" s="518"/>
      <c r="F250" s="518"/>
      <c r="G250" s="518"/>
      <c r="H250" s="518"/>
      <c r="I250" s="518"/>
      <c r="J250" s="518"/>
      <c r="K250" s="518"/>
      <c r="L250" s="518"/>
      <c r="M250" s="518"/>
      <c r="N250" s="518"/>
      <c r="O250" s="515"/>
      <c r="P250" s="515"/>
      <c r="Q250" s="515"/>
      <c r="R250" s="516"/>
      <c r="S250" s="328">
        <v>4</v>
      </c>
      <c r="T250" s="328">
        <v>4</v>
      </c>
      <c r="U250" s="328">
        <v>3</v>
      </c>
      <c r="V250" s="328">
        <v>3</v>
      </c>
      <c r="W250" s="328">
        <v>3</v>
      </c>
      <c r="X250" s="328">
        <v>3</v>
      </c>
      <c r="Y250" s="328">
        <v>3</v>
      </c>
      <c r="Z250" s="328">
        <v>3</v>
      </c>
      <c r="AA250" s="328">
        <v>3</v>
      </c>
      <c r="AB250" s="328">
        <v>3</v>
      </c>
      <c r="AC250" s="328">
        <v>3</v>
      </c>
      <c r="AD250" s="328">
        <v>3</v>
      </c>
      <c r="AE250" s="328">
        <v>4</v>
      </c>
      <c r="AF250" s="328">
        <v>4</v>
      </c>
      <c r="AG250" s="328">
        <v>4</v>
      </c>
      <c r="AH250" s="328">
        <v>4</v>
      </c>
      <c r="AI250" s="328">
        <v>4</v>
      </c>
      <c r="AJ250" s="328">
        <v>4</v>
      </c>
      <c r="AK250" s="328">
        <v>6</v>
      </c>
      <c r="AL250" s="328">
        <v>6</v>
      </c>
      <c r="AM250" s="328">
        <v>6</v>
      </c>
      <c r="AN250" s="436"/>
      <c r="AO250" s="436"/>
      <c r="AP250" s="436"/>
      <c r="AQ250" s="436"/>
      <c r="AR250" s="436"/>
      <c r="AS250" s="436"/>
      <c r="AT250" s="420"/>
      <c r="AU250" s="420"/>
      <c r="AV250" s="422"/>
      <c r="AW250" s="422"/>
      <c r="AX250" s="435"/>
    </row>
    <row r="251" spans="1:50" ht="15.75">
      <c r="A251" s="410">
        <v>12</v>
      </c>
      <c r="B251" s="510" t="s">
        <v>58</v>
      </c>
      <c r="C251" s="521"/>
      <c r="D251" s="521"/>
      <c r="E251" s="521"/>
      <c r="F251" s="521"/>
      <c r="G251" s="521"/>
      <c r="H251" s="521"/>
      <c r="I251" s="521"/>
      <c r="J251" s="521"/>
      <c r="K251" s="521"/>
      <c r="L251" s="521"/>
      <c r="M251" s="521"/>
      <c r="N251" s="521"/>
      <c r="O251" s="515"/>
      <c r="P251" s="515"/>
      <c r="Q251" s="515"/>
      <c r="R251" s="514"/>
      <c r="S251" s="325">
        <v>2</v>
      </c>
      <c r="T251" s="325">
        <v>2</v>
      </c>
      <c r="U251" s="325">
        <v>2</v>
      </c>
      <c r="V251" s="325">
        <v>2</v>
      </c>
      <c r="W251" s="325">
        <v>2</v>
      </c>
      <c r="X251" s="325">
        <v>2</v>
      </c>
      <c r="Y251" s="325">
        <v>2</v>
      </c>
      <c r="Z251" s="325">
        <v>2</v>
      </c>
      <c r="AA251" s="325">
        <v>2</v>
      </c>
      <c r="AB251" s="325">
        <v>2</v>
      </c>
      <c r="AC251" s="325">
        <v>2</v>
      </c>
      <c r="AD251" s="325">
        <v>2</v>
      </c>
      <c r="AE251" s="325">
        <v>2</v>
      </c>
      <c r="AF251" s="325">
        <v>2</v>
      </c>
      <c r="AG251" s="325">
        <v>2</v>
      </c>
      <c r="AH251" s="325">
        <v>2</v>
      </c>
      <c r="AI251" s="325">
        <v>2</v>
      </c>
      <c r="AJ251" s="325">
        <v>2</v>
      </c>
      <c r="AK251" s="325">
        <v>2</v>
      </c>
      <c r="AL251" s="325">
        <v>2</v>
      </c>
      <c r="AM251" s="325">
        <v>2</v>
      </c>
      <c r="AN251" s="430"/>
      <c r="AO251" s="430"/>
      <c r="AP251" s="430"/>
      <c r="AQ251" s="430"/>
      <c r="AR251" s="430"/>
      <c r="AS251" s="430"/>
      <c r="AT251" s="420"/>
      <c r="AU251" s="420"/>
      <c r="AV251" s="422"/>
      <c r="AW251" s="422"/>
      <c r="AX251" s="435"/>
    </row>
    <row r="252" spans="1:50" ht="15.75">
      <c r="A252" s="410"/>
      <c r="B252" s="510" t="s">
        <v>402</v>
      </c>
      <c r="C252" s="521"/>
      <c r="D252" s="521"/>
      <c r="E252" s="521"/>
      <c r="F252" s="521"/>
      <c r="G252" s="521"/>
      <c r="H252" s="521"/>
      <c r="I252" s="521"/>
      <c r="J252" s="521"/>
      <c r="K252" s="521"/>
      <c r="L252" s="521"/>
      <c r="M252" s="521"/>
      <c r="N252" s="521"/>
      <c r="O252" s="515"/>
      <c r="P252" s="515"/>
      <c r="Q252" s="515"/>
      <c r="R252" s="514"/>
      <c r="S252" s="325">
        <v>2</v>
      </c>
      <c r="T252" s="325">
        <v>2</v>
      </c>
      <c r="U252" s="325">
        <v>1</v>
      </c>
      <c r="V252" s="325">
        <v>1</v>
      </c>
      <c r="W252" s="325">
        <v>1</v>
      </c>
      <c r="X252" s="325">
        <v>1</v>
      </c>
      <c r="Y252" s="325">
        <v>1</v>
      </c>
      <c r="Z252" s="325">
        <v>1</v>
      </c>
      <c r="AA252" s="325">
        <v>1</v>
      </c>
      <c r="AB252" s="325">
        <v>1</v>
      </c>
      <c r="AC252" s="325">
        <v>1</v>
      </c>
      <c r="AD252" s="325">
        <v>0</v>
      </c>
      <c r="AE252" s="325">
        <v>0</v>
      </c>
      <c r="AF252" s="325">
        <v>0</v>
      </c>
      <c r="AG252" s="325">
        <v>0</v>
      </c>
      <c r="AH252" s="325">
        <v>0</v>
      </c>
      <c r="AI252" s="325">
        <v>0</v>
      </c>
      <c r="AJ252" s="325">
        <v>0</v>
      </c>
      <c r="AK252" s="325">
        <v>0</v>
      </c>
      <c r="AL252" s="325">
        <v>0</v>
      </c>
      <c r="AM252" s="325">
        <v>0</v>
      </c>
      <c r="AN252" s="430"/>
      <c r="AO252" s="430"/>
      <c r="AP252" s="430"/>
      <c r="AQ252" s="430"/>
      <c r="AR252" s="430"/>
      <c r="AS252" s="430"/>
      <c r="AT252" s="420"/>
      <c r="AU252" s="420"/>
      <c r="AV252" s="422"/>
      <c r="AW252" s="422"/>
      <c r="AX252" s="435"/>
    </row>
    <row r="253" spans="1:50" ht="15.75">
      <c r="A253" s="410">
        <v>13</v>
      </c>
      <c r="B253" s="510" t="s">
        <v>174</v>
      </c>
      <c r="C253" s="521"/>
      <c r="D253" s="521"/>
      <c r="E253" s="521"/>
      <c r="F253" s="521"/>
      <c r="G253" s="521"/>
      <c r="H253" s="521"/>
      <c r="I253" s="521"/>
      <c r="J253" s="521"/>
      <c r="K253" s="521"/>
      <c r="L253" s="521"/>
      <c r="M253" s="521"/>
      <c r="N253" s="521"/>
      <c r="O253" s="515"/>
      <c r="P253" s="515"/>
      <c r="Q253" s="515"/>
      <c r="R253" s="516"/>
      <c r="S253" s="325">
        <v>4</v>
      </c>
      <c r="T253" s="325">
        <v>4</v>
      </c>
      <c r="U253" s="325">
        <v>4</v>
      </c>
      <c r="V253" s="325">
        <v>4</v>
      </c>
      <c r="W253" s="325">
        <v>4</v>
      </c>
      <c r="X253" s="325">
        <v>4</v>
      </c>
      <c r="Y253" s="325">
        <v>4</v>
      </c>
      <c r="Z253" s="325">
        <v>4</v>
      </c>
      <c r="AA253" s="325">
        <v>4</v>
      </c>
      <c r="AB253" s="325">
        <v>5</v>
      </c>
      <c r="AC253" s="325">
        <v>5</v>
      </c>
      <c r="AD253" s="325">
        <v>4</v>
      </c>
      <c r="AE253" s="325">
        <v>4</v>
      </c>
      <c r="AF253" s="325">
        <v>4</v>
      </c>
      <c r="AG253" s="325">
        <v>4</v>
      </c>
      <c r="AH253" s="325">
        <v>4</v>
      </c>
      <c r="AI253" s="325">
        <v>4</v>
      </c>
      <c r="AJ253" s="325">
        <v>4</v>
      </c>
      <c r="AK253" s="325">
        <v>5</v>
      </c>
      <c r="AL253" s="325">
        <v>5</v>
      </c>
      <c r="AM253" s="325">
        <v>5</v>
      </c>
      <c r="AN253" s="430"/>
      <c r="AO253" s="430"/>
      <c r="AP253" s="430"/>
      <c r="AQ253" s="430"/>
      <c r="AR253" s="430"/>
      <c r="AS253" s="430"/>
      <c r="AT253" s="420"/>
      <c r="AU253" s="420"/>
      <c r="AV253" s="422"/>
      <c r="AW253" s="422"/>
      <c r="AX253" s="435"/>
    </row>
    <row r="254" spans="1:50" ht="15.75">
      <c r="A254" s="410">
        <v>14</v>
      </c>
      <c r="B254" s="510" t="s">
        <v>3</v>
      </c>
      <c r="C254" s="521"/>
      <c r="D254" s="521"/>
      <c r="E254" s="521"/>
      <c r="F254" s="521"/>
      <c r="G254" s="521"/>
      <c r="H254" s="521"/>
      <c r="I254" s="521"/>
      <c r="J254" s="521"/>
      <c r="K254" s="521"/>
      <c r="L254" s="521"/>
      <c r="M254" s="521"/>
      <c r="N254" s="521"/>
      <c r="O254" s="515"/>
      <c r="P254" s="515"/>
      <c r="Q254" s="515"/>
      <c r="R254" s="516"/>
      <c r="S254" s="325">
        <v>0</v>
      </c>
      <c r="T254" s="325">
        <v>0</v>
      </c>
      <c r="U254" s="325">
        <v>0</v>
      </c>
      <c r="V254" s="325">
        <v>0</v>
      </c>
      <c r="W254" s="325">
        <v>0</v>
      </c>
      <c r="X254" s="325">
        <v>0</v>
      </c>
      <c r="Y254" s="325">
        <v>0</v>
      </c>
      <c r="Z254" s="325">
        <v>0</v>
      </c>
      <c r="AA254" s="325">
        <v>0</v>
      </c>
      <c r="AB254" s="325">
        <v>0</v>
      </c>
      <c r="AC254" s="325">
        <v>0</v>
      </c>
      <c r="AD254" s="325">
        <v>0</v>
      </c>
      <c r="AE254" s="325">
        <v>0</v>
      </c>
      <c r="AF254" s="325">
        <v>0</v>
      </c>
      <c r="AG254" s="325">
        <v>0</v>
      </c>
      <c r="AH254" s="325">
        <v>0</v>
      </c>
      <c r="AI254" s="325">
        <v>0</v>
      </c>
      <c r="AJ254" s="325">
        <v>0</v>
      </c>
      <c r="AK254" s="325">
        <v>0</v>
      </c>
      <c r="AL254" s="325">
        <v>0</v>
      </c>
      <c r="AM254" s="325">
        <v>0</v>
      </c>
      <c r="AN254" s="430"/>
      <c r="AO254" s="430"/>
      <c r="AP254" s="430"/>
      <c r="AQ254" s="430"/>
      <c r="AR254" s="430"/>
      <c r="AS254" s="430"/>
      <c r="AT254" s="420"/>
      <c r="AU254" s="420"/>
      <c r="AV254" s="437"/>
      <c r="AW254" s="437"/>
      <c r="AX254" s="435"/>
    </row>
    <row r="255" spans="1:50" ht="15.75">
      <c r="A255" s="410">
        <v>15</v>
      </c>
      <c r="B255" s="510" t="s">
        <v>55</v>
      </c>
      <c r="C255" s="521"/>
      <c r="D255" s="521"/>
      <c r="E255" s="521"/>
      <c r="F255" s="521"/>
      <c r="G255" s="521"/>
      <c r="H255" s="521"/>
      <c r="I255" s="521"/>
      <c r="J255" s="521"/>
      <c r="K255" s="521"/>
      <c r="L255" s="521"/>
      <c r="M255" s="521"/>
      <c r="N255" s="521"/>
      <c r="O255" s="515"/>
      <c r="P255" s="515"/>
      <c r="Q255" s="515"/>
      <c r="R255" s="516"/>
      <c r="S255" s="325">
        <v>4</v>
      </c>
      <c r="T255" s="325">
        <v>4</v>
      </c>
      <c r="U255" s="325">
        <v>5</v>
      </c>
      <c r="V255" s="325">
        <v>5</v>
      </c>
      <c r="W255" s="325">
        <v>5</v>
      </c>
      <c r="X255" s="325">
        <v>5</v>
      </c>
      <c r="Y255" s="325">
        <v>5</v>
      </c>
      <c r="Z255" s="325">
        <v>5</v>
      </c>
      <c r="AA255" s="325">
        <v>5</v>
      </c>
      <c r="AB255" s="325">
        <v>5</v>
      </c>
      <c r="AC255" s="325">
        <v>5</v>
      </c>
      <c r="AD255" s="325">
        <v>4</v>
      </c>
      <c r="AE255" s="325">
        <v>4</v>
      </c>
      <c r="AF255" s="325">
        <v>4</v>
      </c>
      <c r="AG255" s="325">
        <v>4</v>
      </c>
      <c r="AH255" s="325">
        <v>4</v>
      </c>
      <c r="AI255" s="325">
        <v>4</v>
      </c>
      <c r="AJ255" s="325">
        <v>4</v>
      </c>
      <c r="AK255" s="325">
        <v>5</v>
      </c>
      <c r="AL255" s="325">
        <v>5</v>
      </c>
      <c r="AM255" s="325">
        <v>5</v>
      </c>
      <c r="AN255" s="430"/>
      <c r="AO255" s="430"/>
      <c r="AP255" s="430"/>
      <c r="AQ255" s="430"/>
      <c r="AR255" s="430"/>
      <c r="AS255" s="430"/>
      <c r="AT255" s="420"/>
      <c r="AU255" s="420"/>
      <c r="AV255" s="422"/>
      <c r="AW255" s="422"/>
      <c r="AX255" s="435"/>
    </row>
    <row r="256" spans="1:50" ht="15.75">
      <c r="A256" s="410">
        <v>16</v>
      </c>
      <c r="B256" s="510" t="s">
        <v>176</v>
      </c>
      <c r="C256" s="521"/>
      <c r="D256" s="521"/>
      <c r="E256" s="521"/>
      <c r="F256" s="521"/>
      <c r="G256" s="521"/>
      <c r="H256" s="521"/>
      <c r="I256" s="521"/>
      <c r="J256" s="521"/>
      <c r="K256" s="521"/>
      <c r="L256" s="521"/>
      <c r="M256" s="521"/>
      <c r="N256" s="521"/>
      <c r="O256" s="515"/>
      <c r="P256" s="515"/>
      <c r="Q256" s="515"/>
      <c r="R256" s="516"/>
      <c r="S256" s="325">
        <v>0</v>
      </c>
      <c r="T256" s="325">
        <v>0</v>
      </c>
      <c r="U256" s="325">
        <v>0</v>
      </c>
      <c r="V256" s="325">
        <v>0</v>
      </c>
      <c r="W256" s="325">
        <v>0</v>
      </c>
      <c r="X256" s="325">
        <v>0</v>
      </c>
      <c r="Y256" s="325">
        <v>0</v>
      </c>
      <c r="Z256" s="325">
        <v>0</v>
      </c>
      <c r="AA256" s="325">
        <v>0</v>
      </c>
      <c r="AB256" s="325">
        <v>0</v>
      </c>
      <c r="AC256" s="325">
        <v>0</v>
      </c>
      <c r="AD256" s="325">
        <v>0</v>
      </c>
      <c r="AE256" s="325">
        <v>0</v>
      </c>
      <c r="AF256" s="325">
        <v>0</v>
      </c>
      <c r="AG256" s="325">
        <v>0</v>
      </c>
      <c r="AH256" s="325">
        <v>0</v>
      </c>
      <c r="AI256" s="325">
        <v>0</v>
      </c>
      <c r="AJ256" s="325">
        <v>0</v>
      </c>
      <c r="AK256" s="325">
        <v>1</v>
      </c>
      <c r="AL256" s="325">
        <v>1</v>
      </c>
      <c r="AM256" s="325">
        <v>1</v>
      </c>
      <c r="AN256" s="430"/>
      <c r="AO256" s="430"/>
      <c r="AP256" s="430"/>
      <c r="AQ256" s="430"/>
      <c r="AR256" s="430"/>
      <c r="AS256" s="430"/>
      <c r="AT256" s="420"/>
      <c r="AU256" s="420"/>
      <c r="AV256" s="422"/>
      <c r="AW256" s="422"/>
      <c r="AX256" s="435"/>
    </row>
    <row r="257" spans="1:50" ht="15.75">
      <c r="A257" s="410">
        <v>17</v>
      </c>
      <c r="B257" s="510" t="s">
        <v>177</v>
      </c>
      <c r="C257" s="518"/>
      <c r="D257" s="518"/>
      <c r="E257" s="518"/>
      <c r="F257" s="518"/>
      <c r="G257" s="518"/>
      <c r="H257" s="518"/>
      <c r="I257" s="518"/>
      <c r="J257" s="518"/>
      <c r="K257" s="518"/>
      <c r="L257" s="518"/>
      <c r="M257" s="518"/>
      <c r="N257" s="518"/>
      <c r="O257" s="513"/>
      <c r="P257" s="513"/>
      <c r="Q257" s="513"/>
      <c r="R257" s="516"/>
      <c r="S257" s="328">
        <v>0</v>
      </c>
      <c r="T257" s="328">
        <v>0</v>
      </c>
      <c r="U257" s="328">
        <v>0</v>
      </c>
      <c r="V257" s="328">
        <v>0</v>
      </c>
      <c r="W257" s="328">
        <v>0</v>
      </c>
      <c r="X257" s="328">
        <v>0</v>
      </c>
      <c r="Y257" s="328">
        <v>0</v>
      </c>
      <c r="Z257" s="328">
        <v>0</v>
      </c>
      <c r="AA257" s="328">
        <v>0</v>
      </c>
      <c r="AB257" s="328">
        <v>0</v>
      </c>
      <c r="AC257" s="328">
        <v>0</v>
      </c>
      <c r="AD257" s="328">
        <v>0</v>
      </c>
      <c r="AE257" s="328">
        <v>0</v>
      </c>
      <c r="AF257" s="328">
        <v>0</v>
      </c>
      <c r="AG257" s="328">
        <v>0</v>
      </c>
      <c r="AH257" s="328">
        <v>0</v>
      </c>
      <c r="AI257" s="328">
        <v>0</v>
      </c>
      <c r="AJ257" s="328">
        <v>0</v>
      </c>
      <c r="AK257" s="328">
        <v>0</v>
      </c>
      <c r="AL257" s="328">
        <v>0</v>
      </c>
      <c r="AM257" s="328">
        <v>0</v>
      </c>
      <c r="AN257" s="436"/>
      <c r="AO257" s="436"/>
      <c r="AP257" s="436"/>
      <c r="AQ257" s="436"/>
      <c r="AR257" s="436"/>
      <c r="AS257" s="436"/>
      <c r="AT257" s="420"/>
      <c r="AU257" s="420"/>
      <c r="AV257" s="422"/>
      <c r="AW257" s="422"/>
      <c r="AX257" s="435"/>
    </row>
    <row r="258" spans="1:50" ht="15.75">
      <c r="A258" s="410">
        <v>18</v>
      </c>
      <c r="B258" s="510" t="s">
        <v>400</v>
      </c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3"/>
      <c r="P258" s="513"/>
      <c r="Q258" s="513"/>
      <c r="R258" s="516"/>
      <c r="S258" s="328">
        <v>2</v>
      </c>
      <c r="T258" s="328">
        <v>2</v>
      </c>
      <c r="U258" s="328">
        <v>1</v>
      </c>
      <c r="V258" s="328">
        <v>1</v>
      </c>
      <c r="W258" s="328">
        <v>1</v>
      </c>
      <c r="X258" s="328">
        <v>1</v>
      </c>
      <c r="Y258" s="328">
        <v>1</v>
      </c>
      <c r="Z258" s="328">
        <v>1</v>
      </c>
      <c r="AA258" s="328">
        <v>1</v>
      </c>
      <c r="AB258" s="328">
        <v>1</v>
      </c>
      <c r="AC258" s="328">
        <v>1</v>
      </c>
      <c r="AD258" s="328">
        <v>1</v>
      </c>
      <c r="AE258" s="328">
        <v>1</v>
      </c>
      <c r="AF258" s="328">
        <v>1</v>
      </c>
      <c r="AG258" s="328">
        <v>1</v>
      </c>
      <c r="AH258" s="328">
        <v>1</v>
      </c>
      <c r="AI258" s="328">
        <v>1</v>
      </c>
      <c r="AJ258" s="328">
        <v>1</v>
      </c>
      <c r="AK258" s="328">
        <v>1</v>
      </c>
      <c r="AL258" s="328">
        <v>1</v>
      </c>
      <c r="AM258" s="328">
        <v>1</v>
      </c>
      <c r="AN258" s="436"/>
      <c r="AO258" s="436"/>
      <c r="AP258" s="436"/>
      <c r="AQ258" s="436"/>
      <c r="AR258" s="436"/>
      <c r="AS258" s="436"/>
      <c r="AT258" s="420"/>
      <c r="AU258" s="420"/>
      <c r="AV258" s="422"/>
      <c r="AW258" s="422"/>
      <c r="AX258" s="435"/>
    </row>
    <row r="259" spans="1:50" ht="15.75">
      <c r="A259" s="410">
        <v>19</v>
      </c>
      <c r="B259" s="510" t="s">
        <v>179</v>
      </c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5"/>
      <c r="P259" s="515"/>
      <c r="Q259" s="515"/>
      <c r="R259" s="514"/>
      <c r="S259" s="328">
        <v>2</v>
      </c>
      <c r="T259" s="328">
        <v>2</v>
      </c>
      <c r="U259" s="328">
        <v>2</v>
      </c>
      <c r="V259" s="328">
        <v>2</v>
      </c>
      <c r="W259" s="328">
        <v>2</v>
      </c>
      <c r="X259" s="328">
        <v>2</v>
      </c>
      <c r="Y259" s="328">
        <v>2</v>
      </c>
      <c r="Z259" s="328">
        <v>2</v>
      </c>
      <c r="AA259" s="328">
        <v>2</v>
      </c>
      <c r="AB259" s="328">
        <v>2</v>
      </c>
      <c r="AC259" s="328">
        <v>2</v>
      </c>
      <c r="AD259" s="328">
        <v>1</v>
      </c>
      <c r="AE259" s="328">
        <v>1</v>
      </c>
      <c r="AF259" s="328">
        <v>1</v>
      </c>
      <c r="AG259" s="328">
        <v>1</v>
      </c>
      <c r="AH259" s="328">
        <v>1</v>
      </c>
      <c r="AI259" s="328">
        <v>1</v>
      </c>
      <c r="AJ259" s="328">
        <v>1</v>
      </c>
      <c r="AK259" s="328">
        <v>1</v>
      </c>
      <c r="AL259" s="328">
        <v>1</v>
      </c>
      <c r="AM259" s="328">
        <v>1</v>
      </c>
      <c r="AN259" s="436"/>
      <c r="AO259" s="436"/>
      <c r="AP259" s="436"/>
      <c r="AQ259" s="430"/>
      <c r="AR259" s="430"/>
      <c r="AS259" s="430"/>
      <c r="AT259" s="420"/>
      <c r="AU259" s="420"/>
      <c r="AV259" s="422"/>
      <c r="AW259" s="422"/>
      <c r="AX259" s="435"/>
    </row>
    <row r="260" spans="1:50" ht="15.75">
      <c r="A260" s="410">
        <v>20</v>
      </c>
      <c r="B260" s="510" t="s">
        <v>175</v>
      </c>
      <c r="C260" s="518"/>
      <c r="D260" s="518"/>
      <c r="E260" s="518"/>
      <c r="F260" s="518"/>
      <c r="G260" s="518"/>
      <c r="H260" s="518"/>
      <c r="I260" s="518"/>
      <c r="J260" s="518"/>
      <c r="K260" s="518"/>
      <c r="L260" s="518"/>
      <c r="M260" s="518"/>
      <c r="N260" s="518"/>
      <c r="O260" s="515"/>
      <c r="P260" s="515"/>
      <c r="Q260" s="515"/>
      <c r="R260" s="514"/>
      <c r="S260" s="328">
        <v>2</v>
      </c>
      <c r="T260" s="328">
        <v>2</v>
      </c>
      <c r="U260" s="328">
        <v>3</v>
      </c>
      <c r="V260" s="328">
        <v>3</v>
      </c>
      <c r="W260" s="328">
        <v>3</v>
      </c>
      <c r="X260" s="328">
        <v>3</v>
      </c>
      <c r="Y260" s="328">
        <v>3</v>
      </c>
      <c r="Z260" s="328">
        <v>3</v>
      </c>
      <c r="AA260" s="328">
        <v>3</v>
      </c>
      <c r="AB260" s="328">
        <v>3</v>
      </c>
      <c r="AC260" s="328">
        <v>3</v>
      </c>
      <c r="AD260" s="328">
        <v>2</v>
      </c>
      <c r="AE260" s="328">
        <v>2</v>
      </c>
      <c r="AF260" s="328">
        <v>2</v>
      </c>
      <c r="AG260" s="328">
        <v>2</v>
      </c>
      <c r="AH260" s="328">
        <v>2</v>
      </c>
      <c r="AI260" s="328">
        <v>2</v>
      </c>
      <c r="AJ260" s="328">
        <v>2</v>
      </c>
      <c r="AK260" s="328">
        <v>2</v>
      </c>
      <c r="AL260" s="328">
        <v>2</v>
      </c>
      <c r="AM260" s="328">
        <v>2</v>
      </c>
      <c r="AN260" s="436"/>
      <c r="AO260" s="436"/>
      <c r="AP260" s="436"/>
      <c r="AQ260" s="430"/>
      <c r="AR260" s="430"/>
      <c r="AS260" s="430"/>
      <c r="AT260" s="420"/>
      <c r="AU260" s="420"/>
      <c r="AV260" s="422"/>
      <c r="AW260" s="422"/>
      <c r="AX260" s="435"/>
    </row>
    <row r="261" spans="1:50" ht="15.75">
      <c r="A261" s="410">
        <v>21</v>
      </c>
      <c r="B261" s="510" t="s">
        <v>170</v>
      </c>
      <c r="C261" s="518"/>
      <c r="D261" s="518"/>
      <c r="E261" s="518"/>
      <c r="F261" s="518"/>
      <c r="G261" s="518"/>
      <c r="H261" s="518"/>
      <c r="I261" s="518"/>
      <c r="J261" s="518"/>
      <c r="K261" s="518"/>
      <c r="L261" s="518"/>
      <c r="M261" s="518"/>
      <c r="N261" s="518"/>
      <c r="O261" s="515"/>
      <c r="P261" s="515"/>
      <c r="Q261" s="515"/>
      <c r="R261" s="516"/>
      <c r="S261" s="328">
        <v>1</v>
      </c>
      <c r="T261" s="328">
        <v>1</v>
      </c>
      <c r="U261" s="328">
        <v>1</v>
      </c>
      <c r="V261" s="328">
        <v>1</v>
      </c>
      <c r="W261" s="328">
        <v>1</v>
      </c>
      <c r="X261" s="328">
        <v>1</v>
      </c>
      <c r="Y261" s="328">
        <v>1</v>
      </c>
      <c r="Z261" s="328">
        <v>1</v>
      </c>
      <c r="AA261" s="328">
        <v>1</v>
      </c>
      <c r="AB261" s="328">
        <v>1</v>
      </c>
      <c r="AC261" s="328">
        <v>1</v>
      </c>
      <c r="AD261" s="328">
        <v>0</v>
      </c>
      <c r="AE261" s="328">
        <v>0</v>
      </c>
      <c r="AF261" s="328">
        <v>1</v>
      </c>
      <c r="AG261" s="328">
        <v>1</v>
      </c>
      <c r="AH261" s="328">
        <v>1</v>
      </c>
      <c r="AI261" s="328">
        <v>1</v>
      </c>
      <c r="AJ261" s="328">
        <v>1</v>
      </c>
      <c r="AK261" s="328">
        <v>1</v>
      </c>
      <c r="AL261" s="328">
        <v>1</v>
      </c>
      <c r="AM261" s="328">
        <v>1</v>
      </c>
      <c r="AN261" s="436"/>
      <c r="AO261" s="436"/>
      <c r="AP261" s="436"/>
      <c r="AQ261" s="418"/>
      <c r="AR261" s="418"/>
      <c r="AS261" s="418"/>
      <c r="AT261" s="420"/>
      <c r="AU261" s="420"/>
      <c r="AV261" s="422"/>
      <c r="AW261" s="422"/>
      <c r="AX261" s="435"/>
    </row>
    <row r="262" spans="1:50" ht="15.75">
      <c r="A262" s="410">
        <v>22</v>
      </c>
      <c r="B262" s="510" t="s">
        <v>218</v>
      </c>
      <c r="C262" s="522"/>
      <c r="D262" s="522"/>
      <c r="E262" s="522"/>
      <c r="F262" s="522"/>
      <c r="G262" s="522"/>
      <c r="H262" s="522"/>
      <c r="I262" s="522"/>
      <c r="J262" s="522"/>
      <c r="K262" s="522"/>
      <c r="L262" s="522"/>
      <c r="M262" s="522"/>
      <c r="N262" s="522"/>
      <c r="O262" s="515"/>
      <c r="P262" s="515"/>
      <c r="Q262" s="515"/>
      <c r="R262" s="516"/>
      <c r="S262" s="319">
        <v>0</v>
      </c>
      <c r="T262" s="319">
        <v>0</v>
      </c>
      <c r="U262" s="319">
        <v>1</v>
      </c>
      <c r="V262" s="319">
        <v>1</v>
      </c>
      <c r="W262" s="319">
        <v>1</v>
      </c>
      <c r="X262" s="319">
        <v>1</v>
      </c>
      <c r="Y262" s="319">
        <v>1</v>
      </c>
      <c r="Z262" s="319">
        <v>1</v>
      </c>
      <c r="AA262" s="319">
        <v>1</v>
      </c>
      <c r="AB262" s="319">
        <v>1</v>
      </c>
      <c r="AC262" s="319">
        <v>1</v>
      </c>
      <c r="AD262" s="319">
        <v>1</v>
      </c>
      <c r="AE262" s="319">
        <v>1</v>
      </c>
      <c r="AF262" s="319">
        <v>1</v>
      </c>
      <c r="AG262" s="319">
        <v>1</v>
      </c>
      <c r="AH262" s="319">
        <v>1</v>
      </c>
      <c r="AI262" s="319">
        <v>1</v>
      </c>
      <c r="AJ262" s="319">
        <v>1</v>
      </c>
      <c r="AK262" s="319">
        <v>1</v>
      </c>
      <c r="AL262" s="319">
        <v>1</v>
      </c>
      <c r="AM262" s="319">
        <v>1</v>
      </c>
      <c r="AN262" s="418"/>
      <c r="AO262" s="418"/>
      <c r="AP262" s="418"/>
      <c r="AQ262" s="418"/>
      <c r="AR262" s="418"/>
      <c r="AS262" s="418"/>
      <c r="AT262" s="420"/>
      <c r="AU262" s="420"/>
      <c r="AV262" s="422"/>
      <c r="AW262" s="422"/>
      <c r="AX262" s="435"/>
    </row>
    <row r="263" spans="1:50" ht="15.75">
      <c r="A263" s="410">
        <v>23</v>
      </c>
      <c r="B263" s="510" t="s">
        <v>283</v>
      </c>
      <c r="C263" s="522"/>
      <c r="D263" s="522"/>
      <c r="E263" s="522"/>
      <c r="F263" s="522"/>
      <c r="G263" s="522"/>
      <c r="H263" s="522"/>
      <c r="I263" s="522"/>
      <c r="J263" s="522"/>
      <c r="K263" s="522"/>
      <c r="L263" s="522"/>
      <c r="M263" s="522"/>
      <c r="N263" s="522"/>
      <c r="O263" s="515"/>
      <c r="P263" s="515"/>
      <c r="Q263" s="515"/>
      <c r="R263" s="516"/>
      <c r="S263" s="319">
        <v>1</v>
      </c>
      <c r="T263" s="319">
        <v>1</v>
      </c>
      <c r="U263" s="319">
        <v>1</v>
      </c>
      <c r="V263" s="319">
        <v>1</v>
      </c>
      <c r="W263" s="319">
        <v>1</v>
      </c>
      <c r="X263" s="319">
        <v>1</v>
      </c>
      <c r="Y263" s="319">
        <v>1</v>
      </c>
      <c r="Z263" s="319">
        <v>1</v>
      </c>
      <c r="AA263" s="319">
        <v>1</v>
      </c>
      <c r="AB263" s="319">
        <v>1</v>
      </c>
      <c r="AC263" s="319">
        <v>1</v>
      </c>
      <c r="AD263" s="319">
        <v>1</v>
      </c>
      <c r="AE263" s="319">
        <v>1</v>
      </c>
      <c r="AF263" s="319">
        <v>1</v>
      </c>
      <c r="AG263" s="319">
        <v>1</v>
      </c>
      <c r="AH263" s="319">
        <v>1</v>
      </c>
      <c r="AI263" s="319">
        <v>1</v>
      </c>
      <c r="AJ263" s="319">
        <v>1</v>
      </c>
      <c r="AK263" s="319">
        <v>1</v>
      </c>
      <c r="AL263" s="319">
        <v>1</v>
      </c>
      <c r="AM263" s="319">
        <v>1</v>
      </c>
      <c r="AN263" s="418"/>
      <c r="AO263" s="418"/>
      <c r="AP263" s="418"/>
      <c r="AQ263" s="418"/>
      <c r="AR263" s="418"/>
      <c r="AS263" s="418"/>
      <c r="AT263" s="420"/>
      <c r="AU263" s="420"/>
      <c r="AV263" s="422"/>
      <c r="AW263" s="422"/>
      <c r="AX263" s="435"/>
    </row>
    <row r="264" spans="1:50" ht="15.75">
      <c r="A264" s="410"/>
      <c r="B264" s="510" t="s">
        <v>401</v>
      </c>
      <c r="C264" s="522"/>
      <c r="D264" s="522"/>
      <c r="E264" s="522"/>
      <c r="F264" s="522"/>
      <c r="G264" s="522"/>
      <c r="H264" s="522"/>
      <c r="I264" s="522"/>
      <c r="J264" s="522"/>
      <c r="K264" s="522"/>
      <c r="L264" s="522"/>
      <c r="M264" s="522"/>
      <c r="N264" s="522"/>
      <c r="O264" s="515"/>
      <c r="P264" s="515"/>
      <c r="Q264" s="515"/>
      <c r="R264" s="516"/>
      <c r="S264" s="319">
        <v>1</v>
      </c>
      <c r="T264" s="319">
        <v>1</v>
      </c>
      <c r="U264" s="319">
        <v>1</v>
      </c>
      <c r="V264" s="319">
        <v>1</v>
      </c>
      <c r="W264" s="319">
        <v>1</v>
      </c>
      <c r="X264" s="319">
        <v>1</v>
      </c>
      <c r="Y264" s="319">
        <v>1</v>
      </c>
      <c r="Z264" s="319">
        <v>1</v>
      </c>
      <c r="AA264" s="319">
        <v>1</v>
      </c>
      <c r="AB264" s="319">
        <v>1</v>
      </c>
      <c r="AC264" s="319">
        <v>1</v>
      </c>
      <c r="AD264" s="319">
        <v>0</v>
      </c>
      <c r="AE264" s="319">
        <v>0</v>
      </c>
      <c r="AF264" s="319">
        <v>0</v>
      </c>
      <c r="AG264" s="319">
        <v>0</v>
      </c>
      <c r="AH264" s="319">
        <v>0</v>
      </c>
      <c r="AI264" s="319">
        <v>0</v>
      </c>
      <c r="AJ264" s="319">
        <v>0</v>
      </c>
      <c r="AK264" s="319">
        <v>0</v>
      </c>
      <c r="AL264" s="319">
        <v>0</v>
      </c>
      <c r="AM264" s="319">
        <v>0</v>
      </c>
      <c r="AN264" s="418"/>
      <c r="AO264" s="418"/>
      <c r="AP264" s="418"/>
      <c r="AQ264" s="418"/>
      <c r="AR264" s="418"/>
      <c r="AS264" s="418"/>
      <c r="AT264" s="420"/>
      <c r="AU264" s="420"/>
      <c r="AV264" s="422"/>
      <c r="AW264" s="422"/>
      <c r="AX264" s="435"/>
    </row>
    <row r="265" spans="1:50" ht="15.75">
      <c r="A265" s="410">
        <v>24</v>
      </c>
      <c r="B265" s="510" t="s">
        <v>286</v>
      </c>
      <c r="C265" s="521"/>
      <c r="D265" s="521"/>
      <c r="E265" s="521"/>
      <c r="F265" s="521"/>
      <c r="G265" s="521"/>
      <c r="H265" s="521"/>
      <c r="I265" s="521"/>
      <c r="J265" s="521"/>
      <c r="K265" s="521"/>
      <c r="L265" s="521"/>
      <c r="M265" s="521"/>
      <c r="N265" s="521"/>
      <c r="O265" s="515"/>
      <c r="P265" s="515"/>
      <c r="Q265" s="515"/>
      <c r="R265" s="516"/>
      <c r="S265" s="325">
        <v>1</v>
      </c>
      <c r="T265" s="325">
        <v>1</v>
      </c>
      <c r="U265" s="325">
        <v>0</v>
      </c>
      <c r="V265" s="325">
        <v>0</v>
      </c>
      <c r="W265" s="325">
        <v>0</v>
      </c>
      <c r="X265" s="325">
        <v>0</v>
      </c>
      <c r="Y265" s="325">
        <v>0</v>
      </c>
      <c r="Z265" s="325">
        <v>0</v>
      </c>
      <c r="AA265" s="325">
        <v>0</v>
      </c>
      <c r="AB265" s="325">
        <v>0</v>
      </c>
      <c r="AC265" s="325">
        <v>0</v>
      </c>
      <c r="AD265" s="325">
        <v>0</v>
      </c>
      <c r="AE265" s="325">
        <v>0</v>
      </c>
      <c r="AF265" s="325">
        <v>0</v>
      </c>
      <c r="AG265" s="325">
        <v>0</v>
      </c>
      <c r="AH265" s="325">
        <v>0</v>
      </c>
      <c r="AI265" s="325">
        <v>0</v>
      </c>
      <c r="AJ265" s="325">
        <v>0</v>
      </c>
      <c r="AK265" s="325">
        <v>0</v>
      </c>
      <c r="AL265" s="325">
        <v>0</v>
      </c>
      <c r="AM265" s="325">
        <v>0</v>
      </c>
      <c r="AN265" s="430"/>
      <c r="AO265" s="430"/>
      <c r="AP265" s="430"/>
      <c r="AQ265" s="430"/>
      <c r="AR265" s="430"/>
      <c r="AS265" s="430"/>
      <c r="AT265" s="420"/>
      <c r="AU265" s="420"/>
      <c r="AV265" s="422"/>
      <c r="AW265" s="422"/>
      <c r="AX265" s="435"/>
    </row>
    <row r="266" spans="1:50" ht="15.75">
      <c r="A266" s="410">
        <v>25</v>
      </c>
      <c r="B266" s="510" t="s">
        <v>292</v>
      </c>
      <c r="C266" s="521"/>
      <c r="D266" s="521"/>
      <c r="E266" s="521"/>
      <c r="F266" s="521"/>
      <c r="G266" s="521"/>
      <c r="H266" s="521"/>
      <c r="I266" s="521"/>
      <c r="J266" s="521"/>
      <c r="K266" s="521"/>
      <c r="L266" s="521"/>
      <c r="M266" s="521"/>
      <c r="N266" s="521"/>
      <c r="O266" s="515"/>
      <c r="P266" s="515"/>
      <c r="Q266" s="515"/>
      <c r="R266" s="516"/>
      <c r="S266" s="325">
        <v>6</v>
      </c>
      <c r="T266" s="325">
        <v>6</v>
      </c>
      <c r="U266" s="325">
        <v>5</v>
      </c>
      <c r="V266" s="325">
        <v>5</v>
      </c>
      <c r="W266" s="325">
        <v>5</v>
      </c>
      <c r="X266" s="325">
        <v>5</v>
      </c>
      <c r="Y266" s="325">
        <v>5</v>
      </c>
      <c r="Z266" s="325">
        <v>5</v>
      </c>
      <c r="AA266" s="325">
        <v>5</v>
      </c>
      <c r="AB266" s="325">
        <v>5</v>
      </c>
      <c r="AC266" s="325">
        <v>5</v>
      </c>
      <c r="AD266" s="325">
        <v>4</v>
      </c>
      <c r="AE266" s="325">
        <v>6</v>
      </c>
      <c r="AF266" s="325">
        <v>6</v>
      </c>
      <c r="AG266" s="325">
        <v>6</v>
      </c>
      <c r="AH266" s="325">
        <v>6</v>
      </c>
      <c r="AI266" s="325">
        <v>6</v>
      </c>
      <c r="AJ266" s="325">
        <v>6</v>
      </c>
      <c r="AK266" s="325">
        <v>6</v>
      </c>
      <c r="AL266" s="325">
        <v>6</v>
      </c>
      <c r="AM266" s="325">
        <v>6</v>
      </c>
      <c r="AN266" s="430"/>
      <c r="AO266" s="430"/>
      <c r="AP266" s="430"/>
      <c r="AQ266" s="430"/>
      <c r="AR266" s="430"/>
      <c r="AS266" s="430"/>
      <c r="AT266" s="420"/>
      <c r="AU266" s="420"/>
      <c r="AV266" s="422"/>
      <c r="AW266" s="422"/>
      <c r="AX266" s="435"/>
    </row>
    <row r="267" spans="1:50" ht="15.75">
      <c r="A267" s="410">
        <v>26</v>
      </c>
      <c r="B267" s="510" t="s">
        <v>59</v>
      </c>
      <c r="C267" s="522"/>
      <c r="D267" s="522"/>
      <c r="E267" s="522"/>
      <c r="F267" s="522"/>
      <c r="G267" s="522"/>
      <c r="H267" s="522"/>
      <c r="I267" s="522"/>
      <c r="J267" s="522"/>
      <c r="K267" s="522"/>
      <c r="L267" s="522"/>
      <c r="M267" s="522"/>
      <c r="N267" s="522"/>
      <c r="O267" s="515"/>
      <c r="P267" s="515"/>
      <c r="Q267" s="515"/>
      <c r="R267" s="516"/>
      <c r="S267" s="319">
        <v>0</v>
      </c>
      <c r="T267" s="319">
        <v>0</v>
      </c>
      <c r="U267" s="319">
        <v>0</v>
      </c>
      <c r="V267" s="319">
        <v>0</v>
      </c>
      <c r="W267" s="319">
        <v>0</v>
      </c>
      <c r="X267" s="319">
        <v>0</v>
      </c>
      <c r="Y267" s="319">
        <v>0</v>
      </c>
      <c r="Z267" s="319">
        <v>0</v>
      </c>
      <c r="AA267" s="319">
        <v>0</v>
      </c>
      <c r="AB267" s="319">
        <v>0</v>
      </c>
      <c r="AC267" s="319">
        <v>0</v>
      </c>
      <c r="AD267" s="319">
        <v>0</v>
      </c>
      <c r="AE267" s="319">
        <v>0</v>
      </c>
      <c r="AF267" s="319">
        <v>0</v>
      </c>
      <c r="AG267" s="319">
        <v>0</v>
      </c>
      <c r="AH267" s="319">
        <v>0</v>
      </c>
      <c r="AI267" s="319">
        <v>0</v>
      </c>
      <c r="AJ267" s="319">
        <v>0</v>
      </c>
      <c r="AK267" s="319">
        <v>0</v>
      </c>
      <c r="AL267" s="319">
        <v>0</v>
      </c>
      <c r="AM267" s="319">
        <v>0</v>
      </c>
      <c r="AN267" s="418"/>
      <c r="AO267" s="418"/>
      <c r="AP267" s="418"/>
      <c r="AQ267" s="418"/>
      <c r="AR267" s="418"/>
      <c r="AS267" s="418"/>
      <c r="AT267" s="420"/>
      <c r="AU267" s="420"/>
      <c r="AV267" s="422"/>
      <c r="AW267" s="422"/>
      <c r="AX267" s="435"/>
    </row>
    <row r="268" spans="1:50" ht="15.75">
      <c r="A268" s="410"/>
      <c r="B268" s="510" t="s">
        <v>403</v>
      </c>
      <c r="C268" s="522"/>
      <c r="D268" s="522"/>
      <c r="E268" s="522"/>
      <c r="F268" s="522"/>
      <c r="G268" s="522"/>
      <c r="H268" s="522"/>
      <c r="I268" s="522"/>
      <c r="J268" s="522"/>
      <c r="K268" s="522"/>
      <c r="L268" s="522"/>
      <c r="M268" s="522"/>
      <c r="N268" s="522"/>
      <c r="O268" s="515"/>
      <c r="P268" s="515"/>
      <c r="Q268" s="515"/>
      <c r="R268" s="516"/>
      <c r="S268" s="319">
        <v>1</v>
      </c>
      <c r="T268" s="319">
        <v>1</v>
      </c>
      <c r="U268" s="319">
        <v>1</v>
      </c>
      <c r="V268" s="319">
        <v>1</v>
      </c>
      <c r="W268" s="319">
        <v>1</v>
      </c>
      <c r="X268" s="319">
        <v>1</v>
      </c>
      <c r="Y268" s="319">
        <v>1</v>
      </c>
      <c r="Z268" s="319">
        <v>1</v>
      </c>
      <c r="AA268" s="319">
        <v>1</v>
      </c>
      <c r="AB268" s="319">
        <v>1</v>
      </c>
      <c r="AC268" s="319">
        <v>1</v>
      </c>
      <c r="AD268" s="319">
        <v>1</v>
      </c>
      <c r="AE268" s="319">
        <v>1</v>
      </c>
      <c r="AF268" s="319">
        <v>1</v>
      </c>
      <c r="AG268" s="319">
        <v>1</v>
      </c>
      <c r="AH268" s="319">
        <v>1</v>
      </c>
      <c r="AI268" s="319">
        <v>1</v>
      </c>
      <c r="AJ268" s="319">
        <v>1</v>
      </c>
      <c r="AK268" s="319">
        <v>1</v>
      </c>
      <c r="AL268" s="319">
        <v>1</v>
      </c>
      <c r="AM268" s="319">
        <v>1</v>
      </c>
      <c r="AN268" s="418"/>
      <c r="AO268" s="418"/>
      <c r="AP268" s="418"/>
      <c r="AQ268" s="418"/>
      <c r="AR268" s="418"/>
      <c r="AS268" s="418"/>
      <c r="AT268" s="420"/>
      <c r="AU268" s="420"/>
      <c r="AV268" s="422"/>
      <c r="AW268" s="422"/>
      <c r="AX268" s="435"/>
    </row>
    <row r="269" spans="1:50" ht="15.75">
      <c r="A269" s="410">
        <v>27</v>
      </c>
      <c r="B269" s="510" t="s">
        <v>296</v>
      </c>
      <c r="C269" s="522"/>
      <c r="D269" s="522"/>
      <c r="E269" s="522"/>
      <c r="F269" s="522"/>
      <c r="G269" s="522"/>
      <c r="H269" s="522"/>
      <c r="I269" s="522"/>
      <c r="J269" s="522"/>
      <c r="K269" s="522"/>
      <c r="L269" s="522"/>
      <c r="M269" s="522"/>
      <c r="N269" s="522"/>
      <c r="O269" s="511"/>
      <c r="P269" s="511"/>
      <c r="Q269" s="511"/>
      <c r="R269" s="512"/>
      <c r="S269" s="319">
        <v>1</v>
      </c>
      <c r="T269" s="319">
        <v>1</v>
      </c>
      <c r="U269" s="319">
        <v>1</v>
      </c>
      <c r="V269" s="319">
        <v>1</v>
      </c>
      <c r="W269" s="319">
        <v>1</v>
      </c>
      <c r="X269" s="319">
        <v>1</v>
      </c>
      <c r="Y269" s="319">
        <v>1</v>
      </c>
      <c r="Z269" s="319">
        <v>1</v>
      </c>
      <c r="AA269" s="319">
        <v>1</v>
      </c>
      <c r="AB269" s="319">
        <v>1</v>
      </c>
      <c r="AC269" s="319">
        <v>1</v>
      </c>
      <c r="AD269" s="319">
        <v>1</v>
      </c>
      <c r="AE269" s="319">
        <v>1</v>
      </c>
      <c r="AF269" s="319">
        <v>1</v>
      </c>
      <c r="AG269" s="319">
        <v>1</v>
      </c>
      <c r="AH269" s="319">
        <v>1</v>
      </c>
      <c r="AI269" s="319">
        <v>1</v>
      </c>
      <c r="AJ269" s="319">
        <v>1</v>
      </c>
      <c r="AK269" s="319">
        <v>2</v>
      </c>
      <c r="AL269" s="319">
        <v>2</v>
      </c>
      <c r="AM269" s="319">
        <v>2</v>
      </c>
      <c r="AN269" s="418"/>
      <c r="AO269" s="418"/>
      <c r="AP269" s="418"/>
      <c r="AQ269" s="418"/>
      <c r="AR269" s="418"/>
      <c r="AS269" s="418"/>
      <c r="AT269" s="420"/>
      <c r="AU269" s="420"/>
      <c r="AV269" s="422"/>
      <c r="AW269" s="422"/>
      <c r="AX269" s="435"/>
    </row>
    <row r="270" spans="1:50" ht="15.75">
      <c r="A270" s="410">
        <v>28</v>
      </c>
      <c r="B270" s="510" t="s">
        <v>295</v>
      </c>
      <c r="C270" s="522"/>
      <c r="D270" s="522"/>
      <c r="E270" s="522"/>
      <c r="F270" s="522"/>
      <c r="G270" s="522"/>
      <c r="H270" s="522"/>
      <c r="I270" s="522"/>
      <c r="J270" s="522"/>
      <c r="K270" s="522"/>
      <c r="L270" s="522"/>
      <c r="M270" s="522"/>
      <c r="N270" s="522"/>
      <c r="O270" s="511"/>
      <c r="P270" s="511"/>
      <c r="Q270" s="511"/>
      <c r="R270" s="512"/>
      <c r="S270" s="319">
        <v>2</v>
      </c>
      <c r="T270" s="319">
        <v>2</v>
      </c>
      <c r="U270" s="319">
        <v>2</v>
      </c>
      <c r="V270" s="319">
        <v>2</v>
      </c>
      <c r="W270" s="319">
        <v>2</v>
      </c>
      <c r="X270" s="319">
        <v>2</v>
      </c>
      <c r="Y270" s="319">
        <v>2</v>
      </c>
      <c r="Z270" s="319">
        <v>2</v>
      </c>
      <c r="AA270" s="319">
        <v>2</v>
      </c>
      <c r="AB270" s="319">
        <v>2</v>
      </c>
      <c r="AC270" s="319">
        <v>2</v>
      </c>
      <c r="AD270" s="319">
        <v>2</v>
      </c>
      <c r="AE270" s="319">
        <v>2</v>
      </c>
      <c r="AF270" s="319">
        <v>2</v>
      </c>
      <c r="AG270" s="319">
        <v>2</v>
      </c>
      <c r="AH270" s="319">
        <v>2</v>
      </c>
      <c r="AI270" s="319">
        <v>2</v>
      </c>
      <c r="AJ270" s="319">
        <v>2</v>
      </c>
      <c r="AK270" s="319">
        <v>2</v>
      </c>
      <c r="AL270" s="319">
        <v>2</v>
      </c>
      <c r="AM270" s="319">
        <v>2</v>
      </c>
      <c r="AN270" s="418"/>
      <c r="AO270" s="418"/>
      <c r="AP270" s="418"/>
      <c r="AQ270" s="418"/>
      <c r="AR270" s="418"/>
      <c r="AS270" s="418"/>
      <c r="AT270" s="420"/>
      <c r="AU270" s="420"/>
      <c r="AV270" s="422"/>
      <c r="AW270" s="422"/>
      <c r="AX270" s="435"/>
    </row>
    <row r="271" spans="1:50" ht="15.75">
      <c r="A271" s="410">
        <v>29</v>
      </c>
      <c r="B271" s="510" t="s">
        <v>294</v>
      </c>
      <c r="C271" s="523"/>
      <c r="D271" s="523"/>
      <c r="E271" s="523"/>
      <c r="F271" s="523"/>
      <c r="G271" s="523"/>
      <c r="H271" s="523"/>
      <c r="I271" s="523"/>
      <c r="J271" s="523"/>
      <c r="K271" s="523"/>
      <c r="L271" s="523"/>
      <c r="M271" s="523"/>
      <c r="N271" s="523"/>
      <c r="O271" s="511"/>
      <c r="P271" s="511"/>
      <c r="Q271" s="511"/>
      <c r="R271" s="512"/>
      <c r="S271" s="330">
        <v>1</v>
      </c>
      <c r="T271" s="330">
        <v>1</v>
      </c>
      <c r="U271" s="330">
        <v>1</v>
      </c>
      <c r="V271" s="330">
        <v>1</v>
      </c>
      <c r="W271" s="330">
        <v>1</v>
      </c>
      <c r="X271" s="330">
        <v>1</v>
      </c>
      <c r="Y271" s="330">
        <v>1</v>
      </c>
      <c r="Z271" s="330">
        <v>1</v>
      </c>
      <c r="AA271" s="330">
        <v>1</v>
      </c>
      <c r="AB271" s="330">
        <v>1</v>
      </c>
      <c r="AC271" s="330">
        <v>1</v>
      </c>
      <c r="AD271" s="330">
        <v>0</v>
      </c>
      <c r="AE271" s="330">
        <v>0</v>
      </c>
      <c r="AF271" s="330">
        <v>0</v>
      </c>
      <c r="AG271" s="330">
        <v>0</v>
      </c>
      <c r="AH271" s="330">
        <v>0</v>
      </c>
      <c r="AI271" s="330">
        <v>0</v>
      </c>
      <c r="AJ271" s="330">
        <v>0</v>
      </c>
      <c r="AK271" s="330">
        <v>0</v>
      </c>
      <c r="AL271" s="330">
        <v>0</v>
      </c>
      <c r="AM271" s="330">
        <v>0</v>
      </c>
      <c r="AN271" s="438"/>
      <c r="AO271" s="438"/>
      <c r="AP271" s="438"/>
      <c r="AQ271" s="438"/>
      <c r="AR271" s="438"/>
      <c r="AS271" s="438"/>
      <c r="AT271" s="420"/>
      <c r="AU271" s="420"/>
      <c r="AV271" s="422"/>
      <c r="AW271" s="422"/>
      <c r="AX271" s="435"/>
    </row>
    <row r="272" spans="1:50" ht="15" customHeight="1">
      <c r="A272" s="1159" t="s">
        <v>50</v>
      </c>
      <c r="B272" s="1160"/>
      <c r="C272" s="1160"/>
      <c r="D272" s="1160"/>
      <c r="E272" s="1160"/>
      <c r="F272" s="1160"/>
      <c r="G272" s="1160"/>
      <c r="H272" s="1160"/>
      <c r="I272" s="1160"/>
      <c r="J272" s="1160"/>
      <c r="K272" s="1160"/>
      <c r="L272" s="1160"/>
      <c r="M272" s="1160"/>
      <c r="N272" s="1160"/>
      <c r="O272" s="1160"/>
      <c r="P272" s="1160"/>
      <c r="Q272" s="1160"/>
      <c r="R272" s="1161"/>
      <c r="S272" s="205">
        <f>SUM(S239:S271)</f>
        <v>50</v>
      </c>
      <c r="T272" s="427">
        <f>SUM(T239:T271)</f>
        <v>50</v>
      </c>
      <c r="U272" s="427">
        <f>SUM(U239:U271)</f>
        <v>48</v>
      </c>
      <c r="V272" s="427">
        <f>SUM(V239:V271)</f>
        <v>48</v>
      </c>
      <c r="W272" s="427">
        <f t="shared" ref="W272:AV272" si="8">SUM(W239:W271)</f>
        <v>48</v>
      </c>
      <c r="X272" s="427">
        <f t="shared" si="8"/>
        <v>48</v>
      </c>
      <c r="Y272" s="427">
        <f t="shared" si="8"/>
        <v>48</v>
      </c>
      <c r="Z272" s="427">
        <f t="shared" si="8"/>
        <v>48</v>
      </c>
      <c r="AA272" s="427">
        <f t="shared" si="8"/>
        <v>48</v>
      </c>
      <c r="AB272" s="427">
        <f t="shared" si="8"/>
        <v>50</v>
      </c>
      <c r="AC272" s="427">
        <f t="shared" si="8"/>
        <v>50</v>
      </c>
      <c r="AD272" s="427">
        <f>SUM(AD239:AD271)</f>
        <v>40</v>
      </c>
      <c r="AE272" s="427">
        <f t="shared" si="8"/>
        <v>44</v>
      </c>
      <c r="AF272" s="427">
        <f t="shared" si="8"/>
        <v>45</v>
      </c>
      <c r="AG272" s="427">
        <f t="shared" si="8"/>
        <v>47</v>
      </c>
      <c r="AH272" s="427">
        <f t="shared" si="8"/>
        <v>47</v>
      </c>
      <c r="AI272" s="427">
        <f t="shared" si="8"/>
        <v>47</v>
      </c>
      <c r="AJ272" s="427">
        <f t="shared" si="8"/>
        <v>47</v>
      </c>
      <c r="AK272" s="427">
        <f t="shared" si="8"/>
        <v>54</v>
      </c>
      <c r="AL272" s="427">
        <f t="shared" si="8"/>
        <v>54</v>
      </c>
      <c r="AM272" s="427">
        <f t="shared" si="8"/>
        <v>54</v>
      </c>
      <c r="AN272" s="427">
        <f t="shared" si="8"/>
        <v>0</v>
      </c>
      <c r="AO272" s="427">
        <f t="shared" si="8"/>
        <v>0</v>
      </c>
      <c r="AP272" s="427">
        <f t="shared" si="8"/>
        <v>0</v>
      </c>
      <c r="AQ272" s="427">
        <f t="shared" si="8"/>
        <v>0</v>
      </c>
      <c r="AR272" s="427">
        <f t="shared" si="8"/>
        <v>0</v>
      </c>
      <c r="AS272" s="427">
        <f t="shared" si="8"/>
        <v>0</v>
      </c>
      <c r="AT272" s="427">
        <f t="shared" si="8"/>
        <v>0</v>
      </c>
      <c r="AU272" s="427">
        <f t="shared" si="8"/>
        <v>0</v>
      </c>
      <c r="AV272" s="427">
        <f t="shared" si="8"/>
        <v>0</v>
      </c>
      <c r="AW272" s="427">
        <f>SUM(AW240:AW271)</f>
        <v>0</v>
      </c>
      <c r="AX272" s="435"/>
    </row>
    <row r="273" spans="1:50" ht="15" customHeight="1">
      <c r="A273" s="1163" t="s">
        <v>60</v>
      </c>
      <c r="B273" s="1164"/>
      <c r="C273" s="1164"/>
      <c r="D273" s="1164"/>
      <c r="E273" s="1164"/>
      <c r="F273" s="1164"/>
      <c r="G273" s="1164"/>
      <c r="H273" s="1164"/>
      <c r="I273" s="1164"/>
      <c r="J273" s="1164"/>
      <c r="K273" s="1164"/>
      <c r="L273" s="1164"/>
      <c r="M273" s="1164"/>
      <c r="N273" s="1164"/>
      <c r="O273" s="1164"/>
      <c r="P273" s="1164"/>
      <c r="Q273" s="1164"/>
      <c r="R273" s="1164"/>
      <c r="S273" s="1164"/>
      <c r="T273" s="1164"/>
      <c r="U273" s="1164"/>
      <c r="V273" s="1164"/>
      <c r="W273" s="1164"/>
      <c r="X273" s="1164"/>
      <c r="Y273" s="1164"/>
      <c r="Z273" s="1164"/>
      <c r="AA273" s="1164"/>
      <c r="AB273" s="1164"/>
      <c r="AC273" s="1164"/>
      <c r="AD273" s="1164"/>
      <c r="AE273" s="1164"/>
      <c r="AF273" s="1164"/>
      <c r="AG273" s="1164"/>
      <c r="AH273" s="1164"/>
      <c r="AI273" s="1164"/>
      <c r="AJ273" s="1164"/>
      <c r="AK273" s="1164"/>
      <c r="AL273" s="1164"/>
      <c r="AM273" s="1164"/>
      <c r="AN273" s="1164"/>
      <c r="AO273" s="1164"/>
      <c r="AP273" s="1164"/>
      <c r="AQ273" s="1164"/>
      <c r="AR273" s="1164"/>
      <c r="AS273" s="1164"/>
      <c r="AT273" s="1164"/>
      <c r="AU273" s="1164"/>
      <c r="AV273" s="1164"/>
      <c r="AW273" s="1164"/>
      <c r="AX273" s="1165"/>
    </row>
    <row r="274" spans="1:50" ht="15" customHeight="1">
      <c r="A274" s="1166" t="s">
        <v>0</v>
      </c>
      <c r="B274" s="1166" t="s">
        <v>61</v>
      </c>
      <c r="C274" s="1166"/>
      <c r="D274" s="1166" t="s">
        <v>52</v>
      </c>
      <c r="E274" s="1166"/>
      <c r="F274" s="1166"/>
      <c r="G274" s="1166"/>
      <c r="H274" s="1166"/>
      <c r="I274" s="1166"/>
      <c r="J274" s="1166"/>
      <c r="K274" s="1166"/>
      <c r="L274" s="1166"/>
      <c r="M274" s="1166"/>
      <c r="N274" s="1166"/>
      <c r="O274" s="1166"/>
      <c r="P274" s="1166"/>
      <c r="Q274" s="1166"/>
      <c r="R274" s="1166"/>
      <c r="S274" s="1173" t="s">
        <v>404</v>
      </c>
      <c r="T274" s="1174"/>
      <c r="U274" s="1174"/>
      <c r="V274" s="1174"/>
      <c r="W274" s="1174"/>
      <c r="X274" s="1174"/>
      <c r="Y274" s="1174"/>
      <c r="Z274" s="1174"/>
      <c r="AA274" s="1174"/>
      <c r="AB274" s="1174"/>
      <c r="AC274" s="1174"/>
      <c r="AD274" s="1174"/>
      <c r="AE274" s="1174"/>
      <c r="AF274" s="1174"/>
      <c r="AG274" s="1174"/>
      <c r="AH274" s="1174"/>
      <c r="AI274" s="1174"/>
      <c r="AJ274" s="1174"/>
      <c r="AK274" s="1174"/>
      <c r="AL274" s="1174"/>
      <c r="AM274" s="1174"/>
      <c r="AN274" s="1174"/>
      <c r="AO274" s="1174"/>
      <c r="AP274" s="1174"/>
      <c r="AQ274" s="1174"/>
      <c r="AR274" s="1174"/>
      <c r="AS274" s="1174"/>
      <c r="AT274" s="1174"/>
      <c r="AU274" s="1174"/>
      <c r="AV274" s="1174"/>
      <c r="AW274" s="1174"/>
      <c r="AX274" s="1176" t="s">
        <v>21</v>
      </c>
    </row>
    <row r="275" spans="1:50">
      <c r="A275" s="1166"/>
      <c r="B275" s="1166"/>
      <c r="C275" s="1166"/>
      <c r="D275" s="1166"/>
      <c r="E275" s="1166"/>
      <c r="F275" s="1166"/>
      <c r="G275" s="1166"/>
      <c r="H275" s="1166"/>
      <c r="I275" s="1166"/>
      <c r="J275" s="1166"/>
      <c r="K275" s="1166"/>
      <c r="L275" s="1166"/>
      <c r="M275" s="1166"/>
      <c r="N275" s="1166"/>
      <c r="O275" s="1166"/>
      <c r="P275" s="1166"/>
      <c r="Q275" s="1166"/>
      <c r="R275" s="1166"/>
      <c r="S275" s="406">
        <v>1</v>
      </c>
      <c r="T275" s="406">
        <v>2</v>
      </c>
      <c r="U275" s="406">
        <v>3</v>
      </c>
      <c r="V275" s="406">
        <v>4</v>
      </c>
      <c r="W275" s="406">
        <v>5</v>
      </c>
      <c r="X275" s="406">
        <v>6</v>
      </c>
      <c r="Y275" s="406">
        <v>7</v>
      </c>
      <c r="Z275" s="406">
        <v>8</v>
      </c>
      <c r="AA275" s="406">
        <v>9</v>
      </c>
      <c r="AB275" s="406">
        <v>10</v>
      </c>
      <c r="AC275" s="406">
        <v>11</v>
      </c>
      <c r="AD275" s="406">
        <v>12</v>
      </c>
      <c r="AE275" s="406">
        <v>13</v>
      </c>
      <c r="AF275" s="406">
        <v>14</v>
      </c>
      <c r="AG275" s="406">
        <v>15</v>
      </c>
      <c r="AH275" s="406">
        <v>16</v>
      </c>
      <c r="AI275" s="406">
        <v>17</v>
      </c>
      <c r="AJ275" s="406">
        <v>18</v>
      </c>
      <c r="AK275" s="406">
        <v>19</v>
      </c>
      <c r="AL275" s="407">
        <v>20</v>
      </c>
      <c r="AM275" s="407">
        <v>21</v>
      </c>
      <c r="AN275" s="407">
        <v>22</v>
      </c>
      <c r="AO275" s="407">
        <v>23</v>
      </c>
      <c r="AP275" s="407">
        <v>24</v>
      </c>
      <c r="AQ275" s="407">
        <v>25</v>
      </c>
      <c r="AR275" s="407">
        <v>26</v>
      </c>
      <c r="AS275" s="407">
        <v>27</v>
      </c>
      <c r="AT275" s="406">
        <v>28</v>
      </c>
      <c r="AU275" s="406">
        <v>29</v>
      </c>
      <c r="AV275" s="406">
        <v>30</v>
      </c>
      <c r="AW275" s="406">
        <v>31</v>
      </c>
      <c r="AX275" s="1177"/>
    </row>
    <row r="276" spans="1:50">
      <c r="A276" s="404">
        <v>1</v>
      </c>
      <c r="B276" s="1166">
        <v>2</v>
      </c>
      <c r="C276" s="1166"/>
      <c r="D276" s="1166">
        <v>3</v>
      </c>
      <c r="E276" s="1166"/>
      <c r="F276" s="1166"/>
      <c r="G276" s="1166"/>
      <c r="H276" s="1166"/>
      <c r="I276" s="1166"/>
      <c r="J276" s="1166"/>
      <c r="K276" s="1166"/>
      <c r="L276" s="1166"/>
      <c r="M276" s="1166"/>
      <c r="N276" s="1166"/>
      <c r="O276" s="1166"/>
      <c r="P276" s="1166"/>
      <c r="Q276" s="1166"/>
      <c r="R276" s="1166"/>
      <c r="S276" s="1173">
        <v>4</v>
      </c>
      <c r="T276" s="1174"/>
      <c r="U276" s="1174"/>
      <c r="V276" s="1174"/>
      <c r="W276" s="1174"/>
      <c r="X276" s="1174"/>
      <c r="Y276" s="1174"/>
      <c r="Z276" s="1174"/>
      <c r="AA276" s="1174"/>
      <c r="AB276" s="1174"/>
      <c r="AC276" s="1174"/>
      <c r="AD276" s="1174"/>
      <c r="AE276" s="1174"/>
      <c r="AF276" s="1174"/>
      <c r="AG276" s="1174"/>
      <c r="AH276" s="1174"/>
      <c r="AI276" s="1174"/>
      <c r="AJ276" s="1174"/>
      <c r="AK276" s="1174"/>
      <c r="AL276" s="1174"/>
      <c r="AM276" s="1174"/>
      <c r="AN276" s="1174"/>
      <c r="AO276" s="1174"/>
      <c r="AP276" s="1174"/>
      <c r="AQ276" s="1174"/>
      <c r="AR276" s="1174"/>
      <c r="AS276" s="1174"/>
      <c r="AT276" s="1174"/>
      <c r="AU276" s="1174"/>
      <c r="AV276" s="1174"/>
      <c r="AW276" s="1174"/>
      <c r="AX276" s="373">
        <v>5</v>
      </c>
    </row>
    <row r="277" spans="1:50" ht="15.75">
      <c r="A277" s="410">
        <v>1</v>
      </c>
      <c r="B277" s="1152"/>
      <c r="C277" s="1152"/>
      <c r="D277" s="1152" t="s">
        <v>216</v>
      </c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22">
        <v>0</v>
      </c>
      <c r="T277" s="22">
        <v>0</v>
      </c>
      <c r="U277" s="22">
        <v>0</v>
      </c>
      <c r="V277" s="22">
        <v>0</v>
      </c>
      <c r="W277" s="22">
        <v>0</v>
      </c>
      <c r="X277" s="22">
        <v>0</v>
      </c>
      <c r="Y277" s="22">
        <v>0</v>
      </c>
      <c r="Z277" s="22">
        <v>0</v>
      </c>
      <c r="AA277" s="22">
        <v>0</v>
      </c>
      <c r="AB277" s="22">
        <v>0</v>
      </c>
      <c r="AC277" s="22">
        <v>0</v>
      </c>
      <c r="AD277" s="22">
        <v>0</v>
      </c>
      <c r="AE277" s="22">
        <v>0</v>
      </c>
      <c r="AF277" s="22">
        <v>0</v>
      </c>
      <c r="AG277" s="22">
        <v>0</v>
      </c>
      <c r="AH277" s="22">
        <v>0</v>
      </c>
      <c r="AI277" s="22">
        <v>0</v>
      </c>
      <c r="AJ277" s="22">
        <v>0</v>
      </c>
      <c r="AK277" s="22">
        <v>0</v>
      </c>
      <c r="AL277" s="22">
        <v>0</v>
      </c>
      <c r="AM277" s="22">
        <v>0</v>
      </c>
      <c r="AN277" s="414"/>
      <c r="AO277" s="414"/>
      <c r="AP277" s="414"/>
      <c r="AQ277" s="418"/>
      <c r="AR277" s="418"/>
      <c r="AS277" s="418"/>
      <c r="AT277" s="419"/>
      <c r="AU277" s="419"/>
      <c r="AV277" s="419"/>
      <c r="AW277" s="419"/>
      <c r="AX277" s="432"/>
    </row>
    <row r="278" spans="1:50" ht="15.75">
      <c r="A278" s="410">
        <v>2</v>
      </c>
      <c r="B278" s="1152"/>
      <c r="C278" s="1152"/>
      <c r="D278" s="1153" t="s">
        <v>212</v>
      </c>
      <c r="E278" s="1154"/>
      <c r="F278" s="1154"/>
      <c r="G278" s="1154"/>
      <c r="H278" s="1154"/>
      <c r="I278" s="1154"/>
      <c r="J278" s="1154"/>
      <c r="K278" s="1154"/>
      <c r="L278" s="1154"/>
      <c r="M278" s="1154"/>
      <c r="N278" s="1154"/>
      <c r="O278" s="1154"/>
      <c r="P278" s="1154"/>
      <c r="Q278" s="1154"/>
      <c r="R278" s="1155"/>
      <c r="S278" s="22">
        <v>1</v>
      </c>
      <c r="T278" s="22">
        <v>1</v>
      </c>
      <c r="U278" s="22">
        <v>1</v>
      </c>
      <c r="V278" s="22">
        <v>1</v>
      </c>
      <c r="W278" s="22">
        <v>1</v>
      </c>
      <c r="X278" s="22">
        <v>1</v>
      </c>
      <c r="Y278" s="22">
        <v>1</v>
      </c>
      <c r="Z278" s="22">
        <v>1</v>
      </c>
      <c r="AA278" s="22">
        <v>1</v>
      </c>
      <c r="AB278" s="22">
        <v>1</v>
      </c>
      <c r="AC278" s="22">
        <v>1</v>
      </c>
      <c r="AD278" s="22">
        <v>1</v>
      </c>
      <c r="AE278" s="22">
        <v>1</v>
      </c>
      <c r="AF278" s="22">
        <v>1</v>
      </c>
      <c r="AG278" s="22">
        <v>1</v>
      </c>
      <c r="AH278" s="22">
        <v>1</v>
      </c>
      <c r="AI278" s="22">
        <v>1</v>
      </c>
      <c r="AJ278" s="22">
        <v>1</v>
      </c>
      <c r="AK278" s="22">
        <v>1</v>
      </c>
      <c r="AL278" s="22">
        <v>1</v>
      </c>
      <c r="AM278" s="22">
        <v>1</v>
      </c>
      <c r="AN278" s="414"/>
      <c r="AO278" s="414"/>
      <c r="AP278" s="414"/>
      <c r="AQ278" s="418"/>
      <c r="AR278" s="418"/>
      <c r="AS278" s="418"/>
      <c r="AT278" s="419"/>
      <c r="AU278" s="419"/>
      <c r="AV278" s="420"/>
      <c r="AW278" s="420"/>
      <c r="AX278" s="409"/>
    </row>
    <row r="279" spans="1:50" ht="15" customHeight="1">
      <c r="A279" s="410">
        <v>3</v>
      </c>
      <c r="B279" s="1152"/>
      <c r="C279" s="1152"/>
      <c r="D279" s="1178" t="s">
        <v>213</v>
      </c>
      <c r="E279" s="1179"/>
      <c r="F279" s="1179"/>
      <c r="G279" s="1179"/>
      <c r="H279" s="1179"/>
      <c r="I279" s="1179"/>
      <c r="J279" s="1179"/>
      <c r="K279" s="1179"/>
      <c r="L279" s="1179"/>
      <c r="M279" s="1179"/>
      <c r="N279" s="1179"/>
      <c r="O279" s="1179"/>
      <c r="P279" s="1179"/>
      <c r="Q279" s="1179"/>
      <c r="R279" s="1180"/>
      <c r="S279" s="22">
        <v>0</v>
      </c>
      <c r="T279" s="22">
        <v>0</v>
      </c>
      <c r="U279" s="22">
        <v>0</v>
      </c>
      <c r="V279" s="22">
        <v>0</v>
      </c>
      <c r="W279" s="22">
        <v>0</v>
      </c>
      <c r="X279" s="22">
        <v>0</v>
      </c>
      <c r="Y279" s="22">
        <v>0</v>
      </c>
      <c r="Z279" s="22">
        <v>0</v>
      </c>
      <c r="AA279" s="22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  <c r="AG279" s="22">
        <v>0</v>
      </c>
      <c r="AH279" s="22">
        <v>0</v>
      </c>
      <c r="AI279" s="22">
        <v>0</v>
      </c>
      <c r="AJ279" s="22">
        <v>0</v>
      </c>
      <c r="AK279" s="22">
        <v>0</v>
      </c>
      <c r="AL279" s="22">
        <v>0</v>
      </c>
      <c r="AM279" s="22">
        <v>0</v>
      </c>
      <c r="AN279" s="414"/>
      <c r="AO279" s="414"/>
      <c r="AP279" s="414"/>
      <c r="AQ279" s="418"/>
      <c r="AR279" s="418"/>
      <c r="AS279" s="418"/>
      <c r="AT279" s="419"/>
      <c r="AU279" s="419"/>
      <c r="AV279" s="422"/>
      <c r="AW279" s="422"/>
      <c r="AX279" s="435"/>
    </row>
    <row r="280" spans="1:50" ht="15.75">
      <c r="A280" s="410">
        <v>4</v>
      </c>
      <c r="B280" s="1152"/>
      <c r="C280" s="1152"/>
      <c r="D280" s="1153" t="s">
        <v>214</v>
      </c>
      <c r="E280" s="1154"/>
      <c r="F280" s="1154"/>
      <c r="G280" s="1154"/>
      <c r="H280" s="1154"/>
      <c r="I280" s="1154"/>
      <c r="J280" s="1154"/>
      <c r="K280" s="1154"/>
      <c r="L280" s="1154"/>
      <c r="M280" s="1154"/>
      <c r="N280" s="1154"/>
      <c r="O280" s="1154"/>
      <c r="P280" s="1154"/>
      <c r="Q280" s="1154"/>
      <c r="R280" s="1155"/>
      <c r="S280" s="22">
        <v>1</v>
      </c>
      <c r="T280" s="22">
        <v>1</v>
      </c>
      <c r="U280" s="22">
        <v>1</v>
      </c>
      <c r="V280" s="22">
        <v>1</v>
      </c>
      <c r="W280" s="22">
        <v>1</v>
      </c>
      <c r="X280" s="22">
        <v>1</v>
      </c>
      <c r="Y280" s="22">
        <v>1</v>
      </c>
      <c r="Z280" s="22">
        <v>1</v>
      </c>
      <c r="AA280" s="22">
        <v>1</v>
      </c>
      <c r="AB280" s="22">
        <v>1</v>
      </c>
      <c r="AC280" s="22">
        <v>1</v>
      </c>
      <c r="AD280" s="22">
        <v>0</v>
      </c>
      <c r="AE280" s="22">
        <v>0</v>
      </c>
      <c r="AF280" s="22">
        <v>0</v>
      </c>
      <c r="AG280" s="22">
        <v>0</v>
      </c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>
        <v>0</v>
      </c>
      <c r="AN280" s="414"/>
      <c r="AO280" s="414"/>
      <c r="AP280" s="414"/>
      <c r="AQ280" s="418"/>
      <c r="AR280" s="418"/>
      <c r="AS280" s="418"/>
      <c r="AT280" s="419"/>
      <c r="AU280" s="419"/>
      <c r="AV280" s="422"/>
      <c r="AW280" s="422"/>
      <c r="AX280" s="435"/>
    </row>
    <row r="281" spans="1:50" ht="15.75">
      <c r="A281" s="410">
        <v>5</v>
      </c>
      <c r="B281" s="1152"/>
      <c r="C281" s="1152"/>
      <c r="D281" s="1153" t="s">
        <v>212</v>
      </c>
      <c r="E281" s="1154"/>
      <c r="F281" s="1154"/>
      <c r="G281" s="1154"/>
      <c r="H281" s="1154"/>
      <c r="I281" s="1154"/>
      <c r="J281" s="1154"/>
      <c r="K281" s="1154"/>
      <c r="L281" s="1154"/>
      <c r="M281" s="1154"/>
      <c r="N281" s="1154"/>
      <c r="O281" s="1154"/>
      <c r="P281" s="1154"/>
      <c r="Q281" s="1154"/>
      <c r="R281" s="1155"/>
      <c r="S281" s="22">
        <v>0</v>
      </c>
      <c r="T281" s="22">
        <v>0</v>
      </c>
      <c r="U281" s="22">
        <v>0</v>
      </c>
      <c r="V281" s="22">
        <v>0</v>
      </c>
      <c r="W281" s="22">
        <v>0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  <c r="AG281" s="22">
        <v>0</v>
      </c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0</v>
      </c>
      <c r="AN281" s="414"/>
      <c r="AO281" s="414"/>
      <c r="AP281" s="414"/>
      <c r="AQ281" s="422"/>
      <c r="AR281" s="422"/>
      <c r="AS281" s="422"/>
      <c r="AT281" s="419"/>
      <c r="AU281" s="422"/>
      <c r="AV281" s="422"/>
      <c r="AW281" s="422"/>
      <c r="AX281" s="435"/>
    </row>
    <row r="282" spans="1:50" ht="15.75">
      <c r="A282" s="410">
        <v>6</v>
      </c>
      <c r="B282" s="1152"/>
      <c r="C282" s="1152"/>
      <c r="D282" s="424" t="s">
        <v>225</v>
      </c>
      <c r="E282" s="439"/>
      <c r="F282" s="439"/>
      <c r="G282" s="439"/>
      <c r="H282" s="439"/>
      <c r="I282" s="439"/>
      <c r="J282" s="439"/>
      <c r="K282" s="439"/>
      <c r="L282" s="439"/>
      <c r="M282" s="439"/>
      <c r="N282" s="439"/>
      <c r="O282" s="439"/>
      <c r="P282" s="439"/>
      <c r="Q282" s="439"/>
      <c r="R282" s="440"/>
      <c r="S282" s="426"/>
      <c r="T282" s="426"/>
      <c r="U282" s="426"/>
      <c r="V282" s="426"/>
      <c r="W282" s="426"/>
      <c r="X282" s="426"/>
      <c r="Y282" s="441"/>
      <c r="Z282" s="441"/>
      <c r="AA282" s="441"/>
      <c r="AB282" s="441"/>
      <c r="AC282" s="441"/>
      <c r="AD282" s="442"/>
      <c r="AE282" s="443"/>
      <c r="AF282" s="443"/>
      <c r="AG282" s="443"/>
      <c r="AH282" s="443"/>
      <c r="AI282" s="443"/>
      <c r="AJ282" s="443"/>
      <c r="AK282" s="443"/>
      <c r="AL282" s="422"/>
      <c r="AM282" s="422"/>
      <c r="AN282" s="422"/>
      <c r="AO282" s="422"/>
      <c r="AP282" s="422"/>
      <c r="AQ282" s="422"/>
      <c r="AR282" s="422"/>
      <c r="AS282" s="422"/>
      <c r="AT282" s="422"/>
      <c r="AU282" s="422"/>
      <c r="AV282" s="422"/>
      <c r="AW282" s="422"/>
      <c r="AX282" s="435"/>
    </row>
    <row r="283" spans="1:50" ht="15.75">
      <c r="A283" s="410">
        <v>7</v>
      </c>
      <c r="B283" s="1152"/>
      <c r="C283" s="1152"/>
      <c r="D283" s="424"/>
      <c r="E283" s="439"/>
      <c r="F283" s="439"/>
      <c r="G283" s="439"/>
      <c r="H283" s="439"/>
      <c r="I283" s="439"/>
      <c r="J283" s="439"/>
      <c r="K283" s="439"/>
      <c r="L283" s="439"/>
      <c r="M283" s="439"/>
      <c r="N283" s="439"/>
      <c r="O283" s="439"/>
      <c r="P283" s="439"/>
      <c r="Q283" s="439"/>
      <c r="R283" s="440"/>
      <c r="S283" s="444"/>
      <c r="T283" s="444"/>
      <c r="U283" s="444"/>
      <c r="V283" s="427"/>
      <c r="W283" s="445"/>
      <c r="X283" s="445"/>
      <c r="Y283" s="445"/>
      <c r="Z283" s="445"/>
      <c r="AA283" s="445"/>
      <c r="AB283" s="445"/>
      <c r="AC283" s="445"/>
      <c r="AD283" s="445"/>
      <c r="AE283" s="437"/>
      <c r="AF283" s="437"/>
      <c r="AG283" s="437"/>
      <c r="AH283" s="437"/>
      <c r="AI283" s="437"/>
      <c r="AJ283" s="437"/>
      <c r="AK283" s="437"/>
      <c r="AL283" s="422"/>
      <c r="AM283" s="422"/>
      <c r="AN283" s="422"/>
      <c r="AO283" s="422"/>
      <c r="AP283" s="422"/>
      <c r="AQ283" s="422"/>
      <c r="AR283" s="422"/>
      <c r="AS283" s="422"/>
      <c r="AT283" s="422"/>
      <c r="AU283" s="422"/>
      <c r="AV283" s="422"/>
      <c r="AW283" s="422"/>
      <c r="AX283" s="435"/>
    </row>
    <row r="284" spans="1:50">
      <c r="A284" s="410">
        <v>8</v>
      </c>
      <c r="B284" s="1152"/>
      <c r="C284" s="1152"/>
      <c r="D284" s="424"/>
      <c r="E284" s="439"/>
      <c r="F284" s="439"/>
      <c r="G284" s="439"/>
      <c r="H284" s="439"/>
      <c r="I284" s="439"/>
      <c r="J284" s="439"/>
      <c r="K284" s="439"/>
      <c r="L284" s="439"/>
      <c r="M284" s="439"/>
      <c r="N284" s="439"/>
      <c r="O284" s="439"/>
      <c r="P284" s="439"/>
      <c r="Q284" s="439"/>
      <c r="R284" s="440"/>
      <c r="S284" s="445"/>
      <c r="T284" s="445"/>
      <c r="U284" s="445"/>
      <c r="V284" s="445"/>
      <c r="W284" s="445"/>
      <c r="X284" s="445"/>
      <c r="Y284" s="445"/>
      <c r="Z284" s="445"/>
      <c r="AA284" s="445"/>
      <c r="AB284" s="445"/>
      <c r="AC284" s="445"/>
      <c r="AD284" s="445"/>
      <c r="AE284" s="437"/>
      <c r="AF284" s="437"/>
      <c r="AG284" s="433"/>
      <c r="AH284" s="446"/>
      <c r="AI284" s="446"/>
      <c r="AJ284" s="446"/>
      <c r="AK284" s="446"/>
      <c r="AL284" s="422"/>
      <c r="AM284" s="422"/>
      <c r="AN284" s="422"/>
      <c r="AO284" s="422"/>
      <c r="AP284" s="422"/>
      <c r="AQ284" s="422"/>
      <c r="AR284" s="422"/>
      <c r="AS284" s="422"/>
      <c r="AT284" s="422"/>
      <c r="AU284" s="422"/>
      <c r="AV284" s="422"/>
      <c r="AW284" s="422"/>
      <c r="AX284" s="435"/>
    </row>
    <row r="285" spans="1:50">
      <c r="A285" s="410">
        <v>9</v>
      </c>
      <c r="B285" s="1152"/>
      <c r="C285" s="1152"/>
      <c r="D285" s="424"/>
      <c r="E285" s="439"/>
      <c r="F285" s="439"/>
      <c r="G285" s="439"/>
      <c r="H285" s="439"/>
      <c r="I285" s="439"/>
      <c r="J285" s="439"/>
      <c r="K285" s="439"/>
      <c r="L285" s="439"/>
      <c r="M285" s="439"/>
      <c r="N285" s="439"/>
      <c r="O285" s="439"/>
      <c r="P285" s="439"/>
      <c r="Q285" s="439"/>
      <c r="R285" s="440"/>
      <c r="S285" s="445"/>
      <c r="T285" s="445"/>
      <c r="U285" s="445"/>
      <c r="V285" s="445"/>
      <c r="W285" s="445"/>
      <c r="X285" s="445"/>
      <c r="Y285" s="445"/>
      <c r="Z285" s="445"/>
      <c r="AA285" s="445"/>
      <c r="AB285" s="445"/>
      <c r="AC285" s="445"/>
      <c r="AD285" s="445"/>
      <c r="AE285" s="437"/>
      <c r="AF285" s="437"/>
      <c r="AG285" s="433"/>
      <c r="AH285" s="446"/>
      <c r="AI285" s="446"/>
      <c r="AJ285" s="446"/>
      <c r="AK285" s="446"/>
      <c r="AL285" s="422"/>
      <c r="AM285" s="422"/>
      <c r="AN285" s="422"/>
      <c r="AO285" s="422"/>
      <c r="AP285" s="422"/>
      <c r="AQ285" s="422"/>
      <c r="AR285" s="422"/>
      <c r="AS285" s="422"/>
      <c r="AT285" s="422"/>
      <c r="AU285" s="422"/>
      <c r="AV285" s="422"/>
      <c r="AW285" s="422"/>
      <c r="AX285" s="435"/>
    </row>
    <row r="286" spans="1:50">
      <c r="A286" s="410">
        <v>10</v>
      </c>
      <c r="B286" s="1152"/>
      <c r="C286" s="1152"/>
      <c r="D286" s="1153"/>
      <c r="E286" s="1154"/>
      <c r="F286" s="1154"/>
      <c r="G286" s="1154"/>
      <c r="H286" s="1154"/>
      <c r="I286" s="1154"/>
      <c r="J286" s="1154"/>
      <c r="K286" s="1154"/>
      <c r="L286" s="1154"/>
      <c r="M286" s="1154"/>
      <c r="N286" s="1154"/>
      <c r="O286" s="1154"/>
      <c r="P286" s="1154"/>
      <c r="Q286" s="1154"/>
      <c r="R286" s="1155"/>
      <c r="S286" s="445"/>
      <c r="T286" s="445"/>
      <c r="U286" s="445"/>
      <c r="V286" s="445"/>
      <c r="W286" s="445"/>
      <c r="X286" s="445"/>
      <c r="Y286" s="445"/>
      <c r="Z286" s="445"/>
      <c r="AA286" s="445"/>
      <c r="AB286" s="445"/>
      <c r="AC286" s="445"/>
      <c r="AD286" s="445"/>
      <c r="AE286" s="437"/>
      <c r="AF286" s="437"/>
      <c r="AG286" s="433"/>
      <c r="AH286" s="446"/>
      <c r="AI286" s="446"/>
      <c r="AJ286" s="446"/>
      <c r="AK286" s="446"/>
      <c r="AL286" s="422"/>
      <c r="AM286" s="422"/>
      <c r="AN286" s="422"/>
      <c r="AO286" s="422"/>
      <c r="AP286" s="422"/>
      <c r="AQ286" s="422"/>
      <c r="AR286" s="422"/>
      <c r="AS286" s="422"/>
      <c r="AT286" s="422"/>
      <c r="AU286" s="422"/>
      <c r="AV286" s="422"/>
      <c r="AW286" s="422"/>
      <c r="AX286" s="435"/>
    </row>
    <row r="287" spans="1:50" ht="15" customHeight="1">
      <c r="A287" s="1159" t="s">
        <v>50</v>
      </c>
      <c r="B287" s="1160"/>
      <c r="C287" s="1160"/>
      <c r="D287" s="1160"/>
      <c r="E287" s="1160"/>
      <c r="F287" s="1160"/>
      <c r="G287" s="1160"/>
      <c r="H287" s="1160"/>
      <c r="I287" s="1160"/>
      <c r="J287" s="1160"/>
      <c r="K287" s="1160"/>
      <c r="L287" s="1160"/>
      <c r="M287" s="1160"/>
      <c r="N287" s="1160"/>
      <c r="O287" s="1160"/>
      <c r="P287" s="1160"/>
      <c r="Q287" s="1160"/>
      <c r="R287" s="1161"/>
      <c r="S287" s="445">
        <f>SUM(S277:S286)</f>
        <v>2</v>
      </c>
      <c r="T287" s="445">
        <f t="shared" ref="T287:AW287" si="9">SUM(T277:T286)</f>
        <v>2</v>
      </c>
      <c r="U287" s="445">
        <f t="shared" si="9"/>
        <v>2</v>
      </c>
      <c r="V287" s="445">
        <f t="shared" si="9"/>
        <v>2</v>
      </c>
      <c r="W287" s="445">
        <f t="shared" si="9"/>
        <v>2</v>
      </c>
      <c r="X287" s="445">
        <f t="shared" si="9"/>
        <v>2</v>
      </c>
      <c r="Y287" s="445">
        <f t="shared" si="9"/>
        <v>2</v>
      </c>
      <c r="Z287" s="445">
        <f t="shared" si="9"/>
        <v>2</v>
      </c>
      <c r="AA287" s="445">
        <f t="shared" si="9"/>
        <v>2</v>
      </c>
      <c r="AB287" s="445">
        <f t="shared" si="9"/>
        <v>2</v>
      </c>
      <c r="AC287" s="445">
        <f t="shared" si="9"/>
        <v>2</v>
      </c>
      <c r="AD287" s="445">
        <f t="shared" si="9"/>
        <v>1</v>
      </c>
      <c r="AE287" s="445">
        <f t="shared" si="9"/>
        <v>1</v>
      </c>
      <c r="AF287" s="445">
        <f t="shared" si="9"/>
        <v>1</v>
      </c>
      <c r="AG287" s="445">
        <f t="shared" si="9"/>
        <v>1</v>
      </c>
      <c r="AH287" s="445">
        <f t="shared" si="9"/>
        <v>1</v>
      </c>
      <c r="AI287" s="445">
        <f t="shared" si="9"/>
        <v>1</v>
      </c>
      <c r="AJ287" s="445">
        <f t="shared" si="9"/>
        <v>1</v>
      </c>
      <c r="AK287" s="445">
        <f t="shared" si="9"/>
        <v>1</v>
      </c>
      <c r="AL287" s="445">
        <f t="shared" si="9"/>
        <v>1</v>
      </c>
      <c r="AM287" s="445">
        <f t="shared" si="9"/>
        <v>1</v>
      </c>
      <c r="AN287" s="445">
        <f t="shared" si="9"/>
        <v>0</v>
      </c>
      <c r="AO287" s="445">
        <f t="shared" si="9"/>
        <v>0</v>
      </c>
      <c r="AP287" s="445">
        <f t="shared" si="9"/>
        <v>0</v>
      </c>
      <c r="AQ287" s="445">
        <f t="shared" si="9"/>
        <v>0</v>
      </c>
      <c r="AR287" s="445">
        <f t="shared" si="9"/>
        <v>0</v>
      </c>
      <c r="AS287" s="445">
        <f t="shared" si="9"/>
        <v>0</v>
      </c>
      <c r="AT287" s="445">
        <f t="shared" si="9"/>
        <v>0</v>
      </c>
      <c r="AU287" s="445">
        <f t="shared" si="9"/>
        <v>0</v>
      </c>
      <c r="AV287" s="445">
        <f t="shared" si="9"/>
        <v>0</v>
      </c>
      <c r="AW287" s="445">
        <f t="shared" si="9"/>
        <v>0</v>
      </c>
      <c r="AX287" s="435"/>
    </row>
    <row r="288" spans="1:50" ht="15" customHeight="1">
      <c r="A288" s="1163" t="s">
        <v>62</v>
      </c>
      <c r="B288" s="1164"/>
      <c r="C288" s="1164"/>
      <c r="D288" s="1164"/>
      <c r="E288" s="1164"/>
      <c r="F288" s="1164"/>
      <c r="G288" s="1164"/>
      <c r="H288" s="1164"/>
      <c r="I288" s="1164"/>
      <c r="J288" s="1164"/>
      <c r="K288" s="1164"/>
      <c r="L288" s="1164"/>
      <c r="M288" s="1164"/>
      <c r="N288" s="1164"/>
      <c r="O288" s="1164"/>
      <c r="P288" s="1164"/>
      <c r="Q288" s="1164"/>
      <c r="R288" s="1164"/>
      <c r="S288" s="1164"/>
      <c r="T288" s="1164"/>
      <c r="U288" s="1164"/>
      <c r="V288" s="1164"/>
      <c r="W288" s="1164"/>
      <c r="X288" s="1164"/>
      <c r="Y288" s="1164"/>
      <c r="Z288" s="1164"/>
      <c r="AA288" s="1164"/>
      <c r="AB288" s="1164"/>
      <c r="AC288" s="1164"/>
      <c r="AD288" s="1164"/>
      <c r="AE288" s="1164"/>
      <c r="AF288" s="1164"/>
      <c r="AG288" s="1164"/>
      <c r="AH288" s="1164"/>
      <c r="AI288" s="1164"/>
      <c r="AJ288" s="1164"/>
      <c r="AK288" s="1164"/>
      <c r="AL288" s="1164"/>
      <c r="AM288" s="1164"/>
      <c r="AN288" s="1164"/>
      <c r="AO288" s="1164"/>
      <c r="AP288" s="1164"/>
      <c r="AQ288" s="1164"/>
      <c r="AR288" s="1164"/>
      <c r="AS288" s="1164"/>
      <c r="AT288" s="1164"/>
      <c r="AU288" s="1164"/>
      <c r="AV288" s="1164"/>
      <c r="AW288" s="1164"/>
      <c r="AX288" s="1165"/>
    </row>
    <row r="289" spans="1:50" ht="15" customHeight="1">
      <c r="A289" s="1166" t="s">
        <v>0</v>
      </c>
      <c r="B289" s="1166" t="s">
        <v>61</v>
      </c>
      <c r="C289" s="1166"/>
      <c r="D289" s="1167" t="s">
        <v>40</v>
      </c>
      <c r="E289" s="1168"/>
      <c r="F289" s="1168"/>
      <c r="G289" s="1168"/>
      <c r="H289" s="1168"/>
      <c r="I289" s="1168"/>
      <c r="J289" s="1168"/>
      <c r="K289" s="1168"/>
      <c r="L289" s="1168"/>
      <c r="M289" s="1168"/>
      <c r="N289" s="1168"/>
      <c r="O289" s="1169"/>
      <c r="P289" s="1167" t="s">
        <v>6</v>
      </c>
      <c r="Q289" s="1168"/>
      <c r="R289" s="1169"/>
      <c r="S289" s="1173" t="s">
        <v>404</v>
      </c>
      <c r="T289" s="1174"/>
      <c r="U289" s="1174"/>
      <c r="V289" s="1174"/>
      <c r="W289" s="1174"/>
      <c r="X289" s="1174"/>
      <c r="Y289" s="1174"/>
      <c r="Z289" s="1174"/>
      <c r="AA289" s="1174"/>
      <c r="AB289" s="1174"/>
      <c r="AC289" s="1174"/>
      <c r="AD289" s="1174"/>
      <c r="AE289" s="1174"/>
      <c r="AF289" s="1174"/>
      <c r="AG289" s="1174"/>
      <c r="AH289" s="1174"/>
      <c r="AI289" s="1174"/>
      <c r="AJ289" s="1174"/>
      <c r="AK289" s="1174"/>
      <c r="AL289" s="1174"/>
      <c r="AM289" s="1174"/>
      <c r="AN289" s="1174"/>
      <c r="AO289" s="1174"/>
      <c r="AP289" s="1174"/>
      <c r="AQ289" s="1174"/>
      <c r="AR289" s="1174"/>
      <c r="AS289" s="1174"/>
      <c r="AT289" s="1174"/>
      <c r="AU289" s="1174"/>
      <c r="AV289" s="1174"/>
      <c r="AW289" s="1174"/>
      <c r="AX289" s="435"/>
    </row>
    <row r="290" spans="1:50">
      <c r="A290" s="1166"/>
      <c r="B290" s="1166"/>
      <c r="C290" s="1166"/>
      <c r="D290" s="1170"/>
      <c r="E290" s="1171"/>
      <c r="F290" s="1171"/>
      <c r="G290" s="1171"/>
      <c r="H290" s="1171"/>
      <c r="I290" s="1171"/>
      <c r="J290" s="1171"/>
      <c r="K290" s="1171"/>
      <c r="L290" s="1171"/>
      <c r="M290" s="1171"/>
      <c r="N290" s="1171"/>
      <c r="O290" s="1172"/>
      <c r="P290" s="1170"/>
      <c r="Q290" s="1171"/>
      <c r="R290" s="1172"/>
      <c r="S290" s="406">
        <v>1</v>
      </c>
      <c r="T290" s="406">
        <v>2</v>
      </c>
      <c r="U290" s="406">
        <v>3</v>
      </c>
      <c r="V290" s="406">
        <v>4</v>
      </c>
      <c r="W290" s="406">
        <v>5</v>
      </c>
      <c r="X290" s="406">
        <v>6</v>
      </c>
      <c r="Y290" s="406">
        <v>7</v>
      </c>
      <c r="Z290" s="406">
        <v>8</v>
      </c>
      <c r="AA290" s="406">
        <v>9</v>
      </c>
      <c r="AB290" s="406">
        <v>10</v>
      </c>
      <c r="AC290" s="406">
        <v>11</v>
      </c>
      <c r="AD290" s="406">
        <v>12</v>
      </c>
      <c r="AE290" s="406">
        <v>13</v>
      </c>
      <c r="AF290" s="406">
        <v>14</v>
      </c>
      <c r="AG290" s="406">
        <v>15</v>
      </c>
      <c r="AH290" s="406">
        <v>16</v>
      </c>
      <c r="AI290" s="406">
        <v>17</v>
      </c>
      <c r="AJ290" s="406">
        <v>18</v>
      </c>
      <c r="AK290" s="406">
        <v>19</v>
      </c>
      <c r="AL290" s="407">
        <v>20</v>
      </c>
      <c r="AM290" s="407">
        <v>21</v>
      </c>
      <c r="AN290" s="407">
        <v>22</v>
      </c>
      <c r="AO290" s="407">
        <v>23</v>
      </c>
      <c r="AP290" s="407">
        <v>24</v>
      </c>
      <c r="AQ290" s="407">
        <v>25</v>
      </c>
      <c r="AR290" s="407">
        <v>26</v>
      </c>
      <c r="AS290" s="407">
        <v>27</v>
      </c>
      <c r="AT290" s="406">
        <v>28</v>
      </c>
      <c r="AU290" s="406">
        <v>29</v>
      </c>
      <c r="AV290" s="406">
        <v>30</v>
      </c>
      <c r="AW290" s="406">
        <v>30</v>
      </c>
      <c r="AX290" s="409"/>
    </row>
    <row r="291" spans="1:50">
      <c r="A291" s="404">
        <v>1</v>
      </c>
      <c r="B291" s="1166">
        <v>2</v>
      </c>
      <c r="C291" s="1166"/>
      <c r="D291" s="1174">
        <v>3</v>
      </c>
      <c r="E291" s="1174"/>
      <c r="F291" s="1174"/>
      <c r="G291" s="1174"/>
      <c r="H291" s="1174"/>
      <c r="I291" s="1174"/>
      <c r="J291" s="1174"/>
      <c r="K291" s="1174"/>
      <c r="L291" s="1174"/>
      <c r="M291" s="1174"/>
      <c r="N291" s="1174"/>
      <c r="O291" s="1175"/>
      <c r="P291" s="1173">
        <v>4</v>
      </c>
      <c r="Q291" s="1174"/>
      <c r="R291" s="1175"/>
      <c r="S291" s="1173">
        <v>4</v>
      </c>
      <c r="T291" s="1174"/>
      <c r="U291" s="1174"/>
      <c r="V291" s="1174"/>
      <c r="W291" s="1174"/>
      <c r="X291" s="1174"/>
      <c r="Y291" s="1174"/>
      <c r="Z291" s="1174"/>
      <c r="AA291" s="1174"/>
      <c r="AB291" s="1174"/>
      <c r="AC291" s="1174"/>
      <c r="AD291" s="1174"/>
      <c r="AE291" s="1174"/>
      <c r="AF291" s="1174"/>
      <c r="AG291" s="1174"/>
      <c r="AH291" s="1174"/>
      <c r="AI291" s="1174"/>
      <c r="AJ291" s="1174"/>
      <c r="AK291" s="1174"/>
      <c r="AL291" s="1174"/>
      <c r="AM291" s="1174"/>
      <c r="AN291" s="1174"/>
      <c r="AO291" s="1174"/>
      <c r="AP291" s="1174"/>
      <c r="AQ291" s="1174"/>
      <c r="AR291" s="1174"/>
      <c r="AS291" s="1174"/>
      <c r="AT291" s="1174"/>
      <c r="AU291" s="1174"/>
      <c r="AV291" s="1174"/>
      <c r="AW291" s="1174"/>
      <c r="AX291" s="1176" t="s">
        <v>21</v>
      </c>
    </row>
    <row r="292" spans="1:50" ht="15.75">
      <c r="A292" s="410">
        <v>1</v>
      </c>
      <c r="B292" s="1152"/>
      <c r="C292" s="1152"/>
      <c r="D292" s="1153" t="s">
        <v>217</v>
      </c>
      <c r="E292" s="1154"/>
      <c r="F292" s="1154"/>
      <c r="G292" s="1154"/>
      <c r="H292" s="1154"/>
      <c r="I292" s="1154"/>
      <c r="J292" s="1154"/>
      <c r="K292" s="1154"/>
      <c r="L292" s="1154"/>
      <c r="M292" s="1154"/>
      <c r="N292" s="1154"/>
      <c r="O292" s="1155"/>
      <c r="P292" s="1156" t="s">
        <v>215</v>
      </c>
      <c r="Q292" s="1157"/>
      <c r="R292" s="1158"/>
      <c r="S292" s="414">
        <v>2</v>
      </c>
      <c r="T292" s="414">
        <v>2</v>
      </c>
      <c r="U292" s="414">
        <v>2</v>
      </c>
      <c r="V292" s="414">
        <v>2</v>
      </c>
      <c r="W292" s="414">
        <v>2</v>
      </c>
      <c r="X292" s="414">
        <v>2</v>
      </c>
      <c r="Y292" s="404">
        <v>2</v>
      </c>
      <c r="Z292" s="404">
        <v>2</v>
      </c>
      <c r="AA292" s="404">
        <v>2</v>
      </c>
      <c r="AB292" s="404">
        <v>2</v>
      </c>
      <c r="AC292" s="404">
        <v>2</v>
      </c>
      <c r="AD292" s="404">
        <v>2</v>
      </c>
      <c r="AE292" s="419">
        <v>2</v>
      </c>
      <c r="AF292" s="419">
        <v>2</v>
      </c>
      <c r="AG292" s="419">
        <v>2</v>
      </c>
      <c r="AH292" s="419">
        <v>2</v>
      </c>
      <c r="AI292" s="419">
        <v>2</v>
      </c>
      <c r="AJ292" s="419">
        <v>2</v>
      </c>
      <c r="AK292" s="419">
        <v>2</v>
      </c>
      <c r="AL292" s="419">
        <v>2</v>
      </c>
      <c r="AM292" s="419">
        <v>2</v>
      </c>
      <c r="AN292" s="419"/>
      <c r="AO292" s="419"/>
      <c r="AP292" s="419"/>
      <c r="AQ292" s="419"/>
      <c r="AR292" s="419"/>
      <c r="AS292" s="419"/>
      <c r="AT292" s="419"/>
      <c r="AU292" s="419"/>
      <c r="AV292" s="419"/>
      <c r="AW292" s="419"/>
      <c r="AX292" s="1177"/>
    </row>
    <row r="293" spans="1:50" ht="15.75">
      <c r="A293" s="410">
        <v>2</v>
      </c>
      <c r="B293" s="1152"/>
      <c r="C293" s="1152"/>
      <c r="D293" s="1153" t="s">
        <v>226</v>
      </c>
      <c r="E293" s="1154"/>
      <c r="F293" s="1154"/>
      <c r="G293" s="1154"/>
      <c r="H293" s="1154"/>
      <c r="I293" s="1154"/>
      <c r="J293" s="1154"/>
      <c r="K293" s="1154"/>
      <c r="L293" s="1154"/>
      <c r="M293" s="1154"/>
      <c r="N293" s="1154"/>
      <c r="O293" s="1155"/>
      <c r="P293" s="1156" t="s">
        <v>227</v>
      </c>
      <c r="Q293" s="1157"/>
      <c r="R293" s="1158"/>
      <c r="S293" s="426"/>
      <c r="T293" s="426"/>
      <c r="U293" s="426"/>
      <c r="V293" s="426"/>
      <c r="W293" s="426"/>
      <c r="X293" s="426"/>
      <c r="Y293" s="404"/>
      <c r="Z293" s="404"/>
      <c r="AA293" s="404"/>
      <c r="AB293" s="404"/>
      <c r="AC293" s="404"/>
      <c r="AD293" s="404"/>
      <c r="AE293" s="419"/>
      <c r="AF293" s="419"/>
      <c r="AG293" s="419"/>
      <c r="AH293" s="419"/>
      <c r="AI293" s="419"/>
      <c r="AJ293" s="419"/>
      <c r="AK293" s="419"/>
      <c r="AL293" s="419"/>
      <c r="AM293" s="419"/>
      <c r="AN293" s="419"/>
      <c r="AO293" s="419"/>
      <c r="AP293" s="419"/>
      <c r="AQ293" s="419"/>
      <c r="AR293" s="419"/>
      <c r="AS293" s="419"/>
      <c r="AT293" s="420"/>
      <c r="AU293" s="420"/>
      <c r="AV293" s="420"/>
      <c r="AW293" s="420"/>
      <c r="AX293" s="409">
        <v>6</v>
      </c>
    </row>
    <row r="294" spans="1:50" ht="15.75">
      <c r="A294" s="410">
        <v>3</v>
      </c>
      <c r="B294" s="1152"/>
      <c r="C294" s="1152"/>
      <c r="D294" s="1153"/>
      <c r="E294" s="1154"/>
      <c r="F294" s="1154"/>
      <c r="G294" s="1154"/>
      <c r="H294" s="1154"/>
      <c r="I294" s="1154"/>
      <c r="J294" s="1154"/>
      <c r="K294" s="1154"/>
      <c r="L294" s="1154"/>
      <c r="M294" s="1154"/>
      <c r="N294" s="1154"/>
      <c r="O294" s="1155"/>
      <c r="P294" s="1156"/>
      <c r="Q294" s="1157"/>
      <c r="R294" s="1158"/>
      <c r="S294" s="444"/>
      <c r="T294" s="444"/>
      <c r="U294" s="444"/>
      <c r="V294" s="427"/>
      <c r="W294" s="427"/>
      <c r="X294" s="427"/>
      <c r="Y294" s="427"/>
      <c r="Z294" s="445"/>
      <c r="AA294" s="445"/>
      <c r="AB294" s="445"/>
      <c r="AC294" s="442"/>
      <c r="AD294" s="442"/>
      <c r="AE294" s="443"/>
      <c r="AF294" s="443"/>
      <c r="AG294" s="443"/>
      <c r="AH294" s="446"/>
      <c r="AI294" s="446"/>
      <c r="AJ294" s="446"/>
      <c r="AK294" s="446"/>
      <c r="AL294" s="422"/>
      <c r="AM294" s="422"/>
      <c r="AN294" s="422"/>
      <c r="AO294" s="422"/>
      <c r="AP294" s="422"/>
      <c r="AQ294" s="422"/>
      <c r="AR294" s="422"/>
      <c r="AS294" s="422"/>
      <c r="AT294" s="422"/>
      <c r="AU294" s="422"/>
      <c r="AV294" s="422"/>
      <c r="AW294" s="422"/>
      <c r="AX294" s="410"/>
    </row>
    <row r="295" spans="1:50">
      <c r="A295" s="410">
        <v>4</v>
      </c>
      <c r="B295" s="1152"/>
      <c r="C295" s="1152"/>
      <c r="D295" s="1153"/>
      <c r="E295" s="1154"/>
      <c r="F295" s="1154"/>
      <c r="G295" s="1154"/>
      <c r="H295" s="1154"/>
      <c r="I295" s="1154"/>
      <c r="J295" s="1154"/>
      <c r="K295" s="1154"/>
      <c r="L295" s="1154"/>
      <c r="M295" s="1154"/>
      <c r="N295" s="1154"/>
      <c r="O295" s="1155"/>
      <c r="P295" s="1156"/>
      <c r="Q295" s="1157"/>
      <c r="R295" s="1158"/>
      <c r="S295" s="427"/>
      <c r="T295" s="427"/>
      <c r="U295" s="427"/>
      <c r="V295" s="427"/>
      <c r="W295" s="445"/>
      <c r="X295" s="445"/>
      <c r="Y295" s="445"/>
      <c r="Z295" s="445"/>
      <c r="AA295" s="445"/>
      <c r="AB295" s="445"/>
      <c r="AC295" s="445"/>
      <c r="AD295" s="445"/>
      <c r="AE295" s="437"/>
      <c r="AF295" s="437"/>
      <c r="AG295" s="437"/>
      <c r="AH295" s="446"/>
      <c r="AI295" s="446"/>
      <c r="AJ295" s="446"/>
      <c r="AK295" s="446"/>
      <c r="AL295" s="422"/>
      <c r="AM295" s="422"/>
      <c r="AN295" s="422"/>
      <c r="AO295" s="422"/>
      <c r="AP295" s="422"/>
      <c r="AQ295" s="422"/>
      <c r="AR295" s="422"/>
      <c r="AS295" s="422"/>
      <c r="AT295" s="422"/>
      <c r="AU295" s="422"/>
      <c r="AV295" s="422"/>
      <c r="AW295" s="422"/>
      <c r="AX295" s="410"/>
    </row>
    <row r="296" spans="1:50" ht="15" customHeight="1">
      <c r="A296" s="1159" t="s">
        <v>50</v>
      </c>
      <c r="B296" s="1160"/>
      <c r="C296" s="1160"/>
      <c r="D296" s="1160"/>
      <c r="E296" s="1160"/>
      <c r="F296" s="1160"/>
      <c r="G296" s="1160"/>
      <c r="H296" s="1160"/>
      <c r="I296" s="1160"/>
      <c r="J296" s="1160"/>
      <c r="K296" s="1160"/>
      <c r="L296" s="1160"/>
      <c r="M296" s="1160"/>
      <c r="N296" s="1160"/>
      <c r="O296" s="1160"/>
      <c r="P296" s="1160"/>
      <c r="Q296" s="1160"/>
      <c r="R296" s="1161"/>
      <c r="S296" s="445">
        <f t="shared" ref="S296:AV296" si="10">SUM(S292:S295)</f>
        <v>2</v>
      </c>
      <c r="T296" s="445">
        <f t="shared" si="10"/>
        <v>2</v>
      </c>
      <c r="U296" s="445">
        <f t="shared" si="10"/>
        <v>2</v>
      </c>
      <c r="V296" s="445">
        <f t="shared" si="10"/>
        <v>2</v>
      </c>
      <c r="W296" s="445">
        <f t="shared" si="10"/>
        <v>2</v>
      </c>
      <c r="X296" s="445">
        <f t="shared" si="10"/>
        <v>2</v>
      </c>
      <c r="Y296" s="445">
        <f t="shared" si="10"/>
        <v>2</v>
      </c>
      <c r="Z296" s="445">
        <f t="shared" si="10"/>
        <v>2</v>
      </c>
      <c r="AA296" s="445">
        <f t="shared" si="10"/>
        <v>2</v>
      </c>
      <c r="AB296" s="445">
        <f t="shared" si="10"/>
        <v>2</v>
      </c>
      <c r="AC296" s="445">
        <f t="shared" si="10"/>
        <v>2</v>
      </c>
      <c r="AD296" s="445">
        <f t="shared" si="10"/>
        <v>2</v>
      </c>
      <c r="AE296" s="445">
        <f t="shared" si="10"/>
        <v>2</v>
      </c>
      <c r="AF296" s="445">
        <f t="shared" si="10"/>
        <v>2</v>
      </c>
      <c r="AG296" s="445">
        <f t="shared" si="10"/>
        <v>2</v>
      </c>
      <c r="AH296" s="445">
        <f t="shared" si="10"/>
        <v>2</v>
      </c>
      <c r="AI296" s="445">
        <f t="shared" si="10"/>
        <v>2</v>
      </c>
      <c r="AJ296" s="445">
        <f t="shared" si="10"/>
        <v>2</v>
      </c>
      <c r="AK296" s="445">
        <f t="shared" si="10"/>
        <v>2</v>
      </c>
      <c r="AL296" s="445">
        <f t="shared" si="10"/>
        <v>2</v>
      </c>
      <c r="AM296" s="445">
        <f t="shared" si="10"/>
        <v>2</v>
      </c>
      <c r="AN296" s="445">
        <f t="shared" si="10"/>
        <v>0</v>
      </c>
      <c r="AO296" s="445">
        <f t="shared" si="10"/>
        <v>0</v>
      </c>
      <c r="AP296" s="445">
        <f t="shared" si="10"/>
        <v>0</v>
      </c>
      <c r="AQ296" s="445">
        <f t="shared" si="10"/>
        <v>0</v>
      </c>
      <c r="AR296" s="445">
        <f t="shared" si="10"/>
        <v>0</v>
      </c>
      <c r="AS296" s="445">
        <f t="shared" si="10"/>
        <v>0</v>
      </c>
      <c r="AT296" s="445">
        <f t="shared" si="10"/>
        <v>0</v>
      </c>
      <c r="AU296" s="445">
        <f t="shared" si="10"/>
        <v>0</v>
      </c>
      <c r="AV296" s="445">
        <f t="shared" si="10"/>
        <v>0</v>
      </c>
      <c r="AW296" s="445">
        <f>SUM(AW292:AW295)</f>
        <v>0</v>
      </c>
      <c r="AX296" s="435"/>
    </row>
    <row r="297" spans="1:50" ht="15.75">
      <c r="A297" s="447"/>
      <c r="B297" s="462"/>
      <c r="C297" s="448"/>
      <c r="D297" s="448"/>
      <c r="E297" s="448"/>
      <c r="F297" s="448"/>
      <c r="G297" s="448"/>
      <c r="H297" s="448"/>
      <c r="I297" s="448"/>
      <c r="J297" s="448"/>
      <c r="K297" s="448"/>
      <c r="L297" s="448"/>
      <c r="M297" s="448"/>
      <c r="N297" s="448"/>
      <c r="O297" s="448"/>
      <c r="P297" s="448"/>
      <c r="Q297" s="448"/>
      <c r="R297" s="448"/>
      <c r="S297" s="449"/>
      <c r="T297" s="370"/>
      <c r="U297" s="370"/>
      <c r="V297" s="370"/>
      <c r="W297" s="370"/>
      <c r="X297" s="370"/>
      <c r="Y297" s="370"/>
      <c r="Z297" s="370"/>
      <c r="AA297" s="370"/>
      <c r="AB297" s="370"/>
      <c r="AC297" s="370"/>
      <c r="AD297" s="370"/>
      <c r="AE297" s="370"/>
      <c r="AF297" s="370"/>
      <c r="AG297" s="370"/>
      <c r="AH297" s="370"/>
      <c r="AI297" s="370"/>
      <c r="AJ297" s="370"/>
      <c r="AK297" s="370"/>
      <c r="AL297" s="450"/>
      <c r="AM297" s="450"/>
      <c r="AN297" s="450"/>
      <c r="AO297" s="450"/>
      <c r="AP297" s="450"/>
      <c r="AQ297" s="450"/>
      <c r="AR297" s="450"/>
      <c r="AS297" s="450"/>
      <c r="AT297" s="370"/>
      <c r="AU297" s="370"/>
      <c r="AV297" s="370"/>
      <c r="AW297" s="370"/>
      <c r="AX297" s="347"/>
    </row>
    <row r="298" spans="1:50" ht="15.75">
      <c r="A298" s="451"/>
      <c r="B298" s="463" t="s">
        <v>63</v>
      </c>
      <c r="C298" s="452"/>
      <c r="D298" s="452"/>
      <c r="E298" s="452"/>
      <c r="F298" s="452"/>
      <c r="G298" s="452"/>
      <c r="H298" s="452"/>
      <c r="I298" s="452"/>
      <c r="J298" s="452"/>
      <c r="K298" s="452"/>
      <c r="L298" s="452"/>
      <c r="M298" s="452"/>
      <c r="N298" s="452"/>
      <c r="O298" s="452"/>
      <c r="P298" s="452"/>
      <c r="Q298" s="453"/>
      <c r="R298" s="453"/>
      <c r="S298" s="454"/>
      <c r="T298" s="450"/>
      <c r="U298" s="450"/>
      <c r="V298" s="450"/>
      <c r="W298" s="450"/>
      <c r="X298" s="450"/>
      <c r="Y298" s="450"/>
      <c r="Z298" s="450"/>
      <c r="AA298" s="450"/>
      <c r="AB298" s="450"/>
      <c r="AC298" s="450"/>
      <c r="AD298" s="450"/>
      <c r="AE298" s="450"/>
      <c r="AF298" s="450"/>
      <c r="AG298" s="450"/>
      <c r="AH298" s="450"/>
      <c r="AI298" s="450"/>
      <c r="AJ298" s="450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5"/>
    </row>
    <row r="299" spans="1:50" ht="15.75">
      <c r="A299" s="451"/>
      <c r="B299" s="463"/>
      <c r="C299" s="452"/>
      <c r="D299" s="452"/>
      <c r="E299" s="452"/>
      <c r="F299" s="452"/>
      <c r="G299" s="452"/>
      <c r="H299" s="452"/>
      <c r="I299" s="452"/>
      <c r="J299" s="452"/>
      <c r="K299" s="452"/>
      <c r="L299" s="452"/>
      <c r="M299" s="452"/>
      <c r="N299" s="452"/>
      <c r="O299" s="452"/>
      <c r="P299" s="452"/>
      <c r="Q299" s="453"/>
      <c r="R299" s="448"/>
      <c r="S299" s="454"/>
      <c r="T299" s="450"/>
      <c r="U299" s="450"/>
      <c r="V299" s="450"/>
      <c r="W299" s="450"/>
      <c r="X299" s="450"/>
      <c r="Y299" s="450"/>
      <c r="Z299" s="450"/>
      <c r="AA299" s="450"/>
      <c r="AB299" s="450"/>
      <c r="AC299" s="450"/>
      <c r="AD299" s="450"/>
      <c r="AE299" s="450"/>
      <c r="AF299" s="450"/>
      <c r="AG299" s="450"/>
      <c r="AH299" s="450"/>
      <c r="AI299" s="450"/>
      <c r="AJ299" s="450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5"/>
    </row>
    <row r="300" spans="1:50" ht="15.75">
      <c r="A300" s="451"/>
      <c r="B300" s="463"/>
      <c r="C300" s="452"/>
      <c r="D300" s="452"/>
      <c r="E300" s="452"/>
      <c r="F300" s="452"/>
      <c r="G300" s="452"/>
      <c r="H300" s="452"/>
      <c r="I300" s="452"/>
      <c r="J300" s="452"/>
      <c r="K300" s="452"/>
      <c r="L300" s="452"/>
      <c r="M300" s="452"/>
      <c r="N300" s="452"/>
      <c r="O300" s="452"/>
      <c r="P300" s="452"/>
      <c r="Q300" s="453"/>
      <c r="R300" s="453"/>
      <c r="S300" s="454"/>
      <c r="T300" s="450"/>
      <c r="U300" s="450"/>
      <c r="V300" s="450"/>
      <c r="W300" s="450"/>
      <c r="X300" s="450"/>
      <c r="Y300" s="450"/>
      <c r="Z300" s="450"/>
      <c r="AA300" s="450"/>
      <c r="AB300" s="450"/>
      <c r="AC300" s="450"/>
      <c r="AD300" s="450"/>
      <c r="AE300" s="450"/>
      <c r="AF300" s="450"/>
      <c r="AG300" s="450"/>
      <c r="AH300" s="450"/>
      <c r="AI300" s="450"/>
      <c r="AJ300" s="450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5"/>
    </row>
    <row r="301" spans="1:50" ht="15.75">
      <c r="A301" s="451"/>
      <c r="B301" s="463"/>
      <c r="C301" s="452"/>
      <c r="D301" s="452"/>
      <c r="E301" s="452"/>
      <c r="F301" s="452"/>
      <c r="G301" s="452"/>
      <c r="H301" s="452"/>
      <c r="I301" s="452"/>
      <c r="J301" s="452"/>
      <c r="K301" s="452"/>
      <c r="L301" s="452"/>
      <c r="M301" s="452"/>
      <c r="N301" s="452"/>
      <c r="O301" s="452"/>
      <c r="P301" s="452"/>
      <c r="Q301" s="453"/>
      <c r="R301" s="453"/>
      <c r="S301" s="45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5"/>
    </row>
    <row r="302" spans="1:50" ht="15.75">
      <c r="A302" s="451"/>
      <c r="B302" s="464"/>
      <c r="C302" s="452"/>
      <c r="D302" s="452"/>
      <c r="E302" s="452"/>
      <c r="F302" s="452"/>
      <c r="G302" s="452"/>
      <c r="H302" s="452"/>
      <c r="I302" s="452"/>
      <c r="J302" s="452"/>
      <c r="K302" s="452"/>
      <c r="L302" s="452"/>
      <c r="M302" s="452"/>
      <c r="N302" s="1162"/>
      <c r="O302" s="1162"/>
      <c r="P302" s="1162"/>
      <c r="Q302" s="1162"/>
      <c r="R302" s="453"/>
      <c r="S302" s="450"/>
      <c r="T302" s="450"/>
      <c r="U302" s="450"/>
      <c r="V302" s="450"/>
      <c r="W302" s="450"/>
      <c r="X302" s="450"/>
      <c r="Y302" s="450"/>
      <c r="Z302" s="450"/>
      <c r="AA302" s="450"/>
      <c r="AB302" s="450"/>
      <c r="AC302" s="450"/>
      <c r="AD302" s="450"/>
      <c r="AE302" s="450"/>
      <c r="AF302" s="450"/>
      <c r="AG302" s="450"/>
      <c r="AH302" s="450"/>
      <c r="AI302" s="450"/>
      <c r="AJ302" s="450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5"/>
      <c r="AX302" s="346"/>
    </row>
    <row r="303" spans="1:50" ht="15.75">
      <c r="R303" s="453"/>
    </row>
    <row r="304" spans="1:50" ht="15.75">
      <c r="R304" s="454"/>
    </row>
  </sheetData>
  <autoFilter ref="A11:AZ183" xr:uid="{00000000-0009-0000-0000-000007000000}"/>
  <mergeCells count="1450">
    <mergeCell ref="A6:D6"/>
    <mergeCell ref="AU6:AW6"/>
    <mergeCell ref="A7:D7"/>
    <mergeCell ref="AU7:AW7"/>
    <mergeCell ref="A9:A11"/>
    <mergeCell ref="B9:B11"/>
    <mergeCell ref="C9:C11"/>
    <mergeCell ref="D9:D11"/>
    <mergeCell ref="E9:J9"/>
    <mergeCell ref="E10:G10"/>
    <mergeCell ref="AY48:AY49"/>
    <mergeCell ref="N14:N15"/>
    <mergeCell ref="O14:O15"/>
    <mergeCell ref="K9:L10"/>
    <mergeCell ref="P14:P15"/>
    <mergeCell ref="S12:AW12"/>
    <mergeCell ref="M9:M11"/>
    <mergeCell ref="N9:N11"/>
    <mergeCell ref="O9:P10"/>
    <mergeCell ref="Q9:Q11"/>
    <mergeCell ref="AX9:AX11"/>
    <mergeCell ref="A14:A15"/>
    <mergeCell ref="H10:J10"/>
    <mergeCell ref="E12:G12"/>
    <mergeCell ref="H12:J12"/>
    <mergeCell ref="K12:L12"/>
    <mergeCell ref="O12:P12"/>
    <mergeCell ref="R9:R11"/>
    <mergeCell ref="S9:AW10"/>
    <mergeCell ref="AV14:AV15"/>
    <mergeCell ref="AW14:AW15"/>
    <mergeCell ref="I16:I17"/>
    <mergeCell ref="AZ48:AZ49"/>
    <mergeCell ref="AV1:AX1"/>
    <mergeCell ref="AN2:AX2"/>
    <mergeCell ref="A3:AT3"/>
    <mergeCell ref="AU3:AW3"/>
    <mergeCell ref="A5:D5"/>
    <mergeCell ref="G5:J5"/>
    <mergeCell ref="AU5:AW5"/>
    <mergeCell ref="J14:J15"/>
    <mergeCell ref="K14:K15"/>
    <mergeCell ref="L14:L15"/>
    <mergeCell ref="M14:M15"/>
    <mergeCell ref="Q14:Q15"/>
    <mergeCell ref="AU14:AU15"/>
    <mergeCell ref="B13:AX13"/>
    <mergeCell ref="G14:G15"/>
    <mergeCell ref="H14:H15"/>
    <mergeCell ref="I14:I15"/>
    <mergeCell ref="B14:B15"/>
    <mergeCell ref="C14:C15"/>
    <mergeCell ref="D14:D15"/>
    <mergeCell ref="E14:E15"/>
    <mergeCell ref="F14:F15"/>
    <mergeCell ref="AX14:AX15"/>
    <mergeCell ref="A16:A17"/>
    <mergeCell ref="B16:B17"/>
    <mergeCell ref="C16:C17"/>
    <mergeCell ref="D16:D17"/>
    <mergeCell ref="E16:E17"/>
    <mergeCell ref="F16:F17"/>
    <mergeCell ref="G16:G17"/>
    <mergeCell ref="H16:H17"/>
    <mergeCell ref="J16:J17"/>
    <mergeCell ref="K16:K17"/>
    <mergeCell ref="L16:L17"/>
    <mergeCell ref="M16:M17"/>
    <mergeCell ref="N16:N17"/>
    <mergeCell ref="O16:O17"/>
    <mergeCell ref="P16:P17"/>
    <mergeCell ref="Q16:Q17"/>
    <mergeCell ref="AX16:AX17"/>
    <mergeCell ref="B18:AX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Q19:Q20"/>
    <mergeCell ref="AX19:AX20"/>
    <mergeCell ref="J19:J20"/>
    <mergeCell ref="K19:K20"/>
    <mergeCell ref="L19:L20"/>
    <mergeCell ref="M19:M20"/>
    <mergeCell ref="N19:N20"/>
    <mergeCell ref="O19:O20"/>
    <mergeCell ref="O23:O24"/>
    <mergeCell ref="A21:A22"/>
    <mergeCell ref="B21:B22"/>
    <mergeCell ref="C21:C22"/>
    <mergeCell ref="D21:D22"/>
    <mergeCell ref="E21:E22"/>
    <mergeCell ref="P19:P20"/>
    <mergeCell ref="F21:F22"/>
    <mergeCell ref="G21:G22"/>
    <mergeCell ref="H21:H22"/>
    <mergeCell ref="I21:I22"/>
    <mergeCell ref="J21:J22"/>
    <mergeCell ref="K21:K22"/>
    <mergeCell ref="AX21:AX22"/>
    <mergeCell ref="L21:L22"/>
    <mergeCell ref="M21:M22"/>
    <mergeCell ref="N21:N22"/>
    <mergeCell ref="O21:O22"/>
    <mergeCell ref="P21:P22"/>
    <mergeCell ref="Q21:Q22"/>
    <mergeCell ref="N37:N38"/>
    <mergeCell ref="A23:A24"/>
    <mergeCell ref="B23:B24"/>
    <mergeCell ref="C23:C24"/>
    <mergeCell ref="D23:D24"/>
    <mergeCell ref="E23:E24"/>
    <mergeCell ref="H23:H24"/>
    <mergeCell ref="F23:F24"/>
    <mergeCell ref="G23:G24"/>
    <mergeCell ref="I23:I24"/>
    <mergeCell ref="J23:J24"/>
    <mergeCell ref="K23:K24"/>
    <mergeCell ref="M31:M32"/>
    <mergeCell ref="N31:N32"/>
    <mergeCell ref="A25:A26"/>
    <mergeCell ref="B25:B26"/>
    <mergeCell ref="C25:C26"/>
    <mergeCell ref="D25:D26"/>
    <mergeCell ref="E25:E26"/>
    <mergeCell ref="B30:AX30"/>
    <mergeCell ref="AX25:AX26"/>
    <mergeCell ref="N25:N26"/>
    <mergeCell ref="O25:O26"/>
    <mergeCell ref="L25:L26"/>
    <mergeCell ref="M25:M26"/>
    <mergeCell ref="F31:F32"/>
    <mergeCell ref="G31:G32"/>
    <mergeCell ref="H31:H32"/>
    <mergeCell ref="I31:I32"/>
    <mergeCell ref="J31:J32"/>
    <mergeCell ref="K31:K32"/>
    <mergeCell ref="N23:N24"/>
    <mergeCell ref="Q35:Q36"/>
    <mergeCell ref="AX35:AX36"/>
    <mergeCell ref="A37:A38"/>
    <mergeCell ref="B37:B38"/>
    <mergeCell ref="C37:C38"/>
    <mergeCell ref="D37:D38"/>
    <mergeCell ref="E37:E38"/>
    <mergeCell ref="H35:H36"/>
    <mergeCell ref="P23:P24"/>
    <mergeCell ref="Q23:Q24"/>
    <mergeCell ref="AX23:AX24"/>
    <mergeCell ref="AX31:AX32"/>
    <mergeCell ref="O31:O32"/>
    <mergeCell ref="P31:P32"/>
    <mergeCell ref="Q31:Q32"/>
    <mergeCell ref="B29:AX29"/>
    <mergeCell ref="AX37:AX38"/>
    <mergeCell ref="P25:P26"/>
    <mergeCell ref="Q25:Q26"/>
    <mergeCell ref="F25:F26"/>
    <mergeCell ref="G25:G26"/>
    <mergeCell ref="H25:H26"/>
    <mergeCell ref="I25:I26"/>
    <mergeCell ref="J25:J26"/>
    <mergeCell ref="K25:K26"/>
    <mergeCell ref="L31:L32"/>
    <mergeCell ref="M35:M36"/>
    <mergeCell ref="L23:L24"/>
    <mergeCell ref="M23:M24"/>
    <mergeCell ref="K37:K38"/>
    <mergeCell ref="L37:L38"/>
    <mergeCell ref="M37:M38"/>
    <mergeCell ref="AX39:AX40"/>
    <mergeCell ref="B41:AX41"/>
    <mergeCell ref="G39:G40"/>
    <mergeCell ref="H39:H40"/>
    <mergeCell ref="I39:I40"/>
    <mergeCell ref="A31:A32"/>
    <mergeCell ref="B31:B32"/>
    <mergeCell ref="C31:C32"/>
    <mergeCell ref="D31:D32"/>
    <mergeCell ref="E31:E32"/>
    <mergeCell ref="N35:N36"/>
    <mergeCell ref="I35:I36"/>
    <mergeCell ref="J35:J36"/>
    <mergeCell ref="K35:K36"/>
    <mergeCell ref="L35:L36"/>
    <mergeCell ref="O37:O38"/>
    <mergeCell ref="P37:P38"/>
    <mergeCell ref="Q37:Q38"/>
    <mergeCell ref="F37:F38"/>
    <mergeCell ref="G37:G38"/>
    <mergeCell ref="H37:H38"/>
    <mergeCell ref="I37:I38"/>
    <mergeCell ref="J37:J38"/>
    <mergeCell ref="A35:A36"/>
    <mergeCell ref="B35:B36"/>
    <mergeCell ref="C35:C36"/>
    <mergeCell ref="D35:D36"/>
    <mergeCell ref="E35:E36"/>
    <mergeCell ref="F35:F36"/>
    <mergeCell ref="G35:G36"/>
    <mergeCell ref="O35:O36"/>
    <mergeCell ref="P35:P36"/>
    <mergeCell ref="N42:N43"/>
    <mergeCell ref="O42:O43"/>
    <mergeCell ref="P42:P43"/>
    <mergeCell ref="Q42:Q43"/>
    <mergeCell ref="J39:J40"/>
    <mergeCell ref="K39:K40"/>
    <mergeCell ref="L39:L40"/>
    <mergeCell ref="M39:M40"/>
    <mergeCell ref="N39:N40"/>
    <mergeCell ref="A39:A40"/>
    <mergeCell ref="B39:B40"/>
    <mergeCell ref="C39:C40"/>
    <mergeCell ref="D39:D40"/>
    <mergeCell ref="E39:E40"/>
    <mergeCell ref="F39:F40"/>
    <mergeCell ref="O39:O40"/>
    <mergeCell ref="P39:P40"/>
    <mergeCell ref="Q39:Q40"/>
    <mergeCell ref="AX42:AX43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N44:N45"/>
    <mergeCell ref="O44:O45"/>
    <mergeCell ref="P44:P45"/>
    <mergeCell ref="Q44:Q45"/>
    <mergeCell ref="AX44:AX45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46:AX47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AX48:AX49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AX50:AX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Q52:Q53"/>
    <mergeCell ref="AX52:AX53"/>
    <mergeCell ref="A50:A51"/>
    <mergeCell ref="B50:B51"/>
    <mergeCell ref="C50:C51"/>
    <mergeCell ref="D50:D51"/>
    <mergeCell ref="N58:N59"/>
    <mergeCell ref="O58:O59"/>
    <mergeCell ref="P58:P59"/>
    <mergeCell ref="Q58:Q59"/>
    <mergeCell ref="AX54:AX55"/>
    <mergeCell ref="AX56:AX57"/>
    <mergeCell ref="AX58:AX59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A54:A55"/>
    <mergeCell ref="B54:B55"/>
    <mergeCell ref="C54:C55"/>
    <mergeCell ref="D54:D55"/>
    <mergeCell ref="E54:E55"/>
    <mergeCell ref="F54:F55"/>
    <mergeCell ref="G54:G55"/>
    <mergeCell ref="H54:H55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D60:D61"/>
    <mergeCell ref="E60:E61"/>
    <mergeCell ref="F60:F61"/>
    <mergeCell ref="A58:A59"/>
    <mergeCell ref="A60:A61"/>
    <mergeCell ref="M58:M59"/>
    <mergeCell ref="Q60:Q61"/>
    <mergeCell ref="AX60:AX61"/>
    <mergeCell ref="G60:G61"/>
    <mergeCell ref="H60:H61"/>
    <mergeCell ref="I60:I61"/>
    <mergeCell ref="J60:J61"/>
    <mergeCell ref="K60:K61"/>
    <mergeCell ref="L60:L61"/>
    <mergeCell ref="G64:G65"/>
    <mergeCell ref="H64:H65"/>
    <mergeCell ref="M60:M61"/>
    <mergeCell ref="N60:N61"/>
    <mergeCell ref="O60:O61"/>
    <mergeCell ref="P60:P61"/>
    <mergeCell ref="M64:M65"/>
    <mergeCell ref="N64:N65"/>
    <mergeCell ref="B62:AX62"/>
    <mergeCell ref="B63:AX63"/>
    <mergeCell ref="B60:B61"/>
    <mergeCell ref="C60:C61"/>
    <mergeCell ref="B64:B65"/>
    <mergeCell ref="C64:C65"/>
    <mergeCell ref="D64:D65"/>
    <mergeCell ref="E64:E65"/>
    <mergeCell ref="F64:F65"/>
    <mergeCell ref="A66:A67"/>
    <mergeCell ref="B66:AX67"/>
    <mergeCell ref="O64:O65"/>
    <mergeCell ref="P64:P65"/>
    <mergeCell ref="Q64:Q65"/>
    <mergeCell ref="AX64:AX65"/>
    <mergeCell ref="I64:I65"/>
    <mergeCell ref="J64:J65"/>
    <mergeCell ref="K64:K65"/>
    <mergeCell ref="L64:L65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64:A65"/>
    <mergeCell ref="I70:I71"/>
    <mergeCell ref="J70:J71"/>
    <mergeCell ref="K70:K71"/>
    <mergeCell ref="L70:L71"/>
    <mergeCell ref="A70:A71"/>
    <mergeCell ref="B70:B71"/>
    <mergeCell ref="C70:C71"/>
    <mergeCell ref="D70:D71"/>
    <mergeCell ref="E70:E71"/>
    <mergeCell ref="F70:F71"/>
    <mergeCell ref="A72:A73"/>
    <mergeCell ref="B72:AX73"/>
    <mergeCell ref="M70:M71"/>
    <mergeCell ref="N70:N71"/>
    <mergeCell ref="O70:O71"/>
    <mergeCell ref="P70:P71"/>
    <mergeCell ref="Q70:Q71"/>
    <mergeCell ref="AX70:AX71"/>
    <mergeCell ref="G70:G71"/>
    <mergeCell ref="H70:H71"/>
    <mergeCell ref="I74:I75"/>
    <mergeCell ref="J74:J75"/>
    <mergeCell ref="K74:K75"/>
    <mergeCell ref="L74:L75"/>
    <mergeCell ref="A74:A75"/>
    <mergeCell ref="B74:B75"/>
    <mergeCell ref="C74:C75"/>
    <mergeCell ref="D74:D75"/>
    <mergeCell ref="E74:E75"/>
    <mergeCell ref="F74:F75"/>
    <mergeCell ref="A76:A77"/>
    <mergeCell ref="B76:AX77"/>
    <mergeCell ref="M74:M75"/>
    <mergeCell ref="N74:N75"/>
    <mergeCell ref="O74:O75"/>
    <mergeCell ref="P74:P75"/>
    <mergeCell ref="Q74:Q75"/>
    <mergeCell ref="AX74:AX75"/>
    <mergeCell ref="G74:G75"/>
    <mergeCell ref="H74:H75"/>
    <mergeCell ref="A78:A79"/>
    <mergeCell ref="B78:B79"/>
    <mergeCell ref="C78:C79"/>
    <mergeCell ref="D78:D79"/>
    <mergeCell ref="E78:E79"/>
    <mergeCell ref="F78:F79"/>
    <mergeCell ref="Q78:Q79"/>
    <mergeCell ref="AX78:AX79"/>
    <mergeCell ref="G78:G79"/>
    <mergeCell ref="H78:H79"/>
    <mergeCell ref="I78:I79"/>
    <mergeCell ref="J78:J79"/>
    <mergeCell ref="K78:K79"/>
    <mergeCell ref="L78:L79"/>
    <mergeCell ref="E80:E81"/>
    <mergeCell ref="F80:F81"/>
    <mergeCell ref="M78:M79"/>
    <mergeCell ref="N78:N79"/>
    <mergeCell ref="O78:O79"/>
    <mergeCell ref="P78:P79"/>
    <mergeCell ref="N80:N81"/>
    <mergeCell ref="O80:O81"/>
    <mergeCell ref="P80:P81"/>
    <mergeCell ref="Q80:Q81"/>
    <mergeCell ref="AX80:AX81"/>
    <mergeCell ref="G80:G81"/>
    <mergeCell ref="H80:H81"/>
    <mergeCell ref="I80:I81"/>
    <mergeCell ref="J80:J81"/>
    <mergeCell ref="K80:K81"/>
    <mergeCell ref="A82:A83"/>
    <mergeCell ref="C82:C83"/>
    <mergeCell ref="D82:D83"/>
    <mergeCell ref="E82:E83"/>
    <mergeCell ref="F82:F83"/>
    <mergeCell ref="M80:M81"/>
    <mergeCell ref="L80:L81"/>
    <mergeCell ref="A80:A81"/>
    <mergeCell ref="C80:C81"/>
    <mergeCell ref="D80:D81"/>
    <mergeCell ref="Q82:Q83"/>
    <mergeCell ref="AX82:AX83"/>
    <mergeCell ref="G82:G83"/>
    <mergeCell ref="H82:H83"/>
    <mergeCell ref="I82:I83"/>
    <mergeCell ref="J82:J83"/>
    <mergeCell ref="K82:K83"/>
    <mergeCell ref="L82:L83"/>
    <mergeCell ref="H84:H85"/>
    <mergeCell ref="I84:I85"/>
    <mergeCell ref="M82:M83"/>
    <mergeCell ref="N82:N83"/>
    <mergeCell ref="O82:O83"/>
    <mergeCell ref="P82:P83"/>
    <mergeCell ref="A84:A85"/>
    <mergeCell ref="C84:C85"/>
    <mergeCell ref="D84:D85"/>
    <mergeCell ref="E84:E85"/>
    <mergeCell ref="F84:F85"/>
    <mergeCell ref="G84:G85"/>
    <mergeCell ref="Q84:Q85"/>
    <mergeCell ref="AX84:AX85"/>
    <mergeCell ref="A86:A87"/>
    <mergeCell ref="C86:C87"/>
    <mergeCell ref="D86:D87"/>
    <mergeCell ref="E86:E87"/>
    <mergeCell ref="F86:F87"/>
    <mergeCell ref="G86:G87"/>
    <mergeCell ref="J84:J85"/>
    <mergeCell ref="K84:K85"/>
    <mergeCell ref="I86:I87"/>
    <mergeCell ref="J86:J87"/>
    <mergeCell ref="K86:K87"/>
    <mergeCell ref="L86:L87"/>
    <mergeCell ref="M86:M87"/>
    <mergeCell ref="P84:P85"/>
    <mergeCell ref="L84:L85"/>
    <mergeCell ref="M84:M85"/>
    <mergeCell ref="N84:N85"/>
    <mergeCell ref="O84:O85"/>
    <mergeCell ref="P90:P91"/>
    <mergeCell ref="L90:L91"/>
    <mergeCell ref="M90:M91"/>
    <mergeCell ref="N90:N91"/>
    <mergeCell ref="O90:O91"/>
    <mergeCell ref="N92:N93"/>
    <mergeCell ref="O92:O93"/>
    <mergeCell ref="P92:P93"/>
    <mergeCell ref="Q92:Q93"/>
    <mergeCell ref="N86:N87"/>
    <mergeCell ref="O86:O87"/>
    <mergeCell ref="P86:P87"/>
    <mergeCell ref="Q86:Q87"/>
    <mergeCell ref="AX86:AX87"/>
    <mergeCell ref="A88:A89"/>
    <mergeCell ref="C88:C89"/>
    <mergeCell ref="D88:D89"/>
    <mergeCell ref="E88:E89"/>
    <mergeCell ref="H86:H87"/>
    <mergeCell ref="F88:F89"/>
    <mergeCell ref="G88:G89"/>
    <mergeCell ref="H88:H89"/>
    <mergeCell ref="I88:I89"/>
    <mergeCell ref="J88:J89"/>
    <mergeCell ref="K88:K89"/>
    <mergeCell ref="L88:L89"/>
    <mergeCell ref="M88:M89"/>
    <mergeCell ref="N88:N89"/>
    <mergeCell ref="O88:O89"/>
    <mergeCell ref="P88:P89"/>
    <mergeCell ref="Q88:Q89"/>
    <mergeCell ref="AX88:AX89"/>
    <mergeCell ref="B96:AX96"/>
    <mergeCell ref="A97:A98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K97:K98"/>
    <mergeCell ref="A90:A91"/>
    <mergeCell ref="C90:C91"/>
    <mergeCell ref="D90:D91"/>
    <mergeCell ref="E90:E91"/>
    <mergeCell ref="F90:F91"/>
    <mergeCell ref="G90:G91"/>
    <mergeCell ref="H90:H91"/>
    <mergeCell ref="I90:I91"/>
    <mergeCell ref="Q90:Q91"/>
    <mergeCell ref="AX90:AX91"/>
    <mergeCell ref="A92:A93"/>
    <mergeCell ref="C92:C93"/>
    <mergeCell ref="D92:D93"/>
    <mergeCell ref="E92:E93"/>
    <mergeCell ref="F92:F93"/>
    <mergeCell ref="G92:G93"/>
    <mergeCell ref="J90:J91"/>
    <mergeCell ref="K90:K91"/>
    <mergeCell ref="I92:I93"/>
    <mergeCell ref="J92:J93"/>
    <mergeCell ref="AX92:AX93"/>
    <mergeCell ref="A94:A95"/>
    <mergeCell ref="C94:C95"/>
    <mergeCell ref="D94:D95"/>
    <mergeCell ref="E94:E95"/>
    <mergeCell ref="H92:H93"/>
    <mergeCell ref="F94:F95"/>
    <mergeCell ref="G94:G95"/>
    <mergeCell ref="H94:H95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X94:AX95"/>
    <mergeCell ref="K92:K93"/>
    <mergeCell ref="L92:L93"/>
    <mergeCell ref="M92:M93"/>
    <mergeCell ref="L97:L98"/>
    <mergeCell ref="M97:M98"/>
    <mergeCell ref="N97:N98"/>
    <mergeCell ref="O97:O98"/>
    <mergeCell ref="P97:P98"/>
    <mergeCell ref="Q97:Q98"/>
    <mergeCell ref="AX97:AX98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K101:K102"/>
    <mergeCell ref="L101:L102"/>
    <mergeCell ref="M101:M102"/>
    <mergeCell ref="N101:N102"/>
    <mergeCell ref="O101:O102"/>
    <mergeCell ref="P101:P102"/>
    <mergeCell ref="Q101:Q102"/>
    <mergeCell ref="N99:N100"/>
    <mergeCell ref="O99:O100"/>
    <mergeCell ref="P99:P100"/>
    <mergeCell ref="Q99:Q100"/>
    <mergeCell ref="AX101:AX102"/>
    <mergeCell ref="AX99:AX100"/>
    <mergeCell ref="A101:A102"/>
    <mergeCell ref="E107:E108"/>
    <mergeCell ref="F107:F108"/>
    <mergeCell ref="G107:G108"/>
    <mergeCell ref="H107:H108"/>
    <mergeCell ref="I107:I108"/>
    <mergeCell ref="J107:J108"/>
    <mergeCell ref="K107:K108"/>
    <mergeCell ref="L107:L108"/>
    <mergeCell ref="M107:M108"/>
    <mergeCell ref="N107:N108"/>
    <mergeCell ref="O107:O108"/>
    <mergeCell ref="P107:P108"/>
    <mergeCell ref="Q107:Q108"/>
    <mergeCell ref="A99:A100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K99:K100"/>
    <mergeCell ref="L99:L100"/>
    <mergeCell ref="M99:M100"/>
    <mergeCell ref="A103:A104"/>
    <mergeCell ref="B103:B104"/>
    <mergeCell ref="C103:C104"/>
    <mergeCell ref="D103:D104"/>
    <mergeCell ref="E103:E104"/>
    <mergeCell ref="AX103:A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AX105:AX106"/>
    <mergeCell ref="N103:N104"/>
    <mergeCell ref="O103:O104"/>
    <mergeCell ref="P103:P104"/>
    <mergeCell ref="Q103:Q104"/>
    <mergeCell ref="F103:F104"/>
    <mergeCell ref="G103:G104"/>
    <mergeCell ref="H103:H104"/>
    <mergeCell ref="I103:I104"/>
    <mergeCell ref="J103:J104"/>
    <mergeCell ref="K103:K104"/>
    <mergeCell ref="L103:L104"/>
    <mergeCell ref="M103:M104"/>
    <mergeCell ref="J112:J113"/>
    <mergeCell ref="K112:K113"/>
    <mergeCell ref="L112:L113"/>
    <mergeCell ref="M112:M113"/>
    <mergeCell ref="N112:N113"/>
    <mergeCell ref="O112:O113"/>
    <mergeCell ref="P112:P113"/>
    <mergeCell ref="Q112:Q113"/>
    <mergeCell ref="AX107:AX108"/>
    <mergeCell ref="B109:AX109"/>
    <mergeCell ref="A110:A111"/>
    <mergeCell ref="B110:B111"/>
    <mergeCell ref="C110:C111"/>
    <mergeCell ref="D110:D111"/>
    <mergeCell ref="E110:E111"/>
    <mergeCell ref="F110:F111"/>
    <mergeCell ref="G110:G111"/>
    <mergeCell ref="H110:H111"/>
    <mergeCell ref="I110:I111"/>
    <mergeCell ref="J110:J111"/>
    <mergeCell ref="K110:K111"/>
    <mergeCell ref="L110:L111"/>
    <mergeCell ref="M110:M111"/>
    <mergeCell ref="N110:N111"/>
    <mergeCell ref="O110:O111"/>
    <mergeCell ref="P110:P111"/>
    <mergeCell ref="Q110:Q111"/>
    <mergeCell ref="AX110:AX111"/>
    <mergeCell ref="A107:A108"/>
    <mergeCell ref="B107:B108"/>
    <mergeCell ref="C107:C108"/>
    <mergeCell ref="D107:D108"/>
    <mergeCell ref="N116:N117"/>
    <mergeCell ref="O116:O117"/>
    <mergeCell ref="P116:P117"/>
    <mergeCell ref="Q116:Q117"/>
    <mergeCell ref="AX112:AX113"/>
    <mergeCell ref="A114:A115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Q114:Q115"/>
    <mergeCell ref="AX114:AX115"/>
    <mergeCell ref="A112:A113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AX116:AX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AX118:AX119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A120:A121"/>
    <mergeCell ref="B120:B121"/>
    <mergeCell ref="C120:C121"/>
    <mergeCell ref="D120:D121"/>
    <mergeCell ref="E120:E121"/>
    <mergeCell ref="F120:F121"/>
    <mergeCell ref="Q120:Q121"/>
    <mergeCell ref="AX120:AX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J123:J124"/>
    <mergeCell ref="K123:K124"/>
    <mergeCell ref="L123:L124"/>
    <mergeCell ref="M123:M124"/>
    <mergeCell ref="B122:AX122"/>
    <mergeCell ref="G123:G124"/>
    <mergeCell ref="H123:H124"/>
    <mergeCell ref="I123:I124"/>
    <mergeCell ref="A123:A124"/>
    <mergeCell ref="B123:B124"/>
    <mergeCell ref="C123:C124"/>
    <mergeCell ref="D123:D124"/>
    <mergeCell ref="E123:E124"/>
    <mergeCell ref="F123:F124"/>
    <mergeCell ref="A125:A126"/>
    <mergeCell ref="B125:B126"/>
    <mergeCell ref="C125:C126"/>
    <mergeCell ref="D125:D126"/>
    <mergeCell ref="E125:E126"/>
    <mergeCell ref="L125:L126"/>
    <mergeCell ref="K125:K126"/>
    <mergeCell ref="P123:P124"/>
    <mergeCell ref="Q123:Q124"/>
    <mergeCell ref="AX123:AX124"/>
    <mergeCell ref="M125:M126"/>
    <mergeCell ref="N123:N124"/>
    <mergeCell ref="O123:O124"/>
    <mergeCell ref="N125:N126"/>
    <mergeCell ref="O125:O126"/>
    <mergeCell ref="P125:P126"/>
    <mergeCell ref="Q125:Q126"/>
    <mergeCell ref="AX125:AX126"/>
    <mergeCell ref="B127:AX127"/>
    <mergeCell ref="H125:H126"/>
    <mergeCell ref="I125:I126"/>
    <mergeCell ref="J125:J126"/>
    <mergeCell ref="L128:L129"/>
    <mergeCell ref="M128:M129"/>
    <mergeCell ref="F125:F126"/>
    <mergeCell ref="G125:G126"/>
    <mergeCell ref="A128:A129"/>
    <mergeCell ref="B128:B129"/>
    <mergeCell ref="C128:C129"/>
    <mergeCell ref="D128:D129"/>
    <mergeCell ref="E128:E129"/>
    <mergeCell ref="F128:F129"/>
    <mergeCell ref="N128:N129"/>
    <mergeCell ref="O128:O129"/>
    <mergeCell ref="P128:P129"/>
    <mergeCell ref="Q128:Q129"/>
    <mergeCell ref="AX128:AX129"/>
    <mergeCell ref="H128:H129"/>
    <mergeCell ref="I128:I129"/>
    <mergeCell ref="J128:J129"/>
    <mergeCell ref="K128:K129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G128:G129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A133:A134"/>
    <mergeCell ref="N133:N134"/>
    <mergeCell ref="O133:O134"/>
    <mergeCell ref="P133:P134"/>
    <mergeCell ref="Q133:Q134"/>
    <mergeCell ref="B130:AX130"/>
    <mergeCell ref="N131:N132"/>
    <mergeCell ref="O131:O132"/>
    <mergeCell ref="P131:P132"/>
    <mergeCell ref="Q131:Q132"/>
    <mergeCell ref="AX131:AX132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3:AX134"/>
    <mergeCell ref="AX135:AX136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J141:J142"/>
    <mergeCell ref="K141:K142"/>
    <mergeCell ref="L141:L142"/>
    <mergeCell ref="M141:M142"/>
    <mergeCell ref="N141:N142"/>
    <mergeCell ref="O141:O142"/>
    <mergeCell ref="P141:P142"/>
    <mergeCell ref="Q141:Q142"/>
    <mergeCell ref="AX137:AX138"/>
    <mergeCell ref="A139:A140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K139:K140"/>
    <mergeCell ref="L139:L140"/>
    <mergeCell ref="M139:M140"/>
    <mergeCell ref="N139:N140"/>
    <mergeCell ref="O139:O140"/>
    <mergeCell ref="P139:P140"/>
    <mergeCell ref="Q139:Q140"/>
    <mergeCell ref="AX139:AX140"/>
    <mergeCell ref="A137:A138"/>
    <mergeCell ref="B137:B138"/>
    <mergeCell ref="C137:C138"/>
    <mergeCell ref="D137:D138"/>
    <mergeCell ref="E137:E138"/>
    <mergeCell ref="N145:N146"/>
    <mergeCell ref="O145:O146"/>
    <mergeCell ref="P145:P146"/>
    <mergeCell ref="Q145:Q146"/>
    <mergeCell ref="AX141:AX142"/>
    <mergeCell ref="A143:A144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K143:K144"/>
    <mergeCell ref="L143:L144"/>
    <mergeCell ref="M143:M144"/>
    <mergeCell ref="N143:N144"/>
    <mergeCell ref="O143:O144"/>
    <mergeCell ref="P143:P144"/>
    <mergeCell ref="Q143:Q144"/>
    <mergeCell ref="AX143:AX144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AX145:AX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M147:M148"/>
    <mergeCell ref="N147:N148"/>
    <mergeCell ref="O147:O148"/>
    <mergeCell ref="P147:P148"/>
    <mergeCell ref="Q147:Q148"/>
    <mergeCell ref="AX147:AX148"/>
    <mergeCell ref="A145:A146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K145:K146"/>
    <mergeCell ref="L145:L146"/>
    <mergeCell ref="M145:M146"/>
    <mergeCell ref="B149:AX149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N150:N151"/>
    <mergeCell ref="O150:O151"/>
    <mergeCell ref="P150:P151"/>
    <mergeCell ref="Q150:Q151"/>
    <mergeCell ref="AX150:AX151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2:AX153"/>
    <mergeCell ref="AX154:AX155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N160:N161"/>
    <mergeCell ref="O160:O161"/>
    <mergeCell ref="P160:P161"/>
    <mergeCell ref="Q160:Q161"/>
    <mergeCell ref="AX156:AX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X158:AX159"/>
    <mergeCell ref="A156:A157"/>
    <mergeCell ref="J164:J165"/>
    <mergeCell ref="K164:K165"/>
    <mergeCell ref="L164:L165"/>
    <mergeCell ref="M164:M165"/>
    <mergeCell ref="N164:N165"/>
    <mergeCell ref="O164:O165"/>
    <mergeCell ref="P164:P165"/>
    <mergeCell ref="Q164:Q165"/>
    <mergeCell ref="AX160:AX161"/>
    <mergeCell ref="A162:A163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AX162:AX163"/>
    <mergeCell ref="A160:A161"/>
    <mergeCell ref="B160:B161"/>
    <mergeCell ref="C160:C161"/>
    <mergeCell ref="D160:D161"/>
    <mergeCell ref="E160:E161"/>
    <mergeCell ref="N168:N169"/>
    <mergeCell ref="O168:O169"/>
    <mergeCell ref="P168:P169"/>
    <mergeCell ref="Q168:Q169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Q166:Q167"/>
    <mergeCell ref="AX166:AX167"/>
    <mergeCell ref="A164:A165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AX168:AX169"/>
    <mergeCell ref="A170:A171"/>
    <mergeCell ref="B170:B171"/>
    <mergeCell ref="C170:C171"/>
    <mergeCell ref="D170:D171"/>
    <mergeCell ref="E170:E171"/>
    <mergeCell ref="F170:F171"/>
    <mergeCell ref="G170:G171"/>
    <mergeCell ref="H170:H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Q170:Q171"/>
    <mergeCell ref="AX170:AX171"/>
    <mergeCell ref="A168:A169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K168:K169"/>
    <mergeCell ref="L168:L169"/>
    <mergeCell ref="M168:M169"/>
    <mergeCell ref="AX179:AX180"/>
    <mergeCell ref="A172:A173"/>
    <mergeCell ref="B172:B173"/>
    <mergeCell ref="C172:C173"/>
    <mergeCell ref="D172:D173"/>
    <mergeCell ref="E172:E173"/>
    <mergeCell ref="N172:N173"/>
    <mergeCell ref="O172:O173"/>
    <mergeCell ref="P172:P173"/>
    <mergeCell ref="Q172:Q173"/>
    <mergeCell ref="F172:F173"/>
    <mergeCell ref="G172:G173"/>
    <mergeCell ref="H172:H173"/>
    <mergeCell ref="I172:I173"/>
    <mergeCell ref="J172:J173"/>
    <mergeCell ref="K172:K173"/>
    <mergeCell ref="AX172:AX173"/>
    <mergeCell ref="A174:A175"/>
    <mergeCell ref="B174:B175"/>
    <mergeCell ref="C174:C175"/>
    <mergeCell ref="D174:D175"/>
    <mergeCell ref="E174:E175"/>
    <mergeCell ref="F174:F175"/>
    <mergeCell ref="G174:G175"/>
    <mergeCell ref="L172:L173"/>
    <mergeCell ref="M172:M173"/>
    <mergeCell ref="P174:P175"/>
    <mergeCell ref="Q174:Q175"/>
    <mergeCell ref="J174:J175"/>
    <mergeCell ref="K174:K175"/>
    <mergeCell ref="L174:L175"/>
    <mergeCell ref="M174:M175"/>
    <mergeCell ref="AX174:AX175"/>
    <mergeCell ref="A176:A177"/>
    <mergeCell ref="B176:B177"/>
    <mergeCell ref="C176:C177"/>
    <mergeCell ref="D176:D177"/>
    <mergeCell ref="E176:E177"/>
    <mergeCell ref="N176:N177"/>
    <mergeCell ref="O176:O177"/>
    <mergeCell ref="P176:P177"/>
    <mergeCell ref="Q176:Q177"/>
    <mergeCell ref="AX176:AX177"/>
    <mergeCell ref="B178:AX178"/>
    <mergeCell ref="H176:H177"/>
    <mergeCell ref="I176:I177"/>
    <mergeCell ref="J176:J177"/>
    <mergeCell ref="K176:K177"/>
    <mergeCell ref="F176:F177"/>
    <mergeCell ref="G176:G177"/>
    <mergeCell ref="L176:L177"/>
    <mergeCell ref="M176:M177"/>
    <mergeCell ref="N174:N175"/>
    <mergeCell ref="G181:G182"/>
    <mergeCell ref="H181:H182"/>
    <mergeCell ref="I181:I182"/>
    <mergeCell ref="J181:J182"/>
    <mergeCell ref="K181:K182"/>
    <mergeCell ref="L181:L182"/>
    <mergeCell ref="M181:M182"/>
    <mergeCell ref="N181:N182"/>
    <mergeCell ref="O181:O182"/>
    <mergeCell ref="P181:P182"/>
    <mergeCell ref="Q181:Q182"/>
    <mergeCell ref="N179:N180"/>
    <mergeCell ref="O179:O180"/>
    <mergeCell ref="P179:P180"/>
    <mergeCell ref="Q179:Q180"/>
    <mergeCell ref="O174:O175"/>
    <mergeCell ref="H174:H175"/>
    <mergeCell ref="I174:I175"/>
    <mergeCell ref="AX181:AX182"/>
    <mergeCell ref="A179:A180"/>
    <mergeCell ref="B179:B180"/>
    <mergeCell ref="C179:C180"/>
    <mergeCell ref="D179:D180"/>
    <mergeCell ref="E179:E180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B183:AX183"/>
    <mergeCell ref="A185:A186"/>
    <mergeCell ref="B185:B186"/>
    <mergeCell ref="C185:C186"/>
    <mergeCell ref="D185:F186"/>
    <mergeCell ref="G185:J185"/>
    <mergeCell ref="K185:K186"/>
    <mergeCell ref="L185:R185"/>
    <mergeCell ref="S185:AW185"/>
    <mergeCell ref="AX185:AX186"/>
    <mergeCell ref="H186:J186"/>
    <mergeCell ref="M186:R186"/>
    <mergeCell ref="A181:A182"/>
    <mergeCell ref="B181:B182"/>
    <mergeCell ref="C181:C182"/>
    <mergeCell ref="D181:D182"/>
    <mergeCell ref="E181:E182"/>
    <mergeCell ref="F181:F182"/>
    <mergeCell ref="B277:C277"/>
    <mergeCell ref="D277:R277"/>
    <mergeCell ref="B278:C278"/>
    <mergeCell ref="D278:R278"/>
    <mergeCell ref="B279:C279"/>
    <mergeCell ref="D279:R279"/>
    <mergeCell ref="B280:C280"/>
    <mergeCell ref="D280:R280"/>
    <mergeCell ref="B281:C281"/>
    <mergeCell ref="D281:R281"/>
    <mergeCell ref="D187:F187"/>
    <mergeCell ref="H187:J187"/>
    <mergeCell ref="M187:R187"/>
    <mergeCell ref="S187:AW187"/>
    <mergeCell ref="D188:F188"/>
    <mergeCell ref="H188:J188"/>
    <mergeCell ref="M188:R188"/>
    <mergeCell ref="M191:R191"/>
    <mergeCell ref="M192:R192"/>
    <mergeCell ref="D193:F193"/>
    <mergeCell ref="H193:J193"/>
    <mergeCell ref="M197:R197"/>
    <mergeCell ref="O200:P200"/>
    <mergeCell ref="M201:R201"/>
    <mergeCell ref="M202:O202"/>
    <mergeCell ref="O204:P204"/>
    <mergeCell ref="M215:R215"/>
    <mergeCell ref="A272:R272"/>
    <mergeCell ref="A273:AX273"/>
    <mergeCell ref="M231:R231"/>
    <mergeCell ref="A235:R235"/>
    <mergeCell ref="A236:AX236"/>
    <mergeCell ref="A237:A238"/>
    <mergeCell ref="B237:R238"/>
    <mergeCell ref="S237:AW237"/>
    <mergeCell ref="AX237:AX238"/>
    <mergeCell ref="A274:A275"/>
    <mergeCell ref="B274:C275"/>
    <mergeCell ref="D274:R275"/>
    <mergeCell ref="S274:AW274"/>
    <mergeCell ref="AX274:AX275"/>
    <mergeCell ref="B276:C276"/>
    <mergeCell ref="D276:R276"/>
    <mergeCell ref="S276:AW276"/>
    <mergeCell ref="B293:C293"/>
    <mergeCell ref="D293:O293"/>
    <mergeCell ref="P293:R293"/>
    <mergeCell ref="A296:R296"/>
    <mergeCell ref="N302:Q302"/>
    <mergeCell ref="B294:C294"/>
    <mergeCell ref="D294:O294"/>
    <mergeCell ref="P294:R294"/>
    <mergeCell ref="B295:C295"/>
    <mergeCell ref="D295:O295"/>
    <mergeCell ref="P295:R295"/>
    <mergeCell ref="B282:C282"/>
    <mergeCell ref="B283:C283"/>
    <mergeCell ref="B284:C284"/>
    <mergeCell ref="B285:C285"/>
    <mergeCell ref="B286:C286"/>
    <mergeCell ref="D286:R286"/>
    <mergeCell ref="A287:R287"/>
    <mergeCell ref="A288:AX288"/>
    <mergeCell ref="A289:A290"/>
    <mergeCell ref="B289:C290"/>
    <mergeCell ref="D289:O290"/>
    <mergeCell ref="P289:R290"/>
    <mergeCell ref="S289:AW289"/>
    <mergeCell ref="B291:C291"/>
    <mergeCell ref="D291:O291"/>
    <mergeCell ref="P291:R291"/>
    <mergeCell ref="S291:AW291"/>
    <mergeCell ref="AX291:AX292"/>
    <mergeCell ref="B292:C292"/>
    <mergeCell ref="D292:O292"/>
    <mergeCell ref="P292:R292"/>
  </mergeCells>
  <conditionalFormatting sqref="E179:J182 E150:J177 E123:J126 E97:E108 G97:J108 F97 F99 F101 F103 F105 F107 E110:J121 E131:J148 E128:J129 E78:J95 E74:J75 E68:J71 E56:J61 E64:J65 E14:J17">
    <cfRule type="timePeriod" dxfId="569" priority="31" stopIfTrue="1" timePeriod="tomorrow">
      <formula>FLOOR(E14,1)=TODAY()+1</formula>
    </cfRule>
    <cfRule type="timePeriod" dxfId="568" priority="32" stopIfTrue="1" timePeriod="today">
      <formula>FLOOR(E14,1)=TODAY()</formula>
    </cfRule>
    <cfRule type="timePeriod" dxfId="567" priority="33" stopIfTrue="1" timePeriod="yesterday">
      <formula>FLOOR(E14,1)=TODAY()-1</formula>
    </cfRule>
  </conditionalFormatting>
  <conditionalFormatting sqref="F294:G297 F299:G301 E302:F302 E298:J298 I294:J297 I299:J301 H302:I302 F178:G178 I178:J178 F183:G183 I183:J183 I149:J167 F149:G167 F122:G122 I122:J122 F127:G127 I127:J127 I109:J111 F109:G111 I130:J134 F130:G134 D97:E108 G97:J108 F99 F101 F103 F105 F107 I112:I121 F84:F97 G84:G96 I78:J96 F78:G83 F74:G75 I74:J75 I68:J71 F68:G71 F56:G65 I56:J65 I3:J7 F3:G7 F9:G17 I9:J17">
    <cfRule type="timePeriod" dxfId="566" priority="28" stopIfTrue="1" timePeriod="tomorrow">
      <formula>FLOOR(D3,1)=TODAY()+1</formula>
    </cfRule>
    <cfRule type="timePeriod" dxfId="565" priority="29" stopIfTrue="1" timePeriod="today">
      <formula>FLOOR(D3,1)=TODAY()</formula>
    </cfRule>
    <cfRule type="timePeriod" dxfId="564" priority="30" stopIfTrue="1" timePeriod="yesterday">
      <formula>FLOOR(D3,1)=TODAY()-1</formula>
    </cfRule>
  </conditionalFormatting>
  <conditionalFormatting sqref="E31:J40 E42:J55 E19:J28">
    <cfRule type="timePeriod" dxfId="563" priority="4" stopIfTrue="1" timePeriod="tomorrow">
      <formula>FLOOR(E19,1)=TODAY()+1</formula>
    </cfRule>
    <cfRule type="timePeriod" dxfId="562" priority="5" stopIfTrue="1" timePeriod="today">
      <formula>FLOOR(E19,1)=TODAY()</formula>
    </cfRule>
    <cfRule type="timePeriod" dxfId="561" priority="6" stopIfTrue="1" timePeriod="yesterday">
      <formula>FLOOR(E19,1)=TODAY()-1</formula>
    </cfRule>
  </conditionalFormatting>
  <conditionalFormatting sqref="E54:E55 F27:G55 I27:J55 F18:G18 E19:J26 I18:J18">
    <cfRule type="timePeriod" dxfId="560" priority="1" stopIfTrue="1" timePeriod="tomorrow">
      <formula>FLOOR(E18,1)=TODAY()+1</formula>
    </cfRule>
    <cfRule type="timePeriod" dxfId="559" priority="2" stopIfTrue="1" timePeriod="today">
      <formula>FLOOR(E18,1)=TODAY()</formula>
    </cfRule>
    <cfRule type="timePeriod" dxfId="558" priority="3" stopIfTrue="1" timePeriod="yesterday">
      <formula>FLOOR(E18,1)=TODAY()-1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7"/>
  <dimension ref="A1:AZ330"/>
  <sheetViews>
    <sheetView topLeftCell="H1" zoomScale="60" zoomScaleNormal="60" workbookViewId="0">
      <selection activeCell="AX217" sqref="AX217"/>
    </sheetView>
  </sheetViews>
  <sheetFormatPr defaultRowHeight="15"/>
  <cols>
    <col min="1" max="1" width="7.140625" style="468" customWidth="1"/>
    <col min="2" max="2" width="65.28515625" style="470" customWidth="1"/>
    <col min="3" max="3" width="16.42578125" style="468" customWidth="1"/>
    <col min="4" max="4" width="10.7109375" style="468" customWidth="1"/>
    <col min="5" max="5" width="11.85546875" style="468" customWidth="1"/>
    <col min="6" max="6" width="10.85546875" style="468" customWidth="1"/>
    <col min="7" max="7" width="11.7109375" style="468" customWidth="1"/>
    <col min="8" max="8" width="12.85546875" style="468" customWidth="1"/>
    <col min="9" max="9" width="14.28515625" style="468" customWidth="1"/>
    <col min="10" max="10" width="9.7109375" style="468" customWidth="1"/>
    <col min="11" max="11" width="12.85546875" style="468" customWidth="1"/>
    <col min="12" max="12" width="12" style="468" customWidth="1"/>
    <col min="13" max="13" width="11.5703125" style="468" customWidth="1"/>
    <col min="14" max="14" width="11" style="468" customWidth="1"/>
    <col min="15" max="15" width="10.42578125" style="468" customWidth="1"/>
    <col min="16" max="16" width="12.28515625" style="468" customWidth="1"/>
    <col min="17" max="17" width="15.42578125" style="468" customWidth="1"/>
    <col min="18" max="18" width="12.7109375" style="468" customWidth="1"/>
    <col min="19" max="49" width="8.7109375" style="468" customWidth="1"/>
    <col min="50" max="50" width="35" style="468" customWidth="1"/>
    <col min="51" max="51" width="9.140625" style="468" hidden="1" customWidth="1"/>
    <col min="52" max="52" width="9.7109375" style="468" hidden="1" customWidth="1"/>
    <col min="53" max="16384" width="9.140625" style="468"/>
  </cols>
  <sheetData>
    <row r="1" spans="1:50" s="346" customFormat="1" ht="15.75" customHeight="1">
      <c r="A1" s="341"/>
      <c r="B1" s="456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612"/>
      <c r="Y1" s="612"/>
      <c r="Z1" s="612"/>
      <c r="AA1" s="612"/>
      <c r="AB1" s="612"/>
      <c r="AC1" s="612"/>
      <c r="AD1" s="612"/>
      <c r="AE1" s="612" t="s">
        <v>31</v>
      </c>
      <c r="AF1" s="612"/>
      <c r="AG1" s="612"/>
      <c r="AH1" s="612"/>
      <c r="AI1" s="612"/>
      <c r="AJ1" s="612"/>
      <c r="AK1" s="612"/>
      <c r="AL1" s="344"/>
      <c r="AM1" s="344"/>
      <c r="AN1" s="344"/>
      <c r="AO1" s="344"/>
      <c r="AP1" s="344"/>
      <c r="AQ1" s="344"/>
      <c r="AR1" s="345"/>
      <c r="AS1" s="344"/>
      <c r="AT1" s="612"/>
      <c r="AU1" s="612"/>
      <c r="AV1" s="1268"/>
      <c r="AW1" s="1268"/>
      <c r="AX1" s="1268"/>
    </row>
    <row r="2" spans="1:50" s="346" customFormat="1" ht="15.75">
      <c r="A2" s="341"/>
      <c r="B2" s="456"/>
      <c r="C2" s="342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612"/>
      <c r="Y2" s="612"/>
      <c r="Z2" s="612"/>
      <c r="AA2" s="612"/>
      <c r="AB2" s="612"/>
      <c r="AC2" s="612"/>
      <c r="AD2" s="612"/>
      <c r="AE2" s="612"/>
      <c r="AF2" s="612"/>
      <c r="AG2" s="612"/>
      <c r="AH2" s="612"/>
      <c r="AI2" s="612"/>
      <c r="AJ2" s="612"/>
      <c r="AK2" s="612"/>
      <c r="AL2" s="344"/>
      <c r="AM2" s="345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</row>
    <row r="3" spans="1:50" s="348" customFormat="1" ht="20.25" customHeight="1">
      <c r="A3" s="1270"/>
      <c r="B3" s="1270"/>
      <c r="C3" s="1270"/>
      <c r="D3" s="1270"/>
      <c r="E3" s="1270"/>
      <c r="F3" s="1270"/>
      <c r="G3" s="1270"/>
      <c r="H3" s="1270"/>
      <c r="I3" s="1270"/>
      <c r="J3" s="1270"/>
      <c r="K3" s="1270"/>
      <c r="L3" s="1270"/>
      <c r="M3" s="1270"/>
      <c r="N3" s="1270"/>
      <c r="O3" s="1270"/>
      <c r="P3" s="1270"/>
      <c r="Q3" s="1270"/>
      <c r="R3" s="1270"/>
      <c r="S3" s="1270"/>
      <c r="T3" s="1270"/>
      <c r="U3" s="1270"/>
      <c r="V3" s="1270"/>
      <c r="W3" s="1270"/>
      <c r="X3" s="1270"/>
      <c r="Y3" s="1270"/>
      <c r="Z3" s="1270"/>
      <c r="AA3" s="1270"/>
      <c r="AB3" s="1270"/>
      <c r="AC3" s="1270"/>
      <c r="AD3" s="1270"/>
      <c r="AE3" s="1270"/>
      <c r="AF3" s="1270"/>
      <c r="AG3" s="1270"/>
      <c r="AH3" s="1270"/>
      <c r="AI3" s="1270"/>
      <c r="AJ3" s="1270"/>
      <c r="AK3" s="1270"/>
      <c r="AL3" s="1270"/>
      <c r="AM3" s="1270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347"/>
    </row>
    <row r="4" spans="1:50" s="348" customFormat="1" ht="20.25">
      <c r="A4" s="349"/>
      <c r="B4" s="457"/>
      <c r="C4" s="350"/>
      <c r="D4" s="350"/>
      <c r="E4" s="350"/>
      <c r="F4" s="350"/>
      <c r="G4" s="350"/>
      <c r="H4" s="350"/>
      <c r="I4" s="350"/>
      <c r="J4" s="350"/>
      <c r="K4" s="350"/>
      <c r="L4" s="350"/>
      <c r="M4" s="350"/>
      <c r="N4" s="350"/>
      <c r="O4" s="350"/>
      <c r="P4" s="350"/>
      <c r="Q4" s="350"/>
      <c r="R4" s="351"/>
      <c r="S4" s="351"/>
      <c r="T4" s="351"/>
      <c r="U4" s="351"/>
      <c r="V4" s="351"/>
      <c r="W4" s="351"/>
      <c r="X4" s="350"/>
      <c r="Y4" s="350"/>
      <c r="Z4" s="350"/>
      <c r="AA4" s="350"/>
      <c r="AB4" s="350"/>
      <c r="AC4" s="350"/>
      <c r="AD4" s="350"/>
      <c r="AE4" s="350"/>
      <c r="AF4" s="350"/>
      <c r="AG4" s="350"/>
      <c r="AH4" s="350"/>
      <c r="AI4" s="350"/>
      <c r="AJ4" s="350"/>
      <c r="AK4" s="350"/>
      <c r="AL4" s="352"/>
      <c r="AM4" s="352"/>
      <c r="AN4" s="352"/>
      <c r="AO4" s="352"/>
      <c r="AP4" s="352"/>
      <c r="AQ4" s="353"/>
      <c r="AR4" s="353"/>
      <c r="AS4" s="353"/>
      <c r="AT4" s="354"/>
      <c r="AU4" s="349"/>
      <c r="AV4" s="350"/>
      <c r="AW4" s="350"/>
      <c r="AX4" s="347"/>
    </row>
    <row r="5" spans="1:50" s="346" customFormat="1" ht="23.25">
      <c r="A5" s="1271"/>
      <c r="B5" s="1271"/>
      <c r="C5" s="1271"/>
      <c r="D5" s="1271"/>
      <c r="E5" s="355"/>
      <c r="F5" s="355"/>
      <c r="G5" s="1272"/>
      <c r="H5" s="1272"/>
      <c r="I5" s="1272"/>
      <c r="J5" s="1272"/>
      <c r="K5" s="356"/>
      <c r="L5" s="356"/>
      <c r="M5" s="356"/>
      <c r="N5" s="355"/>
      <c r="O5" s="357"/>
      <c r="P5" s="357"/>
      <c r="Q5" s="358"/>
      <c r="R5" s="358"/>
      <c r="S5" s="358"/>
      <c r="T5" s="358"/>
      <c r="U5" s="358"/>
      <c r="V5" s="358"/>
      <c r="W5" s="358"/>
      <c r="X5" s="356"/>
      <c r="Y5" s="356"/>
      <c r="Z5" s="356"/>
      <c r="AA5" s="356"/>
      <c r="AB5" s="356"/>
      <c r="AC5" s="355"/>
      <c r="AD5" s="355"/>
      <c r="AE5" s="612"/>
      <c r="AF5" s="612"/>
      <c r="AG5" s="612"/>
      <c r="AH5" s="612"/>
      <c r="AI5" s="612"/>
      <c r="AJ5" s="612"/>
      <c r="AK5" s="612"/>
      <c r="AL5" s="344"/>
      <c r="AM5" s="344"/>
      <c r="AN5" s="344"/>
      <c r="AO5" s="344"/>
      <c r="AP5" s="344"/>
      <c r="AQ5" s="359"/>
      <c r="AR5" s="360"/>
      <c r="AS5" s="360"/>
      <c r="AT5" s="361"/>
      <c r="AU5" s="1271"/>
      <c r="AV5" s="1271"/>
      <c r="AW5" s="1271"/>
      <c r="AX5" s="347"/>
    </row>
    <row r="6" spans="1:50" s="346" customFormat="1" ht="22.5">
      <c r="A6" s="1271"/>
      <c r="B6" s="1271"/>
      <c r="C6" s="1271"/>
      <c r="D6" s="1271"/>
      <c r="E6" s="362"/>
      <c r="F6" s="362"/>
      <c r="G6" s="358"/>
      <c r="H6" s="358"/>
      <c r="I6" s="358"/>
      <c r="J6" s="358"/>
      <c r="K6" s="363"/>
      <c r="L6" s="363"/>
      <c r="M6" s="357"/>
      <c r="N6" s="363"/>
      <c r="O6" s="364"/>
      <c r="P6" s="357"/>
      <c r="Q6" s="358"/>
      <c r="R6" s="358"/>
      <c r="S6" s="365"/>
      <c r="T6" s="358"/>
      <c r="U6" s="358"/>
      <c r="V6" s="358"/>
      <c r="W6" s="358"/>
      <c r="X6" s="355"/>
      <c r="Y6" s="355"/>
      <c r="Z6" s="355"/>
      <c r="AA6" s="355"/>
      <c r="AB6" s="355"/>
      <c r="AC6" s="366"/>
      <c r="AD6" s="362"/>
      <c r="AE6" s="612"/>
      <c r="AF6" s="612"/>
      <c r="AG6" s="612"/>
      <c r="AH6" s="612"/>
      <c r="AI6" s="612"/>
      <c r="AJ6" s="612"/>
      <c r="AK6" s="612"/>
      <c r="AL6" s="344"/>
      <c r="AM6" s="344"/>
      <c r="AN6" s="344"/>
      <c r="AO6" s="344"/>
      <c r="AP6" s="344"/>
      <c r="AQ6" s="359"/>
      <c r="AR6" s="360"/>
      <c r="AS6" s="360"/>
      <c r="AT6" s="361"/>
      <c r="AU6" s="1271"/>
      <c r="AV6" s="1271"/>
      <c r="AW6" s="1271"/>
      <c r="AX6" s="347"/>
    </row>
    <row r="7" spans="1:50" s="346" customFormat="1" ht="18.75">
      <c r="A7" s="1271"/>
      <c r="B7" s="1271"/>
      <c r="C7" s="1271"/>
      <c r="D7" s="1271"/>
      <c r="E7" s="362"/>
      <c r="F7" s="362"/>
      <c r="G7" s="362"/>
      <c r="H7" s="362"/>
      <c r="I7" s="362"/>
      <c r="J7" s="362"/>
      <c r="K7" s="362"/>
      <c r="L7" s="367"/>
      <c r="M7" s="362"/>
      <c r="N7" s="362"/>
      <c r="O7" s="362"/>
      <c r="P7" s="362"/>
      <c r="Q7" s="362"/>
      <c r="R7" s="366"/>
      <c r="S7" s="366"/>
      <c r="T7" s="366"/>
      <c r="U7" s="366"/>
      <c r="V7" s="366"/>
      <c r="W7" s="366"/>
      <c r="X7" s="366"/>
      <c r="Y7" s="366"/>
      <c r="Z7" s="366"/>
      <c r="AA7" s="366"/>
      <c r="AB7" s="366"/>
      <c r="AC7" s="366"/>
      <c r="AD7" s="362"/>
      <c r="AE7" s="612"/>
      <c r="AF7" s="612"/>
      <c r="AG7" s="612"/>
      <c r="AH7" s="612"/>
      <c r="AI7" s="612"/>
      <c r="AJ7" s="612"/>
      <c r="AK7" s="612"/>
      <c r="AL7" s="344"/>
      <c r="AM7" s="344"/>
      <c r="AN7" s="344"/>
      <c r="AO7" s="344"/>
      <c r="AP7" s="344"/>
      <c r="AQ7" s="359"/>
      <c r="AR7" s="360"/>
      <c r="AS7" s="360"/>
      <c r="AT7" s="361"/>
      <c r="AU7" s="1271"/>
      <c r="AV7" s="1271"/>
      <c r="AW7" s="1271"/>
      <c r="AX7" s="347"/>
    </row>
    <row r="8" spans="1:50" s="348" customFormat="1" ht="15.75">
      <c r="A8" s="368"/>
      <c r="B8" s="458"/>
      <c r="C8" s="369"/>
      <c r="D8" s="369"/>
      <c r="E8" s="369"/>
      <c r="F8" s="369"/>
      <c r="G8" s="369"/>
      <c r="H8" s="369"/>
      <c r="I8" s="369"/>
      <c r="J8" s="369"/>
      <c r="K8" s="369"/>
      <c r="L8" s="369"/>
      <c r="M8" s="369"/>
      <c r="N8" s="369"/>
      <c r="O8" s="369"/>
      <c r="P8" s="369"/>
      <c r="Q8" s="369"/>
      <c r="R8" s="370"/>
      <c r="S8" s="370"/>
      <c r="T8" s="370"/>
      <c r="U8" s="370"/>
      <c r="V8" s="370"/>
      <c r="W8" s="370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71"/>
      <c r="AM8" s="371"/>
      <c r="AN8" s="371"/>
      <c r="AO8" s="371"/>
      <c r="AP8" s="371"/>
      <c r="AQ8" s="372"/>
      <c r="AR8" s="371"/>
      <c r="AS8" s="371"/>
      <c r="AT8" s="369"/>
      <c r="AU8" s="369"/>
      <c r="AV8" s="369"/>
      <c r="AW8" s="369"/>
      <c r="AX8" s="347"/>
    </row>
    <row r="9" spans="1:50" s="346" customFormat="1" ht="15.75" customHeight="1">
      <c r="A9" s="1277" t="s">
        <v>9</v>
      </c>
      <c r="B9" s="1278" t="s">
        <v>10</v>
      </c>
      <c r="C9" s="1176" t="s">
        <v>11</v>
      </c>
      <c r="D9" s="1176" t="s">
        <v>12</v>
      </c>
      <c r="E9" s="1282" t="s">
        <v>13</v>
      </c>
      <c r="F9" s="1282"/>
      <c r="G9" s="1282"/>
      <c r="H9" s="1282"/>
      <c r="I9" s="1282"/>
      <c r="J9" s="1282"/>
      <c r="K9" s="1282" t="s">
        <v>14</v>
      </c>
      <c r="L9" s="1282"/>
      <c r="M9" s="1176" t="s">
        <v>15</v>
      </c>
      <c r="N9" s="1282" t="s">
        <v>16</v>
      </c>
      <c r="O9" s="1282" t="s">
        <v>17</v>
      </c>
      <c r="P9" s="1282"/>
      <c r="Q9" s="1282" t="s">
        <v>18</v>
      </c>
      <c r="R9" s="1282" t="s">
        <v>19</v>
      </c>
      <c r="S9" s="1287" t="s">
        <v>1138</v>
      </c>
      <c r="T9" s="1288"/>
      <c r="U9" s="1288"/>
      <c r="V9" s="1288"/>
      <c r="W9" s="1288"/>
      <c r="X9" s="1288"/>
      <c r="Y9" s="1288"/>
      <c r="Z9" s="1288"/>
      <c r="AA9" s="1288"/>
      <c r="AB9" s="1288"/>
      <c r="AC9" s="1288"/>
      <c r="AD9" s="1288"/>
      <c r="AE9" s="1288"/>
      <c r="AF9" s="1288"/>
      <c r="AG9" s="1288"/>
      <c r="AH9" s="1288"/>
      <c r="AI9" s="1288"/>
      <c r="AJ9" s="1288"/>
      <c r="AK9" s="1288"/>
      <c r="AL9" s="1288"/>
      <c r="AM9" s="1288"/>
      <c r="AN9" s="1288"/>
      <c r="AO9" s="1288"/>
      <c r="AP9" s="1288"/>
      <c r="AQ9" s="1288"/>
      <c r="AR9" s="1288"/>
      <c r="AS9" s="1288"/>
      <c r="AT9" s="1288"/>
      <c r="AU9" s="1288"/>
      <c r="AV9" s="1288"/>
      <c r="AW9" s="1289"/>
      <c r="AX9" s="1282" t="s">
        <v>21</v>
      </c>
    </row>
    <row r="10" spans="1:50" s="346" customFormat="1" ht="15.75">
      <c r="A10" s="1277"/>
      <c r="B10" s="1279"/>
      <c r="C10" s="1281"/>
      <c r="D10" s="1281"/>
      <c r="E10" s="1282" t="s">
        <v>22</v>
      </c>
      <c r="F10" s="1282"/>
      <c r="G10" s="1283"/>
      <c r="H10" s="1282" t="s">
        <v>23</v>
      </c>
      <c r="I10" s="1282"/>
      <c r="J10" s="1282"/>
      <c r="K10" s="1282"/>
      <c r="L10" s="1282"/>
      <c r="M10" s="1281"/>
      <c r="N10" s="1282"/>
      <c r="O10" s="1282"/>
      <c r="P10" s="1282"/>
      <c r="Q10" s="1282"/>
      <c r="R10" s="1282"/>
      <c r="S10" s="1290"/>
      <c r="T10" s="1291"/>
      <c r="U10" s="1291"/>
      <c r="V10" s="1291"/>
      <c r="W10" s="1291"/>
      <c r="X10" s="1291"/>
      <c r="Y10" s="1291"/>
      <c r="Z10" s="1291"/>
      <c r="AA10" s="1291"/>
      <c r="AB10" s="1291"/>
      <c r="AC10" s="1291"/>
      <c r="AD10" s="1291"/>
      <c r="AE10" s="1291"/>
      <c r="AF10" s="1291"/>
      <c r="AG10" s="1291"/>
      <c r="AH10" s="1291"/>
      <c r="AI10" s="1291"/>
      <c r="AJ10" s="1291"/>
      <c r="AK10" s="1291"/>
      <c r="AL10" s="1291"/>
      <c r="AM10" s="1291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2"/>
      <c r="AX10" s="1282"/>
    </row>
    <row r="11" spans="1:50" s="346" customFormat="1" ht="15.75">
      <c r="A11" s="1277"/>
      <c r="B11" s="1280"/>
      <c r="C11" s="1177"/>
      <c r="D11" s="1177"/>
      <c r="E11" s="611" t="s">
        <v>24</v>
      </c>
      <c r="F11" s="611" t="s">
        <v>25</v>
      </c>
      <c r="G11" s="611" t="s">
        <v>26</v>
      </c>
      <c r="H11" s="611" t="s">
        <v>24</v>
      </c>
      <c r="I11" s="611" t="s">
        <v>25</v>
      </c>
      <c r="J11" s="611" t="s">
        <v>26</v>
      </c>
      <c r="K11" s="611" t="s">
        <v>24</v>
      </c>
      <c r="L11" s="611" t="s">
        <v>26</v>
      </c>
      <c r="M11" s="1177"/>
      <c r="N11" s="1282"/>
      <c r="O11" s="611" t="s">
        <v>24</v>
      </c>
      <c r="P11" s="611" t="s">
        <v>26</v>
      </c>
      <c r="Q11" s="1282"/>
      <c r="R11" s="1282"/>
      <c r="S11" s="374">
        <v>1</v>
      </c>
      <c r="T11" s="374">
        <v>2</v>
      </c>
      <c r="U11" s="374">
        <v>3</v>
      </c>
      <c r="V11" s="374">
        <v>4</v>
      </c>
      <c r="W11" s="374">
        <v>5</v>
      </c>
      <c r="X11" s="374">
        <v>6</v>
      </c>
      <c r="Y11" s="374">
        <v>7</v>
      </c>
      <c r="Z11" s="374">
        <v>8</v>
      </c>
      <c r="AA11" s="374">
        <v>9</v>
      </c>
      <c r="AB11" s="374">
        <v>10</v>
      </c>
      <c r="AC11" s="374">
        <v>11</v>
      </c>
      <c r="AD11" s="374">
        <v>12</v>
      </c>
      <c r="AE11" s="374">
        <v>13</v>
      </c>
      <c r="AF11" s="374">
        <v>14</v>
      </c>
      <c r="AG11" s="374">
        <v>15</v>
      </c>
      <c r="AH11" s="374">
        <v>16</v>
      </c>
      <c r="AI11" s="374">
        <v>17</v>
      </c>
      <c r="AJ11" s="374">
        <v>18</v>
      </c>
      <c r="AK11" s="374">
        <v>19</v>
      </c>
      <c r="AL11" s="375">
        <v>20</v>
      </c>
      <c r="AM11" s="375">
        <v>21</v>
      </c>
      <c r="AN11" s="375">
        <v>22</v>
      </c>
      <c r="AO11" s="375">
        <v>23</v>
      </c>
      <c r="AP11" s="375">
        <v>24</v>
      </c>
      <c r="AQ11" s="375">
        <v>25</v>
      </c>
      <c r="AR11" s="375">
        <v>26</v>
      </c>
      <c r="AS11" s="375">
        <v>27</v>
      </c>
      <c r="AT11" s="375">
        <v>28</v>
      </c>
      <c r="AU11" s="375">
        <v>29</v>
      </c>
      <c r="AV11" s="375">
        <v>30</v>
      </c>
      <c r="AW11" s="375">
        <v>31</v>
      </c>
      <c r="AX11" s="1282"/>
    </row>
    <row r="12" spans="1:50" s="378" customFormat="1" ht="15.75">
      <c r="A12" s="376">
        <v>1</v>
      </c>
      <c r="B12" s="459">
        <v>2</v>
      </c>
      <c r="C12" s="611">
        <v>3</v>
      </c>
      <c r="D12" s="611">
        <v>4</v>
      </c>
      <c r="E12" s="1282">
        <v>5</v>
      </c>
      <c r="F12" s="1282"/>
      <c r="G12" s="1282"/>
      <c r="H12" s="1282">
        <v>6</v>
      </c>
      <c r="I12" s="1282"/>
      <c r="J12" s="1282"/>
      <c r="K12" s="1277" t="s">
        <v>27</v>
      </c>
      <c r="L12" s="1277"/>
      <c r="M12" s="613" t="s">
        <v>28</v>
      </c>
      <c r="N12" s="613" t="s">
        <v>29</v>
      </c>
      <c r="O12" s="1282">
        <v>10</v>
      </c>
      <c r="P12" s="1282"/>
      <c r="Q12" s="611">
        <v>11</v>
      </c>
      <c r="R12" s="374">
        <v>12</v>
      </c>
      <c r="S12" s="1284">
        <v>13</v>
      </c>
      <c r="T12" s="1285"/>
      <c r="U12" s="1285"/>
      <c r="V12" s="1285"/>
      <c r="W12" s="1285"/>
      <c r="X12" s="1285"/>
      <c r="Y12" s="1285"/>
      <c r="Z12" s="1285"/>
      <c r="AA12" s="1285"/>
      <c r="AB12" s="1285"/>
      <c r="AC12" s="1285"/>
      <c r="AD12" s="1285"/>
      <c r="AE12" s="1285"/>
      <c r="AF12" s="1285"/>
      <c r="AG12" s="1285"/>
      <c r="AH12" s="1285"/>
      <c r="AI12" s="1285"/>
      <c r="AJ12" s="1285"/>
      <c r="AK12" s="1285"/>
      <c r="AL12" s="1285"/>
      <c r="AM12" s="1285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6"/>
      <c r="AX12" s="611">
        <v>14</v>
      </c>
    </row>
    <row r="13" spans="1:50" ht="18.75">
      <c r="A13" s="379">
        <v>1</v>
      </c>
      <c r="B13" s="1267" t="s">
        <v>74</v>
      </c>
      <c r="C13" s="1267"/>
      <c r="D13" s="1267"/>
      <c r="E13" s="1267">
        <v>42045</v>
      </c>
      <c r="F13" s="1267"/>
      <c r="G13" s="1267"/>
      <c r="H13" s="1267">
        <v>42310</v>
      </c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</row>
    <row r="14" spans="1:50" ht="15" hidden="1" customHeight="1">
      <c r="A14" s="1276" t="s">
        <v>30</v>
      </c>
      <c r="B14" s="1275" t="s">
        <v>169</v>
      </c>
      <c r="C14" s="1184" t="s">
        <v>39</v>
      </c>
      <c r="D14" s="1188">
        <v>100</v>
      </c>
      <c r="E14" s="1200">
        <v>42045</v>
      </c>
      <c r="F14" s="1200"/>
      <c r="G14" s="1200">
        <v>42045</v>
      </c>
      <c r="H14" s="1200">
        <v>42063</v>
      </c>
      <c r="I14" s="1200"/>
      <c r="J14" s="1200">
        <v>42054</v>
      </c>
      <c r="K14" s="1199">
        <f>O14+[2]март!L14</f>
        <v>99.996207777462388</v>
      </c>
      <c r="L14" s="1199">
        <f>P14+[2]март!L14</f>
        <v>99.996207777462388</v>
      </c>
      <c r="M14" s="1201">
        <f>D14-L14</f>
        <v>3.7922225376121332E-3</v>
      </c>
      <c r="N14" s="1201">
        <f>L14/D14*100</f>
        <v>99.996207777462388</v>
      </c>
      <c r="O14" s="1188">
        <f>SUM(S14:AW14)</f>
        <v>0</v>
      </c>
      <c r="P14" s="1201">
        <f>SUM(S15:AW15)</f>
        <v>0</v>
      </c>
      <c r="Q14" s="1201">
        <v>0</v>
      </c>
      <c r="R14" s="380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1273"/>
      <c r="AV14" s="1276"/>
      <c r="AW14" s="1275"/>
      <c r="AX14" s="1184"/>
    </row>
    <row r="15" spans="1:50" ht="15" hidden="1" customHeight="1">
      <c r="A15" s="1276"/>
      <c r="B15" s="1275"/>
      <c r="C15" s="1185"/>
      <c r="D15" s="1188"/>
      <c r="E15" s="1200"/>
      <c r="F15" s="1200"/>
      <c r="G15" s="1200"/>
      <c r="H15" s="1200"/>
      <c r="I15" s="1200"/>
      <c r="J15" s="1200"/>
      <c r="K15" s="1199"/>
      <c r="L15" s="1199"/>
      <c r="M15" s="1202"/>
      <c r="N15" s="1202"/>
      <c r="O15" s="1188"/>
      <c r="P15" s="1202"/>
      <c r="Q15" s="1202"/>
      <c r="R15" s="374"/>
      <c r="S15" s="382"/>
      <c r="T15" s="382"/>
      <c r="U15" s="382"/>
      <c r="V15" s="382"/>
      <c r="W15" s="382"/>
      <c r="X15" s="382"/>
      <c r="Y15" s="382"/>
      <c r="Z15" s="382"/>
      <c r="AA15" s="382"/>
      <c r="AB15" s="382"/>
      <c r="AC15" s="382"/>
      <c r="AD15" s="382"/>
      <c r="AE15" s="382"/>
      <c r="AF15" s="382"/>
      <c r="AG15" s="382"/>
      <c r="AH15" s="382"/>
      <c r="AI15" s="382"/>
      <c r="AJ15" s="382"/>
      <c r="AK15" s="382"/>
      <c r="AL15" s="383"/>
      <c r="AM15" s="383"/>
      <c r="AN15" s="383"/>
      <c r="AO15" s="383"/>
      <c r="AP15" s="383"/>
      <c r="AQ15" s="383"/>
      <c r="AR15" s="383"/>
      <c r="AS15" s="383"/>
      <c r="AT15" s="383"/>
      <c r="AU15" s="1274"/>
      <c r="AV15" s="1276"/>
      <c r="AW15" s="1275"/>
      <c r="AX15" s="1185"/>
    </row>
    <row r="16" spans="1:50" ht="15" hidden="1" customHeight="1">
      <c r="A16" s="1276" t="s">
        <v>37</v>
      </c>
      <c r="B16" s="1275" t="s">
        <v>75</v>
      </c>
      <c r="C16" s="1184" t="s">
        <v>39</v>
      </c>
      <c r="D16" s="1188">
        <v>100</v>
      </c>
      <c r="E16" s="1200">
        <v>42045</v>
      </c>
      <c r="F16" s="1200"/>
      <c r="G16" s="1200">
        <v>42043</v>
      </c>
      <c r="H16" s="1200">
        <v>42063</v>
      </c>
      <c r="I16" s="1200"/>
      <c r="J16" s="1200"/>
      <c r="K16" s="1199">
        <f>O16+[2]март!L16</f>
        <v>100</v>
      </c>
      <c r="L16" s="1199">
        <f>P16+[2]март!L16</f>
        <v>100</v>
      </c>
      <c r="M16" s="1201">
        <f>D16-L16</f>
        <v>0</v>
      </c>
      <c r="N16" s="1201">
        <f>L16/D16*100</f>
        <v>100</v>
      </c>
      <c r="O16" s="1188">
        <f>SUM(S16:AW16)</f>
        <v>0</v>
      </c>
      <c r="P16" s="1201">
        <f>SUM(S17:AW17)</f>
        <v>0</v>
      </c>
      <c r="Q16" s="1201">
        <v>0</v>
      </c>
      <c r="R16" s="380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1184" t="s">
        <v>31</v>
      </c>
    </row>
    <row r="17" spans="1:50" ht="15" hidden="1" customHeight="1">
      <c r="A17" s="1276"/>
      <c r="B17" s="1275"/>
      <c r="C17" s="1185"/>
      <c r="D17" s="1188"/>
      <c r="E17" s="1200"/>
      <c r="F17" s="1200"/>
      <c r="G17" s="1200"/>
      <c r="H17" s="1200"/>
      <c r="I17" s="1200"/>
      <c r="J17" s="1200"/>
      <c r="K17" s="1199"/>
      <c r="L17" s="1199"/>
      <c r="M17" s="1202"/>
      <c r="N17" s="1202"/>
      <c r="O17" s="1188"/>
      <c r="P17" s="1202"/>
      <c r="Q17" s="1202"/>
      <c r="R17" s="374"/>
      <c r="S17" s="382"/>
      <c r="T17" s="382"/>
      <c r="U17" s="382"/>
      <c r="V17" s="382"/>
      <c r="W17" s="382"/>
      <c r="X17" s="382"/>
      <c r="Y17" s="382"/>
      <c r="Z17" s="382"/>
      <c r="AA17" s="382"/>
      <c r="AB17" s="382"/>
      <c r="AC17" s="382"/>
      <c r="AD17" s="382"/>
      <c r="AE17" s="382"/>
      <c r="AF17" s="383"/>
      <c r="AG17" s="382"/>
      <c r="AH17" s="382"/>
      <c r="AI17" s="382"/>
      <c r="AJ17" s="382"/>
      <c r="AK17" s="382"/>
      <c r="AL17" s="383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1185"/>
    </row>
    <row r="18" spans="1:50" ht="18.75">
      <c r="A18" s="379">
        <v>2</v>
      </c>
      <c r="B18" s="1267" t="s">
        <v>65</v>
      </c>
      <c r="C18" s="1267"/>
      <c r="D18" s="1267"/>
      <c r="E18" s="1267">
        <v>42045</v>
      </c>
      <c r="F18" s="1267"/>
      <c r="G18" s="1267"/>
      <c r="H18" s="1267">
        <v>42227</v>
      </c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</row>
    <row r="19" spans="1:50">
      <c r="A19" s="1198" t="s">
        <v>66</v>
      </c>
      <c r="B19" s="1187" t="s">
        <v>1081</v>
      </c>
      <c r="C19" s="1262" t="s">
        <v>33</v>
      </c>
      <c r="D19" s="1262">
        <v>35.229999999999997</v>
      </c>
      <c r="E19" s="969">
        <v>42047</v>
      </c>
      <c r="F19" s="1200"/>
      <c r="G19" s="969">
        <v>42047</v>
      </c>
      <c r="H19" s="969">
        <v>42101</v>
      </c>
      <c r="I19" s="969" t="s">
        <v>1177</v>
      </c>
      <c r="J19" s="1250"/>
      <c r="K19" s="1265">
        <f>июль!L19+O19</f>
        <v>35.230000000000004</v>
      </c>
      <c r="L19" s="1265">
        <f>июль!L19+P19</f>
        <v>31.95</v>
      </c>
      <c r="M19" s="1188">
        <f>D19-L19</f>
        <v>3.2799999999999976</v>
      </c>
      <c r="N19" s="1188">
        <f>L19/D19*100</f>
        <v>90.68975305137667</v>
      </c>
      <c r="O19" s="1188">
        <f>SUM(S19:AW19)</f>
        <v>3.5200000000000009</v>
      </c>
      <c r="P19" s="1188">
        <f>SUM(S20:AW20)</f>
        <v>0.24</v>
      </c>
      <c r="Q19" s="1188">
        <f>P19/O19*100</f>
        <v>6.8181818181818166</v>
      </c>
      <c r="R19" s="380" t="s">
        <v>34</v>
      </c>
      <c r="S19" s="381">
        <f>3.52/26</f>
        <v>0.13538461538461538</v>
      </c>
      <c r="T19" s="381">
        <f t="shared" ref="T19:AR19" si="0">3.52/26</f>
        <v>0.13538461538461538</v>
      </c>
      <c r="U19" s="381">
        <f t="shared" si="0"/>
        <v>0.13538461538461538</v>
      </c>
      <c r="V19" s="381">
        <f t="shared" si="0"/>
        <v>0.13538461538461538</v>
      </c>
      <c r="W19" s="381">
        <f t="shared" si="0"/>
        <v>0.13538461538461538</v>
      </c>
      <c r="X19" s="381">
        <f t="shared" si="0"/>
        <v>0.13538461538461538</v>
      </c>
      <c r="Y19" s="381">
        <f t="shared" si="0"/>
        <v>0.13538461538461538</v>
      </c>
      <c r="Z19" s="381">
        <f t="shared" si="0"/>
        <v>0.13538461538461538</v>
      </c>
      <c r="AA19" s="381">
        <f t="shared" si="0"/>
        <v>0.13538461538461538</v>
      </c>
      <c r="AB19" s="381">
        <f t="shared" si="0"/>
        <v>0.13538461538461538</v>
      </c>
      <c r="AC19" s="381">
        <f t="shared" si="0"/>
        <v>0.13538461538461538</v>
      </c>
      <c r="AD19" s="381">
        <f t="shared" si="0"/>
        <v>0.13538461538461538</v>
      </c>
      <c r="AE19" s="381">
        <f t="shared" si="0"/>
        <v>0.13538461538461538</v>
      </c>
      <c r="AF19" s="381">
        <f t="shared" si="0"/>
        <v>0.13538461538461538</v>
      </c>
      <c r="AG19" s="381">
        <f t="shared" si="0"/>
        <v>0.13538461538461538</v>
      </c>
      <c r="AH19" s="381">
        <f t="shared" si="0"/>
        <v>0.13538461538461538</v>
      </c>
      <c r="AI19" s="381">
        <f t="shared" si="0"/>
        <v>0.13538461538461538</v>
      </c>
      <c r="AJ19" s="381">
        <f t="shared" si="0"/>
        <v>0.13538461538461538</v>
      </c>
      <c r="AK19" s="381">
        <f t="shared" si="0"/>
        <v>0.13538461538461538</v>
      </c>
      <c r="AL19" s="381">
        <f t="shared" si="0"/>
        <v>0.13538461538461538</v>
      </c>
      <c r="AM19" s="381">
        <f t="shared" si="0"/>
        <v>0.13538461538461538</v>
      </c>
      <c r="AN19" s="381">
        <f t="shared" si="0"/>
        <v>0.13538461538461538</v>
      </c>
      <c r="AO19" s="381">
        <f t="shared" si="0"/>
        <v>0.13538461538461538</v>
      </c>
      <c r="AP19" s="381">
        <f t="shared" si="0"/>
        <v>0.13538461538461538</v>
      </c>
      <c r="AQ19" s="381">
        <f t="shared" si="0"/>
        <v>0.13538461538461538</v>
      </c>
      <c r="AR19" s="381">
        <f t="shared" si="0"/>
        <v>0.13538461538461538</v>
      </c>
      <c r="AS19" s="381"/>
      <c r="AT19" s="381"/>
      <c r="AU19" s="381"/>
      <c r="AV19" s="381"/>
      <c r="AW19" s="381"/>
      <c r="AX19" s="1184" t="s">
        <v>413</v>
      </c>
    </row>
    <row r="20" spans="1:50">
      <c r="A20" s="1198"/>
      <c r="B20" s="1187"/>
      <c r="C20" s="1262"/>
      <c r="D20" s="1262"/>
      <c r="E20" s="969"/>
      <c r="F20" s="1200"/>
      <c r="G20" s="969"/>
      <c r="H20" s="969"/>
      <c r="I20" s="969"/>
      <c r="J20" s="1250"/>
      <c r="K20" s="1262"/>
      <c r="L20" s="1262"/>
      <c r="M20" s="1188"/>
      <c r="N20" s="1188"/>
      <c r="O20" s="1188"/>
      <c r="P20" s="1188"/>
      <c r="Q20" s="1188"/>
      <c r="R20" s="374" t="s">
        <v>35</v>
      </c>
      <c r="S20" s="382">
        <v>0.12</v>
      </c>
      <c r="T20" s="382">
        <v>0.12</v>
      </c>
      <c r="U20" s="382">
        <v>0</v>
      </c>
      <c r="V20" s="382">
        <v>0</v>
      </c>
      <c r="W20" s="382">
        <v>0</v>
      </c>
      <c r="X20" s="382">
        <v>0</v>
      </c>
      <c r="Y20" s="382">
        <v>0</v>
      </c>
      <c r="Z20" s="382">
        <v>0</v>
      </c>
      <c r="AA20" s="382">
        <v>0</v>
      </c>
      <c r="AB20" s="382">
        <v>0</v>
      </c>
      <c r="AC20" s="382">
        <v>0</v>
      </c>
      <c r="AD20" s="382">
        <v>0</v>
      </c>
      <c r="AE20" s="384">
        <v>0</v>
      </c>
      <c r="AF20" s="384">
        <v>0</v>
      </c>
      <c r="AG20" s="384">
        <v>0</v>
      </c>
      <c r="AH20" s="384">
        <v>0</v>
      </c>
      <c r="AI20" s="384">
        <v>0</v>
      </c>
      <c r="AJ20" s="384">
        <v>0</v>
      </c>
      <c r="AK20" s="384">
        <v>0</v>
      </c>
      <c r="AL20" s="384">
        <v>0</v>
      </c>
      <c r="AM20" s="385">
        <v>0</v>
      </c>
      <c r="AN20" s="385">
        <v>0</v>
      </c>
      <c r="AO20" s="385">
        <v>0</v>
      </c>
      <c r="AP20" s="385">
        <v>0</v>
      </c>
      <c r="AQ20" s="385">
        <v>0</v>
      </c>
      <c r="AR20" s="385">
        <v>0</v>
      </c>
      <c r="AS20" s="385"/>
      <c r="AT20" s="385"/>
      <c r="AU20" s="386"/>
      <c r="AV20" s="387"/>
      <c r="AW20" s="387"/>
      <c r="AX20" s="1185"/>
    </row>
    <row r="21" spans="1:50" s="533" customFormat="1">
      <c r="A21" s="1308" t="s">
        <v>67</v>
      </c>
      <c r="B21" s="1309" t="s">
        <v>1123</v>
      </c>
      <c r="C21" s="1297" t="s">
        <v>33</v>
      </c>
      <c r="D21" s="1297">
        <v>35.229999999999997</v>
      </c>
      <c r="E21" s="1300">
        <v>42047</v>
      </c>
      <c r="F21" s="1295" t="s">
        <v>31</v>
      </c>
      <c r="G21" s="1300">
        <v>42047</v>
      </c>
      <c r="H21" s="1300">
        <v>42228</v>
      </c>
      <c r="I21" s="1300">
        <v>42328</v>
      </c>
      <c r="J21" s="1295"/>
      <c r="K21" s="1296">
        <f>4.5+O21</f>
        <v>7.5000000000000018</v>
      </c>
      <c r="L21" s="1310">
        <f>4.5+P21</f>
        <v>5.05</v>
      </c>
      <c r="M21" s="1188">
        <f>D21-L21</f>
        <v>30.179999999999996</v>
      </c>
      <c r="N21" s="1188">
        <f>L21/D21*100</f>
        <v>14.334374112971901</v>
      </c>
      <c r="O21" s="1301">
        <f>SUM(S21:AW21)</f>
        <v>3.0000000000000013</v>
      </c>
      <c r="P21" s="1301">
        <f>SUM(S22:AW22)</f>
        <v>0.55000000000000004</v>
      </c>
      <c r="Q21" s="1301">
        <f>P21/O21*100</f>
        <v>18.333333333333325</v>
      </c>
      <c r="R21" s="614" t="s">
        <v>34</v>
      </c>
      <c r="S21" s="615">
        <v>0</v>
      </c>
      <c r="T21" s="615">
        <v>0.1</v>
      </c>
      <c r="U21" s="615">
        <v>0.1</v>
      </c>
      <c r="V21" s="615">
        <v>0.1</v>
      </c>
      <c r="W21" s="615">
        <v>0.1</v>
      </c>
      <c r="X21" s="615">
        <v>0.1</v>
      </c>
      <c r="Y21" s="615">
        <v>0.1</v>
      </c>
      <c r="Z21" s="615">
        <v>0.1</v>
      </c>
      <c r="AA21" s="615">
        <v>0.1</v>
      </c>
      <c r="AB21" s="615">
        <v>0.1</v>
      </c>
      <c r="AC21" s="615">
        <v>0.1</v>
      </c>
      <c r="AD21" s="615">
        <v>0.1</v>
      </c>
      <c r="AE21" s="615">
        <v>0.1</v>
      </c>
      <c r="AF21" s="615">
        <v>0.1</v>
      </c>
      <c r="AG21" s="615">
        <v>0.1</v>
      </c>
      <c r="AH21" s="615">
        <v>0.1</v>
      </c>
      <c r="AI21" s="615">
        <v>0.1</v>
      </c>
      <c r="AJ21" s="615">
        <v>0.1</v>
      </c>
      <c r="AK21" s="615">
        <v>0.1</v>
      </c>
      <c r="AL21" s="615">
        <v>0.1</v>
      </c>
      <c r="AM21" s="615">
        <v>0.1</v>
      </c>
      <c r="AN21" s="615">
        <v>0.1</v>
      </c>
      <c r="AO21" s="615">
        <v>0.1</v>
      </c>
      <c r="AP21" s="615">
        <v>0.1</v>
      </c>
      <c r="AQ21" s="615">
        <v>0.1</v>
      </c>
      <c r="AR21" s="615">
        <v>0.1</v>
      </c>
      <c r="AS21" s="615">
        <v>0.1</v>
      </c>
      <c r="AT21" s="615">
        <v>0.1</v>
      </c>
      <c r="AU21" s="615">
        <v>0.1</v>
      </c>
      <c r="AV21" s="615">
        <v>0.1</v>
      </c>
      <c r="AW21" s="615">
        <v>0.1</v>
      </c>
      <c r="AX21" s="1298"/>
    </row>
    <row r="22" spans="1:50" s="533" customFormat="1">
      <c r="A22" s="1308"/>
      <c r="B22" s="1309"/>
      <c r="C22" s="1297"/>
      <c r="D22" s="1297"/>
      <c r="E22" s="1300"/>
      <c r="F22" s="1295"/>
      <c r="G22" s="1300"/>
      <c r="H22" s="1300"/>
      <c r="I22" s="1300"/>
      <c r="J22" s="1295"/>
      <c r="K22" s="1297"/>
      <c r="L22" s="1311"/>
      <c r="M22" s="1188"/>
      <c r="N22" s="1188"/>
      <c r="O22" s="1301"/>
      <c r="P22" s="1301"/>
      <c r="Q22" s="1301"/>
      <c r="R22" s="616" t="s">
        <v>35</v>
      </c>
      <c r="S22" s="617">
        <v>0</v>
      </c>
      <c r="T22" s="617">
        <v>0</v>
      </c>
      <c r="U22" s="617">
        <v>0</v>
      </c>
      <c r="V22" s="617">
        <v>0</v>
      </c>
      <c r="W22" s="617">
        <v>0</v>
      </c>
      <c r="X22" s="617">
        <v>0</v>
      </c>
      <c r="Y22" s="617">
        <v>0</v>
      </c>
      <c r="Z22" s="617">
        <v>0</v>
      </c>
      <c r="AA22" s="617">
        <v>0</v>
      </c>
      <c r="AB22" s="617">
        <v>0</v>
      </c>
      <c r="AC22" s="617">
        <v>0</v>
      </c>
      <c r="AD22" s="617">
        <v>0</v>
      </c>
      <c r="AE22" s="617">
        <v>0</v>
      </c>
      <c r="AF22" s="617">
        <v>0</v>
      </c>
      <c r="AG22" s="617">
        <v>0</v>
      </c>
      <c r="AH22" s="617">
        <v>0</v>
      </c>
      <c r="AI22" s="617">
        <v>0</v>
      </c>
      <c r="AJ22" s="617">
        <v>0</v>
      </c>
      <c r="AK22" s="617">
        <v>0</v>
      </c>
      <c r="AL22" s="618">
        <v>0</v>
      </c>
      <c r="AM22" s="618">
        <v>0</v>
      </c>
      <c r="AN22" s="618">
        <v>0</v>
      </c>
      <c r="AO22" s="618">
        <v>0</v>
      </c>
      <c r="AP22" s="618">
        <v>0</v>
      </c>
      <c r="AQ22" s="618">
        <v>0</v>
      </c>
      <c r="AR22" s="618">
        <v>0</v>
      </c>
      <c r="AS22" s="618">
        <v>0</v>
      </c>
      <c r="AT22" s="618">
        <v>0</v>
      </c>
      <c r="AU22" s="619">
        <v>0.25</v>
      </c>
      <c r="AV22" s="620">
        <v>0.1</v>
      </c>
      <c r="AW22" s="620">
        <v>0.2</v>
      </c>
      <c r="AX22" s="1299"/>
    </row>
    <row r="23" spans="1:50">
      <c r="A23" s="1308" t="s">
        <v>68</v>
      </c>
      <c r="B23" s="1309" t="s">
        <v>1083</v>
      </c>
      <c r="C23" s="1297" t="s">
        <v>33</v>
      </c>
      <c r="D23" s="1297">
        <v>35.229999999999997</v>
      </c>
      <c r="E23" s="1300">
        <v>42102</v>
      </c>
      <c r="F23" s="1295" t="s">
        <v>31</v>
      </c>
      <c r="G23" s="1300">
        <v>42102</v>
      </c>
      <c r="H23" s="1300">
        <v>42118</v>
      </c>
      <c r="I23" s="1300" t="s">
        <v>1177</v>
      </c>
      <c r="J23" s="1295"/>
      <c r="K23" s="1296">
        <f>июль!L21+O23</f>
        <v>34.71</v>
      </c>
      <c r="L23" s="1265">
        <f>P23+июль!L21</f>
        <v>31.71</v>
      </c>
      <c r="M23" s="1188">
        <f>D23-L23</f>
        <v>3.519999999999996</v>
      </c>
      <c r="N23" s="1188">
        <f>L23/D23*100</f>
        <v>90.008515469770089</v>
      </c>
      <c r="O23" s="1301">
        <f>SUM(S23:AW23)</f>
        <v>3.0000000000000013</v>
      </c>
      <c r="P23" s="1301">
        <f>SUM(S24:AW24)</f>
        <v>0</v>
      </c>
      <c r="Q23" s="1301">
        <f>P23/O23*100</f>
        <v>0</v>
      </c>
      <c r="R23" s="614" t="s">
        <v>34</v>
      </c>
      <c r="S23" s="615">
        <v>0</v>
      </c>
      <c r="T23" s="615">
        <v>0.1</v>
      </c>
      <c r="U23" s="615">
        <v>0.1</v>
      </c>
      <c r="V23" s="615">
        <v>0.1</v>
      </c>
      <c r="W23" s="615">
        <v>0.1</v>
      </c>
      <c r="X23" s="615">
        <v>0.1</v>
      </c>
      <c r="Y23" s="615">
        <v>0.1</v>
      </c>
      <c r="Z23" s="615">
        <v>0.1</v>
      </c>
      <c r="AA23" s="615">
        <v>0.1</v>
      </c>
      <c r="AB23" s="615">
        <v>0.1</v>
      </c>
      <c r="AC23" s="615">
        <v>0.1</v>
      </c>
      <c r="AD23" s="615">
        <v>0.1</v>
      </c>
      <c r="AE23" s="615">
        <v>0.1</v>
      </c>
      <c r="AF23" s="615">
        <v>0.1</v>
      </c>
      <c r="AG23" s="615">
        <v>0.1</v>
      </c>
      <c r="AH23" s="615">
        <v>0.1</v>
      </c>
      <c r="AI23" s="615">
        <v>0.1</v>
      </c>
      <c r="AJ23" s="615">
        <v>0.1</v>
      </c>
      <c r="AK23" s="615">
        <v>0.1</v>
      </c>
      <c r="AL23" s="615">
        <v>0.1</v>
      </c>
      <c r="AM23" s="615">
        <v>0.1</v>
      </c>
      <c r="AN23" s="615">
        <v>0.1</v>
      </c>
      <c r="AO23" s="615">
        <v>0.1</v>
      </c>
      <c r="AP23" s="615">
        <v>0.1</v>
      </c>
      <c r="AQ23" s="615">
        <v>0.1</v>
      </c>
      <c r="AR23" s="615">
        <v>0.1</v>
      </c>
      <c r="AS23" s="615">
        <v>0.1</v>
      </c>
      <c r="AT23" s="615">
        <v>0.1</v>
      </c>
      <c r="AU23" s="615">
        <v>0.1</v>
      </c>
      <c r="AV23" s="615">
        <v>0.1</v>
      </c>
      <c r="AW23" s="615">
        <v>0.1</v>
      </c>
      <c r="AX23" s="1298" t="s">
        <v>413</v>
      </c>
    </row>
    <row r="24" spans="1:50">
      <c r="A24" s="1308"/>
      <c r="B24" s="1309"/>
      <c r="C24" s="1297"/>
      <c r="D24" s="1297"/>
      <c r="E24" s="1300"/>
      <c r="F24" s="1295"/>
      <c r="G24" s="1300"/>
      <c r="H24" s="1300"/>
      <c r="I24" s="1300"/>
      <c r="J24" s="1295"/>
      <c r="K24" s="1297"/>
      <c r="L24" s="1262"/>
      <c r="M24" s="1188"/>
      <c r="N24" s="1188"/>
      <c r="O24" s="1301"/>
      <c r="P24" s="1301"/>
      <c r="Q24" s="1301"/>
      <c r="R24" s="616" t="s">
        <v>35</v>
      </c>
      <c r="S24" s="617">
        <v>0</v>
      </c>
      <c r="T24" s="617">
        <v>0</v>
      </c>
      <c r="U24" s="617">
        <v>0</v>
      </c>
      <c r="V24" s="617">
        <v>0</v>
      </c>
      <c r="W24" s="617">
        <v>0</v>
      </c>
      <c r="X24" s="617">
        <v>0</v>
      </c>
      <c r="Y24" s="617">
        <v>0</v>
      </c>
      <c r="Z24" s="617">
        <v>0</v>
      </c>
      <c r="AA24" s="617">
        <v>0</v>
      </c>
      <c r="AB24" s="617">
        <v>0</v>
      </c>
      <c r="AC24" s="617">
        <v>0</v>
      </c>
      <c r="AD24" s="617">
        <v>0</v>
      </c>
      <c r="AE24" s="617">
        <v>0</v>
      </c>
      <c r="AF24" s="617">
        <v>0</v>
      </c>
      <c r="AG24" s="617">
        <v>0</v>
      </c>
      <c r="AH24" s="617">
        <v>0</v>
      </c>
      <c r="AI24" s="617">
        <v>0</v>
      </c>
      <c r="AJ24" s="617">
        <v>0</v>
      </c>
      <c r="AK24" s="617">
        <v>0</v>
      </c>
      <c r="AL24" s="618">
        <v>0</v>
      </c>
      <c r="AM24" s="618">
        <v>0</v>
      </c>
      <c r="AN24" s="618">
        <v>0</v>
      </c>
      <c r="AO24" s="618">
        <v>0</v>
      </c>
      <c r="AP24" s="618">
        <v>0</v>
      </c>
      <c r="AQ24" s="618">
        <v>0</v>
      </c>
      <c r="AR24" s="618">
        <v>0</v>
      </c>
      <c r="AS24" s="618">
        <v>0</v>
      </c>
      <c r="AT24" s="618">
        <v>0</v>
      </c>
      <c r="AU24" s="618">
        <v>0</v>
      </c>
      <c r="AV24" s="618">
        <v>0</v>
      </c>
      <c r="AW24" s="618">
        <v>0</v>
      </c>
      <c r="AX24" s="1299"/>
    </row>
    <row r="25" spans="1:50">
      <c r="A25" s="1198" t="s">
        <v>69</v>
      </c>
      <c r="B25" s="1187" t="s">
        <v>1085</v>
      </c>
      <c r="C25" s="1262" t="s">
        <v>33</v>
      </c>
      <c r="D25" s="1262">
        <v>35.229999999999997</v>
      </c>
      <c r="E25" s="969">
        <v>42170</v>
      </c>
      <c r="F25" s="1200"/>
      <c r="G25" s="969">
        <v>42170</v>
      </c>
      <c r="H25" s="969">
        <v>42119</v>
      </c>
      <c r="I25" s="969">
        <v>42328</v>
      </c>
      <c r="J25" s="1200"/>
      <c r="K25" s="1265">
        <f>июль!L23+O25</f>
        <v>21.36</v>
      </c>
      <c r="L25" s="1263">
        <f>июль!L23+P25</f>
        <v>5.86</v>
      </c>
      <c r="M25" s="1188">
        <f>D25-L25</f>
        <v>29.369999999999997</v>
      </c>
      <c r="N25" s="1188">
        <f>L25/D25*100</f>
        <v>16.633550950894126</v>
      </c>
      <c r="O25" s="1188">
        <f>SUM(S25:AW25)</f>
        <v>15.5</v>
      </c>
      <c r="P25" s="1188">
        <f>SUM(S26:AW26)</f>
        <v>0</v>
      </c>
      <c r="Q25" s="1188">
        <f>P25/O25*100</f>
        <v>0</v>
      </c>
      <c r="R25" s="380" t="s">
        <v>34</v>
      </c>
      <c r="S25" s="381">
        <v>0.5</v>
      </c>
      <c r="T25" s="381">
        <v>0.5</v>
      </c>
      <c r="U25" s="381">
        <v>0.5</v>
      </c>
      <c r="V25" s="381">
        <v>0.5</v>
      </c>
      <c r="W25" s="381">
        <v>0.5</v>
      </c>
      <c r="X25" s="381">
        <v>0.5</v>
      </c>
      <c r="Y25" s="381">
        <v>0.5</v>
      </c>
      <c r="Z25" s="381">
        <v>0.5</v>
      </c>
      <c r="AA25" s="381">
        <v>0.5</v>
      </c>
      <c r="AB25" s="381">
        <v>0.5</v>
      </c>
      <c r="AC25" s="381">
        <v>0.5</v>
      </c>
      <c r="AD25" s="381">
        <v>0.5</v>
      </c>
      <c r="AE25" s="381">
        <v>0.5</v>
      </c>
      <c r="AF25" s="381">
        <v>0.5</v>
      </c>
      <c r="AG25" s="381">
        <v>0.5</v>
      </c>
      <c r="AH25" s="381">
        <v>0.5</v>
      </c>
      <c r="AI25" s="381">
        <v>0.5</v>
      </c>
      <c r="AJ25" s="381">
        <v>0.5</v>
      </c>
      <c r="AK25" s="381">
        <v>0.5</v>
      </c>
      <c r="AL25" s="381">
        <v>0.5</v>
      </c>
      <c r="AM25" s="381">
        <v>0.5</v>
      </c>
      <c r="AN25" s="381">
        <v>0.5</v>
      </c>
      <c r="AO25" s="381">
        <v>0.5</v>
      </c>
      <c r="AP25" s="381">
        <v>0.5</v>
      </c>
      <c r="AQ25" s="381">
        <v>0.5</v>
      </c>
      <c r="AR25" s="381">
        <v>0.5</v>
      </c>
      <c r="AS25" s="381">
        <v>0.5</v>
      </c>
      <c r="AT25" s="381">
        <v>0.5</v>
      </c>
      <c r="AU25" s="381">
        <v>0.5</v>
      </c>
      <c r="AV25" s="381">
        <v>0.5</v>
      </c>
      <c r="AW25" s="381">
        <v>0.5</v>
      </c>
      <c r="AX25" s="1184" t="s">
        <v>413</v>
      </c>
    </row>
    <row r="26" spans="1:50">
      <c r="A26" s="1198"/>
      <c r="B26" s="1187"/>
      <c r="C26" s="1262"/>
      <c r="D26" s="1262"/>
      <c r="E26" s="969"/>
      <c r="F26" s="1200"/>
      <c r="G26" s="969"/>
      <c r="H26" s="969"/>
      <c r="I26" s="969"/>
      <c r="J26" s="1200"/>
      <c r="K26" s="1262"/>
      <c r="L26" s="1264"/>
      <c r="M26" s="1188"/>
      <c r="N26" s="1188"/>
      <c r="O26" s="1188"/>
      <c r="P26" s="1188"/>
      <c r="Q26" s="1188"/>
      <c r="R26" s="374" t="s">
        <v>35</v>
      </c>
      <c r="S26" s="382">
        <v>0</v>
      </c>
      <c r="T26" s="382">
        <v>0</v>
      </c>
      <c r="U26" s="382">
        <v>0</v>
      </c>
      <c r="V26" s="382">
        <v>0</v>
      </c>
      <c r="W26" s="382">
        <v>0</v>
      </c>
      <c r="X26" s="382">
        <v>0</v>
      </c>
      <c r="Y26" s="382">
        <v>0</v>
      </c>
      <c r="Z26" s="382">
        <v>0</v>
      </c>
      <c r="AA26" s="382">
        <v>0</v>
      </c>
      <c r="AB26" s="382">
        <v>0</v>
      </c>
      <c r="AC26" s="382">
        <v>0</v>
      </c>
      <c r="AD26" s="382">
        <v>0</v>
      </c>
      <c r="AE26" s="382">
        <v>0</v>
      </c>
      <c r="AF26" s="382">
        <v>0</v>
      </c>
      <c r="AG26" s="382">
        <v>0</v>
      </c>
      <c r="AH26" s="382">
        <v>0</v>
      </c>
      <c r="AI26" s="382">
        <v>0</v>
      </c>
      <c r="AJ26" s="382">
        <v>0</v>
      </c>
      <c r="AK26" s="382">
        <v>0</v>
      </c>
      <c r="AL26" s="383">
        <v>0</v>
      </c>
      <c r="AM26" s="383">
        <v>0</v>
      </c>
      <c r="AN26" s="383">
        <v>0</v>
      </c>
      <c r="AO26" s="383">
        <v>0</v>
      </c>
      <c r="AP26" s="383">
        <v>0</v>
      </c>
      <c r="AQ26" s="383">
        <v>0</v>
      </c>
      <c r="AR26" s="383">
        <v>0</v>
      </c>
      <c r="AS26" s="383">
        <v>0</v>
      </c>
      <c r="AT26" s="383">
        <v>0</v>
      </c>
      <c r="AU26" s="618">
        <v>0</v>
      </c>
      <c r="AV26" s="618">
        <v>0</v>
      </c>
      <c r="AW26" s="618">
        <v>0</v>
      </c>
      <c r="AX26" s="1185"/>
    </row>
    <row r="27" spans="1:50" ht="15" hidden="1" customHeight="1">
      <c r="A27" s="1198" t="s">
        <v>71</v>
      </c>
      <c r="B27" s="1187" t="s">
        <v>1087</v>
      </c>
      <c r="C27" s="1262" t="s">
        <v>33</v>
      </c>
      <c r="D27" s="1262">
        <v>1.47</v>
      </c>
      <c r="E27" s="969">
        <v>42057</v>
      </c>
      <c r="F27" s="1200"/>
      <c r="G27" s="969">
        <v>42057</v>
      </c>
      <c r="H27" s="969">
        <v>42116</v>
      </c>
      <c r="I27" s="969">
        <v>42214</v>
      </c>
      <c r="J27" s="1200"/>
      <c r="K27" s="1262">
        <v>1.47</v>
      </c>
      <c r="L27" s="1265">
        <f>[2]июль!L25+P27</f>
        <v>1.472</v>
      </c>
      <c r="M27" s="1188">
        <f>K27-L27</f>
        <v>-2.0000000000000018E-3</v>
      </c>
      <c r="N27" s="1266">
        <f>L27/K27*100</f>
        <v>100.13605442176872</v>
      </c>
      <c r="O27" s="1188">
        <f>SUM(S27:AW27)</f>
        <v>0.09</v>
      </c>
      <c r="P27" s="1188">
        <f>SUM(S28:AW28)</f>
        <v>0</v>
      </c>
      <c r="Q27" s="1266">
        <f>P27/O27*100</f>
        <v>0</v>
      </c>
      <c r="R27" s="380" t="s">
        <v>34</v>
      </c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>
        <v>0.01</v>
      </c>
      <c r="AN27" s="381">
        <v>0.01</v>
      </c>
      <c r="AO27" s="381">
        <v>0.01</v>
      </c>
      <c r="AP27" s="381">
        <v>0.01</v>
      </c>
      <c r="AQ27" s="381">
        <v>0.01</v>
      </c>
      <c r="AR27" s="381">
        <v>0.01</v>
      </c>
      <c r="AS27" s="381">
        <v>0.01</v>
      </c>
      <c r="AT27" s="381">
        <v>0.01</v>
      </c>
      <c r="AU27" s="381">
        <v>0.01</v>
      </c>
      <c r="AV27" s="381"/>
      <c r="AW27" s="381"/>
      <c r="AX27" s="1184" t="s">
        <v>413</v>
      </c>
    </row>
    <row r="28" spans="1:50" hidden="1">
      <c r="A28" s="1198"/>
      <c r="B28" s="1187"/>
      <c r="C28" s="1262"/>
      <c r="D28" s="1262"/>
      <c r="E28" s="969"/>
      <c r="F28" s="1200"/>
      <c r="G28" s="969"/>
      <c r="H28" s="969"/>
      <c r="I28" s="969"/>
      <c r="J28" s="1200"/>
      <c r="K28" s="1262"/>
      <c r="L28" s="1262"/>
      <c r="M28" s="1188"/>
      <c r="N28" s="1266"/>
      <c r="O28" s="1188"/>
      <c r="P28" s="1188"/>
      <c r="Q28" s="1266"/>
      <c r="R28" s="374" t="s">
        <v>35</v>
      </c>
      <c r="S28" s="382"/>
      <c r="T28" s="382"/>
      <c r="U28" s="382"/>
      <c r="V28" s="382"/>
      <c r="W28" s="382"/>
      <c r="X28" s="382"/>
      <c r="Y28" s="382"/>
      <c r="Z28" s="382"/>
      <c r="AA28" s="382"/>
      <c r="AB28" s="382"/>
      <c r="AC28" s="382"/>
      <c r="AD28" s="382"/>
      <c r="AE28" s="382"/>
      <c r="AF28" s="382"/>
      <c r="AG28" s="382"/>
      <c r="AH28" s="382"/>
      <c r="AI28" s="382"/>
      <c r="AJ28" s="382"/>
      <c r="AK28" s="382"/>
      <c r="AL28" s="383"/>
      <c r="AM28" s="383"/>
      <c r="AN28" s="383"/>
      <c r="AO28" s="383"/>
      <c r="AP28" s="383"/>
      <c r="AQ28" s="383"/>
      <c r="AR28" s="383"/>
      <c r="AS28" s="383"/>
      <c r="AT28" s="383"/>
      <c r="AU28" s="389"/>
      <c r="AV28" s="390"/>
      <c r="AW28" s="391"/>
      <c r="AX28" s="1185"/>
    </row>
    <row r="29" spans="1:50" hidden="1">
      <c r="A29" s="607"/>
      <c r="B29" s="532"/>
      <c r="C29" s="604"/>
      <c r="D29" s="606"/>
      <c r="E29" s="610"/>
      <c r="F29" s="610"/>
      <c r="G29" s="610"/>
      <c r="H29" s="610"/>
      <c r="I29" s="610"/>
      <c r="J29" s="610"/>
      <c r="K29" s="529"/>
      <c r="L29" s="529"/>
      <c r="M29" s="608"/>
      <c r="N29" s="608"/>
      <c r="O29" s="606"/>
      <c r="P29" s="608"/>
      <c r="Q29" s="608"/>
      <c r="R29" s="380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604"/>
    </row>
    <row r="30" spans="1:50" hidden="1">
      <c r="A30" s="607"/>
      <c r="B30" s="532"/>
      <c r="C30" s="605"/>
      <c r="D30" s="606"/>
      <c r="E30" s="610"/>
      <c r="F30" s="610"/>
      <c r="G30" s="610"/>
      <c r="H30" s="610"/>
      <c r="I30" s="610"/>
      <c r="J30" s="610"/>
      <c r="K30" s="529"/>
      <c r="L30" s="529"/>
      <c r="M30" s="609"/>
      <c r="N30" s="609"/>
      <c r="O30" s="606"/>
      <c r="P30" s="609"/>
      <c r="Q30" s="609"/>
      <c r="R30" s="374"/>
      <c r="S30" s="382"/>
      <c r="T30" s="382"/>
      <c r="U30" s="382"/>
      <c r="V30" s="382"/>
      <c r="W30" s="382"/>
      <c r="X30" s="382"/>
      <c r="Y30" s="382"/>
      <c r="Z30" s="382"/>
      <c r="AA30" s="382"/>
      <c r="AB30" s="382"/>
      <c r="AC30" s="382"/>
      <c r="AD30" s="382"/>
      <c r="AE30" s="382"/>
      <c r="AF30" s="382"/>
      <c r="AG30" s="382"/>
      <c r="AH30" s="382"/>
      <c r="AI30" s="382"/>
      <c r="AJ30" s="382"/>
      <c r="AK30" s="382"/>
      <c r="AL30" s="383"/>
      <c r="AM30" s="383"/>
      <c r="AN30" s="383"/>
      <c r="AO30" s="383"/>
      <c r="AP30" s="383"/>
      <c r="AQ30" s="383"/>
      <c r="AR30" s="383"/>
      <c r="AS30" s="383"/>
      <c r="AT30" s="383"/>
      <c r="AU30" s="383"/>
      <c r="AV30" s="383"/>
      <c r="AW30" s="383"/>
      <c r="AX30" s="605"/>
    </row>
    <row r="31" spans="1:50">
      <c r="A31" s="392">
        <v>3</v>
      </c>
      <c r="B31" s="1193" t="s">
        <v>81</v>
      </c>
      <c r="C31" s="1193"/>
      <c r="D31" s="1193"/>
      <c r="E31" s="1193">
        <v>42045</v>
      </c>
      <c r="F31" s="1193"/>
      <c r="G31" s="1193"/>
      <c r="H31" s="1193">
        <v>42338</v>
      </c>
      <c r="I31" s="1193"/>
      <c r="J31" s="1193"/>
      <c r="K31" s="1193"/>
      <c r="L31" s="1193"/>
      <c r="M31" s="1193"/>
      <c r="N31" s="1193"/>
      <c r="O31" s="1193"/>
      <c r="P31" s="1193"/>
      <c r="Q31" s="1193"/>
      <c r="R31" s="1193"/>
      <c r="S31" s="1193"/>
      <c r="T31" s="1193"/>
      <c r="U31" s="1193"/>
      <c r="V31" s="1193"/>
      <c r="W31" s="1193"/>
      <c r="X31" s="1193"/>
      <c r="Y31" s="1193"/>
      <c r="Z31" s="1193"/>
      <c r="AA31" s="1193"/>
      <c r="AB31" s="1193"/>
      <c r="AC31" s="1193"/>
      <c r="AD31" s="1193"/>
      <c r="AE31" s="1193"/>
      <c r="AF31" s="1193"/>
      <c r="AG31" s="1193"/>
      <c r="AH31" s="1193"/>
      <c r="AI31" s="1193"/>
      <c r="AJ31" s="1193"/>
      <c r="AK31" s="1193"/>
      <c r="AL31" s="1193"/>
      <c r="AM31" s="1193"/>
      <c r="AN31" s="1193"/>
      <c r="AO31" s="1193"/>
      <c r="AP31" s="1193"/>
      <c r="AQ31" s="1193"/>
      <c r="AR31" s="1193"/>
      <c r="AS31" s="1193"/>
      <c r="AT31" s="1193"/>
      <c r="AU31" s="1193"/>
      <c r="AV31" s="1193"/>
      <c r="AW31" s="1193"/>
      <c r="AX31" s="1193"/>
    </row>
    <row r="32" spans="1:50">
      <c r="A32" s="393" t="s">
        <v>193</v>
      </c>
      <c r="B32" s="1251" t="s">
        <v>1088</v>
      </c>
      <c r="C32" s="1251"/>
      <c r="D32" s="1251"/>
      <c r="E32" s="1251">
        <v>42046</v>
      </c>
      <c r="F32" s="1251"/>
      <c r="G32" s="1251"/>
      <c r="H32" s="1251">
        <v>42111</v>
      </c>
      <c r="I32" s="1251"/>
      <c r="J32" s="1251"/>
      <c r="K32" s="1251"/>
      <c r="L32" s="1251"/>
      <c r="M32" s="1251"/>
      <c r="N32" s="1251"/>
      <c r="O32" s="1251"/>
      <c r="P32" s="1251"/>
      <c r="Q32" s="1251"/>
      <c r="R32" s="1251"/>
      <c r="S32" s="1251"/>
      <c r="T32" s="1251"/>
      <c r="U32" s="1251"/>
      <c r="V32" s="1251"/>
      <c r="W32" s="1251"/>
      <c r="X32" s="1251"/>
      <c r="Y32" s="1251"/>
      <c r="Z32" s="1251"/>
      <c r="AA32" s="1251"/>
      <c r="AB32" s="1251"/>
      <c r="AC32" s="1251"/>
      <c r="AD32" s="1251"/>
      <c r="AE32" s="1251"/>
      <c r="AF32" s="1251"/>
      <c r="AG32" s="1251"/>
      <c r="AH32" s="1251"/>
      <c r="AI32" s="1251"/>
      <c r="AJ32" s="1251"/>
      <c r="AK32" s="1251"/>
      <c r="AL32" s="1251"/>
      <c r="AM32" s="1251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</row>
    <row r="33" spans="1:50">
      <c r="A33" s="1198" t="s">
        <v>126</v>
      </c>
      <c r="B33" s="1187" t="s">
        <v>1089</v>
      </c>
      <c r="C33" s="1184" t="s">
        <v>33</v>
      </c>
      <c r="D33" s="1188">
        <v>35.229999999999997</v>
      </c>
      <c r="E33" s="1200">
        <v>42046</v>
      </c>
      <c r="F33" s="1200"/>
      <c r="G33" s="1200">
        <v>42044</v>
      </c>
      <c r="H33" s="1200">
        <v>42086</v>
      </c>
      <c r="I33" s="1200" t="s">
        <v>1177</v>
      </c>
      <c r="J33" s="1200"/>
      <c r="K33" s="1199">
        <f>июль!L31+O33</f>
        <v>35.86</v>
      </c>
      <c r="L33" s="1229">
        <f>июль!L31+P33</f>
        <v>28.359999999999996</v>
      </c>
      <c r="M33" s="1188">
        <f>D33-L33</f>
        <v>6.870000000000001</v>
      </c>
      <c r="N33" s="1188">
        <f>L33/D33*100</f>
        <v>80.499574226511498</v>
      </c>
      <c r="O33" s="1188">
        <f>SUM(S33:AW33)</f>
        <v>7.58</v>
      </c>
      <c r="P33" s="1201">
        <f>SUM(S34:AW34)</f>
        <v>0.08</v>
      </c>
      <c r="Q33" s="1201">
        <f>P33/O33*100</f>
        <v>1.0554089709762533</v>
      </c>
      <c r="R33" s="380" t="s">
        <v>34</v>
      </c>
      <c r="S33" s="381">
        <f>7.58/21</f>
        <v>0.36095238095238097</v>
      </c>
      <c r="T33" s="381">
        <f t="shared" ref="T33:AM33" si="1">7.58/21</f>
        <v>0.36095238095238097</v>
      </c>
      <c r="U33" s="381">
        <f t="shared" si="1"/>
        <v>0.36095238095238097</v>
      </c>
      <c r="V33" s="381">
        <f t="shared" si="1"/>
        <v>0.36095238095238097</v>
      </c>
      <c r="W33" s="381">
        <f t="shared" si="1"/>
        <v>0.36095238095238097</v>
      </c>
      <c r="X33" s="381">
        <f t="shared" si="1"/>
        <v>0.36095238095238097</v>
      </c>
      <c r="Y33" s="381">
        <f t="shared" si="1"/>
        <v>0.36095238095238097</v>
      </c>
      <c r="Z33" s="381">
        <f t="shared" si="1"/>
        <v>0.36095238095238097</v>
      </c>
      <c r="AA33" s="381">
        <f t="shared" si="1"/>
        <v>0.36095238095238097</v>
      </c>
      <c r="AB33" s="381">
        <f t="shared" si="1"/>
        <v>0.36095238095238097</v>
      </c>
      <c r="AC33" s="381">
        <f t="shared" si="1"/>
        <v>0.36095238095238097</v>
      </c>
      <c r="AD33" s="381">
        <f t="shared" si="1"/>
        <v>0.36095238095238097</v>
      </c>
      <c r="AE33" s="381">
        <f t="shared" si="1"/>
        <v>0.36095238095238097</v>
      </c>
      <c r="AF33" s="381">
        <f t="shared" si="1"/>
        <v>0.36095238095238097</v>
      </c>
      <c r="AG33" s="381">
        <f t="shared" si="1"/>
        <v>0.36095238095238097</v>
      </c>
      <c r="AH33" s="381">
        <f t="shared" si="1"/>
        <v>0.36095238095238097</v>
      </c>
      <c r="AI33" s="381">
        <f t="shared" si="1"/>
        <v>0.36095238095238097</v>
      </c>
      <c r="AJ33" s="381">
        <f t="shared" si="1"/>
        <v>0.36095238095238097</v>
      </c>
      <c r="AK33" s="381">
        <f t="shared" si="1"/>
        <v>0.36095238095238097</v>
      </c>
      <c r="AL33" s="381">
        <f t="shared" si="1"/>
        <v>0.36095238095238097</v>
      </c>
      <c r="AM33" s="381">
        <f t="shared" si="1"/>
        <v>0.36095238095238097</v>
      </c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1184" t="s">
        <v>413</v>
      </c>
    </row>
    <row r="34" spans="1:50">
      <c r="A34" s="1198"/>
      <c r="B34" s="1187"/>
      <c r="C34" s="1185"/>
      <c r="D34" s="1188"/>
      <c r="E34" s="1200"/>
      <c r="F34" s="1200"/>
      <c r="G34" s="1200"/>
      <c r="H34" s="1200"/>
      <c r="I34" s="1200"/>
      <c r="J34" s="1200"/>
      <c r="K34" s="1199"/>
      <c r="L34" s="1230"/>
      <c r="M34" s="1188"/>
      <c r="N34" s="1188"/>
      <c r="O34" s="1188"/>
      <c r="P34" s="1202"/>
      <c r="Q34" s="1202"/>
      <c r="R34" s="374" t="s">
        <v>35</v>
      </c>
      <c r="S34" s="382">
        <v>0</v>
      </c>
      <c r="T34" s="382">
        <v>0</v>
      </c>
      <c r="U34" s="382">
        <v>0</v>
      </c>
      <c r="V34" s="382">
        <v>0</v>
      </c>
      <c r="W34" s="382">
        <v>0</v>
      </c>
      <c r="X34" s="382">
        <v>0</v>
      </c>
      <c r="Y34" s="382">
        <v>0.08</v>
      </c>
      <c r="Z34" s="382">
        <v>0</v>
      </c>
      <c r="AA34" s="382">
        <v>0</v>
      </c>
      <c r="AB34" s="382">
        <v>0</v>
      </c>
      <c r="AC34" s="382">
        <v>0</v>
      </c>
      <c r="AD34" s="382">
        <v>0</v>
      </c>
      <c r="AE34" s="382">
        <v>0</v>
      </c>
      <c r="AF34" s="382">
        <v>0</v>
      </c>
      <c r="AG34" s="382">
        <v>0</v>
      </c>
      <c r="AH34" s="382">
        <v>0</v>
      </c>
      <c r="AI34" s="382">
        <v>0</v>
      </c>
      <c r="AJ34" s="382">
        <v>0</v>
      </c>
      <c r="AK34" s="382">
        <v>0</v>
      </c>
      <c r="AL34" s="383">
        <v>0</v>
      </c>
      <c r="AM34" s="383">
        <v>0</v>
      </c>
      <c r="AN34" s="383"/>
      <c r="AO34" s="383"/>
      <c r="AP34" s="383"/>
      <c r="AQ34" s="383"/>
      <c r="AR34" s="383"/>
      <c r="AS34" s="383"/>
      <c r="AT34" s="383"/>
      <c r="AU34" s="389"/>
      <c r="AV34" s="390"/>
      <c r="AW34" s="391"/>
      <c r="AX34" s="1185"/>
    </row>
    <row r="35" spans="1:50" ht="13.9" hidden="1" customHeight="1">
      <c r="A35" s="607"/>
      <c r="B35" s="532"/>
      <c r="C35" s="604"/>
      <c r="D35" s="606"/>
      <c r="E35" s="610"/>
      <c r="F35" s="610"/>
      <c r="G35" s="610"/>
      <c r="H35" s="610"/>
      <c r="I35" s="610"/>
      <c r="J35" s="610"/>
      <c r="K35" s="529"/>
      <c r="L35" s="529"/>
      <c r="M35" s="1188">
        <f>D35-L35</f>
        <v>0</v>
      </c>
      <c r="N35" s="1188" t="e">
        <f>L35/D35*100</f>
        <v>#DIV/0!</v>
      </c>
      <c r="O35" s="606"/>
      <c r="P35" s="608"/>
      <c r="Q35" s="608"/>
      <c r="R35" s="380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604"/>
    </row>
    <row r="36" spans="1:50" ht="13.9" hidden="1" customHeight="1">
      <c r="A36" s="607"/>
      <c r="B36" s="532"/>
      <c r="C36" s="605"/>
      <c r="D36" s="606"/>
      <c r="E36" s="610"/>
      <c r="F36" s="610"/>
      <c r="G36" s="610"/>
      <c r="H36" s="610"/>
      <c r="I36" s="610"/>
      <c r="J36" s="610"/>
      <c r="K36" s="529"/>
      <c r="L36" s="529"/>
      <c r="M36" s="1188"/>
      <c r="N36" s="1188"/>
      <c r="O36" s="606"/>
      <c r="P36" s="609"/>
      <c r="Q36" s="609"/>
      <c r="R36" s="374"/>
      <c r="S36" s="382"/>
      <c r="T36" s="382"/>
      <c r="U36" s="382"/>
      <c r="V36" s="382"/>
      <c r="W36" s="382"/>
      <c r="X36" s="382"/>
      <c r="Y36" s="382"/>
      <c r="Z36" s="382"/>
      <c r="AA36" s="382"/>
      <c r="AB36" s="382"/>
      <c r="AC36" s="382"/>
      <c r="AD36" s="382"/>
      <c r="AE36" s="382"/>
      <c r="AF36" s="382"/>
      <c r="AG36" s="382"/>
      <c r="AH36" s="382"/>
      <c r="AI36" s="382"/>
      <c r="AJ36" s="382"/>
      <c r="AK36" s="382"/>
      <c r="AL36" s="383"/>
      <c r="AM36" s="383"/>
      <c r="AN36" s="383"/>
      <c r="AO36" s="383"/>
      <c r="AP36" s="383"/>
      <c r="AQ36" s="383"/>
      <c r="AR36" s="383"/>
      <c r="AS36" s="383"/>
      <c r="AT36" s="383"/>
      <c r="AU36" s="389"/>
      <c r="AV36" s="390"/>
      <c r="AW36" s="391"/>
      <c r="AX36" s="605"/>
    </row>
    <row r="37" spans="1:50">
      <c r="A37" s="1198" t="s">
        <v>127</v>
      </c>
      <c r="B37" s="1187" t="s">
        <v>1090</v>
      </c>
      <c r="C37" s="1184" t="s">
        <v>7</v>
      </c>
      <c r="D37" s="1188">
        <v>1823</v>
      </c>
      <c r="E37" s="1200">
        <v>42065</v>
      </c>
      <c r="F37" s="1200"/>
      <c r="G37" s="1200">
        <v>42045</v>
      </c>
      <c r="H37" s="1200">
        <v>42111</v>
      </c>
      <c r="I37" s="1200" t="s">
        <v>1177</v>
      </c>
      <c r="J37" s="1200"/>
      <c r="K37" s="1199">
        <f>июль!L35+O37</f>
        <v>1823</v>
      </c>
      <c r="L37" s="1229">
        <f>июль!L35+P37</f>
        <v>871</v>
      </c>
      <c r="M37" s="1188">
        <f>D37-L37</f>
        <v>952</v>
      </c>
      <c r="N37" s="1188">
        <f>L37/D37*100</f>
        <v>47.778387273724633</v>
      </c>
      <c r="O37" s="1188">
        <f>SUM(S37:AW37)</f>
        <v>972</v>
      </c>
      <c r="P37" s="1201">
        <f>SUM(S38:AW38)</f>
        <v>20</v>
      </c>
      <c r="Q37" s="1201">
        <f>P37/O37*100</f>
        <v>2.0576131687242798</v>
      </c>
      <c r="R37" s="380" t="s">
        <v>34</v>
      </c>
      <c r="S37" s="388">
        <v>32</v>
      </c>
      <c r="T37" s="388">
        <v>32</v>
      </c>
      <c r="U37" s="388">
        <v>32</v>
      </c>
      <c r="V37" s="388">
        <v>32</v>
      </c>
      <c r="W37" s="388">
        <v>32</v>
      </c>
      <c r="X37" s="388">
        <v>32</v>
      </c>
      <c r="Y37" s="388">
        <v>32</v>
      </c>
      <c r="Z37" s="388">
        <v>32</v>
      </c>
      <c r="AA37" s="388">
        <v>32</v>
      </c>
      <c r="AB37" s="388">
        <v>32</v>
      </c>
      <c r="AC37" s="388">
        <v>32</v>
      </c>
      <c r="AD37" s="388">
        <v>32</v>
      </c>
      <c r="AE37" s="388">
        <v>32</v>
      </c>
      <c r="AF37" s="388">
        <v>32</v>
      </c>
      <c r="AG37" s="388">
        <v>32</v>
      </c>
      <c r="AH37" s="388">
        <v>32</v>
      </c>
      <c r="AI37" s="388">
        <v>32</v>
      </c>
      <c r="AJ37" s="388">
        <v>32</v>
      </c>
      <c r="AK37" s="388">
        <v>33</v>
      </c>
      <c r="AL37" s="388">
        <v>33</v>
      </c>
      <c r="AM37" s="388">
        <v>33</v>
      </c>
      <c r="AN37" s="388">
        <v>33</v>
      </c>
      <c r="AO37" s="388">
        <v>33</v>
      </c>
      <c r="AP37" s="388">
        <v>33</v>
      </c>
      <c r="AQ37" s="388">
        <v>33</v>
      </c>
      <c r="AR37" s="388">
        <v>33</v>
      </c>
      <c r="AS37" s="388">
        <v>33</v>
      </c>
      <c r="AT37" s="388">
        <v>33</v>
      </c>
      <c r="AU37" s="388">
        <v>33</v>
      </c>
      <c r="AV37" s="388">
        <v>33</v>
      </c>
      <c r="AW37" s="388"/>
      <c r="AX37" s="1184" t="s">
        <v>413</v>
      </c>
    </row>
    <row r="38" spans="1:50">
      <c r="A38" s="1198"/>
      <c r="B38" s="1187"/>
      <c r="C38" s="1185"/>
      <c r="D38" s="1188"/>
      <c r="E38" s="1200"/>
      <c r="F38" s="1200"/>
      <c r="G38" s="1200"/>
      <c r="H38" s="1200"/>
      <c r="I38" s="1200"/>
      <c r="J38" s="1200"/>
      <c r="K38" s="1199"/>
      <c r="L38" s="1230"/>
      <c r="M38" s="1188"/>
      <c r="N38" s="1188"/>
      <c r="O38" s="1188"/>
      <c r="P38" s="1202"/>
      <c r="Q38" s="1202"/>
      <c r="R38" s="374" t="s">
        <v>35</v>
      </c>
      <c r="S38" s="465">
        <v>0</v>
      </c>
      <c r="T38" s="465">
        <v>0</v>
      </c>
      <c r="U38" s="465">
        <v>0</v>
      </c>
      <c r="V38" s="465">
        <v>0</v>
      </c>
      <c r="W38" s="465">
        <v>0</v>
      </c>
      <c r="X38" s="465">
        <v>0</v>
      </c>
      <c r="Y38" s="465">
        <v>0</v>
      </c>
      <c r="Z38" s="465">
        <v>0</v>
      </c>
      <c r="AA38" s="465">
        <v>0</v>
      </c>
      <c r="AB38" s="465">
        <v>0</v>
      </c>
      <c r="AC38" s="465">
        <v>0</v>
      </c>
      <c r="AD38" s="465">
        <v>0</v>
      </c>
      <c r="AE38" s="465">
        <v>0</v>
      </c>
      <c r="AF38" s="465">
        <v>0</v>
      </c>
      <c r="AG38" s="465">
        <v>0</v>
      </c>
      <c r="AH38" s="465">
        <v>0</v>
      </c>
      <c r="AI38" s="465">
        <v>0</v>
      </c>
      <c r="AJ38" s="465">
        <v>0</v>
      </c>
      <c r="AK38" s="465">
        <v>0</v>
      </c>
      <c r="AL38" s="398">
        <v>0</v>
      </c>
      <c r="AM38" s="398">
        <v>0</v>
      </c>
      <c r="AN38" s="398">
        <v>0</v>
      </c>
      <c r="AO38" s="398">
        <v>0</v>
      </c>
      <c r="AP38" s="398">
        <v>5</v>
      </c>
      <c r="AQ38" s="398">
        <v>5</v>
      </c>
      <c r="AR38" s="398">
        <v>5</v>
      </c>
      <c r="AS38" s="398">
        <v>5</v>
      </c>
      <c r="AT38" s="398">
        <v>0</v>
      </c>
      <c r="AU38" s="398">
        <v>0</v>
      </c>
      <c r="AV38" s="539">
        <v>0</v>
      </c>
      <c r="AW38" s="467"/>
      <c r="AX38" s="1185"/>
    </row>
    <row r="39" spans="1:50" ht="15" hidden="1" customHeight="1">
      <c r="A39" s="1306"/>
      <c r="B39" s="1304"/>
      <c r="C39" s="1293"/>
      <c r="D39" s="1201"/>
      <c r="E39" s="1207"/>
      <c r="F39" s="1207"/>
      <c r="G39" s="1207"/>
      <c r="H39" s="1207"/>
      <c r="I39" s="1200">
        <v>42247</v>
      </c>
      <c r="J39" s="1207"/>
      <c r="K39" s="1229"/>
      <c r="L39" s="1229"/>
      <c r="M39" s="1188">
        <f>D39-L39</f>
        <v>0</v>
      </c>
      <c r="N39" s="1188" t="e">
        <f>L39/D39*100</f>
        <v>#DIV/0!</v>
      </c>
      <c r="O39" s="1201"/>
      <c r="P39" s="1201"/>
      <c r="Q39" s="1201"/>
      <c r="R39" s="380"/>
      <c r="S39" s="388"/>
      <c r="T39" s="388"/>
      <c r="U39" s="388"/>
      <c r="V39" s="388"/>
      <c r="W39" s="388"/>
      <c r="X39" s="388"/>
      <c r="Y39" s="388"/>
      <c r="Z39" s="388"/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1293" t="s">
        <v>413</v>
      </c>
    </row>
    <row r="40" spans="1:50" ht="15" hidden="1" customHeight="1">
      <c r="A40" s="1307"/>
      <c r="B40" s="1305"/>
      <c r="C40" s="1294"/>
      <c r="D40" s="1202"/>
      <c r="E40" s="1208"/>
      <c r="F40" s="1208"/>
      <c r="G40" s="1208"/>
      <c r="H40" s="1208"/>
      <c r="I40" s="1200"/>
      <c r="J40" s="1208"/>
      <c r="K40" s="1230"/>
      <c r="L40" s="1230"/>
      <c r="M40" s="1188"/>
      <c r="N40" s="1188"/>
      <c r="O40" s="1202"/>
      <c r="P40" s="1202"/>
      <c r="Q40" s="1202"/>
      <c r="R40" s="374"/>
      <c r="S40" s="465"/>
      <c r="T40" s="465"/>
      <c r="U40" s="465"/>
      <c r="V40" s="465"/>
      <c r="W40" s="465"/>
      <c r="X40" s="465"/>
      <c r="Y40" s="465"/>
      <c r="Z40" s="465"/>
      <c r="AA40" s="465"/>
      <c r="AB40" s="465"/>
      <c r="AC40" s="465"/>
      <c r="AD40" s="465"/>
      <c r="AE40" s="465"/>
      <c r="AF40" s="465"/>
      <c r="AG40" s="465"/>
      <c r="AH40" s="465"/>
      <c r="AI40" s="465"/>
      <c r="AJ40" s="465"/>
      <c r="AK40" s="465"/>
      <c r="AL40" s="398"/>
      <c r="AM40" s="398"/>
      <c r="AN40" s="398"/>
      <c r="AO40" s="398"/>
      <c r="AP40" s="398"/>
      <c r="AQ40" s="398"/>
      <c r="AR40" s="398"/>
      <c r="AS40" s="398"/>
      <c r="AT40" s="398"/>
      <c r="AU40" s="466"/>
      <c r="AV40" s="466"/>
      <c r="AW40" s="467"/>
      <c r="AX40" s="1294"/>
    </row>
    <row r="41" spans="1:50">
      <c r="A41" s="1198" t="s">
        <v>128</v>
      </c>
      <c r="B41" s="1187" t="s">
        <v>1104</v>
      </c>
      <c r="C41" s="1184" t="s">
        <v>7</v>
      </c>
      <c r="D41" s="1188">
        <v>1823</v>
      </c>
      <c r="E41" s="1200">
        <v>42049</v>
      </c>
      <c r="F41" s="1200"/>
      <c r="G41" s="1200">
        <v>42057</v>
      </c>
      <c r="H41" s="1200">
        <v>42094</v>
      </c>
      <c r="I41" s="1200" t="s">
        <v>1177</v>
      </c>
      <c r="J41" s="1200"/>
      <c r="K41" s="1229">
        <f>июль!L39+O41</f>
        <v>1843</v>
      </c>
      <c r="L41" s="1229">
        <f>июль!L39+P41</f>
        <v>849</v>
      </c>
      <c r="M41" s="1188">
        <f>D41-L41</f>
        <v>974</v>
      </c>
      <c r="N41" s="1188">
        <f>L41/D41*100</f>
        <v>46.571585298957764</v>
      </c>
      <c r="O41" s="1188">
        <f>SUM(S41:AW41)</f>
        <v>994</v>
      </c>
      <c r="P41" s="1201">
        <f>SUM(S42:AW42)</f>
        <v>0</v>
      </c>
      <c r="Q41" s="1201">
        <f>P41/O41*100</f>
        <v>0</v>
      </c>
      <c r="R41" s="380" t="s">
        <v>34</v>
      </c>
      <c r="S41" s="388">
        <v>34</v>
      </c>
      <c r="T41" s="388">
        <v>34</v>
      </c>
      <c r="U41" s="388">
        <v>34</v>
      </c>
      <c r="V41" s="388">
        <v>34</v>
      </c>
      <c r="W41" s="388">
        <v>33</v>
      </c>
      <c r="X41" s="388">
        <v>33</v>
      </c>
      <c r="Y41" s="388">
        <v>33</v>
      </c>
      <c r="Z41" s="388">
        <v>33</v>
      </c>
      <c r="AA41" s="388">
        <v>33</v>
      </c>
      <c r="AB41" s="388">
        <v>33</v>
      </c>
      <c r="AC41" s="388">
        <v>33</v>
      </c>
      <c r="AD41" s="388">
        <v>33</v>
      </c>
      <c r="AE41" s="388">
        <v>33</v>
      </c>
      <c r="AF41" s="388">
        <v>33</v>
      </c>
      <c r="AG41" s="388">
        <v>33</v>
      </c>
      <c r="AH41" s="388">
        <v>33</v>
      </c>
      <c r="AI41" s="388">
        <v>33</v>
      </c>
      <c r="AJ41" s="388">
        <v>33</v>
      </c>
      <c r="AK41" s="388">
        <v>33</v>
      </c>
      <c r="AL41" s="388">
        <v>33</v>
      </c>
      <c r="AM41" s="388">
        <v>33</v>
      </c>
      <c r="AN41" s="388">
        <v>33</v>
      </c>
      <c r="AO41" s="388">
        <v>33</v>
      </c>
      <c r="AP41" s="388">
        <v>33</v>
      </c>
      <c r="AQ41" s="388">
        <v>33</v>
      </c>
      <c r="AR41" s="388">
        <v>33</v>
      </c>
      <c r="AS41" s="388">
        <v>33</v>
      </c>
      <c r="AT41" s="388">
        <v>33</v>
      </c>
      <c r="AU41" s="388">
        <v>33</v>
      </c>
      <c r="AV41" s="388">
        <v>33</v>
      </c>
      <c r="AW41" s="388"/>
      <c r="AX41" s="1184" t="s">
        <v>413</v>
      </c>
    </row>
    <row r="42" spans="1:50">
      <c r="A42" s="1198"/>
      <c r="B42" s="1187"/>
      <c r="C42" s="1185"/>
      <c r="D42" s="1188"/>
      <c r="E42" s="1200"/>
      <c r="F42" s="1200"/>
      <c r="G42" s="1200"/>
      <c r="H42" s="1200"/>
      <c r="I42" s="1200"/>
      <c r="J42" s="1200"/>
      <c r="K42" s="1230"/>
      <c r="L42" s="1230"/>
      <c r="M42" s="1188"/>
      <c r="N42" s="1188"/>
      <c r="O42" s="1188"/>
      <c r="P42" s="1202"/>
      <c r="Q42" s="1202"/>
      <c r="R42" s="374" t="s">
        <v>35</v>
      </c>
      <c r="S42" s="394">
        <v>0</v>
      </c>
      <c r="T42" s="382">
        <v>0</v>
      </c>
      <c r="U42" s="382">
        <v>0</v>
      </c>
      <c r="V42" s="382">
        <v>0</v>
      </c>
      <c r="W42" s="382">
        <v>0</v>
      </c>
      <c r="X42" s="382">
        <v>0</v>
      </c>
      <c r="Y42" s="382">
        <v>0</v>
      </c>
      <c r="Z42" s="382">
        <v>0</v>
      </c>
      <c r="AA42" s="382">
        <v>0</v>
      </c>
      <c r="AB42" s="382">
        <v>0</v>
      </c>
      <c r="AC42" s="382">
        <v>0</v>
      </c>
      <c r="AD42" s="382">
        <v>0</v>
      </c>
      <c r="AE42" s="382">
        <v>0</v>
      </c>
      <c r="AF42" s="382">
        <v>0</v>
      </c>
      <c r="AG42" s="382">
        <v>0</v>
      </c>
      <c r="AH42" s="382">
        <v>0</v>
      </c>
      <c r="AI42" s="382">
        <v>0</v>
      </c>
      <c r="AJ42" s="382">
        <v>0</v>
      </c>
      <c r="AK42" s="382">
        <v>0</v>
      </c>
      <c r="AL42" s="383">
        <v>0</v>
      </c>
      <c r="AM42" s="383">
        <v>0</v>
      </c>
      <c r="AN42" s="383">
        <v>0</v>
      </c>
      <c r="AO42" s="383">
        <v>0</v>
      </c>
      <c r="AP42" s="383">
        <v>0</v>
      </c>
      <c r="AQ42" s="383">
        <v>0</v>
      </c>
      <c r="AR42" s="383">
        <v>0</v>
      </c>
      <c r="AS42" s="383">
        <v>0</v>
      </c>
      <c r="AT42" s="383">
        <v>0</v>
      </c>
      <c r="AU42" s="383">
        <v>0</v>
      </c>
      <c r="AV42" s="618">
        <v>0</v>
      </c>
      <c r="AW42" s="391"/>
      <c r="AX42" s="1185"/>
    </row>
    <row r="43" spans="1:50">
      <c r="A43" s="393" t="s">
        <v>201</v>
      </c>
      <c r="B43" s="1251" t="s">
        <v>83</v>
      </c>
      <c r="C43" s="1251"/>
      <c r="D43" s="1251"/>
      <c r="E43" s="1251">
        <v>42068</v>
      </c>
      <c r="F43" s="1251"/>
      <c r="G43" s="1251"/>
      <c r="H43" s="1251">
        <v>42154</v>
      </c>
      <c r="I43" s="1251"/>
      <c r="J43" s="1251"/>
      <c r="K43" s="1251"/>
      <c r="L43" s="1251"/>
      <c r="M43" s="1251"/>
      <c r="N43" s="1251"/>
      <c r="O43" s="1251"/>
      <c r="P43" s="1251"/>
      <c r="Q43" s="1251"/>
      <c r="R43" s="1251"/>
      <c r="S43" s="1251"/>
      <c r="T43" s="1251"/>
      <c r="U43" s="1251"/>
      <c r="V43" s="1251"/>
      <c r="W43" s="1251"/>
      <c r="X43" s="1251"/>
      <c r="Y43" s="1251"/>
      <c r="Z43" s="1251"/>
      <c r="AA43" s="1251"/>
      <c r="AB43" s="1251"/>
      <c r="AC43" s="1251"/>
      <c r="AD43" s="1251"/>
      <c r="AE43" s="1251"/>
      <c r="AF43" s="1251"/>
      <c r="AG43" s="1251"/>
      <c r="AH43" s="1251"/>
      <c r="AI43" s="1251"/>
      <c r="AJ43" s="1251"/>
      <c r="AK43" s="1251"/>
      <c r="AL43" s="1251"/>
      <c r="AM43" s="125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</row>
    <row r="44" spans="1:50">
      <c r="A44" s="1198" t="s">
        <v>194</v>
      </c>
      <c r="B44" s="1252" t="s">
        <v>1091</v>
      </c>
      <c r="C44" s="1184" t="s">
        <v>33</v>
      </c>
      <c r="D44" s="1188">
        <v>35.229999999999997</v>
      </c>
      <c r="E44" s="1200">
        <v>42068</v>
      </c>
      <c r="F44" s="1200"/>
      <c r="G44" s="1200">
        <v>42061</v>
      </c>
      <c r="H44" s="1200">
        <v>42122</v>
      </c>
      <c r="I44" s="1250">
        <v>42278</v>
      </c>
      <c r="J44" s="1250"/>
      <c r="K44" s="1265">
        <f>июль!L42+O44</f>
        <v>36.14</v>
      </c>
      <c r="L44" s="1199">
        <f>июль!L42+P44</f>
        <v>29.009999999999998</v>
      </c>
      <c r="M44" s="1188">
        <f>D44-L44</f>
        <v>6.2199999999999989</v>
      </c>
      <c r="N44" s="1188">
        <f>L44/D44*100</f>
        <v>82.34459267669601</v>
      </c>
      <c r="O44" s="1188">
        <f t="shared" ref="O44:O56" si="2">SUM(S44:AW44)</f>
        <v>7.1300000000000061</v>
      </c>
      <c r="P44" s="1188">
        <f>SUM(S45:AW45)</f>
        <v>0</v>
      </c>
      <c r="Q44" s="1188">
        <f t="shared" ref="Q44:Q56" si="3">P44/O44*100</f>
        <v>0</v>
      </c>
      <c r="R44" s="380" t="s">
        <v>34</v>
      </c>
      <c r="S44" s="381">
        <v>0.23</v>
      </c>
      <c r="T44" s="381">
        <v>0.23</v>
      </c>
      <c r="U44" s="381">
        <v>0.23</v>
      </c>
      <c r="V44" s="381">
        <v>0.23</v>
      </c>
      <c r="W44" s="381">
        <v>0.23</v>
      </c>
      <c r="X44" s="381">
        <v>0.23</v>
      </c>
      <c r="Y44" s="381">
        <v>0.23</v>
      </c>
      <c r="Z44" s="381">
        <v>0.23</v>
      </c>
      <c r="AA44" s="381">
        <v>0.23</v>
      </c>
      <c r="AB44" s="381">
        <v>0.23</v>
      </c>
      <c r="AC44" s="381">
        <v>0.23</v>
      </c>
      <c r="AD44" s="381">
        <v>0.23</v>
      </c>
      <c r="AE44" s="381">
        <v>0.23</v>
      </c>
      <c r="AF44" s="381">
        <v>0.23</v>
      </c>
      <c r="AG44" s="381">
        <v>0.23</v>
      </c>
      <c r="AH44" s="381">
        <v>0.23</v>
      </c>
      <c r="AI44" s="381">
        <v>0.23</v>
      </c>
      <c r="AJ44" s="381">
        <v>0.23</v>
      </c>
      <c r="AK44" s="381">
        <v>0.23</v>
      </c>
      <c r="AL44" s="381">
        <v>0.23</v>
      </c>
      <c r="AM44" s="381">
        <v>0.23</v>
      </c>
      <c r="AN44" s="381">
        <v>0.23</v>
      </c>
      <c r="AO44" s="381">
        <v>0.23</v>
      </c>
      <c r="AP44" s="381">
        <v>0.23</v>
      </c>
      <c r="AQ44" s="381">
        <v>0.23</v>
      </c>
      <c r="AR44" s="381">
        <v>0.23</v>
      </c>
      <c r="AS44" s="381">
        <v>0.23</v>
      </c>
      <c r="AT44" s="381">
        <v>0.23</v>
      </c>
      <c r="AU44" s="381">
        <v>0.23</v>
      </c>
      <c r="AV44" s="381">
        <v>0.23</v>
      </c>
      <c r="AW44" s="381">
        <v>0.23</v>
      </c>
      <c r="AX44" s="1184" t="s">
        <v>413</v>
      </c>
    </row>
    <row r="45" spans="1:50">
      <c r="A45" s="1198"/>
      <c r="B45" s="1252"/>
      <c r="C45" s="1185"/>
      <c r="D45" s="1188"/>
      <c r="E45" s="1200"/>
      <c r="F45" s="1200"/>
      <c r="G45" s="1200"/>
      <c r="H45" s="1200"/>
      <c r="I45" s="1250"/>
      <c r="J45" s="1250"/>
      <c r="K45" s="1262"/>
      <c r="L45" s="1199"/>
      <c r="M45" s="1188"/>
      <c r="N45" s="1188"/>
      <c r="O45" s="1188"/>
      <c r="P45" s="1188"/>
      <c r="Q45" s="1188"/>
      <c r="R45" s="374" t="s">
        <v>35</v>
      </c>
      <c r="S45" s="382">
        <v>0</v>
      </c>
      <c r="T45" s="382">
        <v>0</v>
      </c>
      <c r="U45" s="382">
        <v>0</v>
      </c>
      <c r="V45" s="382">
        <v>0</v>
      </c>
      <c r="W45" s="382">
        <v>0</v>
      </c>
      <c r="X45" s="382">
        <v>0</v>
      </c>
      <c r="Y45" s="382">
        <v>0</v>
      </c>
      <c r="Z45" s="382">
        <v>0</v>
      </c>
      <c r="AA45" s="382">
        <v>0</v>
      </c>
      <c r="AB45" s="382">
        <v>0</v>
      </c>
      <c r="AC45" s="382">
        <v>0</v>
      </c>
      <c r="AD45" s="382">
        <v>0</v>
      </c>
      <c r="AE45" s="384">
        <v>0</v>
      </c>
      <c r="AF45" s="384">
        <v>0</v>
      </c>
      <c r="AG45" s="384">
        <v>0</v>
      </c>
      <c r="AH45" s="384">
        <v>0</v>
      </c>
      <c r="AI45" s="384">
        <v>0</v>
      </c>
      <c r="AJ45" s="384">
        <v>0</v>
      </c>
      <c r="AK45" s="384">
        <v>0</v>
      </c>
      <c r="AL45" s="385">
        <v>0</v>
      </c>
      <c r="AM45" s="385">
        <v>0</v>
      </c>
      <c r="AN45" s="385">
        <v>0</v>
      </c>
      <c r="AO45" s="385">
        <v>0</v>
      </c>
      <c r="AP45" s="385">
        <v>0</v>
      </c>
      <c r="AQ45" s="385">
        <v>0</v>
      </c>
      <c r="AR45" s="385">
        <v>0</v>
      </c>
      <c r="AS45" s="385">
        <v>0</v>
      </c>
      <c r="AT45" s="385">
        <v>0</v>
      </c>
      <c r="AU45" s="385">
        <v>0</v>
      </c>
      <c r="AV45" s="385">
        <v>0</v>
      </c>
      <c r="AW45" s="618">
        <v>0</v>
      </c>
      <c r="AX45" s="1185"/>
    </row>
    <row r="46" spans="1:50" ht="15" customHeight="1">
      <c r="A46" s="1198" t="s">
        <v>195</v>
      </c>
      <c r="B46" s="1252" t="s">
        <v>1114</v>
      </c>
      <c r="C46" s="1184" t="s">
        <v>7</v>
      </c>
      <c r="D46" s="1188">
        <v>1826</v>
      </c>
      <c r="E46" s="1200">
        <v>42070</v>
      </c>
      <c r="F46" s="1200"/>
      <c r="G46" s="1200">
        <v>42068</v>
      </c>
      <c r="H46" s="1200">
        <v>42149</v>
      </c>
      <c r="I46" s="1250">
        <v>42257</v>
      </c>
      <c r="J46" s="1250"/>
      <c r="K46" s="1265">
        <f>июль!L44+O46</f>
        <v>1423</v>
      </c>
      <c r="L46" s="1199">
        <f>июль!L44+P46</f>
        <v>1292</v>
      </c>
      <c r="M46" s="1188">
        <f>D46-L46</f>
        <v>534</v>
      </c>
      <c r="N46" s="1188">
        <f>L46/D46*100</f>
        <v>70.755750273822557</v>
      </c>
      <c r="O46" s="1199">
        <f t="shared" si="2"/>
        <v>248</v>
      </c>
      <c r="P46" s="1188">
        <f>SUM(S47:AW47)</f>
        <v>117</v>
      </c>
      <c r="Q46" s="1188">
        <f t="shared" si="3"/>
        <v>47.177419354838712</v>
      </c>
      <c r="R46" s="380" t="s">
        <v>34</v>
      </c>
      <c r="S46" s="381">
        <v>8</v>
      </c>
      <c r="T46" s="381">
        <v>8</v>
      </c>
      <c r="U46" s="381">
        <v>8</v>
      </c>
      <c r="V46" s="381">
        <v>8</v>
      </c>
      <c r="W46" s="381">
        <v>8</v>
      </c>
      <c r="X46" s="381">
        <v>8</v>
      </c>
      <c r="Y46" s="381">
        <v>8</v>
      </c>
      <c r="Z46" s="381">
        <v>8</v>
      </c>
      <c r="AA46" s="381">
        <v>8</v>
      </c>
      <c r="AB46" s="381">
        <v>8</v>
      </c>
      <c r="AC46" s="381">
        <v>8</v>
      </c>
      <c r="AD46" s="381">
        <v>8</v>
      </c>
      <c r="AE46" s="381">
        <v>8</v>
      </c>
      <c r="AF46" s="381">
        <v>8</v>
      </c>
      <c r="AG46" s="381">
        <v>8</v>
      </c>
      <c r="AH46" s="381">
        <v>8</v>
      </c>
      <c r="AI46" s="381">
        <v>8</v>
      </c>
      <c r="AJ46" s="381">
        <v>8</v>
      </c>
      <c r="AK46" s="381">
        <v>8</v>
      </c>
      <c r="AL46" s="381">
        <v>8</v>
      </c>
      <c r="AM46" s="381">
        <v>8</v>
      </c>
      <c r="AN46" s="381">
        <v>8</v>
      </c>
      <c r="AO46" s="381">
        <v>8</v>
      </c>
      <c r="AP46" s="381">
        <v>8</v>
      </c>
      <c r="AQ46" s="381">
        <v>8</v>
      </c>
      <c r="AR46" s="381">
        <v>8</v>
      </c>
      <c r="AS46" s="381">
        <v>8</v>
      </c>
      <c r="AT46" s="381">
        <v>8</v>
      </c>
      <c r="AU46" s="381">
        <v>8</v>
      </c>
      <c r="AV46" s="381">
        <v>8</v>
      </c>
      <c r="AW46" s="381">
        <v>8</v>
      </c>
      <c r="AX46" s="1184"/>
    </row>
    <row r="47" spans="1:50">
      <c r="A47" s="1198"/>
      <c r="B47" s="1252"/>
      <c r="C47" s="1185"/>
      <c r="D47" s="1188"/>
      <c r="E47" s="1200"/>
      <c r="F47" s="1200"/>
      <c r="G47" s="1200"/>
      <c r="H47" s="1200"/>
      <c r="I47" s="1250"/>
      <c r="J47" s="1250"/>
      <c r="K47" s="1262"/>
      <c r="L47" s="1199"/>
      <c r="M47" s="1188"/>
      <c r="N47" s="1188"/>
      <c r="O47" s="1199"/>
      <c r="P47" s="1188"/>
      <c r="Q47" s="1188"/>
      <c r="R47" s="374" t="s">
        <v>35</v>
      </c>
      <c r="S47" s="382">
        <v>3</v>
      </c>
      <c r="T47" s="382">
        <v>1</v>
      </c>
      <c r="U47" s="382">
        <v>4</v>
      </c>
      <c r="V47" s="382">
        <v>3</v>
      </c>
      <c r="W47" s="382">
        <v>4</v>
      </c>
      <c r="X47" s="382">
        <v>4</v>
      </c>
      <c r="Y47" s="382">
        <v>3</v>
      </c>
      <c r="Z47" s="382">
        <v>3</v>
      </c>
      <c r="AA47" s="382">
        <v>3</v>
      </c>
      <c r="AB47" s="382">
        <v>5</v>
      </c>
      <c r="AC47" s="382">
        <v>6</v>
      </c>
      <c r="AD47" s="382">
        <v>5</v>
      </c>
      <c r="AE47" s="384">
        <v>8</v>
      </c>
      <c r="AF47" s="384">
        <v>3</v>
      </c>
      <c r="AG47" s="384">
        <v>3</v>
      </c>
      <c r="AH47" s="384">
        <v>8</v>
      </c>
      <c r="AI47" s="384">
        <v>9</v>
      </c>
      <c r="AJ47" s="384">
        <v>8</v>
      </c>
      <c r="AK47" s="384">
        <v>5</v>
      </c>
      <c r="AL47" s="385">
        <v>4</v>
      </c>
      <c r="AM47" s="385">
        <v>3</v>
      </c>
      <c r="AN47" s="385">
        <v>4</v>
      </c>
      <c r="AO47" s="385">
        <v>3</v>
      </c>
      <c r="AP47" s="385">
        <v>0</v>
      </c>
      <c r="AQ47" s="385">
        <v>0</v>
      </c>
      <c r="AR47" s="385">
        <v>0</v>
      </c>
      <c r="AS47" s="385">
        <v>0</v>
      </c>
      <c r="AT47" s="385">
        <v>4</v>
      </c>
      <c r="AU47" s="385">
        <v>4</v>
      </c>
      <c r="AV47" s="385">
        <v>4</v>
      </c>
      <c r="AW47" s="385">
        <v>3</v>
      </c>
      <c r="AX47" s="1185"/>
    </row>
    <row r="48" spans="1:50">
      <c r="A48" s="1198" t="s">
        <v>196</v>
      </c>
      <c r="B48" s="1252" t="s">
        <v>1092</v>
      </c>
      <c r="C48" s="1184" t="s">
        <v>33</v>
      </c>
      <c r="D48" s="1188">
        <v>35.229999999999997</v>
      </c>
      <c r="E48" s="1200">
        <v>42071</v>
      </c>
      <c r="F48" s="1200"/>
      <c r="G48" s="1200">
        <v>42071</v>
      </c>
      <c r="H48" s="1200">
        <v>42152</v>
      </c>
      <c r="I48" s="1250">
        <v>42258</v>
      </c>
      <c r="J48" s="1250"/>
      <c r="K48" s="1265">
        <f>июль!L46+O48</f>
        <v>19.330000000000002</v>
      </c>
      <c r="L48" s="1199">
        <f>июль!L46+P48</f>
        <v>14.409999999999998</v>
      </c>
      <c r="M48" s="1188">
        <f>D48-L48</f>
        <v>20.82</v>
      </c>
      <c r="N48" s="1188">
        <f>L48/D48*100</f>
        <v>40.902639795628723</v>
      </c>
      <c r="O48" s="1199">
        <f t="shared" si="2"/>
        <v>6.2000000000000028</v>
      </c>
      <c r="P48" s="1188">
        <f>SUM(S49:AW49)</f>
        <v>1.2799999999999998</v>
      </c>
      <c r="Q48" s="1188">
        <f t="shared" si="3"/>
        <v>20.645161290322566</v>
      </c>
      <c r="R48" s="380" t="s">
        <v>34</v>
      </c>
      <c r="S48" s="381">
        <v>0.2</v>
      </c>
      <c r="T48" s="381">
        <v>0.2</v>
      </c>
      <c r="U48" s="381">
        <v>0.2</v>
      </c>
      <c r="V48" s="381">
        <v>0.2</v>
      </c>
      <c r="W48" s="381">
        <v>0.2</v>
      </c>
      <c r="X48" s="381">
        <v>0.2</v>
      </c>
      <c r="Y48" s="381">
        <v>0.2</v>
      </c>
      <c r="Z48" s="381">
        <v>0.2</v>
      </c>
      <c r="AA48" s="381">
        <v>0.2</v>
      </c>
      <c r="AB48" s="381">
        <v>0.2</v>
      </c>
      <c r="AC48" s="381">
        <v>0.2</v>
      </c>
      <c r="AD48" s="381">
        <v>0.2</v>
      </c>
      <c r="AE48" s="381">
        <v>0.2</v>
      </c>
      <c r="AF48" s="381">
        <v>0.2</v>
      </c>
      <c r="AG48" s="381">
        <v>0.2</v>
      </c>
      <c r="AH48" s="381">
        <v>0.2</v>
      </c>
      <c r="AI48" s="381">
        <v>0.2</v>
      </c>
      <c r="AJ48" s="381">
        <v>0.2</v>
      </c>
      <c r="AK48" s="381">
        <v>0.2</v>
      </c>
      <c r="AL48" s="381">
        <v>0.2</v>
      </c>
      <c r="AM48" s="381">
        <v>0.2</v>
      </c>
      <c r="AN48" s="381">
        <v>0.2</v>
      </c>
      <c r="AO48" s="381">
        <v>0.2</v>
      </c>
      <c r="AP48" s="381">
        <v>0.2</v>
      </c>
      <c r="AQ48" s="381">
        <v>0.2</v>
      </c>
      <c r="AR48" s="381">
        <v>0.2</v>
      </c>
      <c r="AS48" s="381">
        <v>0.2</v>
      </c>
      <c r="AT48" s="381">
        <v>0.2</v>
      </c>
      <c r="AU48" s="381">
        <v>0.2</v>
      </c>
      <c r="AV48" s="381">
        <v>0.2</v>
      </c>
      <c r="AW48" s="381">
        <v>0.2</v>
      </c>
      <c r="AX48" s="1184"/>
    </row>
    <row r="49" spans="1:51">
      <c r="A49" s="1198"/>
      <c r="B49" s="1252"/>
      <c r="C49" s="1185"/>
      <c r="D49" s="1188"/>
      <c r="E49" s="1200"/>
      <c r="F49" s="1200"/>
      <c r="G49" s="1200"/>
      <c r="H49" s="1200"/>
      <c r="I49" s="1250"/>
      <c r="J49" s="1250"/>
      <c r="K49" s="1262"/>
      <c r="L49" s="1199"/>
      <c r="M49" s="1188"/>
      <c r="N49" s="1188"/>
      <c r="O49" s="1199"/>
      <c r="P49" s="1188"/>
      <c r="Q49" s="1188"/>
      <c r="R49" s="374" t="s">
        <v>35</v>
      </c>
      <c r="S49" s="382">
        <v>0.06</v>
      </c>
      <c r="T49" s="382">
        <v>0.03</v>
      </c>
      <c r="U49" s="382">
        <v>0.1</v>
      </c>
      <c r="V49" s="382">
        <v>0.06</v>
      </c>
      <c r="W49" s="382">
        <v>0.05</v>
      </c>
      <c r="X49" s="382">
        <v>0</v>
      </c>
      <c r="Y49" s="382">
        <v>0</v>
      </c>
      <c r="Z49" s="382">
        <v>0</v>
      </c>
      <c r="AA49" s="382">
        <v>0</v>
      </c>
      <c r="AB49" s="382">
        <v>0</v>
      </c>
      <c r="AC49" s="383">
        <v>0</v>
      </c>
      <c r="AD49" s="382">
        <v>0</v>
      </c>
      <c r="AE49" s="384">
        <v>0</v>
      </c>
      <c r="AF49" s="384">
        <v>0</v>
      </c>
      <c r="AG49" s="384">
        <v>0</v>
      </c>
      <c r="AH49" s="384">
        <v>0</v>
      </c>
      <c r="AI49" s="384">
        <v>0</v>
      </c>
      <c r="AJ49" s="384">
        <v>0</v>
      </c>
      <c r="AK49" s="384">
        <v>0</v>
      </c>
      <c r="AL49" s="385">
        <v>0</v>
      </c>
      <c r="AM49" s="385">
        <v>0</v>
      </c>
      <c r="AN49" s="385">
        <v>0</v>
      </c>
      <c r="AO49" s="385">
        <v>0.26</v>
      </c>
      <c r="AP49" s="385">
        <v>0.12</v>
      </c>
      <c r="AQ49" s="385">
        <v>0.13</v>
      </c>
      <c r="AR49" s="385">
        <v>0.12</v>
      </c>
      <c r="AS49" s="385">
        <v>0.08</v>
      </c>
      <c r="AT49" s="385">
        <v>0.15</v>
      </c>
      <c r="AU49" s="385">
        <v>0.12</v>
      </c>
      <c r="AV49" s="385">
        <v>0</v>
      </c>
      <c r="AW49" s="385">
        <v>0</v>
      </c>
      <c r="AX49" s="1185"/>
    </row>
    <row r="50" spans="1:51" ht="15" customHeight="1">
      <c r="A50" s="1198" t="s">
        <v>197</v>
      </c>
      <c r="B50" s="1252" t="s">
        <v>1093</v>
      </c>
      <c r="C50" s="1184" t="s">
        <v>7</v>
      </c>
      <c r="D50" s="1188">
        <v>1826</v>
      </c>
      <c r="E50" s="1200">
        <v>42074</v>
      </c>
      <c r="F50" s="1200"/>
      <c r="G50" s="1200">
        <v>42077</v>
      </c>
      <c r="H50" s="1200">
        <v>42154</v>
      </c>
      <c r="I50" s="1250">
        <v>42257</v>
      </c>
      <c r="J50" s="1250"/>
      <c r="K50" s="1265">
        <f>июль!L48+O50</f>
        <v>1360</v>
      </c>
      <c r="L50" s="1199">
        <f>июль!L48+P50</f>
        <v>1143</v>
      </c>
      <c r="M50" s="1188">
        <f>D50-L50</f>
        <v>683</v>
      </c>
      <c r="N50" s="1188">
        <f>L50/D50*100</f>
        <v>62.595837897042713</v>
      </c>
      <c r="O50" s="1199">
        <f t="shared" si="2"/>
        <v>217</v>
      </c>
      <c r="P50" s="1188">
        <f>SUM(S51:AW51)</f>
        <v>0</v>
      </c>
      <c r="Q50" s="1188">
        <f t="shared" si="3"/>
        <v>0</v>
      </c>
      <c r="R50" s="380" t="s">
        <v>34</v>
      </c>
      <c r="S50" s="381">
        <v>7</v>
      </c>
      <c r="T50" s="381">
        <v>7</v>
      </c>
      <c r="U50" s="381">
        <v>7</v>
      </c>
      <c r="V50" s="381">
        <v>7</v>
      </c>
      <c r="W50" s="381">
        <v>7</v>
      </c>
      <c r="X50" s="381">
        <v>7</v>
      </c>
      <c r="Y50" s="381">
        <v>7</v>
      </c>
      <c r="Z50" s="381">
        <v>7</v>
      </c>
      <c r="AA50" s="381">
        <v>7</v>
      </c>
      <c r="AB50" s="381">
        <v>7</v>
      </c>
      <c r="AC50" s="381">
        <v>7</v>
      </c>
      <c r="AD50" s="381">
        <v>7</v>
      </c>
      <c r="AE50" s="381">
        <v>7</v>
      </c>
      <c r="AF50" s="381">
        <v>7</v>
      </c>
      <c r="AG50" s="381">
        <v>7</v>
      </c>
      <c r="AH50" s="381">
        <v>7</v>
      </c>
      <c r="AI50" s="381">
        <v>7</v>
      </c>
      <c r="AJ50" s="381">
        <v>7</v>
      </c>
      <c r="AK50" s="381">
        <v>7</v>
      </c>
      <c r="AL50" s="381">
        <v>7</v>
      </c>
      <c r="AM50" s="381">
        <v>7</v>
      </c>
      <c r="AN50" s="381">
        <v>7</v>
      </c>
      <c r="AO50" s="381">
        <v>7</v>
      </c>
      <c r="AP50" s="381">
        <v>7</v>
      </c>
      <c r="AQ50" s="381">
        <v>7</v>
      </c>
      <c r="AR50" s="381">
        <v>7</v>
      </c>
      <c r="AS50" s="381">
        <v>7</v>
      </c>
      <c r="AT50" s="381">
        <v>7</v>
      </c>
      <c r="AU50" s="381">
        <v>7</v>
      </c>
      <c r="AV50" s="381">
        <v>7</v>
      </c>
      <c r="AW50" s="381">
        <v>7</v>
      </c>
      <c r="AX50" s="1184" t="s">
        <v>413</v>
      </c>
    </row>
    <row r="51" spans="1:51">
      <c r="A51" s="1198"/>
      <c r="B51" s="1252"/>
      <c r="C51" s="1185"/>
      <c r="D51" s="1188"/>
      <c r="E51" s="1200"/>
      <c r="F51" s="1200"/>
      <c r="G51" s="1200"/>
      <c r="H51" s="1200"/>
      <c r="I51" s="1250"/>
      <c r="J51" s="1250"/>
      <c r="K51" s="1262"/>
      <c r="L51" s="1199"/>
      <c r="M51" s="1188"/>
      <c r="N51" s="1188"/>
      <c r="O51" s="1199"/>
      <c r="P51" s="1188"/>
      <c r="Q51" s="1188"/>
      <c r="R51" s="374" t="s">
        <v>35</v>
      </c>
      <c r="S51" s="382">
        <v>0</v>
      </c>
      <c r="T51" s="382">
        <v>0</v>
      </c>
      <c r="U51" s="382">
        <v>0</v>
      </c>
      <c r="V51" s="382">
        <v>0</v>
      </c>
      <c r="W51" s="382">
        <v>0</v>
      </c>
      <c r="X51" s="382">
        <v>0</v>
      </c>
      <c r="Y51" s="382">
        <v>0</v>
      </c>
      <c r="Z51" s="382">
        <v>0</v>
      </c>
      <c r="AA51" s="382">
        <v>0</v>
      </c>
      <c r="AB51" s="382">
        <v>0</v>
      </c>
      <c r="AC51" s="382">
        <v>0</v>
      </c>
      <c r="AD51" s="382">
        <v>0</v>
      </c>
      <c r="AE51" s="384">
        <v>0</v>
      </c>
      <c r="AF51" s="384">
        <v>0</v>
      </c>
      <c r="AG51" s="384">
        <v>0</v>
      </c>
      <c r="AH51" s="384">
        <v>0</v>
      </c>
      <c r="AI51" s="384">
        <v>0</v>
      </c>
      <c r="AJ51" s="384">
        <v>0</v>
      </c>
      <c r="AK51" s="384">
        <v>0</v>
      </c>
      <c r="AL51" s="385">
        <v>0</v>
      </c>
      <c r="AM51" s="385">
        <v>0</v>
      </c>
      <c r="AN51" s="385">
        <v>0</v>
      </c>
      <c r="AO51" s="385">
        <v>0</v>
      </c>
      <c r="AP51" s="385">
        <v>0</v>
      </c>
      <c r="AQ51" s="385">
        <v>0</v>
      </c>
      <c r="AR51" s="385">
        <v>0</v>
      </c>
      <c r="AS51" s="385">
        <v>0</v>
      </c>
      <c r="AT51" s="385">
        <v>0</v>
      </c>
      <c r="AU51" s="385">
        <v>0</v>
      </c>
      <c r="AV51" s="385">
        <v>0</v>
      </c>
      <c r="AW51" s="385">
        <v>0</v>
      </c>
      <c r="AX51" s="1185"/>
    </row>
    <row r="52" spans="1:51" ht="15" customHeight="1">
      <c r="A52" s="1198" t="s">
        <v>198</v>
      </c>
      <c r="B52" s="1252" t="s">
        <v>1094</v>
      </c>
      <c r="C52" s="1184" t="s">
        <v>7</v>
      </c>
      <c r="D52" s="1188">
        <v>3649</v>
      </c>
      <c r="E52" s="1200">
        <v>42077</v>
      </c>
      <c r="F52" s="1200"/>
      <c r="G52" s="1200">
        <v>42081</v>
      </c>
      <c r="H52" s="1200">
        <v>42137</v>
      </c>
      <c r="I52" s="1250">
        <v>42258</v>
      </c>
      <c r="J52" s="1250"/>
      <c r="K52" s="1265">
        <f>июль!L50+O52</f>
        <v>2049</v>
      </c>
      <c r="L52" s="1199">
        <f>июль!L50+P52</f>
        <v>1659</v>
      </c>
      <c r="M52" s="1188">
        <f>D52-L52</f>
        <v>1990</v>
      </c>
      <c r="N52" s="1188">
        <f>L52/D52*100</f>
        <v>45.464510824883533</v>
      </c>
      <c r="O52" s="1199">
        <f t="shared" si="2"/>
        <v>558</v>
      </c>
      <c r="P52" s="1188">
        <f>SUM(S53:AW53)</f>
        <v>168</v>
      </c>
      <c r="Q52" s="1188">
        <f t="shared" si="3"/>
        <v>30.107526881720432</v>
      </c>
      <c r="R52" s="380" t="s">
        <v>34</v>
      </c>
      <c r="S52" s="381">
        <v>18</v>
      </c>
      <c r="T52" s="381">
        <v>18</v>
      </c>
      <c r="U52" s="381">
        <v>18</v>
      </c>
      <c r="V52" s="381">
        <v>18</v>
      </c>
      <c r="W52" s="381">
        <v>18</v>
      </c>
      <c r="X52" s="381">
        <v>18</v>
      </c>
      <c r="Y52" s="381">
        <v>18</v>
      </c>
      <c r="Z52" s="381">
        <v>18</v>
      </c>
      <c r="AA52" s="381">
        <v>18</v>
      </c>
      <c r="AB52" s="381">
        <v>18</v>
      </c>
      <c r="AC52" s="381">
        <v>18</v>
      </c>
      <c r="AD52" s="381">
        <v>18</v>
      </c>
      <c r="AE52" s="381">
        <v>18</v>
      </c>
      <c r="AF52" s="381">
        <v>18</v>
      </c>
      <c r="AG52" s="381">
        <v>18</v>
      </c>
      <c r="AH52" s="381">
        <v>18</v>
      </c>
      <c r="AI52" s="381">
        <v>18</v>
      </c>
      <c r="AJ52" s="381">
        <v>18</v>
      </c>
      <c r="AK52" s="381">
        <v>18</v>
      </c>
      <c r="AL52" s="381">
        <v>18</v>
      </c>
      <c r="AM52" s="381">
        <v>18</v>
      </c>
      <c r="AN52" s="381">
        <v>18</v>
      </c>
      <c r="AO52" s="381">
        <v>18</v>
      </c>
      <c r="AP52" s="381">
        <v>18</v>
      </c>
      <c r="AQ52" s="381">
        <v>18</v>
      </c>
      <c r="AR52" s="381">
        <v>18</v>
      </c>
      <c r="AS52" s="381">
        <v>18</v>
      </c>
      <c r="AT52" s="381">
        <v>18</v>
      </c>
      <c r="AU52" s="381">
        <v>18</v>
      </c>
      <c r="AV52" s="381">
        <v>18</v>
      </c>
      <c r="AW52" s="381">
        <v>18</v>
      </c>
      <c r="AX52" s="1184"/>
    </row>
    <row r="53" spans="1:51">
      <c r="A53" s="1198"/>
      <c r="B53" s="1252"/>
      <c r="C53" s="1185"/>
      <c r="D53" s="1188"/>
      <c r="E53" s="1200"/>
      <c r="F53" s="1200"/>
      <c r="G53" s="1200"/>
      <c r="H53" s="1200"/>
      <c r="I53" s="1250"/>
      <c r="J53" s="1250"/>
      <c r="K53" s="1262"/>
      <c r="L53" s="1199"/>
      <c r="M53" s="1188"/>
      <c r="N53" s="1188"/>
      <c r="O53" s="1199"/>
      <c r="P53" s="1188"/>
      <c r="Q53" s="1188"/>
      <c r="R53" s="374" t="s">
        <v>35</v>
      </c>
      <c r="S53" s="382">
        <v>12</v>
      </c>
      <c r="T53" s="382">
        <v>11</v>
      </c>
      <c r="U53" s="382">
        <v>39</v>
      </c>
      <c r="V53" s="382">
        <v>12</v>
      </c>
      <c r="W53" s="382">
        <v>5</v>
      </c>
      <c r="X53" s="382">
        <v>6</v>
      </c>
      <c r="Y53" s="382">
        <v>8</v>
      </c>
      <c r="Z53" s="382">
        <v>4</v>
      </c>
      <c r="AA53" s="382">
        <v>6</v>
      </c>
      <c r="AB53" s="382">
        <v>6</v>
      </c>
      <c r="AC53" s="382">
        <v>6</v>
      </c>
      <c r="AD53" s="382">
        <v>6</v>
      </c>
      <c r="AE53" s="384">
        <v>10</v>
      </c>
      <c r="AF53" s="384">
        <v>4</v>
      </c>
      <c r="AG53" s="384">
        <v>6</v>
      </c>
      <c r="AH53" s="384">
        <v>0</v>
      </c>
      <c r="AI53" s="384">
        <v>5</v>
      </c>
      <c r="AJ53" s="384">
        <v>8</v>
      </c>
      <c r="AK53" s="384">
        <v>0</v>
      </c>
      <c r="AL53" s="385">
        <v>7</v>
      </c>
      <c r="AM53" s="385">
        <v>7</v>
      </c>
      <c r="AN53" s="385">
        <v>0</v>
      </c>
      <c r="AO53" s="385">
        <v>0</v>
      </c>
      <c r="AP53" s="385">
        <v>0</v>
      </c>
      <c r="AQ53" s="385">
        <v>0</v>
      </c>
      <c r="AR53" s="385">
        <v>0</v>
      </c>
      <c r="AS53" s="385">
        <v>0</v>
      </c>
      <c r="AT53" s="385">
        <v>0</v>
      </c>
      <c r="AU53" s="385">
        <v>0</v>
      </c>
      <c r="AV53" s="385">
        <v>0</v>
      </c>
      <c r="AW53" s="385">
        <v>0</v>
      </c>
      <c r="AX53" s="1185"/>
    </row>
    <row r="54" spans="1:51">
      <c r="A54" s="1198" t="s">
        <v>199</v>
      </c>
      <c r="B54" s="1252" t="s">
        <v>1095</v>
      </c>
      <c r="C54" s="1184" t="s">
        <v>33</v>
      </c>
      <c r="D54" s="1188">
        <f>35.23</f>
        <v>35.229999999999997</v>
      </c>
      <c r="E54" s="1200">
        <v>42092</v>
      </c>
      <c r="F54" s="1200"/>
      <c r="G54" s="1200">
        <v>42087</v>
      </c>
      <c r="H54" s="1200">
        <v>42143</v>
      </c>
      <c r="I54" s="1250">
        <v>42262</v>
      </c>
      <c r="J54" s="1250"/>
      <c r="K54" s="1265">
        <f>июль!L52+O54</f>
        <v>18.409000000000002</v>
      </c>
      <c r="L54" s="1199">
        <f>июль!L52+P54</f>
        <v>12.369</v>
      </c>
      <c r="M54" s="1188">
        <f>D54-L54</f>
        <v>22.860999999999997</v>
      </c>
      <c r="N54" s="1188">
        <f>L54/D54*100</f>
        <v>35.109281862049393</v>
      </c>
      <c r="O54" s="1199">
        <f t="shared" si="2"/>
        <v>6.2000000000000028</v>
      </c>
      <c r="P54" s="1188">
        <f>SUM(S55:AW55)</f>
        <v>0.16</v>
      </c>
      <c r="Q54" s="1188">
        <f t="shared" si="3"/>
        <v>2.5806451612903216</v>
      </c>
      <c r="R54" s="380" t="s">
        <v>34</v>
      </c>
      <c r="S54" s="381">
        <v>0.2</v>
      </c>
      <c r="T54" s="381">
        <v>0.2</v>
      </c>
      <c r="U54" s="381">
        <v>0.2</v>
      </c>
      <c r="V54" s="381">
        <v>0.2</v>
      </c>
      <c r="W54" s="381">
        <v>0.2</v>
      </c>
      <c r="X54" s="381">
        <v>0.2</v>
      </c>
      <c r="Y54" s="381">
        <v>0.2</v>
      </c>
      <c r="Z54" s="381">
        <v>0.2</v>
      </c>
      <c r="AA54" s="381">
        <v>0.2</v>
      </c>
      <c r="AB54" s="381">
        <v>0.2</v>
      </c>
      <c r="AC54" s="381">
        <v>0.2</v>
      </c>
      <c r="AD54" s="381">
        <v>0.2</v>
      </c>
      <c r="AE54" s="381">
        <v>0.2</v>
      </c>
      <c r="AF54" s="381">
        <v>0.2</v>
      </c>
      <c r="AG54" s="381">
        <v>0.2</v>
      </c>
      <c r="AH54" s="381">
        <v>0.2</v>
      </c>
      <c r="AI54" s="381">
        <v>0.2</v>
      </c>
      <c r="AJ54" s="381">
        <v>0.2</v>
      </c>
      <c r="AK54" s="381">
        <v>0.2</v>
      </c>
      <c r="AL54" s="381">
        <v>0.2</v>
      </c>
      <c r="AM54" s="381">
        <v>0.2</v>
      </c>
      <c r="AN54" s="381">
        <v>0.2</v>
      </c>
      <c r="AO54" s="381">
        <v>0.2</v>
      </c>
      <c r="AP54" s="381">
        <v>0.2</v>
      </c>
      <c r="AQ54" s="381">
        <v>0.2</v>
      </c>
      <c r="AR54" s="381">
        <v>0.2</v>
      </c>
      <c r="AS54" s="381">
        <v>0.2</v>
      </c>
      <c r="AT54" s="381">
        <v>0.2</v>
      </c>
      <c r="AU54" s="381">
        <v>0.2</v>
      </c>
      <c r="AV54" s="381">
        <v>0.2</v>
      </c>
      <c r="AW54" s="381">
        <v>0.2</v>
      </c>
      <c r="AX54" s="1184"/>
    </row>
    <row r="55" spans="1:51">
      <c r="A55" s="1198"/>
      <c r="B55" s="1252"/>
      <c r="C55" s="1185"/>
      <c r="D55" s="1188"/>
      <c r="E55" s="1200"/>
      <c r="F55" s="1200"/>
      <c r="G55" s="1200"/>
      <c r="H55" s="1200"/>
      <c r="I55" s="1250"/>
      <c r="J55" s="1250"/>
      <c r="K55" s="1262"/>
      <c r="L55" s="1199"/>
      <c r="M55" s="1188"/>
      <c r="N55" s="1188"/>
      <c r="O55" s="1199"/>
      <c r="P55" s="1188"/>
      <c r="Q55" s="1188"/>
      <c r="R55" s="374" t="s">
        <v>35</v>
      </c>
      <c r="S55" s="382">
        <v>0</v>
      </c>
      <c r="T55" s="382">
        <v>0</v>
      </c>
      <c r="U55" s="382">
        <v>0</v>
      </c>
      <c r="V55" s="382">
        <v>0.16</v>
      </c>
      <c r="W55" s="382">
        <v>0</v>
      </c>
      <c r="X55" s="382">
        <v>0</v>
      </c>
      <c r="Y55" s="382">
        <v>0</v>
      </c>
      <c r="Z55" s="382">
        <v>0</v>
      </c>
      <c r="AA55" s="382">
        <v>0</v>
      </c>
      <c r="AB55" s="382">
        <v>0</v>
      </c>
      <c r="AC55" s="382">
        <v>0</v>
      </c>
      <c r="AD55" s="382">
        <v>0</v>
      </c>
      <c r="AE55" s="384">
        <v>0</v>
      </c>
      <c r="AF55" s="384">
        <v>0</v>
      </c>
      <c r="AG55" s="384">
        <v>0</v>
      </c>
      <c r="AH55" s="384">
        <v>0</v>
      </c>
      <c r="AI55" s="384">
        <v>0</v>
      </c>
      <c r="AJ55" s="384">
        <v>0</v>
      </c>
      <c r="AK55" s="384">
        <v>0</v>
      </c>
      <c r="AL55" s="385">
        <v>0</v>
      </c>
      <c r="AM55" s="385">
        <v>0</v>
      </c>
      <c r="AN55" s="385">
        <v>0</v>
      </c>
      <c r="AO55" s="385">
        <v>0</v>
      </c>
      <c r="AP55" s="385">
        <v>0</v>
      </c>
      <c r="AQ55" s="385">
        <v>0</v>
      </c>
      <c r="AR55" s="385">
        <v>0</v>
      </c>
      <c r="AS55" s="385">
        <v>0</v>
      </c>
      <c r="AT55" s="385">
        <v>0</v>
      </c>
      <c r="AU55" s="385">
        <v>0</v>
      </c>
      <c r="AV55" s="385">
        <v>0</v>
      </c>
      <c r="AW55" s="385">
        <v>0</v>
      </c>
      <c r="AX55" s="1185"/>
    </row>
    <row r="56" spans="1:51" ht="15" customHeight="1">
      <c r="A56" s="1198" t="s">
        <v>200</v>
      </c>
      <c r="B56" s="1252" t="s">
        <v>1096</v>
      </c>
      <c r="C56" s="1184" t="s">
        <v>33</v>
      </c>
      <c r="D56" s="1188">
        <f>D44</f>
        <v>35.229999999999997</v>
      </c>
      <c r="E56" s="1200">
        <v>42099</v>
      </c>
      <c r="F56" s="1200"/>
      <c r="G56" s="1200">
        <v>42100</v>
      </c>
      <c r="H56" s="1200">
        <v>42149</v>
      </c>
      <c r="I56" s="1250">
        <v>42265</v>
      </c>
      <c r="J56" s="1250"/>
      <c r="K56" s="1265">
        <f>июль!L54+O56</f>
        <v>18.18</v>
      </c>
      <c r="L56" s="1199">
        <f>июль!L54+P56</f>
        <v>11.77</v>
      </c>
      <c r="M56" s="1188">
        <f>D56-L56</f>
        <v>23.459999999999997</v>
      </c>
      <c r="N56" s="1188">
        <f>L56/D56*100</f>
        <v>33.409026397956289</v>
      </c>
      <c r="O56" s="1188">
        <f t="shared" si="2"/>
        <v>7.75</v>
      </c>
      <c r="P56" s="1188">
        <f>SUM(S57:AW57)</f>
        <v>1.3400000000000003</v>
      </c>
      <c r="Q56" s="1188">
        <f t="shared" si="3"/>
        <v>17.290322580645164</v>
      </c>
      <c r="R56" s="380" t="s">
        <v>34</v>
      </c>
      <c r="S56" s="381">
        <v>0.25</v>
      </c>
      <c r="T56" s="381">
        <v>0.25</v>
      </c>
      <c r="U56" s="381">
        <v>0.25</v>
      </c>
      <c r="V56" s="381">
        <v>0.25</v>
      </c>
      <c r="W56" s="381">
        <v>0.25</v>
      </c>
      <c r="X56" s="381">
        <v>0.25</v>
      </c>
      <c r="Y56" s="381">
        <v>0.25</v>
      </c>
      <c r="Z56" s="381">
        <v>0.25</v>
      </c>
      <c r="AA56" s="381">
        <v>0.25</v>
      </c>
      <c r="AB56" s="381">
        <v>0.25</v>
      </c>
      <c r="AC56" s="381">
        <v>0.25</v>
      </c>
      <c r="AD56" s="381">
        <v>0.25</v>
      </c>
      <c r="AE56" s="381">
        <v>0.25</v>
      </c>
      <c r="AF56" s="381">
        <v>0.25</v>
      </c>
      <c r="AG56" s="381">
        <v>0.25</v>
      </c>
      <c r="AH56" s="381">
        <v>0.25</v>
      </c>
      <c r="AI56" s="381">
        <v>0.25</v>
      </c>
      <c r="AJ56" s="381">
        <v>0.25</v>
      </c>
      <c r="AK56" s="381">
        <v>0.25</v>
      </c>
      <c r="AL56" s="381">
        <v>0.25</v>
      </c>
      <c r="AM56" s="381">
        <v>0.25</v>
      </c>
      <c r="AN56" s="381">
        <v>0.25</v>
      </c>
      <c r="AO56" s="381">
        <v>0.25</v>
      </c>
      <c r="AP56" s="381">
        <v>0.25</v>
      </c>
      <c r="AQ56" s="381">
        <v>0.25</v>
      </c>
      <c r="AR56" s="381">
        <v>0.25</v>
      </c>
      <c r="AS56" s="381">
        <v>0.25</v>
      </c>
      <c r="AT56" s="381">
        <v>0.25</v>
      </c>
      <c r="AU56" s="381">
        <v>0.25</v>
      </c>
      <c r="AV56" s="381">
        <v>0.25</v>
      </c>
      <c r="AW56" s="381">
        <v>0.25</v>
      </c>
      <c r="AX56" s="1184" t="s">
        <v>413</v>
      </c>
    </row>
    <row r="57" spans="1:51">
      <c r="A57" s="1198"/>
      <c r="B57" s="1252"/>
      <c r="C57" s="1185"/>
      <c r="D57" s="1188"/>
      <c r="E57" s="1200"/>
      <c r="F57" s="1200"/>
      <c r="G57" s="1200"/>
      <c r="H57" s="1200"/>
      <c r="I57" s="1250"/>
      <c r="J57" s="1250"/>
      <c r="K57" s="1262"/>
      <c r="L57" s="1199"/>
      <c r="M57" s="1188"/>
      <c r="N57" s="1188"/>
      <c r="O57" s="1188"/>
      <c r="P57" s="1188"/>
      <c r="Q57" s="1188"/>
      <c r="R57" s="374" t="s">
        <v>35</v>
      </c>
      <c r="S57" s="382">
        <v>0.02</v>
      </c>
      <c r="T57" s="382">
        <v>0</v>
      </c>
      <c r="U57" s="382">
        <v>0</v>
      </c>
      <c r="V57" s="382">
        <v>0</v>
      </c>
      <c r="W57" s="382">
        <v>0</v>
      </c>
      <c r="X57" s="382">
        <v>0</v>
      </c>
      <c r="Y57" s="382">
        <v>0</v>
      </c>
      <c r="Z57" s="382">
        <v>0.35</v>
      </c>
      <c r="AA57" s="382">
        <v>0.12</v>
      </c>
      <c r="AB57" s="382">
        <v>0.06</v>
      </c>
      <c r="AC57" s="382">
        <v>0.06</v>
      </c>
      <c r="AD57" s="382">
        <v>0.15</v>
      </c>
      <c r="AE57" s="382">
        <v>0.06</v>
      </c>
      <c r="AF57" s="382">
        <v>0.05</v>
      </c>
      <c r="AG57" s="382">
        <v>0.05</v>
      </c>
      <c r="AH57" s="382">
        <v>0</v>
      </c>
      <c r="AI57" s="382">
        <v>0</v>
      </c>
      <c r="AJ57" s="382">
        <v>0</v>
      </c>
      <c r="AK57" s="382">
        <v>0</v>
      </c>
      <c r="AL57" s="383">
        <v>0.32</v>
      </c>
      <c r="AM57" s="383">
        <v>0.1</v>
      </c>
      <c r="AN57" s="383">
        <v>0</v>
      </c>
      <c r="AO57" s="383">
        <v>0</v>
      </c>
      <c r="AP57" s="383">
        <v>0</v>
      </c>
      <c r="AQ57" s="383">
        <v>0</v>
      </c>
      <c r="AR57" s="383">
        <v>0</v>
      </c>
      <c r="AS57" s="383">
        <v>0</v>
      </c>
      <c r="AT57" s="383">
        <v>0</v>
      </c>
      <c r="AU57" s="385">
        <v>0</v>
      </c>
      <c r="AV57" s="385">
        <v>0</v>
      </c>
      <c r="AW57" s="385">
        <v>0</v>
      </c>
      <c r="AX57" s="1185"/>
    </row>
    <row r="58" spans="1:51" hidden="1">
      <c r="A58" s="392">
        <v>4</v>
      </c>
      <c r="B58" s="1193" t="s">
        <v>91</v>
      </c>
      <c r="C58" s="1193"/>
      <c r="D58" s="1193"/>
      <c r="E58" s="1193">
        <v>42045</v>
      </c>
      <c r="F58" s="1193"/>
      <c r="G58" s="1193"/>
      <c r="H58" s="1193">
        <v>42174</v>
      </c>
      <c r="I58" s="1193"/>
      <c r="J58" s="1193"/>
      <c r="K58" s="1193"/>
      <c r="L58" s="1193"/>
      <c r="M58" s="1193"/>
      <c r="N58" s="1193"/>
      <c r="O58" s="1193"/>
      <c r="P58" s="1193"/>
      <c r="Q58" s="1193"/>
      <c r="R58" s="1193"/>
      <c r="S58" s="1193"/>
      <c r="T58" s="1193"/>
      <c r="U58" s="1193"/>
      <c r="V58" s="1193"/>
      <c r="W58" s="1193"/>
      <c r="X58" s="1193"/>
      <c r="Y58" s="1193"/>
      <c r="Z58" s="1193"/>
      <c r="AA58" s="1193"/>
      <c r="AB58" s="1193"/>
      <c r="AC58" s="1193"/>
      <c r="AD58" s="1193"/>
      <c r="AE58" s="1193"/>
      <c r="AF58" s="1193"/>
      <c r="AG58" s="1193"/>
      <c r="AH58" s="1193"/>
      <c r="AI58" s="1193"/>
      <c r="AJ58" s="1193"/>
      <c r="AK58" s="1193"/>
      <c r="AL58" s="1193"/>
      <c r="AM58" s="1193"/>
      <c r="AN58" s="1193"/>
      <c r="AO58" s="1193"/>
      <c r="AP58" s="1193"/>
      <c r="AQ58" s="1193"/>
      <c r="AR58" s="1193"/>
      <c r="AS58" s="1193"/>
      <c r="AT58" s="1193"/>
      <c r="AU58" s="1193"/>
      <c r="AV58" s="1193"/>
      <c r="AW58" s="1193"/>
      <c r="AX58" s="1193"/>
    </row>
    <row r="59" spans="1:51" ht="15" hidden="1" customHeight="1">
      <c r="A59" s="393" t="s">
        <v>268</v>
      </c>
      <c r="B59" s="1251" t="s">
        <v>1107</v>
      </c>
      <c r="C59" s="1251"/>
      <c r="D59" s="1251"/>
      <c r="E59" s="1251">
        <v>42045</v>
      </c>
      <c r="F59" s="1251"/>
      <c r="G59" s="1251"/>
      <c r="H59" s="1251">
        <v>42084</v>
      </c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</row>
    <row r="60" spans="1:51" s="469" customFormat="1" hidden="1">
      <c r="A60" s="1224" t="s">
        <v>129</v>
      </c>
      <c r="B60" s="1225" t="s">
        <v>1097</v>
      </c>
      <c r="C60" s="1226" t="s">
        <v>889</v>
      </c>
      <c r="D60" s="1199">
        <v>148</v>
      </c>
      <c r="E60" s="1228">
        <v>42045</v>
      </c>
      <c r="F60" s="1228">
        <v>42216</v>
      </c>
      <c r="G60" s="1228"/>
      <c r="H60" s="1228">
        <v>42054</v>
      </c>
      <c r="I60" s="1228">
        <v>42216</v>
      </c>
      <c r="J60" s="1228"/>
      <c r="K60" s="1199">
        <f>O60+[2]апрель!L68</f>
        <v>148</v>
      </c>
      <c r="L60" s="1199">
        <f>P60+[2]апрель!L68</f>
        <v>0</v>
      </c>
      <c r="M60" s="1229">
        <f>D60-L60</f>
        <v>148</v>
      </c>
      <c r="N60" s="1229">
        <f>L60/D60*100</f>
        <v>0</v>
      </c>
      <c r="O60" s="1199">
        <f>SUM(S60:AW60)</f>
        <v>148</v>
      </c>
      <c r="P60" s="1229">
        <f>SUM(S61:AW61)</f>
        <v>0</v>
      </c>
      <c r="Q60" s="1229">
        <f>P60/O60*100</f>
        <v>0</v>
      </c>
      <c r="R60" s="380" t="s">
        <v>34</v>
      </c>
      <c r="S60" s="381"/>
      <c r="T60" s="381"/>
      <c r="U60" s="381"/>
      <c r="V60" s="381"/>
      <c r="W60" s="381"/>
      <c r="X60" s="381">
        <f>M60/10</f>
        <v>14.8</v>
      </c>
      <c r="Y60" s="381">
        <v>14.8</v>
      </c>
      <c r="Z60" s="381">
        <v>14.8</v>
      </c>
      <c r="AA60" s="381">
        <v>14.8</v>
      </c>
      <c r="AB60" s="381">
        <v>14.8</v>
      </c>
      <c r="AC60" s="381">
        <v>14.8</v>
      </c>
      <c r="AD60" s="381">
        <v>14.8</v>
      </c>
      <c r="AE60" s="381">
        <v>14.8</v>
      </c>
      <c r="AF60" s="381">
        <v>14.8</v>
      </c>
      <c r="AG60" s="381">
        <v>14.8</v>
      </c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1184" t="s">
        <v>413</v>
      </c>
      <c r="AY60" s="469">
        <f>F60-I60</f>
        <v>0</v>
      </c>
    </row>
    <row r="61" spans="1:51" s="469" customFormat="1" hidden="1">
      <c r="A61" s="1224"/>
      <c r="B61" s="1225"/>
      <c r="C61" s="1227"/>
      <c r="D61" s="1199"/>
      <c r="E61" s="1228"/>
      <c r="F61" s="1228"/>
      <c r="G61" s="1228"/>
      <c r="H61" s="1228"/>
      <c r="I61" s="1228"/>
      <c r="J61" s="1228"/>
      <c r="K61" s="1199"/>
      <c r="L61" s="1199"/>
      <c r="M61" s="1230"/>
      <c r="N61" s="1230"/>
      <c r="O61" s="1199"/>
      <c r="P61" s="1230"/>
      <c r="Q61" s="1230"/>
      <c r="R61" s="375" t="s">
        <v>35</v>
      </c>
      <c r="S61" s="383"/>
      <c r="T61" s="383"/>
      <c r="U61" s="383"/>
      <c r="V61" s="383"/>
      <c r="W61" s="383"/>
      <c r="X61" s="383"/>
      <c r="Y61" s="383"/>
      <c r="Z61" s="383"/>
      <c r="AA61" s="383"/>
      <c r="AB61" s="383"/>
      <c r="AC61" s="383"/>
      <c r="AD61" s="383"/>
      <c r="AE61" s="383"/>
      <c r="AF61" s="383"/>
      <c r="AG61" s="383"/>
      <c r="AH61" s="383"/>
      <c r="AI61" s="383"/>
      <c r="AJ61" s="383"/>
      <c r="AK61" s="383"/>
      <c r="AL61" s="383"/>
      <c r="AM61" s="383"/>
      <c r="AN61" s="383"/>
      <c r="AO61" s="383"/>
      <c r="AP61" s="383"/>
      <c r="AQ61" s="383"/>
      <c r="AR61" s="383"/>
      <c r="AS61" s="383"/>
      <c r="AT61" s="383"/>
      <c r="AU61" s="396"/>
      <c r="AV61" s="397"/>
      <c r="AW61" s="391"/>
      <c r="AX61" s="1185"/>
    </row>
    <row r="62" spans="1:51" s="469" customFormat="1" hidden="1">
      <c r="A62" s="1224" t="s">
        <v>129</v>
      </c>
      <c r="B62" s="1225" t="s">
        <v>1124</v>
      </c>
      <c r="C62" s="1226" t="s">
        <v>889</v>
      </c>
      <c r="D62" s="1199">
        <v>1567</v>
      </c>
      <c r="E62" s="1228">
        <v>42307</v>
      </c>
      <c r="F62" s="1228">
        <v>42307</v>
      </c>
      <c r="G62" s="1228"/>
      <c r="H62" s="1228">
        <v>42314</v>
      </c>
      <c r="I62" s="1228">
        <v>42314</v>
      </c>
      <c r="J62" s="1228"/>
      <c r="K62" s="1199">
        <f>O62+[2]апрель!L42</f>
        <v>0</v>
      </c>
      <c r="L62" s="1199">
        <f>P62+[2]апрель!L42</f>
        <v>0</v>
      </c>
      <c r="M62" s="1229">
        <f>D62-L62</f>
        <v>1567</v>
      </c>
      <c r="N62" s="1229">
        <f>L62/D62*100</f>
        <v>0</v>
      </c>
      <c r="O62" s="1199">
        <f>SUM(S62:AW62)</f>
        <v>0</v>
      </c>
      <c r="P62" s="1229">
        <f>SUM(S63:AW63)</f>
        <v>0</v>
      </c>
      <c r="Q62" s="1229" t="e">
        <f>P62/O62*100</f>
        <v>#DIV/0!</v>
      </c>
      <c r="R62" s="380" t="s">
        <v>34</v>
      </c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1184" t="s">
        <v>413</v>
      </c>
      <c r="AY62" s="469">
        <f>F62-I62</f>
        <v>-7</v>
      </c>
    </row>
    <row r="63" spans="1:51" s="469" customFormat="1" hidden="1">
      <c r="A63" s="1224"/>
      <c r="B63" s="1225"/>
      <c r="C63" s="1227"/>
      <c r="D63" s="1199"/>
      <c r="E63" s="1228"/>
      <c r="F63" s="1228"/>
      <c r="G63" s="1228"/>
      <c r="H63" s="1228"/>
      <c r="I63" s="1228"/>
      <c r="J63" s="1228"/>
      <c r="K63" s="1199"/>
      <c r="L63" s="1199"/>
      <c r="M63" s="1230"/>
      <c r="N63" s="1230"/>
      <c r="O63" s="1199"/>
      <c r="P63" s="1230"/>
      <c r="Q63" s="1230"/>
      <c r="R63" s="375" t="s">
        <v>35</v>
      </c>
      <c r="S63" s="383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3"/>
      <c r="AI63" s="383"/>
      <c r="AJ63" s="383"/>
      <c r="AK63" s="383"/>
      <c r="AL63" s="383"/>
      <c r="AM63" s="383"/>
      <c r="AN63" s="383"/>
      <c r="AO63" s="383"/>
      <c r="AP63" s="383"/>
      <c r="AQ63" s="383"/>
      <c r="AR63" s="383"/>
      <c r="AS63" s="383"/>
      <c r="AT63" s="383"/>
      <c r="AU63" s="396"/>
      <c r="AV63" s="397"/>
      <c r="AW63" s="391"/>
      <c r="AX63" s="1185"/>
    </row>
    <row r="64" spans="1:51" hidden="1">
      <c r="A64" s="1198" t="s">
        <v>279</v>
      </c>
      <c r="B64" s="1187" t="s">
        <v>1125</v>
      </c>
      <c r="C64" s="1226" t="s">
        <v>38</v>
      </c>
      <c r="D64" s="1188">
        <v>800</v>
      </c>
      <c r="E64" s="1200"/>
      <c r="F64" s="1200"/>
      <c r="G64" s="1200"/>
      <c r="H64" s="1200"/>
      <c r="I64" s="1250"/>
      <c r="J64" s="1250"/>
      <c r="K64" s="1199"/>
      <c r="L64" s="1199">
        <f>[2]июль!L74+P64</f>
        <v>0</v>
      </c>
      <c r="M64" s="1201"/>
      <c r="N64" s="1201"/>
      <c r="O64" s="1188"/>
      <c r="P64" s="1201"/>
      <c r="Q64" s="1201"/>
      <c r="R64" s="380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1184"/>
    </row>
    <row r="65" spans="1:50" hidden="1">
      <c r="A65" s="1198"/>
      <c r="B65" s="1187"/>
      <c r="C65" s="1227"/>
      <c r="D65" s="1188"/>
      <c r="E65" s="1200"/>
      <c r="F65" s="1200"/>
      <c r="G65" s="1200"/>
      <c r="H65" s="1200"/>
      <c r="I65" s="1250"/>
      <c r="J65" s="1250"/>
      <c r="K65" s="1199"/>
      <c r="L65" s="1199"/>
      <c r="M65" s="1202"/>
      <c r="N65" s="1202"/>
      <c r="O65" s="1188"/>
      <c r="P65" s="1202"/>
      <c r="Q65" s="1202"/>
      <c r="R65" s="374"/>
      <c r="S65" s="382"/>
      <c r="T65" s="382"/>
      <c r="U65" s="382"/>
      <c r="V65" s="382"/>
      <c r="W65" s="382"/>
      <c r="X65" s="382"/>
      <c r="Y65" s="382"/>
      <c r="Z65" s="382"/>
      <c r="AA65" s="382"/>
      <c r="AB65" s="382"/>
      <c r="AC65" s="382"/>
      <c r="AD65" s="382"/>
      <c r="AE65" s="384"/>
      <c r="AF65" s="384"/>
      <c r="AG65" s="384"/>
      <c r="AH65" s="384"/>
      <c r="AI65" s="384"/>
      <c r="AJ65" s="384"/>
      <c r="AK65" s="384"/>
      <c r="AL65" s="385"/>
      <c r="AM65" s="385"/>
      <c r="AN65" s="385"/>
      <c r="AO65" s="385"/>
      <c r="AP65" s="385"/>
      <c r="AQ65" s="385"/>
      <c r="AR65" s="385"/>
      <c r="AS65" s="385"/>
      <c r="AT65" s="385"/>
      <c r="AU65" s="386"/>
      <c r="AV65" s="387"/>
      <c r="AW65" s="387"/>
      <c r="AX65" s="1185"/>
    </row>
    <row r="66" spans="1:50" hidden="1">
      <c r="A66" s="1198" t="s">
        <v>287</v>
      </c>
      <c r="B66" s="1187" t="s">
        <v>1126</v>
      </c>
      <c r="C66" s="1226" t="s">
        <v>38</v>
      </c>
      <c r="D66" s="1188">
        <v>540</v>
      </c>
      <c r="E66" s="1200"/>
      <c r="F66" s="1200"/>
      <c r="G66" s="1200"/>
      <c r="H66" s="1200"/>
      <c r="I66" s="1250"/>
      <c r="J66" s="1250"/>
      <c r="K66" s="1199"/>
      <c r="L66" s="1199">
        <f>[2]июль!L76+P66</f>
        <v>0</v>
      </c>
      <c r="M66" s="1201"/>
      <c r="N66" s="1201"/>
      <c r="O66" s="1188"/>
      <c r="P66" s="1201"/>
      <c r="Q66" s="1201"/>
      <c r="R66" s="380"/>
      <c r="S66" s="388"/>
      <c r="T66" s="388"/>
      <c r="U66" s="388"/>
      <c r="V66" s="388"/>
      <c r="W66" s="388"/>
      <c r="X66" s="388"/>
      <c r="Y66" s="388"/>
      <c r="Z66" s="388"/>
      <c r="AA66" s="388"/>
      <c r="AB66" s="388"/>
      <c r="AC66" s="388"/>
      <c r="AD66" s="388"/>
      <c r="AE66" s="388"/>
      <c r="AF66" s="388"/>
      <c r="AG66" s="388"/>
      <c r="AH66" s="388"/>
      <c r="AI66" s="388"/>
      <c r="AJ66" s="388"/>
      <c r="AK66" s="388"/>
      <c r="AL66" s="388"/>
      <c r="AM66" s="388"/>
      <c r="AN66" s="388"/>
      <c r="AO66" s="388"/>
      <c r="AP66" s="388"/>
      <c r="AQ66" s="388"/>
      <c r="AR66" s="388"/>
      <c r="AS66" s="388"/>
      <c r="AT66" s="388"/>
      <c r="AU66" s="388"/>
      <c r="AV66" s="388"/>
      <c r="AW66" s="381"/>
      <c r="AX66" s="1184"/>
    </row>
    <row r="67" spans="1:50" hidden="1">
      <c r="A67" s="1198"/>
      <c r="B67" s="1187"/>
      <c r="C67" s="1227"/>
      <c r="D67" s="1188"/>
      <c r="E67" s="1200"/>
      <c r="F67" s="1200"/>
      <c r="G67" s="1200"/>
      <c r="H67" s="1200"/>
      <c r="I67" s="1250"/>
      <c r="J67" s="1250"/>
      <c r="K67" s="1199"/>
      <c r="L67" s="1199"/>
      <c r="M67" s="1202"/>
      <c r="N67" s="1202"/>
      <c r="O67" s="1188"/>
      <c r="P67" s="1202"/>
      <c r="Q67" s="1202"/>
      <c r="R67" s="374"/>
      <c r="S67" s="382"/>
      <c r="T67" s="382"/>
      <c r="U67" s="382"/>
      <c r="V67" s="382"/>
      <c r="W67" s="382"/>
      <c r="X67" s="382"/>
      <c r="Y67" s="382"/>
      <c r="Z67" s="382"/>
      <c r="AA67" s="382"/>
      <c r="AB67" s="382"/>
      <c r="AC67" s="382"/>
      <c r="AD67" s="382"/>
      <c r="AE67" s="384"/>
      <c r="AF67" s="384"/>
      <c r="AG67" s="384"/>
      <c r="AH67" s="384"/>
      <c r="AI67" s="384"/>
      <c r="AJ67" s="384"/>
      <c r="AK67" s="384"/>
      <c r="AL67" s="385"/>
      <c r="AM67" s="385"/>
      <c r="AN67" s="385"/>
      <c r="AO67" s="385"/>
      <c r="AP67" s="385"/>
      <c r="AQ67" s="385"/>
      <c r="AR67" s="385"/>
      <c r="AS67" s="385"/>
      <c r="AT67" s="385"/>
      <c r="AU67" s="386"/>
      <c r="AV67" s="387"/>
      <c r="AW67" s="387"/>
      <c r="AX67" s="1185"/>
    </row>
    <row r="68" spans="1:50" hidden="1">
      <c r="A68" s="1198" t="s">
        <v>297</v>
      </c>
      <c r="B68" s="1187" t="s">
        <v>1127</v>
      </c>
      <c r="C68" s="1184" t="s">
        <v>227</v>
      </c>
      <c r="D68" s="1188"/>
      <c r="E68" s="1200"/>
      <c r="F68" s="1200"/>
      <c r="G68" s="1200"/>
      <c r="H68" s="1200"/>
      <c r="I68" s="1250"/>
      <c r="J68" s="1250"/>
      <c r="K68" s="1199"/>
      <c r="L68" s="1199">
        <f>[2]июль!L78+P68</f>
        <v>0</v>
      </c>
      <c r="M68" s="1201"/>
      <c r="N68" s="1201"/>
      <c r="O68" s="1188"/>
      <c r="P68" s="1201"/>
      <c r="Q68" s="1201"/>
      <c r="R68" s="380"/>
      <c r="S68" s="388"/>
      <c r="T68" s="388"/>
      <c r="U68" s="388"/>
      <c r="V68" s="388"/>
      <c r="W68" s="388"/>
      <c r="X68" s="388"/>
      <c r="Y68" s="388"/>
      <c r="Z68" s="388"/>
      <c r="AA68" s="388"/>
      <c r="AB68" s="388"/>
      <c r="AC68" s="388"/>
      <c r="AD68" s="388"/>
      <c r="AE68" s="388"/>
      <c r="AF68" s="388"/>
      <c r="AG68" s="388"/>
      <c r="AH68" s="388"/>
      <c r="AI68" s="388"/>
      <c r="AJ68" s="388"/>
      <c r="AK68" s="388"/>
      <c r="AL68" s="388"/>
      <c r="AM68" s="388"/>
      <c r="AN68" s="388"/>
      <c r="AO68" s="388"/>
      <c r="AP68" s="388"/>
      <c r="AQ68" s="388"/>
      <c r="AR68" s="388"/>
      <c r="AS68" s="388"/>
      <c r="AT68" s="388"/>
      <c r="AU68" s="388"/>
      <c r="AV68" s="388"/>
      <c r="AW68" s="381"/>
      <c r="AX68" s="1184"/>
    </row>
    <row r="69" spans="1:50" hidden="1">
      <c r="A69" s="1198"/>
      <c r="B69" s="1187"/>
      <c r="C69" s="1185"/>
      <c r="D69" s="1188"/>
      <c r="E69" s="1200"/>
      <c r="F69" s="1200"/>
      <c r="G69" s="1200"/>
      <c r="H69" s="1200"/>
      <c r="I69" s="1250"/>
      <c r="J69" s="1250"/>
      <c r="K69" s="1199"/>
      <c r="L69" s="1199"/>
      <c r="M69" s="1202"/>
      <c r="N69" s="1202"/>
      <c r="O69" s="1188"/>
      <c r="P69" s="1202"/>
      <c r="Q69" s="1202"/>
      <c r="R69" s="374"/>
      <c r="S69" s="382"/>
      <c r="T69" s="382"/>
      <c r="U69" s="382"/>
      <c r="V69" s="382"/>
      <c r="W69" s="382"/>
      <c r="X69" s="382"/>
      <c r="Y69" s="382"/>
      <c r="Z69" s="382"/>
      <c r="AA69" s="382"/>
      <c r="AB69" s="382"/>
      <c r="AC69" s="382"/>
      <c r="AD69" s="382"/>
      <c r="AE69" s="384"/>
      <c r="AF69" s="384"/>
      <c r="AG69" s="384"/>
      <c r="AH69" s="384"/>
      <c r="AI69" s="384"/>
      <c r="AJ69" s="384"/>
      <c r="AK69" s="384"/>
      <c r="AL69" s="385"/>
      <c r="AM69" s="385"/>
      <c r="AN69" s="385"/>
      <c r="AO69" s="385"/>
      <c r="AP69" s="385"/>
      <c r="AQ69" s="385"/>
      <c r="AR69" s="385"/>
      <c r="AS69" s="385"/>
      <c r="AT69" s="385"/>
      <c r="AU69" s="386"/>
      <c r="AV69" s="387"/>
      <c r="AW69" s="387"/>
      <c r="AX69" s="1185"/>
    </row>
    <row r="70" spans="1:50" hidden="1">
      <c r="A70" s="1198" t="s">
        <v>1130</v>
      </c>
      <c r="B70" s="1187" t="s">
        <v>1128</v>
      </c>
      <c r="C70" s="1184" t="s">
        <v>227</v>
      </c>
      <c r="D70" s="1188"/>
      <c r="E70" s="1200"/>
      <c r="F70" s="1200"/>
      <c r="G70" s="1200"/>
      <c r="H70" s="1200"/>
      <c r="I70" s="1250"/>
      <c r="J70" s="1250"/>
      <c r="K70" s="1199"/>
      <c r="L70" s="1199">
        <f>[2]июль!L80+P70</f>
        <v>0</v>
      </c>
      <c r="M70" s="1201"/>
      <c r="N70" s="1201"/>
      <c r="O70" s="1188"/>
      <c r="P70" s="1201"/>
      <c r="Q70" s="1201"/>
      <c r="R70" s="380"/>
      <c r="S70" s="388"/>
      <c r="T70" s="388"/>
      <c r="U70" s="388"/>
      <c r="V70" s="388"/>
      <c r="W70" s="388"/>
      <c r="X70" s="388"/>
      <c r="Y70" s="388"/>
      <c r="Z70" s="388"/>
      <c r="AA70" s="388"/>
      <c r="AB70" s="388"/>
      <c r="AC70" s="388"/>
      <c r="AD70" s="388"/>
      <c r="AE70" s="388"/>
      <c r="AF70" s="388"/>
      <c r="AG70" s="388"/>
      <c r="AH70" s="388"/>
      <c r="AI70" s="388"/>
      <c r="AJ70" s="388"/>
      <c r="AK70" s="388"/>
      <c r="AL70" s="388"/>
      <c r="AM70" s="388"/>
      <c r="AN70" s="388"/>
      <c r="AO70" s="388"/>
      <c r="AP70" s="388"/>
      <c r="AQ70" s="388"/>
      <c r="AR70" s="388"/>
      <c r="AS70" s="388"/>
      <c r="AT70" s="388"/>
      <c r="AU70" s="388"/>
      <c r="AV70" s="388"/>
      <c r="AW70" s="381"/>
      <c r="AX70" s="1184"/>
    </row>
    <row r="71" spans="1:50" hidden="1">
      <c r="A71" s="1198"/>
      <c r="B71" s="1187"/>
      <c r="C71" s="1185"/>
      <c r="D71" s="1188"/>
      <c r="E71" s="1200"/>
      <c r="F71" s="1200"/>
      <c r="G71" s="1200"/>
      <c r="H71" s="1200"/>
      <c r="I71" s="1250"/>
      <c r="J71" s="1250"/>
      <c r="K71" s="1199"/>
      <c r="L71" s="1199"/>
      <c r="M71" s="1202"/>
      <c r="N71" s="1202"/>
      <c r="O71" s="1188"/>
      <c r="P71" s="1202"/>
      <c r="Q71" s="1202"/>
      <c r="R71" s="374"/>
      <c r="S71" s="382"/>
      <c r="T71" s="382"/>
      <c r="U71" s="382"/>
      <c r="V71" s="382"/>
      <c r="W71" s="382"/>
      <c r="X71" s="382"/>
      <c r="Y71" s="382"/>
      <c r="Z71" s="382"/>
      <c r="AA71" s="382"/>
      <c r="AB71" s="382"/>
      <c r="AC71" s="382"/>
      <c r="AD71" s="382"/>
      <c r="AE71" s="384"/>
      <c r="AF71" s="384"/>
      <c r="AG71" s="384"/>
      <c r="AH71" s="384"/>
      <c r="AI71" s="384"/>
      <c r="AJ71" s="384"/>
      <c r="AK71" s="384"/>
      <c r="AL71" s="385"/>
      <c r="AM71" s="385"/>
      <c r="AN71" s="385"/>
      <c r="AO71" s="385"/>
      <c r="AP71" s="385"/>
      <c r="AQ71" s="385"/>
      <c r="AR71" s="385"/>
      <c r="AS71" s="385"/>
      <c r="AT71" s="385"/>
      <c r="AU71" s="386"/>
      <c r="AV71" s="387"/>
      <c r="AW71" s="387"/>
      <c r="AX71" s="1185"/>
    </row>
    <row r="72" spans="1:50" hidden="1">
      <c r="A72" s="1198" t="s">
        <v>1131</v>
      </c>
      <c r="B72" s="1187" t="s">
        <v>1129</v>
      </c>
      <c r="C72" s="1184" t="s">
        <v>902</v>
      </c>
      <c r="D72" s="1188"/>
      <c r="E72" s="1200"/>
      <c r="F72" s="1200"/>
      <c r="G72" s="1200"/>
      <c r="H72" s="1200"/>
      <c r="I72" s="1250"/>
      <c r="J72" s="1250"/>
      <c r="K72" s="1199"/>
      <c r="L72" s="1199">
        <f>[2]июль!L82+P72</f>
        <v>0</v>
      </c>
      <c r="M72" s="1201"/>
      <c r="N72" s="1201"/>
      <c r="O72" s="1188"/>
      <c r="P72" s="1201"/>
      <c r="Q72" s="1201"/>
      <c r="R72" s="380"/>
      <c r="S72" s="388"/>
      <c r="T72" s="388"/>
      <c r="U72" s="388"/>
      <c r="V72" s="388"/>
      <c r="W72" s="388"/>
      <c r="X72" s="388"/>
      <c r="Y72" s="388"/>
      <c r="Z72" s="388"/>
      <c r="AA72" s="388"/>
      <c r="AB72" s="388"/>
      <c r="AC72" s="388"/>
      <c r="AD72" s="388"/>
      <c r="AE72" s="388"/>
      <c r="AF72" s="388"/>
      <c r="AG72" s="388"/>
      <c r="AH72" s="388"/>
      <c r="AI72" s="388"/>
      <c r="AJ72" s="388"/>
      <c r="AK72" s="388"/>
      <c r="AL72" s="388"/>
      <c r="AM72" s="388"/>
      <c r="AN72" s="388"/>
      <c r="AO72" s="388"/>
      <c r="AP72" s="388"/>
      <c r="AQ72" s="388"/>
      <c r="AR72" s="388"/>
      <c r="AS72" s="388"/>
      <c r="AT72" s="388"/>
      <c r="AU72" s="388"/>
      <c r="AV72" s="388"/>
      <c r="AW72" s="381"/>
      <c r="AX72" s="1184"/>
    </row>
    <row r="73" spans="1:50" hidden="1">
      <c r="A73" s="1198"/>
      <c r="B73" s="1187"/>
      <c r="C73" s="1185"/>
      <c r="D73" s="1188"/>
      <c r="E73" s="1200"/>
      <c r="F73" s="1200"/>
      <c r="G73" s="1200"/>
      <c r="H73" s="1200"/>
      <c r="I73" s="1250"/>
      <c r="J73" s="1250"/>
      <c r="K73" s="1199"/>
      <c r="L73" s="1199"/>
      <c r="M73" s="1202"/>
      <c r="N73" s="1202"/>
      <c r="O73" s="1188"/>
      <c r="P73" s="1202"/>
      <c r="Q73" s="1202"/>
      <c r="R73" s="374"/>
      <c r="S73" s="382"/>
      <c r="T73" s="382"/>
      <c r="U73" s="382"/>
      <c r="V73" s="382"/>
      <c r="W73" s="382"/>
      <c r="X73" s="382"/>
      <c r="Y73" s="382"/>
      <c r="Z73" s="382"/>
      <c r="AA73" s="382"/>
      <c r="AB73" s="382"/>
      <c r="AC73" s="382"/>
      <c r="AD73" s="382"/>
      <c r="AE73" s="384"/>
      <c r="AF73" s="384"/>
      <c r="AG73" s="384"/>
      <c r="AH73" s="384"/>
      <c r="AI73" s="384"/>
      <c r="AJ73" s="384"/>
      <c r="AK73" s="384"/>
      <c r="AL73" s="385"/>
      <c r="AM73" s="385"/>
      <c r="AN73" s="385"/>
      <c r="AO73" s="385"/>
      <c r="AP73" s="385"/>
      <c r="AQ73" s="385"/>
      <c r="AR73" s="385"/>
      <c r="AS73" s="385"/>
      <c r="AT73" s="385"/>
      <c r="AU73" s="386"/>
      <c r="AV73" s="387"/>
      <c r="AW73" s="387"/>
      <c r="AX73" s="1185"/>
    </row>
    <row r="74" spans="1:50" s="469" customFormat="1" hidden="1">
      <c r="A74" s="559"/>
      <c r="B74" s="560"/>
      <c r="C74" s="561"/>
      <c r="D74" s="529"/>
      <c r="E74" s="558"/>
      <c r="F74" s="558"/>
      <c r="G74" s="558"/>
      <c r="H74" s="558"/>
      <c r="I74" s="558"/>
      <c r="J74" s="558"/>
      <c r="K74" s="529"/>
      <c r="L74" s="529"/>
      <c r="M74" s="535"/>
      <c r="N74" s="535"/>
      <c r="O74" s="529"/>
      <c r="P74" s="535"/>
      <c r="Q74" s="535"/>
      <c r="R74" s="375"/>
      <c r="S74" s="383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383"/>
      <c r="AS74" s="383"/>
      <c r="AT74" s="383"/>
      <c r="AU74" s="396"/>
      <c r="AV74" s="397"/>
      <c r="AW74" s="391"/>
      <c r="AX74" s="605"/>
    </row>
    <row r="75" spans="1:50" s="469" customFormat="1" hidden="1">
      <c r="A75" s="559"/>
      <c r="B75" s="560"/>
      <c r="C75" s="561"/>
      <c r="D75" s="529"/>
      <c r="E75" s="558"/>
      <c r="F75" s="558"/>
      <c r="G75" s="558"/>
      <c r="H75" s="558"/>
      <c r="I75" s="558"/>
      <c r="J75" s="558"/>
      <c r="K75" s="529"/>
      <c r="L75" s="529"/>
      <c r="M75" s="535"/>
      <c r="N75" s="535"/>
      <c r="O75" s="529"/>
      <c r="P75" s="535"/>
      <c r="Q75" s="535"/>
      <c r="R75" s="375"/>
      <c r="S75" s="383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  <c r="AH75" s="383"/>
      <c r="AI75" s="383"/>
      <c r="AJ75" s="383"/>
      <c r="AK75" s="383"/>
      <c r="AL75" s="383"/>
      <c r="AM75" s="383"/>
      <c r="AN75" s="383"/>
      <c r="AO75" s="383"/>
      <c r="AP75" s="383"/>
      <c r="AQ75" s="383"/>
      <c r="AR75" s="383"/>
      <c r="AS75" s="383"/>
      <c r="AT75" s="383"/>
      <c r="AU75" s="396"/>
      <c r="AV75" s="397"/>
      <c r="AW75" s="391"/>
      <c r="AX75" s="605"/>
    </row>
    <row r="76" spans="1:50" s="469" customFormat="1" hidden="1">
      <c r="A76" s="559"/>
      <c r="B76" s="560"/>
      <c r="C76" s="561"/>
      <c r="D76" s="529"/>
      <c r="E76" s="558"/>
      <c r="F76" s="558"/>
      <c r="G76" s="558"/>
      <c r="H76" s="558"/>
      <c r="I76" s="558"/>
      <c r="J76" s="558"/>
      <c r="K76" s="529"/>
      <c r="L76" s="529"/>
      <c r="M76" s="535"/>
      <c r="N76" s="535"/>
      <c r="O76" s="529"/>
      <c r="P76" s="535"/>
      <c r="Q76" s="535"/>
      <c r="R76" s="375"/>
      <c r="S76" s="383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  <c r="AG76" s="383"/>
      <c r="AH76" s="383"/>
      <c r="AI76" s="383"/>
      <c r="AJ76" s="383"/>
      <c r="AK76" s="383"/>
      <c r="AL76" s="383"/>
      <c r="AM76" s="383"/>
      <c r="AN76" s="383"/>
      <c r="AO76" s="383"/>
      <c r="AP76" s="383"/>
      <c r="AQ76" s="383"/>
      <c r="AR76" s="383"/>
      <c r="AS76" s="383"/>
      <c r="AT76" s="383"/>
      <c r="AU76" s="396"/>
      <c r="AV76" s="397"/>
      <c r="AW76" s="391"/>
      <c r="AX76" s="605"/>
    </row>
    <row r="77" spans="1:50" s="469" customFormat="1" hidden="1">
      <c r="A77" s="559"/>
      <c r="B77" s="560"/>
      <c r="C77" s="561"/>
      <c r="D77" s="529"/>
      <c r="E77" s="558"/>
      <c r="F77" s="558"/>
      <c r="G77" s="558"/>
      <c r="H77" s="558"/>
      <c r="I77" s="558"/>
      <c r="J77" s="558"/>
      <c r="K77" s="529"/>
      <c r="L77" s="529"/>
      <c r="M77" s="535"/>
      <c r="N77" s="535"/>
      <c r="O77" s="529"/>
      <c r="P77" s="535"/>
      <c r="Q77" s="535"/>
      <c r="R77" s="375"/>
      <c r="S77" s="383"/>
      <c r="T77" s="383"/>
      <c r="U77" s="383"/>
      <c r="V77" s="383"/>
      <c r="W77" s="383"/>
      <c r="X77" s="383"/>
      <c r="Y77" s="383"/>
      <c r="Z77" s="383"/>
      <c r="AA77" s="383"/>
      <c r="AB77" s="383"/>
      <c r="AC77" s="383"/>
      <c r="AD77" s="383"/>
      <c r="AE77" s="383"/>
      <c r="AF77" s="383"/>
      <c r="AG77" s="383"/>
      <c r="AH77" s="383"/>
      <c r="AI77" s="383"/>
      <c r="AJ77" s="383"/>
      <c r="AK77" s="383"/>
      <c r="AL77" s="383"/>
      <c r="AM77" s="383"/>
      <c r="AN77" s="383"/>
      <c r="AO77" s="383"/>
      <c r="AP77" s="383"/>
      <c r="AQ77" s="383"/>
      <c r="AR77" s="383"/>
      <c r="AS77" s="383"/>
      <c r="AT77" s="383"/>
      <c r="AU77" s="396"/>
      <c r="AV77" s="397"/>
      <c r="AW77" s="391"/>
      <c r="AX77" s="605"/>
    </row>
    <row r="78" spans="1:50" s="469" customFormat="1" hidden="1">
      <c r="A78" s="559"/>
      <c r="B78" s="560"/>
      <c r="C78" s="561"/>
      <c r="D78" s="529"/>
      <c r="E78" s="558"/>
      <c r="F78" s="558"/>
      <c r="G78" s="558"/>
      <c r="H78" s="558"/>
      <c r="I78" s="558"/>
      <c r="J78" s="558"/>
      <c r="K78" s="529"/>
      <c r="L78" s="529"/>
      <c r="M78" s="535"/>
      <c r="N78" s="535"/>
      <c r="O78" s="529"/>
      <c r="P78" s="535"/>
      <c r="Q78" s="535"/>
      <c r="R78" s="375"/>
      <c r="S78" s="383"/>
      <c r="T78" s="383"/>
      <c r="U78" s="383"/>
      <c r="V78" s="383"/>
      <c r="W78" s="383"/>
      <c r="X78" s="383"/>
      <c r="Y78" s="383"/>
      <c r="Z78" s="383"/>
      <c r="AA78" s="383"/>
      <c r="AB78" s="383"/>
      <c r="AC78" s="383"/>
      <c r="AD78" s="383"/>
      <c r="AE78" s="383"/>
      <c r="AF78" s="383"/>
      <c r="AG78" s="383"/>
      <c r="AH78" s="383"/>
      <c r="AI78" s="383"/>
      <c r="AJ78" s="383"/>
      <c r="AK78" s="383"/>
      <c r="AL78" s="383"/>
      <c r="AM78" s="383"/>
      <c r="AN78" s="383"/>
      <c r="AO78" s="383"/>
      <c r="AP78" s="383"/>
      <c r="AQ78" s="383"/>
      <c r="AR78" s="383"/>
      <c r="AS78" s="383"/>
      <c r="AT78" s="383"/>
      <c r="AU78" s="396"/>
      <c r="AV78" s="397"/>
      <c r="AW78" s="391"/>
      <c r="AX78" s="605"/>
    </row>
    <row r="79" spans="1:50" s="469" customFormat="1" hidden="1">
      <c r="A79" s="559"/>
      <c r="B79" s="560"/>
      <c r="C79" s="561"/>
      <c r="D79" s="529"/>
      <c r="E79" s="558"/>
      <c r="F79" s="558"/>
      <c r="G79" s="558"/>
      <c r="H79" s="558"/>
      <c r="I79" s="558"/>
      <c r="J79" s="558"/>
      <c r="K79" s="529"/>
      <c r="L79" s="529"/>
      <c r="M79" s="535"/>
      <c r="N79" s="535"/>
      <c r="O79" s="529"/>
      <c r="P79" s="535"/>
      <c r="Q79" s="535"/>
      <c r="R79" s="375"/>
      <c r="S79" s="383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3"/>
      <c r="AJ79" s="383"/>
      <c r="AK79" s="383"/>
      <c r="AL79" s="383"/>
      <c r="AM79" s="383"/>
      <c r="AN79" s="383"/>
      <c r="AO79" s="383"/>
      <c r="AP79" s="383"/>
      <c r="AQ79" s="383"/>
      <c r="AR79" s="383"/>
      <c r="AS79" s="383"/>
      <c r="AT79" s="383"/>
      <c r="AU79" s="396"/>
      <c r="AV79" s="397"/>
      <c r="AW79" s="391"/>
      <c r="AX79" s="605"/>
    </row>
    <row r="80" spans="1:50" s="469" customFormat="1" hidden="1">
      <c r="A80" s="559"/>
      <c r="B80" s="560"/>
      <c r="C80" s="561"/>
      <c r="D80" s="529"/>
      <c r="E80" s="558"/>
      <c r="F80" s="558"/>
      <c r="G80" s="558"/>
      <c r="H80" s="558"/>
      <c r="I80" s="558"/>
      <c r="J80" s="558"/>
      <c r="K80" s="529"/>
      <c r="L80" s="529"/>
      <c r="M80" s="535"/>
      <c r="N80" s="535"/>
      <c r="O80" s="529"/>
      <c r="P80" s="535"/>
      <c r="Q80" s="535"/>
      <c r="R80" s="375"/>
      <c r="S80" s="383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3"/>
      <c r="AJ80" s="383"/>
      <c r="AK80" s="383"/>
      <c r="AL80" s="383"/>
      <c r="AM80" s="383"/>
      <c r="AN80" s="383"/>
      <c r="AO80" s="383"/>
      <c r="AP80" s="383"/>
      <c r="AQ80" s="383"/>
      <c r="AR80" s="383"/>
      <c r="AS80" s="383"/>
      <c r="AT80" s="383"/>
      <c r="AU80" s="396"/>
      <c r="AV80" s="397"/>
      <c r="AW80" s="391"/>
      <c r="AX80" s="605"/>
    </row>
    <row r="81" spans="1:51" s="469" customFormat="1" hidden="1">
      <c r="A81" s="559"/>
      <c r="B81" s="560"/>
      <c r="C81" s="561"/>
      <c r="D81" s="529"/>
      <c r="E81" s="558"/>
      <c r="F81" s="558"/>
      <c r="G81" s="558"/>
      <c r="H81" s="558"/>
      <c r="I81" s="558"/>
      <c r="J81" s="558"/>
      <c r="K81" s="529"/>
      <c r="L81" s="529"/>
      <c r="M81" s="535"/>
      <c r="N81" s="535"/>
      <c r="O81" s="529"/>
      <c r="P81" s="535"/>
      <c r="Q81" s="535"/>
      <c r="R81" s="375"/>
      <c r="S81" s="383"/>
      <c r="T81" s="383"/>
      <c r="U81" s="383"/>
      <c r="V81" s="383"/>
      <c r="W81" s="383"/>
      <c r="X81" s="383"/>
      <c r="Y81" s="383"/>
      <c r="Z81" s="383"/>
      <c r="AA81" s="383"/>
      <c r="AB81" s="383"/>
      <c r="AC81" s="383"/>
      <c r="AD81" s="383"/>
      <c r="AE81" s="383"/>
      <c r="AF81" s="383"/>
      <c r="AG81" s="383"/>
      <c r="AH81" s="383"/>
      <c r="AI81" s="383"/>
      <c r="AJ81" s="383"/>
      <c r="AK81" s="383"/>
      <c r="AL81" s="383"/>
      <c r="AM81" s="383"/>
      <c r="AN81" s="383"/>
      <c r="AO81" s="383"/>
      <c r="AP81" s="383"/>
      <c r="AQ81" s="383"/>
      <c r="AR81" s="383"/>
      <c r="AS81" s="383"/>
      <c r="AT81" s="383"/>
      <c r="AU81" s="396"/>
      <c r="AV81" s="397"/>
      <c r="AW81" s="391"/>
      <c r="AX81" s="605"/>
    </row>
    <row r="82" spans="1:51" s="469" customFormat="1" hidden="1">
      <c r="A82" s="559"/>
      <c r="B82" s="560"/>
      <c r="C82" s="561"/>
      <c r="D82" s="529"/>
      <c r="E82" s="558"/>
      <c r="F82" s="558"/>
      <c r="G82" s="558"/>
      <c r="H82" s="558"/>
      <c r="I82" s="558"/>
      <c r="J82" s="558"/>
      <c r="K82" s="529"/>
      <c r="L82" s="529"/>
      <c r="M82" s="535"/>
      <c r="N82" s="535"/>
      <c r="O82" s="529"/>
      <c r="P82" s="535"/>
      <c r="Q82" s="535"/>
      <c r="R82" s="375"/>
      <c r="S82" s="383"/>
      <c r="T82" s="383"/>
      <c r="U82" s="383"/>
      <c r="V82" s="383"/>
      <c r="W82" s="383"/>
      <c r="X82" s="383"/>
      <c r="Y82" s="383"/>
      <c r="Z82" s="383"/>
      <c r="AA82" s="383"/>
      <c r="AB82" s="383"/>
      <c r="AC82" s="383"/>
      <c r="AD82" s="383"/>
      <c r="AE82" s="383"/>
      <c r="AF82" s="383"/>
      <c r="AG82" s="383"/>
      <c r="AH82" s="383"/>
      <c r="AI82" s="383"/>
      <c r="AJ82" s="383"/>
      <c r="AK82" s="383"/>
      <c r="AL82" s="383"/>
      <c r="AM82" s="383"/>
      <c r="AN82" s="383"/>
      <c r="AO82" s="383"/>
      <c r="AP82" s="383"/>
      <c r="AQ82" s="383"/>
      <c r="AR82" s="383"/>
      <c r="AS82" s="383"/>
      <c r="AT82" s="383"/>
      <c r="AU82" s="396"/>
      <c r="AV82" s="397"/>
      <c r="AW82" s="391"/>
      <c r="AX82" s="605"/>
    </row>
    <row r="83" spans="1:51" s="469" customFormat="1" hidden="1">
      <c r="A83" s="559"/>
      <c r="B83" s="560"/>
      <c r="C83" s="561"/>
      <c r="D83" s="529"/>
      <c r="E83" s="558"/>
      <c r="F83" s="558"/>
      <c r="G83" s="558"/>
      <c r="H83" s="558"/>
      <c r="I83" s="558"/>
      <c r="J83" s="558"/>
      <c r="K83" s="529"/>
      <c r="L83" s="529"/>
      <c r="M83" s="535"/>
      <c r="N83" s="535"/>
      <c r="O83" s="529"/>
      <c r="P83" s="535"/>
      <c r="Q83" s="535"/>
      <c r="R83" s="375"/>
      <c r="S83" s="383"/>
      <c r="T83" s="383"/>
      <c r="U83" s="383"/>
      <c r="V83" s="383"/>
      <c r="W83" s="383"/>
      <c r="X83" s="383"/>
      <c r="Y83" s="383"/>
      <c r="Z83" s="383"/>
      <c r="AA83" s="383"/>
      <c r="AB83" s="383"/>
      <c r="AC83" s="383"/>
      <c r="AD83" s="383"/>
      <c r="AE83" s="383"/>
      <c r="AF83" s="383"/>
      <c r="AG83" s="383"/>
      <c r="AH83" s="383"/>
      <c r="AI83" s="383"/>
      <c r="AJ83" s="383"/>
      <c r="AK83" s="383"/>
      <c r="AL83" s="383"/>
      <c r="AM83" s="383"/>
      <c r="AN83" s="383"/>
      <c r="AO83" s="383"/>
      <c r="AP83" s="383"/>
      <c r="AQ83" s="383"/>
      <c r="AR83" s="383"/>
      <c r="AS83" s="383"/>
      <c r="AT83" s="383"/>
      <c r="AU83" s="396"/>
      <c r="AV83" s="397"/>
      <c r="AW83" s="391"/>
      <c r="AX83" s="605"/>
    </row>
    <row r="84" spans="1:51" s="469" customFormat="1" hidden="1">
      <c r="A84" s="559"/>
      <c r="B84" s="560"/>
      <c r="C84" s="561"/>
      <c r="D84" s="529"/>
      <c r="E84" s="558"/>
      <c r="F84" s="558"/>
      <c r="G84" s="558"/>
      <c r="H84" s="558"/>
      <c r="I84" s="558"/>
      <c r="J84" s="558"/>
      <c r="K84" s="529"/>
      <c r="L84" s="529"/>
      <c r="M84" s="535"/>
      <c r="N84" s="535"/>
      <c r="O84" s="529"/>
      <c r="P84" s="535"/>
      <c r="Q84" s="535"/>
      <c r="R84" s="375"/>
      <c r="S84" s="383"/>
      <c r="T84" s="383"/>
      <c r="U84" s="383"/>
      <c r="V84" s="383"/>
      <c r="W84" s="383"/>
      <c r="X84" s="383"/>
      <c r="Y84" s="383"/>
      <c r="Z84" s="383"/>
      <c r="AA84" s="383"/>
      <c r="AB84" s="383"/>
      <c r="AC84" s="383"/>
      <c r="AD84" s="383"/>
      <c r="AE84" s="383"/>
      <c r="AF84" s="383"/>
      <c r="AG84" s="383"/>
      <c r="AH84" s="383"/>
      <c r="AI84" s="383"/>
      <c r="AJ84" s="383"/>
      <c r="AK84" s="383"/>
      <c r="AL84" s="383"/>
      <c r="AM84" s="383"/>
      <c r="AN84" s="383"/>
      <c r="AO84" s="383"/>
      <c r="AP84" s="383"/>
      <c r="AQ84" s="383"/>
      <c r="AR84" s="383"/>
      <c r="AS84" s="383"/>
      <c r="AT84" s="383"/>
      <c r="AU84" s="396"/>
      <c r="AV84" s="397"/>
      <c r="AW84" s="391"/>
      <c r="AX84" s="605"/>
    </row>
    <row r="85" spans="1:51" s="469" customFormat="1" hidden="1">
      <c r="A85" s="559"/>
      <c r="B85" s="560"/>
      <c r="C85" s="561"/>
      <c r="D85" s="529"/>
      <c r="E85" s="558"/>
      <c r="F85" s="558"/>
      <c r="G85" s="558"/>
      <c r="H85" s="558"/>
      <c r="I85" s="558"/>
      <c r="J85" s="558"/>
      <c r="K85" s="529"/>
      <c r="L85" s="529"/>
      <c r="M85" s="535"/>
      <c r="N85" s="535"/>
      <c r="O85" s="529"/>
      <c r="P85" s="535"/>
      <c r="Q85" s="535"/>
      <c r="R85" s="375"/>
      <c r="S85" s="383"/>
      <c r="T85" s="383"/>
      <c r="U85" s="383"/>
      <c r="V85" s="383"/>
      <c r="W85" s="383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3"/>
      <c r="AJ85" s="383"/>
      <c r="AK85" s="383"/>
      <c r="AL85" s="383"/>
      <c r="AM85" s="383"/>
      <c r="AN85" s="383"/>
      <c r="AO85" s="383"/>
      <c r="AP85" s="383"/>
      <c r="AQ85" s="383"/>
      <c r="AR85" s="383"/>
      <c r="AS85" s="383"/>
      <c r="AT85" s="383"/>
      <c r="AU85" s="396"/>
      <c r="AV85" s="397"/>
      <c r="AW85" s="391"/>
      <c r="AX85" s="605"/>
    </row>
    <row r="86" spans="1:51" s="469" customFormat="1" hidden="1">
      <c r="A86" s="559"/>
      <c r="B86" s="560"/>
      <c r="C86" s="561"/>
      <c r="D86" s="529"/>
      <c r="E86" s="558"/>
      <c r="F86" s="558"/>
      <c r="G86" s="558"/>
      <c r="H86" s="558"/>
      <c r="I86" s="558"/>
      <c r="J86" s="558"/>
      <c r="K86" s="529"/>
      <c r="L86" s="529"/>
      <c r="M86" s="535"/>
      <c r="N86" s="535"/>
      <c r="O86" s="529"/>
      <c r="P86" s="535"/>
      <c r="Q86" s="535"/>
      <c r="R86" s="375"/>
      <c r="S86" s="383"/>
      <c r="T86" s="383"/>
      <c r="U86" s="383"/>
      <c r="V86" s="383"/>
      <c r="W86" s="383"/>
      <c r="X86" s="383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83"/>
      <c r="AJ86" s="383"/>
      <c r="AK86" s="383"/>
      <c r="AL86" s="383"/>
      <c r="AM86" s="383"/>
      <c r="AN86" s="383"/>
      <c r="AO86" s="383"/>
      <c r="AP86" s="383"/>
      <c r="AQ86" s="383"/>
      <c r="AR86" s="383"/>
      <c r="AS86" s="383"/>
      <c r="AT86" s="383"/>
      <c r="AU86" s="396"/>
      <c r="AV86" s="397"/>
      <c r="AW86" s="391"/>
      <c r="AX86" s="605"/>
    </row>
    <row r="87" spans="1:51" s="469" customFormat="1" hidden="1">
      <c r="A87" s="559"/>
      <c r="B87" s="560"/>
      <c r="C87" s="561"/>
      <c r="D87" s="529"/>
      <c r="E87" s="558"/>
      <c r="F87" s="558"/>
      <c r="G87" s="558"/>
      <c r="H87" s="558"/>
      <c r="I87" s="558"/>
      <c r="J87" s="558"/>
      <c r="K87" s="529"/>
      <c r="L87" s="529"/>
      <c r="M87" s="535"/>
      <c r="N87" s="535"/>
      <c r="O87" s="529"/>
      <c r="P87" s="535"/>
      <c r="Q87" s="535"/>
      <c r="R87" s="375"/>
      <c r="S87" s="383"/>
      <c r="T87" s="383"/>
      <c r="U87" s="383"/>
      <c r="V87" s="383"/>
      <c r="W87" s="383"/>
      <c r="X87" s="383"/>
      <c r="Y87" s="383"/>
      <c r="Z87" s="383"/>
      <c r="AA87" s="383"/>
      <c r="AB87" s="383"/>
      <c r="AC87" s="383"/>
      <c r="AD87" s="383"/>
      <c r="AE87" s="383"/>
      <c r="AF87" s="383"/>
      <c r="AG87" s="383"/>
      <c r="AH87" s="383"/>
      <c r="AI87" s="383"/>
      <c r="AJ87" s="383"/>
      <c r="AK87" s="383"/>
      <c r="AL87" s="383"/>
      <c r="AM87" s="383"/>
      <c r="AN87" s="383"/>
      <c r="AO87" s="383"/>
      <c r="AP87" s="383"/>
      <c r="AQ87" s="383"/>
      <c r="AR87" s="383"/>
      <c r="AS87" s="383"/>
      <c r="AT87" s="383"/>
      <c r="AU87" s="396"/>
      <c r="AV87" s="397"/>
      <c r="AW87" s="391"/>
      <c r="AX87" s="605"/>
    </row>
    <row r="88" spans="1:51" s="469" customFormat="1" hidden="1">
      <c r="A88" s="559"/>
      <c r="B88" s="560"/>
      <c r="C88" s="561"/>
      <c r="D88" s="529"/>
      <c r="E88" s="558"/>
      <c r="F88" s="558"/>
      <c r="G88" s="558"/>
      <c r="H88" s="558"/>
      <c r="I88" s="558"/>
      <c r="J88" s="558"/>
      <c r="K88" s="529"/>
      <c r="L88" s="529"/>
      <c r="M88" s="535"/>
      <c r="N88" s="535"/>
      <c r="O88" s="529"/>
      <c r="P88" s="535"/>
      <c r="Q88" s="535"/>
      <c r="R88" s="375"/>
      <c r="S88" s="383"/>
      <c r="T88" s="383"/>
      <c r="U88" s="383"/>
      <c r="V88" s="383"/>
      <c r="W88" s="383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  <c r="AH88" s="383"/>
      <c r="AI88" s="383"/>
      <c r="AJ88" s="383"/>
      <c r="AK88" s="383"/>
      <c r="AL88" s="383"/>
      <c r="AM88" s="383"/>
      <c r="AN88" s="383"/>
      <c r="AO88" s="383"/>
      <c r="AP88" s="383"/>
      <c r="AQ88" s="383"/>
      <c r="AR88" s="383"/>
      <c r="AS88" s="383"/>
      <c r="AT88" s="383"/>
      <c r="AU88" s="396"/>
      <c r="AV88" s="397"/>
      <c r="AW88" s="391"/>
      <c r="AX88" s="605"/>
    </row>
    <row r="89" spans="1:51" s="469" customFormat="1" hidden="1">
      <c r="A89" s="559"/>
      <c r="B89" s="560"/>
      <c r="C89" s="561"/>
      <c r="D89" s="529"/>
      <c r="E89" s="558"/>
      <c r="F89" s="558"/>
      <c r="G89" s="558"/>
      <c r="H89" s="558"/>
      <c r="I89" s="558"/>
      <c r="J89" s="558"/>
      <c r="K89" s="529"/>
      <c r="L89" s="529"/>
      <c r="M89" s="535"/>
      <c r="N89" s="535"/>
      <c r="O89" s="529"/>
      <c r="P89" s="535"/>
      <c r="Q89" s="535"/>
      <c r="R89" s="375"/>
      <c r="S89" s="383"/>
      <c r="T89" s="383"/>
      <c r="U89" s="383"/>
      <c r="V89" s="383"/>
      <c r="W89" s="383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  <c r="AH89" s="383"/>
      <c r="AI89" s="383"/>
      <c r="AJ89" s="383"/>
      <c r="AK89" s="383"/>
      <c r="AL89" s="383"/>
      <c r="AM89" s="383"/>
      <c r="AN89" s="383"/>
      <c r="AO89" s="383"/>
      <c r="AP89" s="383"/>
      <c r="AQ89" s="383"/>
      <c r="AR89" s="383"/>
      <c r="AS89" s="383"/>
      <c r="AT89" s="383"/>
      <c r="AU89" s="396"/>
      <c r="AV89" s="397"/>
      <c r="AW89" s="391"/>
      <c r="AX89" s="605"/>
    </row>
    <row r="90" spans="1:51" s="469" customFormat="1" hidden="1">
      <c r="A90" s="1224" t="s">
        <v>129</v>
      </c>
      <c r="B90" s="1225" t="s">
        <v>1124</v>
      </c>
      <c r="C90" s="1226" t="s">
        <v>889</v>
      </c>
      <c r="D90" s="1199">
        <v>1567</v>
      </c>
      <c r="E90" s="1228">
        <v>42307</v>
      </c>
      <c r="F90" s="1228">
        <v>42307</v>
      </c>
      <c r="G90" s="1228"/>
      <c r="H90" s="1228">
        <v>42314</v>
      </c>
      <c r="I90" s="1228">
        <v>42314</v>
      </c>
      <c r="J90" s="1228"/>
      <c r="K90" s="1199">
        <f>O90+[2]апрель!L70</f>
        <v>0</v>
      </c>
      <c r="L90" s="1199">
        <f>P90+[2]апрель!L70</f>
        <v>0</v>
      </c>
      <c r="M90" s="1229">
        <f>D90-L90</f>
        <v>1567</v>
      </c>
      <c r="N90" s="1229">
        <f>L90/D90*100</f>
        <v>0</v>
      </c>
      <c r="O90" s="1199">
        <f>SUM(S90:AW90)</f>
        <v>0</v>
      </c>
      <c r="P90" s="1229">
        <f>SUM(S91:AW91)</f>
        <v>0</v>
      </c>
      <c r="Q90" s="1229" t="e">
        <f>P90/O90*100</f>
        <v>#DIV/0!</v>
      </c>
      <c r="R90" s="380" t="s">
        <v>34</v>
      </c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1184" t="s">
        <v>413</v>
      </c>
      <c r="AY90" s="469">
        <f>F90-I90</f>
        <v>-7</v>
      </c>
    </row>
    <row r="91" spans="1:51" s="469" customFormat="1" hidden="1">
      <c r="A91" s="1224"/>
      <c r="B91" s="1225"/>
      <c r="C91" s="1227"/>
      <c r="D91" s="1199"/>
      <c r="E91" s="1228"/>
      <c r="F91" s="1228"/>
      <c r="G91" s="1228"/>
      <c r="H91" s="1228"/>
      <c r="I91" s="1228"/>
      <c r="J91" s="1228"/>
      <c r="K91" s="1199"/>
      <c r="L91" s="1199"/>
      <c r="M91" s="1230"/>
      <c r="N91" s="1230"/>
      <c r="O91" s="1199"/>
      <c r="P91" s="1230"/>
      <c r="Q91" s="1230"/>
      <c r="R91" s="375" t="s">
        <v>35</v>
      </c>
      <c r="S91" s="383"/>
      <c r="T91" s="383"/>
      <c r="U91" s="383"/>
      <c r="V91" s="383"/>
      <c r="W91" s="383"/>
      <c r="X91" s="383"/>
      <c r="Y91" s="383"/>
      <c r="Z91" s="383"/>
      <c r="AA91" s="383"/>
      <c r="AB91" s="383"/>
      <c r="AC91" s="383"/>
      <c r="AD91" s="383"/>
      <c r="AE91" s="383"/>
      <c r="AF91" s="383"/>
      <c r="AG91" s="383"/>
      <c r="AH91" s="383"/>
      <c r="AI91" s="383"/>
      <c r="AJ91" s="383"/>
      <c r="AK91" s="383"/>
      <c r="AL91" s="383"/>
      <c r="AM91" s="383"/>
      <c r="AN91" s="383"/>
      <c r="AO91" s="383"/>
      <c r="AP91" s="383"/>
      <c r="AQ91" s="383"/>
      <c r="AR91" s="383"/>
      <c r="AS91" s="383"/>
      <c r="AT91" s="383"/>
      <c r="AU91" s="396"/>
      <c r="AV91" s="397"/>
      <c r="AW91" s="391"/>
      <c r="AX91" s="1185"/>
    </row>
    <row r="92" spans="1:51" s="469" customFormat="1" hidden="1">
      <c r="A92" s="1224" t="s">
        <v>129</v>
      </c>
      <c r="B92" s="1225" t="s">
        <v>1124</v>
      </c>
      <c r="C92" s="1226" t="s">
        <v>889</v>
      </c>
      <c r="D92" s="1199">
        <v>1567</v>
      </c>
      <c r="E92" s="1228">
        <v>42307</v>
      </c>
      <c r="F92" s="1228">
        <v>42307</v>
      </c>
      <c r="G92" s="1228"/>
      <c r="H92" s="1228">
        <v>42314</v>
      </c>
      <c r="I92" s="1228">
        <v>42314</v>
      </c>
      <c r="J92" s="1228"/>
      <c r="K92" s="1199">
        <f>O92+[2]апрель!L72</f>
        <v>0</v>
      </c>
      <c r="L92" s="1199">
        <f>P92+[2]апрель!L72</f>
        <v>0</v>
      </c>
      <c r="M92" s="1229">
        <f>D92-L92</f>
        <v>1567</v>
      </c>
      <c r="N92" s="1229">
        <f>L92/D92*100</f>
        <v>0</v>
      </c>
      <c r="O92" s="1199">
        <f>SUM(S92:AW92)</f>
        <v>0</v>
      </c>
      <c r="P92" s="1229">
        <f>SUM(S93:AW93)</f>
        <v>0</v>
      </c>
      <c r="Q92" s="1229" t="e">
        <f>P92/O92*100</f>
        <v>#DIV/0!</v>
      </c>
      <c r="R92" s="380" t="s">
        <v>34</v>
      </c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1184" t="s">
        <v>413</v>
      </c>
      <c r="AY92" s="469">
        <f>F92-I92</f>
        <v>-7</v>
      </c>
    </row>
    <row r="93" spans="1:51" s="469" customFormat="1" hidden="1">
      <c r="A93" s="1224"/>
      <c r="B93" s="1225"/>
      <c r="C93" s="1227"/>
      <c r="D93" s="1199"/>
      <c r="E93" s="1228"/>
      <c r="F93" s="1228"/>
      <c r="G93" s="1228"/>
      <c r="H93" s="1228"/>
      <c r="I93" s="1228"/>
      <c r="J93" s="1228"/>
      <c r="K93" s="1199"/>
      <c r="L93" s="1199"/>
      <c r="M93" s="1230"/>
      <c r="N93" s="1230"/>
      <c r="O93" s="1199"/>
      <c r="P93" s="1230"/>
      <c r="Q93" s="1230"/>
      <c r="R93" s="375" t="s">
        <v>35</v>
      </c>
      <c r="S93" s="383"/>
      <c r="T93" s="383"/>
      <c r="U93" s="383"/>
      <c r="V93" s="383"/>
      <c r="W93" s="383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  <c r="AH93" s="383"/>
      <c r="AI93" s="383"/>
      <c r="AJ93" s="383"/>
      <c r="AK93" s="383"/>
      <c r="AL93" s="383"/>
      <c r="AM93" s="383"/>
      <c r="AN93" s="383"/>
      <c r="AO93" s="383"/>
      <c r="AP93" s="383"/>
      <c r="AQ93" s="383"/>
      <c r="AR93" s="383"/>
      <c r="AS93" s="383"/>
      <c r="AT93" s="383"/>
      <c r="AU93" s="396"/>
      <c r="AV93" s="397"/>
      <c r="AW93" s="391"/>
      <c r="AX93" s="1185"/>
    </row>
    <row r="94" spans="1:51" s="469" customFormat="1" ht="15" hidden="1" customHeight="1">
      <c r="A94" s="1248" t="s">
        <v>269</v>
      </c>
      <c r="B94" s="1194" t="s">
        <v>1106</v>
      </c>
      <c r="C94" s="1234"/>
      <c r="D94" s="1234"/>
      <c r="E94" s="1234"/>
      <c r="F94" s="1234"/>
      <c r="G94" s="1234"/>
      <c r="H94" s="1234"/>
      <c r="I94" s="1234"/>
      <c r="J94" s="1234"/>
      <c r="K94" s="1234"/>
      <c r="L94" s="1234"/>
      <c r="M94" s="1234"/>
      <c r="N94" s="1234"/>
      <c r="O94" s="1234"/>
      <c r="P94" s="1234"/>
      <c r="Q94" s="1234"/>
      <c r="R94" s="1234"/>
      <c r="S94" s="1234"/>
      <c r="T94" s="1234"/>
      <c r="U94" s="1234"/>
      <c r="V94" s="1234"/>
      <c r="W94" s="1234"/>
      <c r="X94" s="1234"/>
      <c r="Y94" s="1234"/>
      <c r="Z94" s="1234"/>
      <c r="AA94" s="1234"/>
      <c r="AB94" s="1234"/>
      <c r="AC94" s="1234"/>
      <c r="AD94" s="1234"/>
      <c r="AE94" s="1234"/>
      <c r="AF94" s="1234"/>
      <c r="AG94" s="1234"/>
      <c r="AH94" s="1234"/>
      <c r="AI94" s="1234"/>
      <c r="AJ94" s="1234"/>
      <c r="AK94" s="1234"/>
      <c r="AL94" s="1234"/>
      <c r="AM94" s="1234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5"/>
    </row>
    <row r="95" spans="1:51" s="469" customFormat="1" hidden="1">
      <c r="A95" s="1249"/>
      <c r="B95" s="1195"/>
      <c r="C95" s="1236"/>
      <c r="D95" s="1236"/>
      <c r="E95" s="1236"/>
      <c r="F95" s="1236"/>
      <c r="G95" s="1236"/>
      <c r="H95" s="1236"/>
      <c r="I95" s="1236"/>
      <c r="J95" s="1236"/>
      <c r="K95" s="1236"/>
      <c r="L95" s="1236"/>
      <c r="M95" s="1236"/>
      <c r="N95" s="1236"/>
      <c r="O95" s="1236"/>
      <c r="P95" s="1236"/>
      <c r="Q95" s="1236"/>
      <c r="R95" s="1236"/>
      <c r="S95" s="1236"/>
      <c r="T95" s="1236"/>
      <c r="U95" s="1236"/>
      <c r="V95" s="1236"/>
      <c r="W95" s="1236"/>
      <c r="X95" s="1236"/>
      <c r="Y95" s="1236"/>
      <c r="Z95" s="1236"/>
      <c r="AA95" s="1236"/>
      <c r="AB95" s="1236"/>
      <c r="AC95" s="1236"/>
      <c r="AD95" s="1236"/>
      <c r="AE95" s="1236"/>
      <c r="AF95" s="1236"/>
      <c r="AG95" s="1236"/>
      <c r="AH95" s="1236"/>
      <c r="AI95" s="1236"/>
      <c r="AJ95" s="1236"/>
      <c r="AK95" s="1236"/>
      <c r="AL95" s="1236"/>
      <c r="AM95" s="1236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7"/>
    </row>
    <row r="96" spans="1:51" s="469" customFormat="1" hidden="1">
      <c r="A96" s="1224" t="s">
        <v>134</v>
      </c>
      <c r="B96" s="1225" t="s">
        <v>1098</v>
      </c>
      <c r="C96" s="1226" t="s">
        <v>889</v>
      </c>
      <c r="D96" s="1199">
        <v>230</v>
      </c>
      <c r="E96" s="1228">
        <v>42070</v>
      </c>
      <c r="F96" s="1228"/>
      <c r="G96" s="1228">
        <v>42210</v>
      </c>
      <c r="H96" s="1228">
        <v>42084</v>
      </c>
      <c r="I96" s="1228">
        <v>42212</v>
      </c>
      <c r="J96" s="1228"/>
      <c r="K96" s="1199">
        <f>O96+[2]март!L74</f>
        <v>230</v>
      </c>
      <c r="L96" s="1199">
        <f>P96+[2]март!L74</f>
        <v>0</v>
      </c>
      <c r="M96" s="1229">
        <f>D96-L96</f>
        <v>230</v>
      </c>
      <c r="N96" s="1229">
        <f>L96/D96*100</f>
        <v>0</v>
      </c>
      <c r="O96" s="1199">
        <f>SUM(S96:AW96)</f>
        <v>230</v>
      </c>
      <c r="P96" s="1229">
        <f>SUM(S97:AW97)</f>
        <v>0</v>
      </c>
      <c r="Q96" s="1229">
        <f>P96/O96*100</f>
        <v>0</v>
      </c>
      <c r="R96" s="380" t="s">
        <v>34</v>
      </c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>
        <f>230/3</f>
        <v>76.666666666666671</v>
      </c>
      <c r="AR96" s="381">
        <f>230/3</f>
        <v>76.666666666666671</v>
      </c>
      <c r="AS96" s="381">
        <f>230/3</f>
        <v>76.666666666666671</v>
      </c>
      <c r="AT96" s="381"/>
      <c r="AU96" s="381"/>
      <c r="AV96" s="381"/>
      <c r="AW96" s="381"/>
      <c r="AX96" s="1246"/>
    </row>
    <row r="97" spans="1:51" s="469" customFormat="1" hidden="1">
      <c r="A97" s="1224"/>
      <c r="B97" s="1225"/>
      <c r="C97" s="1227"/>
      <c r="D97" s="1199"/>
      <c r="E97" s="1228"/>
      <c r="F97" s="1228"/>
      <c r="G97" s="1228"/>
      <c r="H97" s="1228"/>
      <c r="I97" s="1228"/>
      <c r="J97" s="1228"/>
      <c r="K97" s="1199"/>
      <c r="L97" s="1199"/>
      <c r="M97" s="1230"/>
      <c r="N97" s="1230"/>
      <c r="O97" s="1199"/>
      <c r="P97" s="1230"/>
      <c r="Q97" s="1230"/>
      <c r="R97" s="375" t="s">
        <v>35</v>
      </c>
      <c r="S97" s="383"/>
      <c r="T97" s="383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  <c r="AI97" s="383"/>
      <c r="AJ97" s="383"/>
      <c r="AK97" s="383"/>
      <c r="AL97" s="383"/>
      <c r="AM97" s="383"/>
      <c r="AN97" s="383"/>
      <c r="AO97" s="383"/>
      <c r="AP97" s="383"/>
      <c r="AQ97" s="383"/>
      <c r="AR97" s="383"/>
      <c r="AS97" s="383"/>
      <c r="AT97" s="383"/>
      <c r="AU97" s="383"/>
      <c r="AV97" s="383"/>
      <c r="AW97" s="383"/>
      <c r="AX97" s="1247"/>
    </row>
    <row r="98" spans="1:51" s="469" customFormat="1" ht="15" hidden="1" customHeight="1">
      <c r="A98" s="1224" t="s">
        <v>135</v>
      </c>
      <c r="B98" s="1225" t="s">
        <v>1099</v>
      </c>
      <c r="C98" s="1226" t="s">
        <v>907</v>
      </c>
      <c r="D98" s="1199">
        <v>1</v>
      </c>
      <c r="E98" s="1228">
        <v>42070</v>
      </c>
      <c r="F98" s="1228"/>
      <c r="G98" s="1228">
        <v>42213</v>
      </c>
      <c r="H98" s="1228">
        <v>42078</v>
      </c>
      <c r="I98" s="1228">
        <v>42222</v>
      </c>
      <c r="J98" s="1228"/>
      <c r="K98" s="1199">
        <f>O98+[2]март!L76</f>
        <v>0.4</v>
      </c>
      <c r="L98" s="1199">
        <f>P98+[2]март!L76</f>
        <v>0</v>
      </c>
      <c r="M98" s="1229">
        <f>D98-L98</f>
        <v>1</v>
      </c>
      <c r="N98" s="1229">
        <f>L98/D98*100</f>
        <v>0</v>
      </c>
      <c r="O98" s="1199">
        <f>SUM(S98:AW98)</f>
        <v>0.4</v>
      </c>
      <c r="P98" s="1229">
        <f>SUM(S99:AW99)</f>
        <v>0</v>
      </c>
      <c r="Q98" s="1229">
        <f>P98/O98*100</f>
        <v>0</v>
      </c>
      <c r="R98" s="380" t="s">
        <v>34</v>
      </c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>
        <f>1/10</f>
        <v>0.1</v>
      </c>
      <c r="AU98" s="381">
        <f>1/10</f>
        <v>0.1</v>
      </c>
      <c r="AV98" s="381">
        <f>1/10</f>
        <v>0.1</v>
      </c>
      <c r="AW98" s="381">
        <f>1/10</f>
        <v>0.1</v>
      </c>
      <c r="AX98" s="1246"/>
    </row>
    <row r="99" spans="1:51" s="469" customFormat="1" hidden="1">
      <c r="A99" s="1224"/>
      <c r="B99" s="1225"/>
      <c r="C99" s="1227"/>
      <c r="D99" s="1199"/>
      <c r="E99" s="1228"/>
      <c r="F99" s="1228"/>
      <c r="G99" s="1228"/>
      <c r="H99" s="1228"/>
      <c r="I99" s="1228"/>
      <c r="J99" s="1228"/>
      <c r="K99" s="1199"/>
      <c r="L99" s="1199"/>
      <c r="M99" s="1230"/>
      <c r="N99" s="1230"/>
      <c r="O99" s="1199"/>
      <c r="P99" s="1230"/>
      <c r="Q99" s="1230"/>
      <c r="R99" s="375" t="s">
        <v>35</v>
      </c>
      <c r="S99" s="383"/>
      <c r="T99" s="383"/>
      <c r="U99" s="383"/>
      <c r="V99" s="383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  <c r="AI99" s="383"/>
      <c r="AJ99" s="383"/>
      <c r="AK99" s="383"/>
      <c r="AL99" s="383"/>
      <c r="AM99" s="383"/>
      <c r="AN99" s="383"/>
      <c r="AO99" s="383"/>
      <c r="AP99" s="383"/>
      <c r="AQ99" s="383"/>
      <c r="AR99" s="383"/>
      <c r="AS99" s="383"/>
      <c r="AT99" s="383"/>
      <c r="AU99" s="396"/>
      <c r="AV99" s="397"/>
      <c r="AW99" s="391"/>
      <c r="AX99" s="1247"/>
    </row>
    <row r="100" spans="1:51" s="469" customFormat="1" hidden="1">
      <c r="A100" s="1238">
        <v>5</v>
      </c>
      <c r="B100" s="1240" t="s">
        <v>1100</v>
      </c>
      <c r="C100" s="1241"/>
      <c r="D100" s="1241"/>
      <c r="E100" s="1241"/>
      <c r="F100" s="1241"/>
      <c r="G100" s="1241"/>
      <c r="H100" s="1241"/>
      <c r="I100" s="1241"/>
      <c r="J100" s="1241"/>
      <c r="K100" s="1241"/>
      <c r="L100" s="1241"/>
      <c r="M100" s="1241"/>
      <c r="N100" s="1241"/>
      <c r="O100" s="1241"/>
      <c r="P100" s="1241"/>
      <c r="Q100" s="1241"/>
      <c r="R100" s="1241"/>
      <c r="S100" s="1241"/>
      <c r="T100" s="1241"/>
      <c r="U100" s="1241"/>
      <c r="V100" s="1241"/>
      <c r="W100" s="1241"/>
      <c r="X100" s="1241"/>
      <c r="Y100" s="1241"/>
      <c r="Z100" s="1241"/>
      <c r="AA100" s="1241"/>
      <c r="AB100" s="1241"/>
      <c r="AC100" s="1241"/>
      <c r="AD100" s="1241"/>
      <c r="AE100" s="1241"/>
      <c r="AF100" s="1241"/>
      <c r="AG100" s="1241"/>
      <c r="AH100" s="1241"/>
      <c r="AI100" s="1241"/>
      <c r="AJ100" s="1241"/>
      <c r="AK100" s="1241"/>
      <c r="AL100" s="1241"/>
      <c r="AM100" s="1241"/>
      <c r="AN100" s="1241"/>
      <c r="AO100" s="1241"/>
      <c r="AP100" s="1241"/>
      <c r="AQ100" s="1241"/>
      <c r="AR100" s="1241"/>
      <c r="AS100" s="1241"/>
      <c r="AT100" s="1241"/>
      <c r="AU100" s="1241"/>
      <c r="AV100" s="1241"/>
      <c r="AW100" s="1241"/>
      <c r="AX100" s="1242"/>
      <c r="AY100" s="469">
        <f>F100-I100</f>
        <v>0</v>
      </c>
    </row>
    <row r="101" spans="1:51" s="469" customFormat="1" hidden="1">
      <c r="A101" s="1239"/>
      <c r="B101" s="1243"/>
      <c r="C101" s="1244"/>
      <c r="D101" s="1244"/>
      <c r="E101" s="1244"/>
      <c r="F101" s="1244"/>
      <c r="G101" s="1244"/>
      <c r="H101" s="1244"/>
      <c r="I101" s="1244"/>
      <c r="J101" s="1244"/>
      <c r="K101" s="1244"/>
      <c r="L101" s="1244"/>
      <c r="M101" s="1244"/>
      <c r="N101" s="1244"/>
      <c r="O101" s="1244"/>
      <c r="P101" s="1244"/>
      <c r="Q101" s="1244"/>
      <c r="R101" s="1244"/>
      <c r="S101" s="1244"/>
      <c r="T101" s="1244"/>
      <c r="U101" s="1244"/>
      <c r="V101" s="1244"/>
      <c r="W101" s="1244"/>
      <c r="X101" s="1244"/>
      <c r="Y101" s="1244"/>
      <c r="Z101" s="1244"/>
      <c r="AA101" s="1244"/>
      <c r="AB101" s="1244"/>
      <c r="AC101" s="1244"/>
      <c r="AD101" s="1244"/>
      <c r="AE101" s="1244"/>
      <c r="AF101" s="1244"/>
      <c r="AG101" s="1244"/>
      <c r="AH101" s="1244"/>
      <c r="AI101" s="1244"/>
      <c r="AJ101" s="1244"/>
      <c r="AK101" s="1244"/>
      <c r="AL101" s="1244"/>
      <c r="AM101" s="1244"/>
      <c r="AN101" s="1244"/>
      <c r="AO101" s="1244"/>
      <c r="AP101" s="1244"/>
      <c r="AQ101" s="1244"/>
      <c r="AR101" s="1244"/>
      <c r="AS101" s="1244"/>
      <c r="AT101" s="1244"/>
      <c r="AU101" s="1244"/>
      <c r="AV101" s="1244"/>
      <c r="AW101" s="1244"/>
      <c r="AX101" s="1245"/>
    </row>
    <row r="102" spans="1:51" s="469" customFormat="1" ht="15" hidden="1" customHeight="1">
      <c r="A102" s="1224" t="s">
        <v>162</v>
      </c>
      <c r="B102" s="1225" t="s">
        <v>1101</v>
      </c>
      <c r="C102" s="1226" t="s">
        <v>889</v>
      </c>
      <c r="D102" s="1199">
        <v>6050</v>
      </c>
      <c r="E102" s="1228">
        <v>42075</v>
      </c>
      <c r="F102" s="1231"/>
      <c r="G102" s="1228">
        <v>42186</v>
      </c>
      <c r="H102" s="1228">
        <v>42089</v>
      </c>
      <c r="I102" s="1228">
        <v>42225</v>
      </c>
      <c r="J102" s="1228"/>
      <c r="K102" s="1199">
        <f>O102+[2]март!L92</f>
        <v>4688.75</v>
      </c>
      <c r="L102" s="1199">
        <f>P102+[2]март!L92</f>
        <v>0</v>
      </c>
      <c r="M102" s="1229">
        <f>D102-L102</f>
        <v>6050</v>
      </c>
      <c r="N102" s="1229">
        <f>L102/D102*100</f>
        <v>0</v>
      </c>
      <c r="O102" s="1199">
        <f>SUM(S102:AW102)</f>
        <v>4688.75</v>
      </c>
      <c r="P102" s="1229">
        <f>SUM(S103:AW103)</f>
        <v>0</v>
      </c>
      <c r="Q102" s="1229">
        <f>P102/O102*100</f>
        <v>0</v>
      </c>
      <c r="R102" s="380" t="s">
        <v>34</v>
      </c>
      <c r="S102" s="381">
        <f>D102/40</f>
        <v>151.25</v>
      </c>
      <c r="T102" s="381">
        <v>151.25</v>
      </c>
      <c r="U102" s="381">
        <v>151.25</v>
      </c>
      <c r="V102" s="381">
        <v>151.25</v>
      </c>
      <c r="W102" s="381">
        <v>151.25</v>
      </c>
      <c r="X102" s="381">
        <v>151.25</v>
      </c>
      <c r="Y102" s="381">
        <v>151.25</v>
      </c>
      <c r="Z102" s="381">
        <v>151.25</v>
      </c>
      <c r="AA102" s="381">
        <v>151.25</v>
      </c>
      <c r="AB102" s="381">
        <v>151.25</v>
      </c>
      <c r="AC102" s="381">
        <v>151.25</v>
      </c>
      <c r="AD102" s="381">
        <v>151.25</v>
      </c>
      <c r="AE102" s="381">
        <v>151.25</v>
      </c>
      <c r="AF102" s="381">
        <v>151.25</v>
      </c>
      <c r="AG102" s="381">
        <v>151.25</v>
      </c>
      <c r="AH102" s="381">
        <v>151.25</v>
      </c>
      <c r="AI102" s="381">
        <v>151.25</v>
      </c>
      <c r="AJ102" s="381">
        <v>151.25</v>
      </c>
      <c r="AK102" s="381">
        <v>151.25</v>
      </c>
      <c r="AL102" s="381">
        <v>151.25</v>
      </c>
      <c r="AM102" s="381">
        <v>151.25</v>
      </c>
      <c r="AN102" s="381">
        <v>151.25</v>
      </c>
      <c r="AO102" s="381">
        <v>151.25</v>
      </c>
      <c r="AP102" s="381">
        <v>151.25</v>
      </c>
      <c r="AQ102" s="381">
        <v>151.25</v>
      </c>
      <c r="AR102" s="381">
        <v>151.25</v>
      </c>
      <c r="AS102" s="381">
        <v>151.25</v>
      </c>
      <c r="AT102" s="381">
        <v>151.25</v>
      </c>
      <c r="AU102" s="381">
        <v>151.25</v>
      </c>
      <c r="AV102" s="381">
        <v>151.25</v>
      </c>
      <c r="AW102" s="381">
        <v>151.25</v>
      </c>
      <c r="AX102" s="1184" t="s">
        <v>413</v>
      </c>
      <c r="AY102" s="469">
        <f>H102-E102</f>
        <v>14</v>
      </c>
    </row>
    <row r="103" spans="1:51" s="469" customFormat="1" hidden="1">
      <c r="A103" s="1224"/>
      <c r="B103" s="1225"/>
      <c r="C103" s="1227"/>
      <c r="D103" s="1199"/>
      <c r="E103" s="1228"/>
      <c r="F103" s="1231"/>
      <c r="G103" s="1228"/>
      <c r="H103" s="1228"/>
      <c r="I103" s="1228"/>
      <c r="J103" s="1228"/>
      <c r="K103" s="1199"/>
      <c r="L103" s="1199"/>
      <c r="M103" s="1230"/>
      <c r="N103" s="1230"/>
      <c r="O103" s="1199"/>
      <c r="P103" s="1230"/>
      <c r="Q103" s="1230"/>
      <c r="R103" s="375" t="s">
        <v>35</v>
      </c>
      <c r="S103" s="383">
        <v>0</v>
      </c>
      <c r="T103" s="383">
        <v>0</v>
      </c>
      <c r="U103" s="383">
        <v>0</v>
      </c>
      <c r="V103" s="383">
        <v>0</v>
      </c>
      <c r="W103" s="383">
        <v>0</v>
      </c>
      <c r="X103" s="383">
        <v>0</v>
      </c>
      <c r="Y103" s="383">
        <v>0</v>
      </c>
      <c r="Z103" s="383">
        <v>0</v>
      </c>
      <c r="AA103" s="383">
        <v>0</v>
      </c>
      <c r="AB103" s="383">
        <v>0</v>
      </c>
      <c r="AC103" s="383">
        <v>0</v>
      </c>
      <c r="AD103" s="383" t="s">
        <v>1117</v>
      </c>
      <c r="AE103" s="383" t="s">
        <v>1117</v>
      </c>
      <c r="AF103" s="383">
        <v>0</v>
      </c>
      <c r="AG103" s="383">
        <v>0</v>
      </c>
      <c r="AH103" s="383">
        <v>0</v>
      </c>
      <c r="AI103" s="383">
        <v>0</v>
      </c>
      <c r="AJ103" s="383">
        <v>0</v>
      </c>
      <c r="AK103" s="383">
        <v>0</v>
      </c>
      <c r="AL103" s="383">
        <v>0</v>
      </c>
      <c r="AM103" s="383">
        <v>0</v>
      </c>
      <c r="AN103" s="383"/>
      <c r="AO103" s="383"/>
      <c r="AP103" s="383"/>
      <c r="AQ103" s="383"/>
      <c r="AR103" s="383"/>
      <c r="AS103" s="383"/>
      <c r="AT103" s="383"/>
      <c r="AU103" s="396"/>
      <c r="AV103" s="397"/>
      <c r="AW103" s="391"/>
      <c r="AX103" s="1185"/>
    </row>
    <row r="104" spans="1:51" s="469" customFormat="1" hidden="1">
      <c r="A104" s="1232" t="s">
        <v>1113</v>
      </c>
      <c r="B104" s="1194" t="s">
        <v>1103</v>
      </c>
      <c r="C104" s="1234"/>
      <c r="D104" s="1234"/>
      <c r="E104" s="1234"/>
      <c r="F104" s="1234"/>
      <c r="G104" s="1234"/>
      <c r="H104" s="1234"/>
      <c r="I104" s="1234"/>
      <c r="J104" s="1234"/>
      <c r="K104" s="1234"/>
      <c r="L104" s="1234"/>
      <c r="M104" s="1234"/>
      <c r="N104" s="1234"/>
      <c r="O104" s="1234"/>
      <c r="P104" s="1234"/>
      <c r="Q104" s="1234"/>
      <c r="R104" s="1234"/>
      <c r="S104" s="1234"/>
      <c r="T104" s="1234"/>
      <c r="U104" s="1234"/>
      <c r="V104" s="1234"/>
      <c r="W104" s="1234"/>
      <c r="X104" s="1234"/>
      <c r="Y104" s="1234"/>
      <c r="Z104" s="1234"/>
      <c r="AA104" s="1234"/>
      <c r="AB104" s="1234"/>
      <c r="AC104" s="1234"/>
      <c r="AD104" s="1234"/>
      <c r="AE104" s="1234"/>
      <c r="AF104" s="1234"/>
      <c r="AG104" s="1234"/>
      <c r="AH104" s="1234"/>
      <c r="AI104" s="1234"/>
      <c r="AJ104" s="1234"/>
      <c r="AK104" s="1234"/>
      <c r="AL104" s="1234"/>
      <c r="AM104" s="1234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5"/>
      <c r="AY104" s="469">
        <f t="shared" ref="AY104:AY148" si="4">H104-E104</f>
        <v>0</v>
      </c>
    </row>
    <row r="105" spans="1:51" s="469" customFormat="1" hidden="1">
      <c r="A105" s="1233"/>
      <c r="B105" s="1195"/>
      <c r="C105" s="1236"/>
      <c r="D105" s="1236"/>
      <c r="E105" s="1236"/>
      <c r="F105" s="1236"/>
      <c r="G105" s="1236"/>
      <c r="H105" s="1236"/>
      <c r="I105" s="1236"/>
      <c r="J105" s="1236"/>
      <c r="K105" s="1236"/>
      <c r="L105" s="1236"/>
      <c r="M105" s="1236"/>
      <c r="N105" s="1236"/>
      <c r="O105" s="1236"/>
      <c r="P105" s="1236"/>
      <c r="Q105" s="1236"/>
      <c r="R105" s="1236"/>
      <c r="S105" s="1236"/>
      <c r="T105" s="1236"/>
      <c r="U105" s="1236"/>
      <c r="V105" s="1236"/>
      <c r="W105" s="1236"/>
      <c r="X105" s="1236"/>
      <c r="Y105" s="1236"/>
      <c r="Z105" s="1236"/>
      <c r="AA105" s="1236"/>
      <c r="AB105" s="1236"/>
      <c r="AC105" s="1236"/>
      <c r="AD105" s="1236"/>
      <c r="AE105" s="1236"/>
      <c r="AF105" s="1236"/>
      <c r="AG105" s="1236"/>
      <c r="AH105" s="1236"/>
      <c r="AI105" s="1236"/>
      <c r="AJ105" s="1236"/>
      <c r="AK105" s="1236"/>
      <c r="AL105" s="1236"/>
      <c r="AM105" s="1236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7"/>
    </row>
    <row r="106" spans="1:51" s="469" customFormat="1" hidden="1">
      <c r="A106" s="1224" t="s">
        <v>1112</v>
      </c>
      <c r="B106" s="1225" t="s">
        <v>1102</v>
      </c>
      <c r="C106" s="1226" t="s">
        <v>1072</v>
      </c>
      <c r="D106" s="1199">
        <v>1</v>
      </c>
      <c r="E106" s="1228">
        <v>42090</v>
      </c>
      <c r="F106" s="1228"/>
      <c r="G106" s="1228">
        <v>42216</v>
      </c>
      <c r="H106" s="1228">
        <v>42099</v>
      </c>
      <c r="I106" s="1228">
        <v>42220</v>
      </c>
      <c r="J106" s="1228"/>
      <c r="K106" s="1199">
        <f>O106+[2]март!L96</f>
        <v>0.73333333333333328</v>
      </c>
      <c r="L106" s="1199">
        <f>P106+[2]март!L96</f>
        <v>0</v>
      </c>
      <c r="M106" s="1229">
        <f>D106-L106</f>
        <v>1</v>
      </c>
      <c r="N106" s="1229">
        <f>L106/D106*100</f>
        <v>0</v>
      </c>
      <c r="O106" s="1199">
        <f>SUM(S106:AW106)</f>
        <v>0.73333333333333328</v>
      </c>
      <c r="P106" s="1229">
        <f>SUM(S107:AW107)</f>
        <v>0</v>
      </c>
      <c r="Q106" s="1229">
        <f>P106/O106*100</f>
        <v>0</v>
      </c>
      <c r="R106" s="380" t="s">
        <v>34</v>
      </c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>
        <f>1/15</f>
        <v>6.6666666666666666E-2</v>
      </c>
      <c r="AN106" s="381">
        <f t="shared" ref="AN106:AW106" si="5">1/15</f>
        <v>6.6666666666666666E-2</v>
      </c>
      <c r="AO106" s="381">
        <f t="shared" si="5"/>
        <v>6.6666666666666666E-2</v>
      </c>
      <c r="AP106" s="381">
        <f t="shared" si="5"/>
        <v>6.6666666666666666E-2</v>
      </c>
      <c r="AQ106" s="381">
        <f t="shared" si="5"/>
        <v>6.6666666666666666E-2</v>
      </c>
      <c r="AR106" s="381">
        <f t="shared" si="5"/>
        <v>6.6666666666666666E-2</v>
      </c>
      <c r="AS106" s="381">
        <f t="shared" si="5"/>
        <v>6.6666666666666666E-2</v>
      </c>
      <c r="AT106" s="381">
        <f t="shared" si="5"/>
        <v>6.6666666666666666E-2</v>
      </c>
      <c r="AU106" s="381">
        <f t="shared" si="5"/>
        <v>6.6666666666666666E-2</v>
      </c>
      <c r="AV106" s="381">
        <f t="shared" si="5"/>
        <v>6.6666666666666666E-2</v>
      </c>
      <c r="AW106" s="381">
        <f t="shared" si="5"/>
        <v>6.6666666666666666E-2</v>
      </c>
      <c r="AX106" s="1184"/>
      <c r="AY106" s="469">
        <f t="shared" si="4"/>
        <v>9</v>
      </c>
    </row>
    <row r="107" spans="1:51" s="469" customFormat="1" hidden="1">
      <c r="A107" s="1224"/>
      <c r="B107" s="1225"/>
      <c r="C107" s="1227"/>
      <c r="D107" s="1199"/>
      <c r="E107" s="1228"/>
      <c r="F107" s="1228"/>
      <c r="G107" s="1228"/>
      <c r="H107" s="1228"/>
      <c r="I107" s="1228"/>
      <c r="J107" s="1228"/>
      <c r="K107" s="1199"/>
      <c r="L107" s="1199"/>
      <c r="M107" s="1230"/>
      <c r="N107" s="1230"/>
      <c r="O107" s="1199"/>
      <c r="P107" s="1230"/>
      <c r="Q107" s="1230"/>
      <c r="R107" s="375" t="s">
        <v>35</v>
      </c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/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>
        <v>0</v>
      </c>
      <c r="AN107" s="383"/>
      <c r="AO107" s="383"/>
      <c r="AP107" s="383"/>
      <c r="AQ107" s="383"/>
      <c r="AR107" s="383"/>
      <c r="AS107" s="383"/>
      <c r="AT107" s="383"/>
      <c r="AU107" s="383"/>
      <c r="AV107" s="383"/>
      <c r="AW107" s="383"/>
      <c r="AX107" s="1185"/>
    </row>
    <row r="108" spans="1:51" ht="15" hidden="1" customHeight="1">
      <c r="A108" s="1198" t="s">
        <v>143</v>
      </c>
      <c r="B108" s="460" t="s">
        <v>97</v>
      </c>
      <c r="C108" s="1213" t="s">
        <v>39</v>
      </c>
      <c r="D108" s="1215">
        <v>100</v>
      </c>
      <c r="E108" s="1216">
        <v>42090</v>
      </c>
      <c r="F108" s="1216"/>
      <c r="G108" s="1216"/>
      <c r="H108" s="1216">
        <v>42094</v>
      </c>
      <c r="I108" s="1216"/>
      <c r="J108" s="1216"/>
      <c r="K108" s="1215">
        <f>O108+[2]март!L98</f>
        <v>0</v>
      </c>
      <c r="L108" s="1215">
        <f>P108+[2]март!L98</f>
        <v>0</v>
      </c>
      <c r="M108" s="1217">
        <f>D108-L108</f>
        <v>100</v>
      </c>
      <c r="N108" s="1217">
        <f>L108/D108*100</f>
        <v>0</v>
      </c>
      <c r="O108" s="1215">
        <f>SUM(S108:AW108)</f>
        <v>0</v>
      </c>
      <c r="P108" s="1217">
        <f>SUM(S109:AW109)</f>
        <v>0</v>
      </c>
      <c r="Q108" s="1217" t="e">
        <f>P108/O108*100</f>
        <v>#DIV/0!</v>
      </c>
      <c r="R108" s="399" t="s">
        <v>34</v>
      </c>
      <c r="S108" s="400"/>
      <c r="T108" s="400"/>
      <c r="U108" s="400"/>
      <c r="V108" s="400"/>
      <c r="W108" s="400"/>
      <c r="X108" s="400"/>
      <c r="Y108" s="400"/>
      <c r="Z108" s="400"/>
      <c r="AA108" s="400"/>
      <c r="AB108" s="400"/>
      <c r="AC108" s="400"/>
      <c r="AD108" s="400"/>
      <c r="AE108" s="400"/>
      <c r="AF108" s="400"/>
      <c r="AG108" s="400"/>
      <c r="AH108" s="400"/>
      <c r="AI108" s="400"/>
      <c r="AJ108" s="400"/>
      <c r="AK108" s="400"/>
      <c r="AL108" s="400"/>
      <c r="AM108" s="400"/>
      <c r="AN108" s="400"/>
      <c r="AO108" s="400"/>
      <c r="AP108" s="400"/>
      <c r="AQ108" s="400"/>
      <c r="AR108" s="400"/>
      <c r="AS108" s="400"/>
      <c r="AT108" s="400"/>
      <c r="AU108" s="400"/>
      <c r="AV108" s="400"/>
      <c r="AW108" s="400"/>
      <c r="AX108" s="1209" t="s">
        <v>326</v>
      </c>
      <c r="AY108" s="468">
        <f t="shared" si="4"/>
        <v>4</v>
      </c>
    </row>
    <row r="109" spans="1:51" hidden="1">
      <c r="A109" s="1198"/>
      <c r="B109" s="461"/>
      <c r="C109" s="1214"/>
      <c r="D109" s="1215"/>
      <c r="E109" s="1216"/>
      <c r="F109" s="1216"/>
      <c r="G109" s="1216"/>
      <c r="H109" s="1216"/>
      <c r="I109" s="1216"/>
      <c r="J109" s="1216"/>
      <c r="K109" s="1215"/>
      <c r="L109" s="1215"/>
      <c r="M109" s="1218"/>
      <c r="N109" s="1218"/>
      <c r="O109" s="1215"/>
      <c r="P109" s="1218"/>
      <c r="Q109" s="1218"/>
      <c r="R109" s="399" t="s">
        <v>35</v>
      </c>
      <c r="S109" s="400"/>
      <c r="T109" s="400"/>
      <c r="U109" s="400"/>
      <c r="V109" s="400"/>
      <c r="W109" s="400"/>
      <c r="X109" s="400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  <c r="AK109" s="400"/>
      <c r="AL109" s="400"/>
      <c r="AM109" s="400"/>
      <c r="AN109" s="400"/>
      <c r="AO109" s="400"/>
      <c r="AP109" s="400"/>
      <c r="AQ109" s="400"/>
      <c r="AR109" s="400"/>
      <c r="AS109" s="400"/>
      <c r="AT109" s="400"/>
      <c r="AU109" s="402"/>
      <c r="AV109" s="403"/>
      <c r="AW109" s="401"/>
      <c r="AX109" s="1210"/>
    </row>
    <row r="110" spans="1:51" ht="15" hidden="1" customHeight="1">
      <c r="A110" s="1198" t="s">
        <v>271</v>
      </c>
      <c r="B110" s="460"/>
      <c r="C110" s="1213"/>
      <c r="D110" s="1215"/>
      <c r="E110" s="1216"/>
      <c r="F110" s="1216"/>
      <c r="G110" s="1216"/>
      <c r="H110" s="1216"/>
      <c r="I110" s="1216"/>
      <c r="J110" s="1216"/>
      <c r="K110" s="1215"/>
      <c r="L110" s="1215"/>
      <c r="M110" s="1217"/>
      <c r="N110" s="1217"/>
      <c r="O110" s="1215"/>
      <c r="P110" s="1217"/>
      <c r="Q110" s="1217"/>
      <c r="R110" s="399" t="s">
        <v>34</v>
      </c>
      <c r="S110" s="400"/>
      <c r="T110" s="400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0"/>
      <c r="AK110" s="400"/>
      <c r="AL110" s="400"/>
      <c r="AM110" s="400"/>
      <c r="AN110" s="400"/>
      <c r="AO110" s="400"/>
      <c r="AP110" s="400"/>
      <c r="AQ110" s="400"/>
      <c r="AR110" s="400"/>
      <c r="AS110" s="400"/>
      <c r="AT110" s="400"/>
      <c r="AU110" s="400"/>
      <c r="AV110" s="400"/>
      <c r="AW110" s="400"/>
      <c r="AX110" s="1209" t="s">
        <v>326</v>
      </c>
      <c r="AY110" s="468">
        <f t="shared" si="4"/>
        <v>0</v>
      </c>
    </row>
    <row r="111" spans="1:51" hidden="1">
      <c r="A111" s="1198"/>
      <c r="B111" s="461"/>
      <c r="C111" s="1214"/>
      <c r="D111" s="1215"/>
      <c r="E111" s="1216"/>
      <c r="F111" s="1216"/>
      <c r="G111" s="1216"/>
      <c r="H111" s="1216"/>
      <c r="I111" s="1216"/>
      <c r="J111" s="1216"/>
      <c r="K111" s="1215"/>
      <c r="L111" s="1215"/>
      <c r="M111" s="1218"/>
      <c r="N111" s="1218"/>
      <c r="O111" s="1215"/>
      <c r="P111" s="1218"/>
      <c r="Q111" s="1218"/>
      <c r="R111" s="399" t="s">
        <v>35</v>
      </c>
      <c r="S111" s="400"/>
      <c r="T111" s="400"/>
      <c r="U111" s="400"/>
      <c r="V111" s="400"/>
      <c r="W111" s="400"/>
      <c r="X111" s="400"/>
      <c r="Y111" s="400"/>
      <c r="Z111" s="400"/>
      <c r="AA111" s="400"/>
      <c r="AB111" s="400"/>
      <c r="AC111" s="400"/>
      <c r="AD111" s="400"/>
      <c r="AE111" s="400"/>
      <c r="AF111" s="400"/>
      <c r="AG111" s="400"/>
      <c r="AH111" s="400"/>
      <c r="AI111" s="400"/>
      <c r="AJ111" s="400"/>
      <c r="AK111" s="400"/>
      <c r="AL111" s="400"/>
      <c r="AM111" s="400"/>
      <c r="AN111" s="400"/>
      <c r="AO111" s="400"/>
      <c r="AP111" s="400"/>
      <c r="AQ111" s="400"/>
      <c r="AR111" s="400"/>
      <c r="AS111" s="400"/>
      <c r="AT111" s="400"/>
      <c r="AU111" s="402"/>
      <c r="AV111" s="403"/>
      <c r="AW111" s="401"/>
      <c r="AX111" s="1210"/>
    </row>
    <row r="112" spans="1:51" ht="15" hidden="1" customHeight="1">
      <c r="A112" s="1198" t="s">
        <v>144</v>
      </c>
      <c r="B112" s="460" t="s">
        <v>93</v>
      </c>
      <c r="C112" s="1213" t="s">
        <v>38</v>
      </c>
      <c r="D112" s="1215">
        <v>313</v>
      </c>
      <c r="E112" s="1216">
        <v>42075</v>
      </c>
      <c r="F112" s="1216">
        <v>42176</v>
      </c>
      <c r="G112" s="1216"/>
      <c r="H112" s="1216">
        <v>42084</v>
      </c>
      <c r="I112" s="1216">
        <v>42312</v>
      </c>
      <c r="J112" s="1216"/>
      <c r="K112" s="1215">
        <f>O112+[2]апрель!L103</f>
        <v>0</v>
      </c>
      <c r="L112" s="1217">
        <f>P112+[2]апрель!L103</f>
        <v>0</v>
      </c>
      <c r="M112" s="1217">
        <f>D112-L112</f>
        <v>313</v>
      </c>
      <c r="N112" s="1217">
        <f>L112/D112*100</f>
        <v>0</v>
      </c>
      <c r="O112" s="1215">
        <f>SUM(S112:AW112)</f>
        <v>0</v>
      </c>
      <c r="P112" s="1217">
        <f>SUM(S113:AW113)</f>
        <v>0</v>
      </c>
      <c r="Q112" s="1217" t="e">
        <f>P112/O112*100</f>
        <v>#DIV/0!</v>
      </c>
      <c r="R112" s="399" t="s">
        <v>34</v>
      </c>
      <c r="S112" s="400"/>
      <c r="T112" s="400"/>
      <c r="U112" s="400"/>
      <c r="V112" s="400"/>
      <c r="W112" s="400"/>
      <c r="X112" s="400"/>
      <c r="Y112" s="400"/>
      <c r="Z112" s="400"/>
      <c r="AA112" s="400"/>
      <c r="AB112" s="400"/>
      <c r="AC112" s="400"/>
      <c r="AD112" s="400"/>
      <c r="AE112" s="400"/>
      <c r="AF112" s="400"/>
      <c r="AG112" s="400"/>
      <c r="AH112" s="400"/>
      <c r="AI112" s="400"/>
      <c r="AJ112" s="400"/>
      <c r="AK112" s="400"/>
      <c r="AL112" s="400"/>
      <c r="AM112" s="400"/>
      <c r="AN112" s="400"/>
      <c r="AO112" s="400"/>
      <c r="AP112" s="400"/>
      <c r="AQ112" s="400"/>
      <c r="AR112" s="400"/>
      <c r="AS112" s="400"/>
      <c r="AT112" s="400"/>
      <c r="AU112" s="400"/>
      <c r="AV112" s="400"/>
      <c r="AW112" s="400"/>
      <c r="AX112" s="1213" t="s">
        <v>393</v>
      </c>
      <c r="AY112" s="468">
        <f t="shared" si="4"/>
        <v>9</v>
      </c>
    </row>
    <row r="113" spans="1:51" hidden="1">
      <c r="A113" s="1198"/>
      <c r="B113" s="461"/>
      <c r="C113" s="1214"/>
      <c r="D113" s="1215"/>
      <c r="E113" s="1216"/>
      <c r="F113" s="1216"/>
      <c r="G113" s="1216"/>
      <c r="H113" s="1216"/>
      <c r="I113" s="1216"/>
      <c r="J113" s="1216"/>
      <c r="K113" s="1215"/>
      <c r="L113" s="1218"/>
      <c r="M113" s="1218"/>
      <c r="N113" s="1218"/>
      <c r="O113" s="1215"/>
      <c r="P113" s="1218"/>
      <c r="Q113" s="1218"/>
      <c r="R113" s="399" t="s">
        <v>35</v>
      </c>
      <c r="S113" s="400"/>
      <c r="T113" s="400"/>
      <c r="U113" s="400"/>
      <c r="V113" s="400"/>
      <c r="W113" s="400"/>
      <c r="X113" s="400"/>
      <c r="Y113" s="400"/>
      <c r="Z113" s="400"/>
      <c r="AA113" s="400"/>
      <c r="AB113" s="400"/>
      <c r="AC113" s="400"/>
      <c r="AD113" s="400"/>
      <c r="AE113" s="400"/>
      <c r="AF113" s="400"/>
      <c r="AG113" s="400"/>
      <c r="AH113" s="400"/>
      <c r="AI113" s="400"/>
      <c r="AJ113" s="400"/>
      <c r="AK113" s="400"/>
      <c r="AL113" s="400"/>
      <c r="AM113" s="400"/>
      <c r="AN113" s="400"/>
      <c r="AO113" s="400"/>
      <c r="AP113" s="400"/>
      <c r="AQ113" s="400"/>
      <c r="AR113" s="400"/>
      <c r="AS113" s="400"/>
      <c r="AT113" s="400"/>
      <c r="AU113" s="402"/>
      <c r="AV113" s="403"/>
      <c r="AW113" s="401"/>
      <c r="AX113" s="1214"/>
    </row>
    <row r="114" spans="1:51" ht="15" hidden="1" customHeight="1">
      <c r="A114" s="1198" t="s">
        <v>145</v>
      </c>
      <c r="B114" s="460" t="s">
        <v>94</v>
      </c>
      <c r="C114" s="1213" t="s">
        <v>39</v>
      </c>
      <c r="D114" s="1215">
        <v>100</v>
      </c>
      <c r="E114" s="1216">
        <v>42085</v>
      </c>
      <c r="F114" s="1216">
        <v>42186</v>
      </c>
      <c r="G114" s="1216"/>
      <c r="H114" s="1216">
        <v>42099</v>
      </c>
      <c r="I114" s="1216">
        <v>42202</v>
      </c>
      <c r="J114" s="1216"/>
      <c r="K114" s="1215">
        <f>O114+[2]март!L105</f>
        <v>0</v>
      </c>
      <c r="L114" s="1217">
        <f>P114+[2]март!L105</f>
        <v>0</v>
      </c>
      <c r="M114" s="1217">
        <f>D114-L114</f>
        <v>100</v>
      </c>
      <c r="N114" s="1217">
        <f>L114/D114*100</f>
        <v>0</v>
      </c>
      <c r="O114" s="1215">
        <f>SUM(S114:AW114)</f>
        <v>0</v>
      </c>
      <c r="P114" s="1217">
        <f>SUM(S115:AW115)</f>
        <v>0</v>
      </c>
      <c r="Q114" s="1217" t="e">
        <f>P114/O114*100</f>
        <v>#DIV/0!</v>
      </c>
      <c r="R114" s="399" t="s">
        <v>34</v>
      </c>
      <c r="S114" s="400"/>
      <c r="T114" s="400"/>
      <c r="U114" s="400"/>
      <c r="V114" s="400"/>
      <c r="W114" s="400"/>
      <c r="X114" s="400"/>
      <c r="Y114" s="400"/>
      <c r="Z114" s="400"/>
      <c r="AA114" s="400"/>
      <c r="AB114" s="400"/>
      <c r="AC114" s="400"/>
      <c r="AD114" s="400"/>
      <c r="AE114" s="400"/>
      <c r="AF114" s="400"/>
      <c r="AG114" s="400"/>
      <c r="AH114" s="400"/>
      <c r="AI114" s="400"/>
      <c r="AJ114" s="400"/>
      <c r="AK114" s="400"/>
      <c r="AL114" s="400"/>
      <c r="AM114" s="400"/>
      <c r="AN114" s="400"/>
      <c r="AO114" s="400"/>
      <c r="AP114" s="400"/>
      <c r="AQ114" s="400"/>
      <c r="AR114" s="400"/>
      <c r="AS114" s="400"/>
      <c r="AT114" s="400"/>
      <c r="AU114" s="400"/>
      <c r="AV114" s="400"/>
      <c r="AW114" s="400"/>
      <c r="AX114" s="1209" t="s">
        <v>326</v>
      </c>
      <c r="AY114" s="468">
        <f t="shared" si="4"/>
        <v>14</v>
      </c>
    </row>
    <row r="115" spans="1:51" hidden="1">
      <c r="A115" s="1198"/>
      <c r="B115" s="461"/>
      <c r="C115" s="1214"/>
      <c r="D115" s="1215"/>
      <c r="E115" s="1216"/>
      <c r="F115" s="1216"/>
      <c r="G115" s="1216"/>
      <c r="H115" s="1216"/>
      <c r="I115" s="1216"/>
      <c r="J115" s="1216"/>
      <c r="K115" s="1215"/>
      <c r="L115" s="1218"/>
      <c r="M115" s="1218"/>
      <c r="N115" s="1218"/>
      <c r="O115" s="1215"/>
      <c r="P115" s="1218"/>
      <c r="Q115" s="1218"/>
      <c r="R115" s="399" t="s">
        <v>35</v>
      </c>
      <c r="S115" s="400"/>
      <c r="T115" s="400"/>
      <c r="U115" s="400"/>
      <c r="V115" s="400"/>
      <c r="W115" s="400"/>
      <c r="X115" s="400"/>
      <c r="Y115" s="400"/>
      <c r="Z115" s="400"/>
      <c r="AA115" s="400"/>
      <c r="AB115" s="400"/>
      <c r="AC115" s="400"/>
      <c r="AD115" s="400"/>
      <c r="AE115" s="400"/>
      <c r="AF115" s="400"/>
      <c r="AG115" s="400"/>
      <c r="AH115" s="400"/>
      <c r="AI115" s="400"/>
      <c r="AJ115" s="400"/>
      <c r="AK115" s="400"/>
      <c r="AL115" s="400"/>
      <c r="AM115" s="400"/>
      <c r="AN115" s="400"/>
      <c r="AO115" s="400"/>
      <c r="AP115" s="400"/>
      <c r="AQ115" s="400"/>
      <c r="AR115" s="400"/>
      <c r="AS115" s="400"/>
      <c r="AT115" s="400"/>
      <c r="AU115" s="402"/>
      <c r="AV115" s="403"/>
      <c r="AW115" s="401"/>
      <c r="AX115" s="1210"/>
    </row>
    <row r="116" spans="1:51" ht="15" hidden="1" customHeight="1">
      <c r="A116" s="1198" t="s">
        <v>146</v>
      </c>
      <c r="B116" s="460" t="s">
        <v>95</v>
      </c>
      <c r="C116" s="1213" t="s">
        <v>39</v>
      </c>
      <c r="D116" s="1215">
        <v>100</v>
      </c>
      <c r="E116" s="1216">
        <v>42100</v>
      </c>
      <c r="F116" s="1216">
        <v>42197</v>
      </c>
      <c r="G116" s="1216"/>
      <c r="H116" s="1216">
        <v>42110</v>
      </c>
      <c r="I116" s="1216">
        <v>42208</v>
      </c>
      <c r="J116" s="1216"/>
      <c r="K116" s="1215">
        <f>O116+[2]март!L107</f>
        <v>0</v>
      </c>
      <c r="L116" s="1217">
        <f>P116+[2]март!L107</f>
        <v>0</v>
      </c>
      <c r="M116" s="1217">
        <f>D116-L116</f>
        <v>100</v>
      </c>
      <c r="N116" s="1217">
        <f>L116/D116*100</f>
        <v>0</v>
      </c>
      <c r="O116" s="1215">
        <f>SUM(S116:AW116)</f>
        <v>0</v>
      </c>
      <c r="P116" s="1217">
        <f>SUM(S117:AW117)</f>
        <v>0</v>
      </c>
      <c r="Q116" s="1217" t="e">
        <f>P116/O116*100</f>
        <v>#DIV/0!</v>
      </c>
      <c r="R116" s="399" t="s">
        <v>34</v>
      </c>
      <c r="S116" s="400"/>
      <c r="T116" s="400"/>
      <c r="U116" s="400"/>
      <c r="V116" s="400"/>
      <c r="W116" s="400"/>
      <c r="X116" s="400"/>
      <c r="Y116" s="400"/>
      <c r="Z116" s="400"/>
      <c r="AA116" s="400"/>
      <c r="AB116" s="400"/>
      <c r="AC116" s="400"/>
      <c r="AD116" s="400"/>
      <c r="AE116" s="400"/>
      <c r="AF116" s="400"/>
      <c r="AG116" s="400"/>
      <c r="AH116" s="400"/>
      <c r="AI116" s="400"/>
      <c r="AJ116" s="400"/>
      <c r="AK116" s="400"/>
      <c r="AL116" s="400"/>
      <c r="AM116" s="400"/>
      <c r="AN116" s="400"/>
      <c r="AO116" s="400"/>
      <c r="AP116" s="400"/>
      <c r="AQ116" s="400"/>
      <c r="AR116" s="400"/>
      <c r="AS116" s="400"/>
      <c r="AT116" s="400"/>
      <c r="AU116" s="400"/>
      <c r="AV116" s="400"/>
      <c r="AW116" s="400"/>
      <c r="AX116" s="1209" t="s">
        <v>326</v>
      </c>
      <c r="AY116" s="468">
        <f t="shared" si="4"/>
        <v>10</v>
      </c>
    </row>
    <row r="117" spans="1:51" hidden="1">
      <c r="A117" s="1198"/>
      <c r="B117" s="461"/>
      <c r="C117" s="1214"/>
      <c r="D117" s="1215"/>
      <c r="E117" s="1216"/>
      <c r="F117" s="1216"/>
      <c r="G117" s="1216"/>
      <c r="H117" s="1216"/>
      <c r="I117" s="1216"/>
      <c r="J117" s="1216"/>
      <c r="K117" s="1215"/>
      <c r="L117" s="1218"/>
      <c r="M117" s="1218"/>
      <c r="N117" s="1218"/>
      <c r="O117" s="1215"/>
      <c r="P117" s="1218"/>
      <c r="Q117" s="1218"/>
      <c r="R117" s="399" t="s">
        <v>35</v>
      </c>
      <c r="S117" s="400"/>
      <c r="T117" s="400"/>
      <c r="U117" s="400"/>
      <c r="V117" s="400"/>
      <c r="W117" s="400"/>
      <c r="X117" s="400"/>
      <c r="Y117" s="400"/>
      <c r="Z117" s="400"/>
      <c r="AA117" s="400"/>
      <c r="AB117" s="400"/>
      <c r="AC117" s="400"/>
      <c r="AD117" s="400"/>
      <c r="AE117" s="400"/>
      <c r="AF117" s="400"/>
      <c r="AG117" s="400"/>
      <c r="AH117" s="400"/>
      <c r="AI117" s="400"/>
      <c r="AJ117" s="400"/>
      <c r="AK117" s="400"/>
      <c r="AL117" s="400"/>
      <c r="AM117" s="400"/>
      <c r="AN117" s="400"/>
      <c r="AO117" s="400"/>
      <c r="AP117" s="400"/>
      <c r="AQ117" s="400"/>
      <c r="AR117" s="400"/>
      <c r="AS117" s="400"/>
      <c r="AT117" s="400"/>
      <c r="AU117" s="402"/>
      <c r="AV117" s="403"/>
      <c r="AW117" s="401"/>
      <c r="AX117" s="1210"/>
    </row>
    <row r="118" spans="1:51" ht="15" hidden="1" customHeight="1">
      <c r="A118" s="1198" t="s">
        <v>147</v>
      </c>
      <c r="B118" s="460" t="s">
        <v>96</v>
      </c>
      <c r="C118" s="1213" t="s">
        <v>39</v>
      </c>
      <c r="D118" s="1215">
        <v>100</v>
      </c>
      <c r="E118" s="1216">
        <v>42100</v>
      </c>
      <c r="F118" s="1216">
        <v>42190</v>
      </c>
      <c r="G118" s="1216"/>
      <c r="H118" s="1216">
        <v>42114</v>
      </c>
      <c r="I118" s="1216">
        <v>42208</v>
      </c>
      <c r="J118" s="1216"/>
      <c r="K118" s="1215">
        <f>O118+[2]март!L109</f>
        <v>0</v>
      </c>
      <c r="L118" s="1217">
        <f>P118+[2]март!L109</f>
        <v>0</v>
      </c>
      <c r="M118" s="1217">
        <f>D118-L118</f>
        <v>100</v>
      </c>
      <c r="N118" s="1217">
        <f>L118/D118*100</f>
        <v>0</v>
      </c>
      <c r="O118" s="1215">
        <f>SUM(S118:AW118)</f>
        <v>0</v>
      </c>
      <c r="P118" s="1217">
        <f>SUM(S119:AW119)</f>
        <v>0</v>
      </c>
      <c r="Q118" s="1217" t="e">
        <f>P118/O118*100</f>
        <v>#DIV/0!</v>
      </c>
      <c r="R118" s="399" t="s">
        <v>34</v>
      </c>
      <c r="S118" s="400"/>
      <c r="T118" s="400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400"/>
      <c r="AI118" s="400"/>
      <c r="AJ118" s="400"/>
      <c r="AK118" s="400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1209" t="s">
        <v>326</v>
      </c>
      <c r="AY118" s="468">
        <f t="shared" si="4"/>
        <v>14</v>
      </c>
    </row>
    <row r="119" spans="1:51" hidden="1">
      <c r="A119" s="1198"/>
      <c r="B119" s="461"/>
      <c r="C119" s="1214"/>
      <c r="D119" s="1215"/>
      <c r="E119" s="1216"/>
      <c r="F119" s="1216"/>
      <c r="G119" s="1216"/>
      <c r="H119" s="1216"/>
      <c r="I119" s="1216"/>
      <c r="J119" s="1216"/>
      <c r="K119" s="1215"/>
      <c r="L119" s="1218"/>
      <c r="M119" s="1218"/>
      <c r="N119" s="1218"/>
      <c r="O119" s="1215"/>
      <c r="P119" s="1218"/>
      <c r="Q119" s="1218"/>
      <c r="R119" s="399" t="s">
        <v>35</v>
      </c>
      <c r="S119" s="400"/>
      <c r="T119" s="400"/>
      <c r="U119" s="400"/>
      <c r="V119" s="400"/>
      <c r="W119" s="400"/>
      <c r="X119" s="400"/>
      <c r="Y119" s="400"/>
      <c r="Z119" s="400"/>
      <c r="AA119" s="400"/>
      <c r="AB119" s="400"/>
      <c r="AC119" s="400"/>
      <c r="AD119" s="400"/>
      <c r="AE119" s="400"/>
      <c r="AF119" s="400"/>
      <c r="AG119" s="400"/>
      <c r="AH119" s="400"/>
      <c r="AI119" s="400"/>
      <c r="AJ119" s="400"/>
      <c r="AK119" s="400"/>
      <c r="AL119" s="400"/>
      <c r="AM119" s="400"/>
      <c r="AN119" s="400"/>
      <c r="AO119" s="400"/>
      <c r="AP119" s="400"/>
      <c r="AQ119" s="400"/>
      <c r="AR119" s="400"/>
      <c r="AS119" s="400"/>
      <c r="AT119" s="400"/>
      <c r="AU119" s="402"/>
      <c r="AV119" s="403"/>
      <c r="AW119" s="401"/>
      <c r="AX119" s="1210"/>
    </row>
    <row r="120" spans="1:51" ht="15" hidden="1" customHeight="1">
      <c r="A120" s="1198" t="s">
        <v>148</v>
      </c>
      <c r="B120" s="460" t="s">
        <v>102</v>
      </c>
      <c r="C120" s="1213" t="s">
        <v>39</v>
      </c>
      <c r="D120" s="1215">
        <v>100</v>
      </c>
      <c r="E120" s="1216">
        <v>42085</v>
      </c>
      <c r="F120" s="1216">
        <v>42186</v>
      </c>
      <c r="G120" s="1216"/>
      <c r="H120" s="1216">
        <v>42099</v>
      </c>
      <c r="I120" s="1216">
        <v>42212</v>
      </c>
      <c r="J120" s="1216"/>
      <c r="K120" s="1215">
        <f>O120+[2]март!L111</f>
        <v>0</v>
      </c>
      <c r="L120" s="1217">
        <f>P120+[2]март!L111</f>
        <v>0</v>
      </c>
      <c r="M120" s="1217">
        <f>D120-L120</f>
        <v>100</v>
      </c>
      <c r="N120" s="1217">
        <f>L120/D120*100</f>
        <v>0</v>
      </c>
      <c r="O120" s="1215">
        <f>SUM(S120:AW120)</f>
        <v>0</v>
      </c>
      <c r="P120" s="1217">
        <f>SUM(S121:AW121)</f>
        <v>0</v>
      </c>
      <c r="Q120" s="1217" t="e">
        <f>P120/O120*100</f>
        <v>#DIV/0!</v>
      </c>
      <c r="R120" s="399" t="s">
        <v>34</v>
      </c>
      <c r="S120" s="400"/>
      <c r="T120" s="400"/>
      <c r="U120" s="400"/>
      <c r="V120" s="400"/>
      <c r="W120" s="400"/>
      <c r="X120" s="400"/>
      <c r="Y120" s="400"/>
      <c r="Z120" s="400"/>
      <c r="AA120" s="400"/>
      <c r="AB120" s="400"/>
      <c r="AC120" s="400"/>
      <c r="AD120" s="400"/>
      <c r="AE120" s="400"/>
      <c r="AF120" s="400"/>
      <c r="AG120" s="400"/>
      <c r="AH120" s="400"/>
      <c r="AI120" s="400"/>
      <c r="AJ120" s="400"/>
      <c r="AK120" s="400"/>
      <c r="AL120" s="400"/>
      <c r="AM120" s="400"/>
      <c r="AN120" s="400"/>
      <c r="AO120" s="400"/>
      <c r="AP120" s="400"/>
      <c r="AQ120" s="400"/>
      <c r="AR120" s="400"/>
      <c r="AS120" s="400"/>
      <c r="AT120" s="400"/>
      <c r="AU120" s="400"/>
      <c r="AV120" s="400"/>
      <c r="AW120" s="400"/>
      <c r="AX120" s="1209" t="s">
        <v>326</v>
      </c>
      <c r="AY120" s="468">
        <f t="shared" si="4"/>
        <v>14</v>
      </c>
    </row>
    <row r="121" spans="1:51" hidden="1">
      <c r="A121" s="1198"/>
      <c r="B121" s="461"/>
      <c r="C121" s="1214"/>
      <c r="D121" s="1215"/>
      <c r="E121" s="1216"/>
      <c r="F121" s="1216"/>
      <c r="G121" s="1216"/>
      <c r="H121" s="1216"/>
      <c r="I121" s="1216"/>
      <c r="J121" s="1216"/>
      <c r="K121" s="1215"/>
      <c r="L121" s="1218"/>
      <c r="M121" s="1218"/>
      <c r="N121" s="1218"/>
      <c r="O121" s="1215"/>
      <c r="P121" s="1218"/>
      <c r="Q121" s="1218"/>
      <c r="R121" s="399" t="s">
        <v>35</v>
      </c>
      <c r="S121" s="400"/>
      <c r="T121" s="400"/>
      <c r="U121" s="400"/>
      <c r="V121" s="400"/>
      <c r="W121" s="400"/>
      <c r="X121" s="400"/>
      <c r="Y121" s="400"/>
      <c r="Z121" s="400"/>
      <c r="AA121" s="400"/>
      <c r="AB121" s="400"/>
      <c r="AC121" s="400"/>
      <c r="AD121" s="400"/>
      <c r="AE121" s="400"/>
      <c r="AF121" s="400"/>
      <c r="AG121" s="400"/>
      <c r="AH121" s="400"/>
      <c r="AI121" s="400"/>
      <c r="AJ121" s="400"/>
      <c r="AK121" s="400"/>
      <c r="AL121" s="400"/>
      <c r="AM121" s="400"/>
      <c r="AN121" s="400"/>
      <c r="AO121" s="400"/>
      <c r="AP121" s="400"/>
      <c r="AQ121" s="400"/>
      <c r="AR121" s="400"/>
      <c r="AS121" s="400"/>
      <c r="AT121" s="400"/>
      <c r="AU121" s="402"/>
      <c r="AV121" s="403"/>
      <c r="AW121" s="401"/>
      <c r="AX121" s="1210"/>
    </row>
    <row r="122" spans="1:51" ht="15" hidden="1" customHeight="1">
      <c r="A122" s="1186" t="s">
        <v>149</v>
      </c>
      <c r="B122" s="460" t="s">
        <v>97</v>
      </c>
      <c r="C122" s="1213" t="s">
        <v>39</v>
      </c>
      <c r="D122" s="1215">
        <v>100</v>
      </c>
      <c r="E122" s="1216">
        <v>42100</v>
      </c>
      <c r="F122" s="1216">
        <v>42219</v>
      </c>
      <c r="G122" s="1216"/>
      <c r="H122" s="1216">
        <v>42110</v>
      </c>
      <c r="I122" s="1216">
        <f>F122+AY122</f>
        <v>42229</v>
      </c>
      <c r="J122" s="1216"/>
      <c r="K122" s="1215">
        <f>O122+[2]март!L113</f>
        <v>0</v>
      </c>
      <c r="L122" s="1217">
        <f>P122+[2]март!L113</f>
        <v>0</v>
      </c>
      <c r="M122" s="1217">
        <f>D122-L122</f>
        <v>100</v>
      </c>
      <c r="N122" s="1217">
        <f>L122/D122*100</f>
        <v>0</v>
      </c>
      <c r="O122" s="1215">
        <f>SUM(S122:AW122)</f>
        <v>0</v>
      </c>
      <c r="P122" s="1217">
        <f>SUM(S123:AW123)</f>
        <v>0</v>
      </c>
      <c r="Q122" s="1217" t="e">
        <f>P122/O122*100</f>
        <v>#DIV/0!</v>
      </c>
      <c r="R122" s="399" t="s">
        <v>34</v>
      </c>
      <c r="S122" s="400"/>
      <c r="T122" s="400"/>
      <c r="U122" s="400"/>
      <c r="V122" s="400"/>
      <c r="W122" s="400"/>
      <c r="X122" s="400"/>
      <c r="Y122" s="400"/>
      <c r="Z122" s="400"/>
      <c r="AA122" s="400"/>
      <c r="AB122" s="400"/>
      <c r="AC122" s="400"/>
      <c r="AD122" s="400"/>
      <c r="AE122" s="400"/>
      <c r="AF122" s="400"/>
      <c r="AG122" s="400"/>
      <c r="AH122" s="400"/>
      <c r="AI122" s="400"/>
      <c r="AJ122" s="400"/>
      <c r="AK122" s="400"/>
      <c r="AL122" s="400"/>
      <c r="AM122" s="400"/>
      <c r="AN122" s="400"/>
      <c r="AO122" s="400"/>
      <c r="AP122" s="400"/>
      <c r="AQ122" s="400"/>
      <c r="AR122" s="400"/>
      <c r="AS122" s="400"/>
      <c r="AT122" s="400"/>
      <c r="AU122" s="400"/>
      <c r="AV122" s="400"/>
      <c r="AW122" s="400"/>
      <c r="AX122" s="1209" t="s">
        <v>326</v>
      </c>
      <c r="AY122" s="468">
        <f t="shared" si="4"/>
        <v>10</v>
      </c>
    </row>
    <row r="123" spans="1:51" hidden="1">
      <c r="A123" s="1186"/>
      <c r="B123" s="461"/>
      <c r="C123" s="1214"/>
      <c r="D123" s="1215"/>
      <c r="E123" s="1216"/>
      <c r="F123" s="1216"/>
      <c r="G123" s="1216"/>
      <c r="H123" s="1216"/>
      <c r="I123" s="1216"/>
      <c r="J123" s="1216"/>
      <c r="K123" s="1215"/>
      <c r="L123" s="1218"/>
      <c r="M123" s="1218"/>
      <c r="N123" s="1218"/>
      <c r="O123" s="1215"/>
      <c r="P123" s="1218"/>
      <c r="Q123" s="1218"/>
      <c r="R123" s="399" t="s">
        <v>35</v>
      </c>
      <c r="S123" s="400"/>
      <c r="T123" s="400"/>
      <c r="U123" s="400"/>
      <c r="V123" s="400"/>
      <c r="W123" s="400"/>
      <c r="X123" s="400"/>
      <c r="Y123" s="400"/>
      <c r="Z123" s="400"/>
      <c r="AA123" s="400"/>
      <c r="AB123" s="400"/>
      <c r="AC123" s="400"/>
      <c r="AD123" s="400"/>
      <c r="AE123" s="400"/>
      <c r="AF123" s="400"/>
      <c r="AG123" s="400"/>
      <c r="AH123" s="400"/>
      <c r="AI123" s="400"/>
      <c r="AJ123" s="400"/>
      <c r="AK123" s="400"/>
      <c r="AL123" s="400"/>
      <c r="AM123" s="400"/>
      <c r="AN123" s="400"/>
      <c r="AO123" s="400"/>
      <c r="AP123" s="400"/>
      <c r="AQ123" s="400"/>
      <c r="AR123" s="400"/>
      <c r="AS123" s="400"/>
      <c r="AT123" s="400"/>
      <c r="AU123" s="402"/>
      <c r="AV123" s="403"/>
      <c r="AW123" s="401"/>
      <c r="AX123" s="1210"/>
    </row>
    <row r="124" spans="1:51" hidden="1">
      <c r="A124" s="393">
        <v>4.5</v>
      </c>
      <c r="B124" s="1211" t="s">
        <v>103</v>
      </c>
      <c r="C124" s="1211"/>
      <c r="D124" s="1211"/>
      <c r="E124" s="1211">
        <v>42065</v>
      </c>
      <c r="F124" s="1211"/>
      <c r="G124" s="1211"/>
      <c r="H124" s="1211">
        <v>42144</v>
      </c>
      <c r="I124" s="1211"/>
      <c r="J124" s="1211"/>
      <c r="K124" s="1211"/>
      <c r="L124" s="1211"/>
      <c r="M124" s="1211"/>
      <c r="N124" s="1211"/>
      <c r="O124" s="1211"/>
      <c r="P124" s="1211"/>
      <c r="Q124" s="1211"/>
      <c r="R124" s="1211"/>
      <c r="S124" s="1211"/>
      <c r="T124" s="1211"/>
      <c r="U124" s="1211"/>
      <c r="V124" s="1211"/>
      <c r="W124" s="1211"/>
      <c r="X124" s="1211"/>
      <c r="Y124" s="1211"/>
      <c r="Z124" s="1211"/>
      <c r="AA124" s="1211"/>
      <c r="AB124" s="1211"/>
      <c r="AC124" s="1211"/>
      <c r="AD124" s="1211"/>
      <c r="AE124" s="1211"/>
      <c r="AF124" s="1211"/>
      <c r="AG124" s="1211"/>
      <c r="AH124" s="1211"/>
      <c r="AI124" s="1211"/>
      <c r="AJ124" s="1211"/>
      <c r="AK124" s="1211"/>
      <c r="AL124" s="1211"/>
      <c r="AM124" s="1211"/>
      <c r="AN124" s="1211"/>
      <c r="AO124" s="1211"/>
      <c r="AP124" s="1211"/>
      <c r="AQ124" s="1211"/>
      <c r="AR124" s="1211"/>
      <c r="AS124" s="1211"/>
      <c r="AT124" s="1211"/>
      <c r="AU124" s="1211"/>
      <c r="AV124" s="1211"/>
      <c r="AW124" s="1211"/>
      <c r="AX124" s="1211"/>
    </row>
    <row r="125" spans="1:51" ht="15" hidden="1" customHeight="1">
      <c r="A125" s="1198" t="s">
        <v>150</v>
      </c>
      <c r="B125" s="1212" t="s">
        <v>93</v>
      </c>
      <c r="C125" s="1213" t="s">
        <v>38</v>
      </c>
      <c r="D125" s="1217">
        <v>701</v>
      </c>
      <c r="E125" s="1221">
        <v>42065</v>
      </c>
      <c r="F125" s="1221">
        <v>42193</v>
      </c>
      <c r="G125" s="1221"/>
      <c r="H125" s="1221">
        <v>42074</v>
      </c>
      <c r="I125" s="1221">
        <v>42321</v>
      </c>
      <c r="J125" s="1221"/>
      <c r="K125" s="1215">
        <f>O125+[2]апрель!L116</f>
        <v>0</v>
      </c>
      <c r="L125" s="1215">
        <f>P125+[2]апрель!L116</f>
        <v>0</v>
      </c>
      <c r="M125" s="1217">
        <f>D125-L125</f>
        <v>701</v>
      </c>
      <c r="N125" s="1217">
        <f>L125/D125*100</f>
        <v>0</v>
      </c>
      <c r="O125" s="1215">
        <f>SUM(S125:AW125)</f>
        <v>0</v>
      </c>
      <c r="P125" s="1217">
        <f>SUM(S126:AW126)</f>
        <v>0</v>
      </c>
      <c r="Q125" s="1217" t="e">
        <f>P125/O125*100</f>
        <v>#DIV/0!</v>
      </c>
      <c r="R125" s="399" t="s">
        <v>34</v>
      </c>
      <c r="S125" s="400"/>
      <c r="T125" s="400"/>
      <c r="U125" s="400"/>
      <c r="V125" s="400"/>
      <c r="W125" s="400"/>
      <c r="X125" s="400"/>
      <c r="Y125" s="400"/>
      <c r="Z125" s="400"/>
      <c r="AA125" s="400"/>
      <c r="AB125" s="400"/>
      <c r="AC125" s="400"/>
      <c r="AD125" s="400"/>
      <c r="AE125" s="400"/>
      <c r="AF125" s="400"/>
      <c r="AG125" s="400"/>
      <c r="AH125" s="400"/>
      <c r="AI125" s="400"/>
      <c r="AJ125" s="400"/>
      <c r="AK125" s="400"/>
      <c r="AL125" s="400"/>
      <c r="AM125" s="400"/>
      <c r="AN125" s="400"/>
      <c r="AO125" s="400"/>
      <c r="AP125" s="400"/>
      <c r="AQ125" s="400"/>
      <c r="AR125" s="400"/>
      <c r="AS125" s="400"/>
      <c r="AT125" s="400"/>
      <c r="AU125" s="400"/>
      <c r="AV125" s="400"/>
      <c r="AW125" s="400"/>
      <c r="AX125" s="1213" t="s">
        <v>393</v>
      </c>
      <c r="AY125" s="468">
        <f t="shared" si="4"/>
        <v>9</v>
      </c>
    </row>
    <row r="126" spans="1:51" hidden="1">
      <c r="A126" s="1198"/>
      <c r="B126" s="1212"/>
      <c r="C126" s="1214"/>
      <c r="D126" s="1218"/>
      <c r="E126" s="1222"/>
      <c r="F126" s="1222"/>
      <c r="G126" s="1222"/>
      <c r="H126" s="1222"/>
      <c r="I126" s="1222"/>
      <c r="J126" s="1222"/>
      <c r="K126" s="1215"/>
      <c r="L126" s="1215"/>
      <c r="M126" s="1218"/>
      <c r="N126" s="1218"/>
      <c r="O126" s="1215"/>
      <c r="P126" s="1218"/>
      <c r="Q126" s="1218"/>
      <c r="R126" s="399" t="s">
        <v>35</v>
      </c>
      <c r="S126" s="400"/>
      <c r="T126" s="400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400"/>
      <c r="AI126" s="400"/>
      <c r="AJ126" s="400"/>
      <c r="AK126" s="400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2"/>
      <c r="AV126" s="403"/>
      <c r="AW126" s="401"/>
      <c r="AX126" s="1214"/>
    </row>
    <row r="127" spans="1:51" hidden="1">
      <c r="A127" s="1186" t="s">
        <v>151</v>
      </c>
      <c r="B127" s="1212" t="s">
        <v>94</v>
      </c>
      <c r="C127" s="1213" t="s">
        <v>39</v>
      </c>
      <c r="D127" s="1217">
        <v>100</v>
      </c>
      <c r="E127" s="1219">
        <v>42115</v>
      </c>
      <c r="F127" s="1219">
        <v>42201</v>
      </c>
      <c r="G127" s="1219"/>
      <c r="H127" s="1219">
        <v>42129</v>
      </c>
      <c r="I127" s="1221">
        <v>42234</v>
      </c>
      <c r="J127" s="1219"/>
      <c r="K127" s="1215">
        <f>O127+[2]март!L118</f>
        <v>0</v>
      </c>
      <c r="L127" s="1215">
        <f>P127+[2]март!L118</f>
        <v>0</v>
      </c>
      <c r="M127" s="1223">
        <f>D127-L127</f>
        <v>100</v>
      </c>
      <c r="N127" s="1223">
        <f>L127/D127*100</f>
        <v>0</v>
      </c>
      <c r="O127" s="1223">
        <f>SUM(S127:AW127)</f>
        <v>0</v>
      </c>
      <c r="P127" s="1223">
        <f>SUM(S128:AW128)</f>
        <v>0</v>
      </c>
      <c r="Q127" s="1223" t="e">
        <f>P127/O127*100</f>
        <v>#DIV/0!</v>
      </c>
      <c r="R127" s="399" t="s">
        <v>34</v>
      </c>
      <c r="S127" s="400"/>
      <c r="T127" s="400"/>
      <c r="U127" s="400"/>
      <c r="V127" s="400"/>
      <c r="W127" s="400"/>
      <c r="X127" s="400"/>
      <c r="Y127" s="400"/>
      <c r="Z127" s="400"/>
      <c r="AA127" s="400"/>
      <c r="AB127" s="400"/>
      <c r="AC127" s="400"/>
      <c r="AD127" s="400"/>
      <c r="AE127" s="400"/>
      <c r="AF127" s="400"/>
      <c r="AG127" s="400"/>
      <c r="AH127" s="400"/>
      <c r="AI127" s="400"/>
      <c r="AJ127" s="400"/>
      <c r="AK127" s="400"/>
      <c r="AL127" s="400"/>
      <c r="AM127" s="400"/>
      <c r="AN127" s="400"/>
      <c r="AO127" s="400"/>
      <c r="AP127" s="400"/>
      <c r="AQ127" s="400"/>
      <c r="AR127" s="400"/>
      <c r="AS127" s="400"/>
      <c r="AT127" s="400"/>
      <c r="AU127" s="400"/>
      <c r="AV127" s="400"/>
      <c r="AW127" s="400"/>
      <c r="AX127" s="1209" t="s">
        <v>392</v>
      </c>
      <c r="AY127" s="468">
        <f t="shared" si="4"/>
        <v>14</v>
      </c>
    </row>
    <row r="128" spans="1:51" hidden="1">
      <c r="A128" s="1186"/>
      <c r="B128" s="1212"/>
      <c r="C128" s="1214"/>
      <c r="D128" s="1218"/>
      <c r="E128" s="1220"/>
      <c r="F128" s="1220"/>
      <c r="G128" s="1220"/>
      <c r="H128" s="1220"/>
      <c r="I128" s="1222"/>
      <c r="J128" s="1220"/>
      <c r="K128" s="1215"/>
      <c r="L128" s="1215"/>
      <c r="M128" s="1223"/>
      <c r="N128" s="1223"/>
      <c r="O128" s="1223"/>
      <c r="P128" s="1223"/>
      <c r="Q128" s="1223"/>
      <c r="R128" s="399" t="s">
        <v>35</v>
      </c>
      <c r="S128" s="400"/>
      <c r="T128" s="400"/>
      <c r="U128" s="400"/>
      <c r="V128" s="400"/>
      <c r="W128" s="400"/>
      <c r="X128" s="400"/>
      <c r="Y128" s="400"/>
      <c r="Z128" s="400"/>
      <c r="AA128" s="400"/>
      <c r="AB128" s="400"/>
      <c r="AC128" s="400"/>
      <c r="AD128" s="400"/>
      <c r="AE128" s="400"/>
      <c r="AF128" s="400"/>
      <c r="AG128" s="400"/>
      <c r="AH128" s="400"/>
      <c r="AI128" s="400"/>
      <c r="AJ128" s="400"/>
      <c r="AK128" s="400"/>
      <c r="AL128" s="400"/>
      <c r="AM128" s="400"/>
      <c r="AN128" s="400"/>
      <c r="AO128" s="400"/>
      <c r="AP128" s="400"/>
      <c r="AQ128" s="400"/>
      <c r="AR128" s="400"/>
      <c r="AS128" s="400"/>
      <c r="AT128" s="400"/>
      <c r="AU128" s="402"/>
      <c r="AV128" s="403"/>
      <c r="AW128" s="401"/>
      <c r="AX128" s="1210"/>
    </row>
    <row r="129" spans="1:51" ht="15" hidden="1" customHeight="1">
      <c r="A129" s="1186" t="s">
        <v>152</v>
      </c>
      <c r="B129" s="1212" t="s">
        <v>95</v>
      </c>
      <c r="C129" s="1213" t="s">
        <v>39</v>
      </c>
      <c r="D129" s="1217">
        <v>100</v>
      </c>
      <c r="E129" s="1219">
        <v>42130</v>
      </c>
      <c r="F129" s="1219">
        <v>42219</v>
      </c>
      <c r="G129" s="1219"/>
      <c r="H129" s="1219">
        <v>42135</v>
      </c>
      <c r="I129" s="1221">
        <v>42250</v>
      </c>
      <c r="J129" s="1219"/>
      <c r="K129" s="1215">
        <f>O129+[2]март!L120</f>
        <v>0</v>
      </c>
      <c r="L129" s="1215">
        <f>P129+[2]март!L120</f>
        <v>0</v>
      </c>
      <c r="M129" s="1223">
        <f>D129-L129</f>
        <v>100</v>
      </c>
      <c r="N129" s="1223">
        <f>L129/D129*100</f>
        <v>0</v>
      </c>
      <c r="O129" s="1223">
        <f>SUM(S129:AW129)</f>
        <v>0</v>
      </c>
      <c r="P129" s="1223">
        <f>SUM(S130:AW130)</f>
        <v>0</v>
      </c>
      <c r="Q129" s="1223" t="e">
        <f>P129/O129*100</f>
        <v>#DIV/0!</v>
      </c>
      <c r="R129" s="399" t="s">
        <v>34</v>
      </c>
      <c r="S129" s="400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  <c r="AN129" s="400"/>
      <c r="AO129" s="400"/>
      <c r="AP129" s="400"/>
      <c r="AQ129" s="400"/>
      <c r="AR129" s="400"/>
      <c r="AS129" s="400"/>
      <c r="AT129" s="400"/>
      <c r="AU129" s="400"/>
      <c r="AV129" s="400"/>
      <c r="AW129" s="400"/>
      <c r="AX129" s="1209" t="s">
        <v>326</v>
      </c>
      <c r="AY129" s="468">
        <f t="shared" si="4"/>
        <v>5</v>
      </c>
    </row>
    <row r="130" spans="1:51" hidden="1">
      <c r="A130" s="1186"/>
      <c r="B130" s="1212"/>
      <c r="C130" s="1214"/>
      <c r="D130" s="1218"/>
      <c r="E130" s="1220"/>
      <c r="F130" s="1220"/>
      <c r="G130" s="1220"/>
      <c r="H130" s="1220"/>
      <c r="I130" s="1222"/>
      <c r="J130" s="1220"/>
      <c r="K130" s="1215"/>
      <c r="L130" s="1215"/>
      <c r="M130" s="1223"/>
      <c r="N130" s="1223"/>
      <c r="O130" s="1223"/>
      <c r="P130" s="1223"/>
      <c r="Q130" s="1223"/>
      <c r="R130" s="399" t="s">
        <v>35</v>
      </c>
      <c r="S130" s="400"/>
      <c r="T130" s="400"/>
      <c r="U130" s="400"/>
      <c r="V130" s="400"/>
      <c r="W130" s="400"/>
      <c r="X130" s="400"/>
      <c r="Y130" s="400"/>
      <c r="Z130" s="400"/>
      <c r="AA130" s="400"/>
      <c r="AB130" s="400"/>
      <c r="AC130" s="400"/>
      <c r="AD130" s="400"/>
      <c r="AE130" s="400"/>
      <c r="AF130" s="400"/>
      <c r="AG130" s="400"/>
      <c r="AH130" s="400"/>
      <c r="AI130" s="400"/>
      <c r="AJ130" s="400"/>
      <c r="AK130" s="400"/>
      <c r="AL130" s="400"/>
      <c r="AM130" s="400"/>
      <c r="AN130" s="400"/>
      <c r="AO130" s="400"/>
      <c r="AP130" s="400"/>
      <c r="AQ130" s="400"/>
      <c r="AR130" s="400"/>
      <c r="AS130" s="400"/>
      <c r="AT130" s="400"/>
      <c r="AU130" s="402"/>
      <c r="AV130" s="403"/>
      <c r="AW130" s="401"/>
      <c r="AX130" s="1210"/>
    </row>
    <row r="131" spans="1:51" ht="15" hidden="1" customHeight="1">
      <c r="A131" s="1186" t="s">
        <v>153</v>
      </c>
      <c r="B131" s="1212" t="s">
        <v>96</v>
      </c>
      <c r="C131" s="1213" t="s">
        <v>39</v>
      </c>
      <c r="D131" s="1217">
        <v>100</v>
      </c>
      <c r="E131" s="1219">
        <v>42130</v>
      </c>
      <c r="F131" s="1219">
        <v>42201</v>
      </c>
      <c r="G131" s="1219"/>
      <c r="H131" s="1219">
        <v>42144</v>
      </c>
      <c r="I131" s="1221">
        <v>42242</v>
      </c>
      <c r="J131" s="1219"/>
      <c r="K131" s="1215">
        <f>O131+[2]март!L122</f>
        <v>0</v>
      </c>
      <c r="L131" s="1215">
        <f>P131+[2]март!L122</f>
        <v>0</v>
      </c>
      <c r="M131" s="1223">
        <f>D131-L131</f>
        <v>100</v>
      </c>
      <c r="N131" s="1223">
        <f>L131/D131*100</f>
        <v>0</v>
      </c>
      <c r="O131" s="1223">
        <f>SUM(S131:AW131)</f>
        <v>0</v>
      </c>
      <c r="P131" s="1223">
        <f>SUM(S132:AW132)</f>
        <v>0</v>
      </c>
      <c r="Q131" s="1223" t="e">
        <f>P131/O131*100</f>
        <v>#DIV/0!</v>
      </c>
      <c r="R131" s="399" t="s">
        <v>34</v>
      </c>
      <c r="S131" s="400"/>
      <c r="T131" s="400"/>
      <c r="U131" s="400"/>
      <c r="V131" s="400"/>
      <c r="W131" s="400"/>
      <c r="X131" s="400"/>
      <c r="Y131" s="400"/>
      <c r="Z131" s="400"/>
      <c r="AA131" s="400"/>
      <c r="AB131" s="400"/>
      <c r="AC131" s="400"/>
      <c r="AD131" s="400"/>
      <c r="AE131" s="400"/>
      <c r="AF131" s="400"/>
      <c r="AG131" s="400"/>
      <c r="AH131" s="400"/>
      <c r="AI131" s="400"/>
      <c r="AJ131" s="400"/>
      <c r="AK131" s="400"/>
      <c r="AL131" s="400"/>
      <c r="AM131" s="400"/>
      <c r="AN131" s="400"/>
      <c r="AO131" s="400"/>
      <c r="AP131" s="400"/>
      <c r="AQ131" s="400"/>
      <c r="AR131" s="400"/>
      <c r="AS131" s="400"/>
      <c r="AT131" s="400"/>
      <c r="AU131" s="400"/>
      <c r="AV131" s="400"/>
      <c r="AW131" s="400"/>
      <c r="AX131" s="1209" t="s">
        <v>326</v>
      </c>
      <c r="AY131" s="468">
        <f t="shared" si="4"/>
        <v>14</v>
      </c>
    </row>
    <row r="132" spans="1:51" hidden="1">
      <c r="A132" s="1186"/>
      <c r="B132" s="1212"/>
      <c r="C132" s="1214"/>
      <c r="D132" s="1218"/>
      <c r="E132" s="1220"/>
      <c r="F132" s="1220"/>
      <c r="G132" s="1220"/>
      <c r="H132" s="1220"/>
      <c r="I132" s="1222"/>
      <c r="J132" s="1220"/>
      <c r="K132" s="1215"/>
      <c r="L132" s="1215"/>
      <c r="M132" s="1223"/>
      <c r="N132" s="1223"/>
      <c r="O132" s="1223"/>
      <c r="P132" s="1223"/>
      <c r="Q132" s="1223"/>
      <c r="R132" s="399" t="s">
        <v>35</v>
      </c>
      <c r="S132" s="400"/>
      <c r="T132" s="400"/>
      <c r="U132" s="400"/>
      <c r="V132" s="400"/>
      <c r="W132" s="400"/>
      <c r="X132" s="400"/>
      <c r="Y132" s="400"/>
      <c r="Z132" s="400"/>
      <c r="AA132" s="400"/>
      <c r="AB132" s="400"/>
      <c r="AC132" s="400"/>
      <c r="AD132" s="400"/>
      <c r="AE132" s="400"/>
      <c r="AF132" s="400"/>
      <c r="AG132" s="400"/>
      <c r="AH132" s="400"/>
      <c r="AI132" s="400"/>
      <c r="AJ132" s="400"/>
      <c r="AK132" s="400"/>
      <c r="AL132" s="400"/>
      <c r="AM132" s="400"/>
      <c r="AN132" s="400"/>
      <c r="AO132" s="400"/>
      <c r="AP132" s="400"/>
      <c r="AQ132" s="400"/>
      <c r="AR132" s="400"/>
      <c r="AS132" s="400"/>
      <c r="AT132" s="400"/>
      <c r="AU132" s="402"/>
      <c r="AV132" s="403"/>
      <c r="AW132" s="401"/>
      <c r="AX132" s="1210"/>
    </row>
    <row r="133" spans="1:51" ht="15" hidden="1" customHeight="1">
      <c r="A133" s="1186" t="s">
        <v>154</v>
      </c>
      <c r="B133" s="1212" t="s">
        <v>102</v>
      </c>
      <c r="C133" s="1213" t="s">
        <v>39</v>
      </c>
      <c r="D133" s="1217">
        <v>100</v>
      </c>
      <c r="E133" s="1219">
        <v>42100</v>
      </c>
      <c r="F133" s="1219">
        <v>42204</v>
      </c>
      <c r="G133" s="1219"/>
      <c r="H133" s="1219">
        <v>42113</v>
      </c>
      <c r="I133" s="1221">
        <v>42237</v>
      </c>
      <c r="J133" s="1219"/>
      <c r="K133" s="1215">
        <f>O133+[2]март!L124</f>
        <v>0</v>
      </c>
      <c r="L133" s="1215">
        <f>P133+[2]март!L124</f>
        <v>0</v>
      </c>
      <c r="M133" s="1223">
        <f>D133-L133</f>
        <v>100</v>
      </c>
      <c r="N133" s="1223">
        <f>L133/D133*100</f>
        <v>0</v>
      </c>
      <c r="O133" s="1223">
        <f>SUM(S133:AW133)</f>
        <v>0</v>
      </c>
      <c r="P133" s="1223">
        <f>SUM(S134:AW134)</f>
        <v>0</v>
      </c>
      <c r="Q133" s="1223" t="e">
        <f>P133/O133*100</f>
        <v>#DIV/0!</v>
      </c>
      <c r="R133" s="399" t="s">
        <v>34</v>
      </c>
      <c r="S133" s="400"/>
      <c r="T133" s="400"/>
      <c r="U133" s="400"/>
      <c r="V133" s="400"/>
      <c r="W133" s="400"/>
      <c r="X133" s="400"/>
      <c r="Y133" s="400"/>
      <c r="Z133" s="400"/>
      <c r="AA133" s="400"/>
      <c r="AB133" s="400"/>
      <c r="AC133" s="400"/>
      <c r="AD133" s="400"/>
      <c r="AE133" s="400"/>
      <c r="AF133" s="400"/>
      <c r="AG133" s="400"/>
      <c r="AH133" s="400"/>
      <c r="AI133" s="400"/>
      <c r="AJ133" s="400"/>
      <c r="AK133" s="400"/>
      <c r="AL133" s="400"/>
      <c r="AM133" s="400"/>
      <c r="AN133" s="400"/>
      <c r="AO133" s="400"/>
      <c r="AP133" s="400"/>
      <c r="AQ133" s="400"/>
      <c r="AR133" s="400"/>
      <c r="AS133" s="400"/>
      <c r="AT133" s="400"/>
      <c r="AU133" s="400"/>
      <c r="AV133" s="400"/>
      <c r="AW133" s="400"/>
      <c r="AX133" s="1209" t="s">
        <v>326</v>
      </c>
      <c r="AY133" s="468">
        <f t="shared" si="4"/>
        <v>13</v>
      </c>
    </row>
    <row r="134" spans="1:51" hidden="1">
      <c r="A134" s="1186"/>
      <c r="B134" s="1212"/>
      <c r="C134" s="1214"/>
      <c r="D134" s="1218"/>
      <c r="E134" s="1220"/>
      <c r="F134" s="1220"/>
      <c r="G134" s="1220"/>
      <c r="H134" s="1220"/>
      <c r="I134" s="1222"/>
      <c r="J134" s="1220"/>
      <c r="K134" s="1215"/>
      <c r="L134" s="1215"/>
      <c r="M134" s="1223"/>
      <c r="N134" s="1223"/>
      <c r="O134" s="1223"/>
      <c r="P134" s="1223"/>
      <c r="Q134" s="1223"/>
      <c r="R134" s="399" t="s">
        <v>35</v>
      </c>
      <c r="S134" s="400"/>
      <c r="T134" s="400"/>
      <c r="U134" s="400"/>
      <c r="V134" s="400"/>
      <c r="W134" s="400"/>
      <c r="X134" s="400"/>
      <c r="Y134" s="400"/>
      <c r="Z134" s="400"/>
      <c r="AA134" s="400"/>
      <c r="AB134" s="400"/>
      <c r="AC134" s="400"/>
      <c r="AD134" s="400"/>
      <c r="AE134" s="400"/>
      <c r="AF134" s="400"/>
      <c r="AG134" s="400"/>
      <c r="AH134" s="400"/>
      <c r="AI134" s="400"/>
      <c r="AJ134" s="400"/>
      <c r="AK134" s="400"/>
      <c r="AL134" s="400"/>
      <c r="AM134" s="400"/>
      <c r="AN134" s="400"/>
      <c r="AO134" s="400"/>
      <c r="AP134" s="400"/>
      <c r="AQ134" s="400"/>
      <c r="AR134" s="400"/>
      <c r="AS134" s="400"/>
      <c r="AT134" s="400"/>
      <c r="AU134" s="402"/>
      <c r="AV134" s="403"/>
      <c r="AW134" s="401"/>
      <c r="AX134" s="1210"/>
    </row>
    <row r="135" spans="1:51" ht="15" hidden="1" customHeight="1">
      <c r="A135" s="1186" t="s">
        <v>155</v>
      </c>
      <c r="B135" s="1212" t="s">
        <v>97</v>
      </c>
      <c r="C135" s="1213" t="s">
        <v>39</v>
      </c>
      <c r="D135" s="1217">
        <v>100</v>
      </c>
      <c r="E135" s="1219">
        <v>42130</v>
      </c>
      <c r="F135" s="1219"/>
      <c r="G135" s="1219"/>
      <c r="H135" s="1219">
        <v>42134</v>
      </c>
      <c r="I135" s="1221"/>
      <c r="J135" s="1219"/>
      <c r="K135" s="1215">
        <f>O135+[2]март!L126</f>
        <v>0</v>
      </c>
      <c r="L135" s="1215">
        <f>P135+[2]март!L126</f>
        <v>0</v>
      </c>
      <c r="M135" s="1223">
        <f>D135-L135</f>
        <v>100</v>
      </c>
      <c r="N135" s="1223">
        <f>L135/D135*100</f>
        <v>0</v>
      </c>
      <c r="O135" s="1223">
        <f>SUM(S135:AW135)</f>
        <v>0</v>
      </c>
      <c r="P135" s="1223">
        <f>SUM(S136:AW136)</f>
        <v>0</v>
      </c>
      <c r="Q135" s="1223" t="e">
        <f>P135/O135*100</f>
        <v>#DIV/0!</v>
      </c>
      <c r="R135" s="399" t="s">
        <v>34</v>
      </c>
      <c r="S135" s="400"/>
      <c r="T135" s="400"/>
      <c r="U135" s="400"/>
      <c r="V135" s="400"/>
      <c r="W135" s="400"/>
      <c r="X135" s="400"/>
      <c r="Y135" s="400"/>
      <c r="Z135" s="400"/>
      <c r="AA135" s="400"/>
      <c r="AB135" s="400"/>
      <c r="AC135" s="400"/>
      <c r="AD135" s="400"/>
      <c r="AE135" s="400"/>
      <c r="AF135" s="400"/>
      <c r="AG135" s="400"/>
      <c r="AH135" s="400"/>
      <c r="AI135" s="400"/>
      <c r="AJ135" s="400"/>
      <c r="AK135" s="400"/>
      <c r="AL135" s="400"/>
      <c r="AM135" s="400"/>
      <c r="AN135" s="400"/>
      <c r="AO135" s="400"/>
      <c r="AP135" s="400"/>
      <c r="AQ135" s="400"/>
      <c r="AR135" s="400"/>
      <c r="AS135" s="400"/>
      <c r="AT135" s="400"/>
      <c r="AU135" s="400"/>
      <c r="AV135" s="400"/>
      <c r="AW135" s="400"/>
      <c r="AX135" s="1209" t="s">
        <v>326</v>
      </c>
      <c r="AY135" s="468">
        <f t="shared" si="4"/>
        <v>4</v>
      </c>
    </row>
    <row r="136" spans="1:51" hidden="1">
      <c r="A136" s="1186"/>
      <c r="B136" s="1212"/>
      <c r="C136" s="1214"/>
      <c r="D136" s="1218"/>
      <c r="E136" s="1220"/>
      <c r="F136" s="1220"/>
      <c r="G136" s="1220"/>
      <c r="H136" s="1220"/>
      <c r="I136" s="1222"/>
      <c r="J136" s="1220"/>
      <c r="K136" s="1215"/>
      <c r="L136" s="1215"/>
      <c r="M136" s="1223"/>
      <c r="N136" s="1223"/>
      <c r="O136" s="1223"/>
      <c r="P136" s="1223"/>
      <c r="Q136" s="1223"/>
      <c r="R136" s="399" t="s">
        <v>35</v>
      </c>
      <c r="S136" s="400"/>
      <c r="T136" s="400"/>
      <c r="U136" s="400"/>
      <c r="V136" s="400"/>
      <c r="W136" s="400"/>
      <c r="X136" s="400"/>
      <c r="Y136" s="400"/>
      <c r="Z136" s="400"/>
      <c r="AA136" s="400"/>
      <c r="AB136" s="400"/>
      <c r="AC136" s="400"/>
      <c r="AD136" s="400"/>
      <c r="AE136" s="400"/>
      <c r="AF136" s="400"/>
      <c r="AG136" s="400"/>
      <c r="AH136" s="400"/>
      <c r="AI136" s="400"/>
      <c r="AJ136" s="400"/>
      <c r="AK136" s="400"/>
      <c r="AL136" s="400"/>
      <c r="AM136" s="400"/>
      <c r="AN136" s="400"/>
      <c r="AO136" s="400"/>
      <c r="AP136" s="400"/>
      <c r="AQ136" s="400"/>
      <c r="AR136" s="400"/>
      <c r="AS136" s="400"/>
      <c r="AT136" s="400"/>
      <c r="AU136" s="402"/>
      <c r="AV136" s="403"/>
      <c r="AW136" s="401"/>
      <c r="AX136" s="1210"/>
    </row>
    <row r="137" spans="1:51" hidden="1">
      <c r="A137" s="393">
        <v>4.5999999999999996</v>
      </c>
      <c r="B137" s="1211" t="s">
        <v>272</v>
      </c>
      <c r="C137" s="1211"/>
      <c r="D137" s="1211"/>
      <c r="E137" s="1211">
        <v>42055</v>
      </c>
      <c r="F137" s="1211"/>
      <c r="G137" s="1211"/>
      <c r="H137" s="1211">
        <v>42174</v>
      </c>
      <c r="I137" s="1211"/>
      <c r="J137" s="1211"/>
      <c r="K137" s="1211"/>
      <c r="L137" s="1211"/>
      <c r="M137" s="1211"/>
      <c r="N137" s="1211"/>
      <c r="O137" s="1211"/>
      <c r="P137" s="1211"/>
      <c r="Q137" s="1211"/>
      <c r="R137" s="1211"/>
      <c r="S137" s="1211"/>
      <c r="T137" s="1211"/>
      <c r="U137" s="1211"/>
      <c r="V137" s="1211"/>
      <c r="W137" s="1211"/>
      <c r="X137" s="1211"/>
      <c r="Y137" s="1211"/>
      <c r="Z137" s="1211"/>
      <c r="AA137" s="1211"/>
      <c r="AB137" s="1211"/>
      <c r="AC137" s="1211"/>
      <c r="AD137" s="1211"/>
      <c r="AE137" s="1211"/>
      <c r="AF137" s="1211"/>
      <c r="AG137" s="1211"/>
      <c r="AH137" s="1211"/>
      <c r="AI137" s="1211"/>
      <c r="AJ137" s="1211"/>
      <c r="AK137" s="1211"/>
      <c r="AL137" s="1211"/>
      <c r="AM137" s="1211"/>
      <c r="AN137" s="1211"/>
      <c r="AO137" s="1211"/>
      <c r="AP137" s="1211"/>
      <c r="AQ137" s="1211"/>
      <c r="AR137" s="1211"/>
      <c r="AS137" s="1211"/>
      <c r="AT137" s="1211"/>
      <c r="AU137" s="1211"/>
      <c r="AV137" s="1211"/>
      <c r="AW137" s="1211"/>
      <c r="AX137" s="1211"/>
    </row>
    <row r="138" spans="1:51" ht="15" hidden="1" customHeight="1">
      <c r="A138" s="1198" t="s">
        <v>156</v>
      </c>
      <c r="B138" s="1212" t="s">
        <v>93</v>
      </c>
      <c r="C138" s="1213" t="s">
        <v>38</v>
      </c>
      <c r="D138" s="1215">
        <v>701</v>
      </c>
      <c r="E138" s="1216">
        <v>42055</v>
      </c>
      <c r="F138" s="1216">
        <v>42184</v>
      </c>
      <c r="G138" s="1216"/>
      <c r="H138" s="1216">
        <v>42064</v>
      </c>
      <c r="I138" s="1216">
        <v>42298</v>
      </c>
      <c r="J138" s="1216"/>
      <c r="K138" s="1215">
        <f>O138+[2]апрель!L129</f>
        <v>0</v>
      </c>
      <c r="L138" s="1215">
        <f>P138+[2]апрель!L129</f>
        <v>0</v>
      </c>
      <c r="M138" s="1217">
        <f>D138-L138</f>
        <v>701</v>
      </c>
      <c r="N138" s="1217">
        <f>L138/D138*100</f>
        <v>0</v>
      </c>
      <c r="O138" s="1215">
        <f>SUM(S138:AW138)</f>
        <v>0</v>
      </c>
      <c r="P138" s="1217">
        <f>SUM(S139:AW139)</f>
        <v>0</v>
      </c>
      <c r="Q138" s="1217" t="e">
        <f>P138/O138*100</f>
        <v>#DIV/0!</v>
      </c>
      <c r="R138" s="399" t="s">
        <v>34</v>
      </c>
      <c r="S138" s="400"/>
      <c r="T138" s="400"/>
      <c r="U138" s="400"/>
      <c r="V138" s="400"/>
      <c r="W138" s="400"/>
      <c r="X138" s="400"/>
      <c r="Y138" s="400"/>
      <c r="Z138" s="400"/>
      <c r="AA138" s="400"/>
      <c r="AB138" s="400"/>
      <c r="AC138" s="400"/>
      <c r="AD138" s="400"/>
      <c r="AE138" s="400"/>
      <c r="AF138" s="400"/>
      <c r="AG138" s="400"/>
      <c r="AH138" s="400"/>
      <c r="AI138" s="400"/>
      <c r="AJ138" s="400"/>
      <c r="AK138" s="400"/>
      <c r="AL138" s="400"/>
      <c r="AM138" s="400"/>
      <c r="AN138" s="400"/>
      <c r="AO138" s="400"/>
      <c r="AP138" s="400"/>
      <c r="AQ138" s="400"/>
      <c r="AR138" s="400"/>
      <c r="AS138" s="400"/>
      <c r="AT138" s="400"/>
      <c r="AU138" s="400"/>
      <c r="AV138" s="400"/>
      <c r="AW138" s="400"/>
      <c r="AX138" s="1213" t="s">
        <v>393</v>
      </c>
      <c r="AY138" s="468">
        <f t="shared" si="4"/>
        <v>9</v>
      </c>
    </row>
    <row r="139" spans="1:51" hidden="1">
      <c r="A139" s="1198"/>
      <c r="B139" s="1212"/>
      <c r="C139" s="1214"/>
      <c r="D139" s="1215"/>
      <c r="E139" s="1216"/>
      <c r="F139" s="1216"/>
      <c r="G139" s="1216"/>
      <c r="H139" s="1216"/>
      <c r="I139" s="1216"/>
      <c r="J139" s="1216"/>
      <c r="K139" s="1215"/>
      <c r="L139" s="1215"/>
      <c r="M139" s="1218"/>
      <c r="N139" s="1218"/>
      <c r="O139" s="1215"/>
      <c r="P139" s="1218"/>
      <c r="Q139" s="1218"/>
      <c r="R139" s="399" t="s">
        <v>35</v>
      </c>
      <c r="S139" s="400"/>
      <c r="T139" s="400"/>
      <c r="U139" s="400"/>
      <c r="V139" s="400"/>
      <c r="W139" s="400"/>
      <c r="X139" s="400"/>
      <c r="Y139" s="400"/>
      <c r="Z139" s="400"/>
      <c r="AA139" s="400"/>
      <c r="AB139" s="400"/>
      <c r="AC139" s="400"/>
      <c r="AD139" s="400"/>
      <c r="AE139" s="400"/>
      <c r="AF139" s="400"/>
      <c r="AG139" s="400"/>
      <c r="AH139" s="400"/>
      <c r="AI139" s="400"/>
      <c r="AJ139" s="400"/>
      <c r="AK139" s="400"/>
      <c r="AL139" s="400"/>
      <c r="AM139" s="400"/>
      <c r="AN139" s="400"/>
      <c r="AO139" s="400"/>
      <c r="AP139" s="400"/>
      <c r="AQ139" s="400"/>
      <c r="AR139" s="400"/>
      <c r="AS139" s="400"/>
      <c r="AT139" s="400"/>
      <c r="AU139" s="402"/>
      <c r="AV139" s="403"/>
      <c r="AW139" s="401"/>
      <c r="AX139" s="1214"/>
    </row>
    <row r="140" spans="1:51" ht="15" hidden="1" customHeight="1">
      <c r="A140" s="1186" t="s">
        <v>157</v>
      </c>
      <c r="B140" s="1187" t="s">
        <v>94</v>
      </c>
      <c r="C140" s="1184" t="s">
        <v>39</v>
      </c>
      <c r="D140" s="1188">
        <v>100</v>
      </c>
      <c r="E140" s="1189">
        <v>42145</v>
      </c>
      <c r="F140" s="1189">
        <v>42239</v>
      </c>
      <c r="G140" s="1189"/>
      <c r="H140" s="1189">
        <v>42159</v>
      </c>
      <c r="I140" s="1207">
        <v>42259</v>
      </c>
      <c r="J140" s="1189"/>
      <c r="K140" s="1199">
        <f>O140+[2]март!L131</f>
        <v>0</v>
      </c>
      <c r="L140" s="1199">
        <f>P140+[2]март!L131</f>
        <v>0</v>
      </c>
      <c r="M140" s="1191">
        <f>D140-L140</f>
        <v>100</v>
      </c>
      <c r="N140" s="1191">
        <f>L140/D140*100</f>
        <v>0</v>
      </c>
      <c r="O140" s="1190">
        <f>SUM(S140:AW140)</f>
        <v>0</v>
      </c>
      <c r="P140" s="1191">
        <f>SUM(S141:AW141)</f>
        <v>0</v>
      </c>
      <c r="Q140" s="1191" t="e">
        <f>P140/O140*100</f>
        <v>#DIV/0!</v>
      </c>
      <c r="R140" s="380" t="s">
        <v>34</v>
      </c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1203" t="s">
        <v>326</v>
      </c>
      <c r="AY140" s="468">
        <f t="shared" si="4"/>
        <v>14</v>
      </c>
    </row>
    <row r="141" spans="1:51" hidden="1">
      <c r="A141" s="1186"/>
      <c r="B141" s="1187"/>
      <c r="C141" s="1185"/>
      <c r="D141" s="1188"/>
      <c r="E141" s="1189"/>
      <c r="F141" s="1189"/>
      <c r="G141" s="1189"/>
      <c r="H141" s="1189"/>
      <c r="I141" s="1208"/>
      <c r="J141" s="1189"/>
      <c r="K141" s="1199"/>
      <c r="L141" s="1199"/>
      <c r="M141" s="1192"/>
      <c r="N141" s="1192"/>
      <c r="O141" s="1190"/>
      <c r="P141" s="1192"/>
      <c r="Q141" s="1192"/>
      <c r="R141" s="374" t="s">
        <v>35</v>
      </c>
      <c r="S141" s="382"/>
      <c r="T141" s="382"/>
      <c r="U141" s="382"/>
      <c r="V141" s="382"/>
      <c r="W141" s="382"/>
      <c r="X141" s="382"/>
      <c r="Y141" s="382"/>
      <c r="Z141" s="382"/>
      <c r="AA141" s="382"/>
      <c r="AB141" s="382"/>
      <c r="AC141" s="382"/>
      <c r="AD141" s="382"/>
      <c r="AE141" s="382"/>
      <c r="AF141" s="382"/>
      <c r="AG141" s="382"/>
      <c r="AH141" s="382"/>
      <c r="AI141" s="382"/>
      <c r="AJ141" s="382"/>
      <c r="AK141" s="382"/>
      <c r="AL141" s="383"/>
      <c r="AM141" s="383"/>
      <c r="AN141" s="383"/>
      <c r="AO141" s="383"/>
      <c r="AP141" s="383"/>
      <c r="AQ141" s="383"/>
      <c r="AR141" s="383"/>
      <c r="AS141" s="383"/>
      <c r="AT141" s="383"/>
      <c r="AU141" s="389"/>
      <c r="AV141" s="390"/>
      <c r="AW141" s="391"/>
      <c r="AX141" s="1204"/>
    </row>
    <row r="142" spans="1:51" ht="15" hidden="1" customHeight="1">
      <c r="A142" s="1186" t="s">
        <v>158</v>
      </c>
      <c r="B142" s="1187" t="s">
        <v>105</v>
      </c>
      <c r="C142" s="1184" t="s">
        <v>39</v>
      </c>
      <c r="D142" s="1188">
        <v>100</v>
      </c>
      <c r="E142" s="1189">
        <v>42160</v>
      </c>
      <c r="F142" s="1189">
        <v>42254</v>
      </c>
      <c r="G142" s="1189"/>
      <c r="H142" s="1189">
        <v>42165</v>
      </c>
      <c r="I142" s="1207">
        <v>42267</v>
      </c>
      <c r="J142" s="1189"/>
      <c r="K142" s="1199">
        <f>O142+[2]март!L133</f>
        <v>0</v>
      </c>
      <c r="L142" s="1199">
        <f>P142+[2]март!L133</f>
        <v>0</v>
      </c>
      <c r="M142" s="1191">
        <f>D142-L142</f>
        <v>100</v>
      </c>
      <c r="N142" s="1191">
        <f>L142/D142*100</f>
        <v>0</v>
      </c>
      <c r="O142" s="1190">
        <f>SUM(S142:AW142)</f>
        <v>0</v>
      </c>
      <c r="P142" s="1191">
        <f>SUM(S143:AW143)</f>
        <v>0</v>
      </c>
      <c r="Q142" s="1191" t="e">
        <f>P142/O142*100</f>
        <v>#DIV/0!</v>
      </c>
      <c r="R142" s="380" t="s">
        <v>34</v>
      </c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1203" t="s">
        <v>326</v>
      </c>
      <c r="AY142" s="468">
        <f t="shared" si="4"/>
        <v>5</v>
      </c>
    </row>
    <row r="143" spans="1:51" hidden="1">
      <c r="A143" s="1186"/>
      <c r="B143" s="1187"/>
      <c r="C143" s="1185"/>
      <c r="D143" s="1188"/>
      <c r="E143" s="1189"/>
      <c r="F143" s="1189"/>
      <c r="G143" s="1189"/>
      <c r="H143" s="1189"/>
      <c r="I143" s="1208"/>
      <c r="J143" s="1189"/>
      <c r="K143" s="1199"/>
      <c r="L143" s="1199"/>
      <c r="M143" s="1192"/>
      <c r="N143" s="1192"/>
      <c r="O143" s="1190"/>
      <c r="P143" s="1192"/>
      <c r="Q143" s="1192"/>
      <c r="R143" s="374" t="s">
        <v>35</v>
      </c>
      <c r="S143" s="382"/>
      <c r="T143" s="382"/>
      <c r="U143" s="382"/>
      <c r="V143" s="382"/>
      <c r="W143" s="382"/>
      <c r="X143" s="382"/>
      <c r="Y143" s="382"/>
      <c r="Z143" s="382"/>
      <c r="AA143" s="382"/>
      <c r="AB143" s="382"/>
      <c r="AC143" s="382"/>
      <c r="AD143" s="382"/>
      <c r="AE143" s="382"/>
      <c r="AF143" s="382"/>
      <c r="AG143" s="382"/>
      <c r="AH143" s="382"/>
      <c r="AI143" s="382"/>
      <c r="AJ143" s="382"/>
      <c r="AK143" s="382"/>
      <c r="AL143" s="383"/>
      <c r="AM143" s="383"/>
      <c r="AN143" s="383"/>
      <c r="AO143" s="383"/>
      <c r="AP143" s="383"/>
      <c r="AQ143" s="383"/>
      <c r="AR143" s="383"/>
      <c r="AS143" s="383"/>
      <c r="AT143" s="383"/>
      <c r="AU143" s="389"/>
      <c r="AV143" s="390"/>
      <c r="AW143" s="391"/>
      <c r="AX143" s="1204"/>
    </row>
    <row r="144" spans="1:51" ht="15" hidden="1" customHeight="1">
      <c r="A144" s="1186" t="s">
        <v>159</v>
      </c>
      <c r="B144" s="1187" t="s">
        <v>106</v>
      </c>
      <c r="C144" s="1184" t="s">
        <v>39</v>
      </c>
      <c r="D144" s="1188">
        <v>100</v>
      </c>
      <c r="E144" s="1189">
        <v>42160</v>
      </c>
      <c r="F144" s="1189">
        <v>42254</v>
      </c>
      <c r="G144" s="1189"/>
      <c r="H144" s="1189">
        <v>42174</v>
      </c>
      <c r="I144" s="1207">
        <v>42277</v>
      </c>
      <c r="J144" s="1189"/>
      <c r="K144" s="1199">
        <f>O144+[2]март!L135</f>
        <v>0</v>
      </c>
      <c r="L144" s="1199">
        <f>P144+[2]март!L135</f>
        <v>0</v>
      </c>
      <c r="M144" s="1191">
        <f>D144-L144</f>
        <v>100</v>
      </c>
      <c r="N144" s="1191">
        <f>L144/D144*100</f>
        <v>0</v>
      </c>
      <c r="O144" s="1190">
        <f>SUM(S144:AW144)</f>
        <v>0</v>
      </c>
      <c r="P144" s="1191">
        <f>SUM(S145:AW145)</f>
        <v>0</v>
      </c>
      <c r="Q144" s="1191" t="e">
        <f>P144/O144*100</f>
        <v>#DIV/0!</v>
      </c>
      <c r="R144" s="380" t="s">
        <v>34</v>
      </c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1203" t="s">
        <v>326</v>
      </c>
      <c r="AY144" s="468">
        <f t="shared" si="4"/>
        <v>14</v>
      </c>
    </row>
    <row r="145" spans="1:51" hidden="1">
      <c r="A145" s="1186"/>
      <c r="B145" s="1187"/>
      <c r="C145" s="1185"/>
      <c r="D145" s="1188"/>
      <c r="E145" s="1189"/>
      <c r="F145" s="1189"/>
      <c r="G145" s="1189"/>
      <c r="H145" s="1189"/>
      <c r="I145" s="1208"/>
      <c r="J145" s="1189"/>
      <c r="K145" s="1199"/>
      <c r="L145" s="1199"/>
      <c r="M145" s="1192"/>
      <c r="N145" s="1192"/>
      <c r="O145" s="1190"/>
      <c r="P145" s="1192"/>
      <c r="Q145" s="1192"/>
      <c r="R145" s="374" t="s">
        <v>35</v>
      </c>
      <c r="S145" s="382"/>
      <c r="T145" s="382"/>
      <c r="U145" s="382"/>
      <c r="V145" s="382"/>
      <c r="W145" s="382"/>
      <c r="X145" s="382"/>
      <c r="Y145" s="382"/>
      <c r="Z145" s="382"/>
      <c r="AA145" s="382"/>
      <c r="AB145" s="382"/>
      <c r="AC145" s="382"/>
      <c r="AD145" s="382"/>
      <c r="AE145" s="382"/>
      <c r="AF145" s="382"/>
      <c r="AG145" s="382"/>
      <c r="AH145" s="382"/>
      <c r="AI145" s="382"/>
      <c r="AJ145" s="382"/>
      <c r="AK145" s="382"/>
      <c r="AL145" s="383"/>
      <c r="AM145" s="383"/>
      <c r="AN145" s="383"/>
      <c r="AO145" s="383"/>
      <c r="AP145" s="383"/>
      <c r="AQ145" s="383"/>
      <c r="AR145" s="383"/>
      <c r="AS145" s="383"/>
      <c r="AT145" s="383"/>
      <c r="AU145" s="389"/>
      <c r="AV145" s="390"/>
      <c r="AW145" s="391"/>
      <c r="AX145" s="1204"/>
    </row>
    <row r="146" spans="1:51" ht="15" hidden="1" customHeight="1">
      <c r="A146" s="1186" t="s">
        <v>160</v>
      </c>
      <c r="B146" s="1187" t="s">
        <v>102</v>
      </c>
      <c r="C146" s="1184" t="s">
        <v>39</v>
      </c>
      <c r="D146" s="1188">
        <v>100</v>
      </c>
      <c r="E146" s="1189">
        <v>42114</v>
      </c>
      <c r="F146" s="1189">
        <v>42249</v>
      </c>
      <c r="G146" s="1189"/>
      <c r="H146" s="1189">
        <v>42127</v>
      </c>
      <c r="I146" s="1207">
        <v>42270</v>
      </c>
      <c r="J146" s="1189"/>
      <c r="K146" s="1199">
        <f>O146+[2]март!L137</f>
        <v>0</v>
      </c>
      <c r="L146" s="1199">
        <f>P146+[2]март!L137</f>
        <v>0</v>
      </c>
      <c r="M146" s="1191">
        <f>D146-L146</f>
        <v>100</v>
      </c>
      <c r="N146" s="1191">
        <f>L146/D146*100</f>
        <v>0</v>
      </c>
      <c r="O146" s="1190">
        <f>SUM(S146:AW146)</f>
        <v>0</v>
      </c>
      <c r="P146" s="1191">
        <f>SUM(S147:AW147)</f>
        <v>0</v>
      </c>
      <c r="Q146" s="1191" t="e">
        <f>P146/O146*100</f>
        <v>#DIV/0!</v>
      </c>
      <c r="R146" s="380" t="s">
        <v>34</v>
      </c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1203" t="s">
        <v>326</v>
      </c>
      <c r="AY146" s="468">
        <f t="shared" si="4"/>
        <v>13</v>
      </c>
    </row>
    <row r="147" spans="1:51" hidden="1">
      <c r="A147" s="1186"/>
      <c r="B147" s="1187"/>
      <c r="C147" s="1185"/>
      <c r="D147" s="1188"/>
      <c r="E147" s="1189"/>
      <c r="F147" s="1189"/>
      <c r="G147" s="1189"/>
      <c r="H147" s="1189"/>
      <c r="I147" s="1208"/>
      <c r="J147" s="1189"/>
      <c r="K147" s="1199"/>
      <c r="L147" s="1199"/>
      <c r="M147" s="1192"/>
      <c r="N147" s="1192"/>
      <c r="O147" s="1190"/>
      <c r="P147" s="1192"/>
      <c r="Q147" s="1192"/>
      <c r="R147" s="374" t="s">
        <v>35</v>
      </c>
      <c r="S147" s="382"/>
      <c r="T147" s="382"/>
      <c r="U147" s="382"/>
      <c r="V147" s="382"/>
      <c r="W147" s="382"/>
      <c r="X147" s="382"/>
      <c r="Y147" s="382"/>
      <c r="Z147" s="382"/>
      <c r="AA147" s="382"/>
      <c r="AB147" s="382"/>
      <c r="AC147" s="382"/>
      <c r="AD147" s="382"/>
      <c r="AE147" s="382"/>
      <c r="AF147" s="382"/>
      <c r="AG147" s="382"/>
      <c r="AH147" s="382"/>
      <c r="AI147" s="382"/>
      <c r="AJ147" s="382"/>
      <c r="AK147" s="382"/>
      <c r="AL147" s="383"/>
      <c r="AM147" s="383"/>
      <c r="AN147" s="383"/>
      <c r="AO147" s="383"/>
      <c r="AP147" s="383"/>
      <c r="AQ147" s="383"/>
      <c r="AR147" s="383"/>
      <c r="AS147" s="383"/>
      <c r="AT147" s="383"/>
      <c r="AU147" s="389"/>
      <c r="AV147" s="390"/>
      <c r="AW147" s="391"/>
      <c r="AX147" s="1204"/>
    </row>
    <row r="148" spans="1:51" ht="15" hidden="1" customHeight="1">
      <c r="A148" s="1186" t="s">
        <v>161</v>
      </c>
      <c r="B148" s="1187" t="s">
        <v>97</v>
      </c>
      <c r="C148" s="1184" t="s">
        <v>39</v>
      </c>
      <c r="D148" s="1188">
        <v>100</v>
      </c>
      <c r="E148" s="1189">
        <v>42160</v>
      </c>
      <c r="F148" s="1189"/>
      <c r="G148" s="1189"/>
      <c r="H148" s="1189">
        <v>42164</v>
      </c>
      <c r="I148" s="1207"/>
      <c r="J148" s="1189"/>
      <c r="K148" s="1199">
        <f>O148+[2]март!L139</f>
        <v>0</v>
      </c>
      <c r="L148" s="1199">
        <f>P148+[2]март!L139</f>
        <v>0</v>
      </c>
      <c r="M148" s="1191">
        <f>D148-L148</f>
        <v>100</v>
      </c>
      <c r="N148" s="1191">
        <f>L148/D148*100</f>
        <v>0</v>
      </c>
      <c r="O148" s="1190">
        <f>SUM(S148:AW148)</f>
        <v>0</v>
      </c>
      <c r="P148" s="1191">
        <f>SUM(S149:AW149)</f>
        <v>0</v>
      </c>
      <c r="Q148" s="1191" t="e">
        <f>P148/O148*100</f>
        <v>#DIV/0!</v>
      </c>
      <c r="R148" s="380" t="s">
        <v>34</v>
      </c>
      <c r="S148" s="381"/>
      <c r="T148" s="381"/>
      <c r="U148" s="381"/>
      <c r="V148" s="381"/>
      <c r="W148" s="381"/>
      <c r="X148" s="381"/>
      <c r="Y148" s="381"/>
      <c r="Z148" s="381"/>
      <c r="AA148" s="381"/>
      <c r="AB148" s="381"/>
      <c r="AC148" s="381"/>
      <c r="AD148" s="381"/>
      <c r="AE148" s="381"/>
      <c r="AF148" s="381"/>
      <c r="AG148" s="381"/>
      <c r="AH148" s="381"/>
      <c r="AI148" s="381"/>
      <c r="AJ148" s="381"/>
      <c r="AK148" s="381"/>
      <c r="AL148" s="381"/>
      <c r="AM148" s="381"/>
      <c r="AN148" s="381"/>
      <c r="AO148" s="381"/>
      <c r="AP148" s="381"/>
      <c r="AQ148" s="381"/>
      <c r="AR148" s="381"/>
      <c r="AS148" s="381"/>
      <c r="AT148" s="381"/>
      <c r="AU148" s="381"/>
      <c r="AV148" s="381"/>
      <c r="AW148" s="381"/>
      <c r="AX148" s="1203" t="s">
        <v>326</v>
      </c>
      <c r="AY148" s="468">
        <f t="shared" si="4"/>
        <v>4</v>
      </c>
    </row>
    <row r="149" spans="1:51" hidden="1">
      <c r="A149" s="1186"/>
      <c r="B149" s="1187"/>
      <c r="C149" s="1185"/>
      <c r="D149" s="1188"/>
      <c r="E149" s="1189"/>
      <c r="F149" s="1189"/>
      <c r="G149" s="1189"/>
      <c r="H149" s="1189"/>
      <c r="I149" s="1208"/>
      <c r="J149" s="1189"/>
      <c r="K149" s="1199"/>
      <c r="L149" s="1199"/>
      <c r="M149" s="1192"/>
      <c r="N149" s="1192"/>
      <c r="O149" s="1190"/>
      <c r="P149" s="1192"/>
      <c r="Q149" s="1192"/>
      <c r="R149" s="374" t="s">
        <v>35</v>
      </c>
      <c r="S149" s="382"/>
      <c r="T149" s="382"/>
      <c r="U149" s="382"/>
      <c r="V149" s="382"/>
      <c r="W149" s="382"/>
      <c r="X149" s="382"/>
      <c r="Y149" s="382"/>
      <c r="Z149" s="382"/>
      <c r="AA149" s="382"/>
      <c r="AB149" s="382"/>
      <c r="AC149" s="382"/>
      <c r="AD149" s="382"/>
      <c r="AE149" s="382"/>
      <c r="AF149" s="382"/>
      <c r="AG149" s="382"/>
      <c r="AH149" s="382"/>
      <c r="AI149" s="382"/>
      <c r="AJ149" s="382"/>
      <c r="AK149" s="382"/>
      <c r="AL149" s="383"/>
      <c r="AM149" s="383"/>
      <c r="AN149" s="383"/>
      <c r="AO149" s="383"/>
      <c r="AP149" s="383"/>
      <c r="AQ149" s="383"/>
      <c r="AR149" s="383"/>
      <c r="AS149" s="383"/>
      <c r="AT149" s="383"/>
      <c r="AU149" s="389"/>
      <c r="AV149" s="390"/>
      <c r="AW149" s="391"/>
      <c r="AX149" s="1204"/>
    </row>
    <row r="150" spans="1:51" hidden="1">
      <c r="A150" s="392">
        <v>5</v>
      </c>
      <c r="B150" s="1193" t="s">
        <v>107</v>
      </c>
      <c r="C150" s="1193"/>
      <c r="D150" s="1193"/>
      <c r="E150" s="1193">
        <v>42175</v>
      </c>
      <c r="F150" s="1193"/>
      <c r="G150" s="1193"/>
      <c r="H150" s="1193">
        <v>42239</v>
      </c>
      <c r="I150" s="1193"/>
      <c r="J150" s="1193"/>
      <c r="K150" s="1193"/>
      <c r="L150" s="1193"/>
      <c r="M150" s="1193"/>
      <c r="N150" s="1193"/>
      <c r="O150" s="1193"/>
      <c r="P150" s="1193"/>
      <c r="Q150" s="1193"/>
      <c r="R150" s="1193"/>
      <c r="S150" s="1193"/>
      <c r="T150" s="1193"/>
      <c r="U150" s="1193"/>
      <c r="V150" s="1193"/>
      <c r="W150" s="1193"/>
      <c r="X150" s="1193"/>
      <c r="Y150" s="1193"/>
      <c r="Z150" s="1193"/>
      <c r="AA150" s="1193"/>
      <c r="AB150" s="1193"/>
      <c r="AC150" s="1193"/>
      <c r="AD150" s="1193"/>
      <c r="AE150" s="1193"/>
      <c r="AF150" s="1193"/>
      <c r="AG150" s="1193"/>
      <c r="AH150" s="1193"/>
      <c r="AI150" s="1193"/>
      <c r="AJ150" s="1193"/>
      <c r="AK150" s="1193"/>
      <c r="AL150" s="1193"/>
      <c r="AM150" s="1193"/>
      <c r="AN150" s="1193"/>
      <c r="AO150" s="1193"/>
      <c r="AP150" s="1193"/>
      <c r="AQ150" s="1193"/>
      <c r="AR150" s="1193"/>
      <c r="AS150" s="1193"/>
      <c r="AT150" s="1193"/>
      <c r="AU150" s="1193"/>
      <c r="AV150" s="1193"/>
      <c r="AW150" s="1193"/>
      <c r="AX150" s="1193"/>
    </row>
    <row r="151" spans="1:51" ht="15" hidden="1" customHeight="1">
      <c r="A151" s="1186" t="s">
        <v>162</v>
      </c>
      <c r="B151" s="1187" t="s">
        <v>94</v>
      </c>
      <c r="C151" s="1184" t="s">
        <v>39</v>
      </c>
      <c r="D151" s="1188">
        <v>100</v>
      </c>
      <c r="E151" s="1189">
        <v>42175</v>
      </c>
      <c r="F151" s="1189">
        <v>42210</v>
      </c>
      <c r="G151" s="1189"/>
      <c r="H151" s="1189">
        <v>42214</v>
      </c>
      <c r="I151" s="1189">
        <v>42306</v>
      </c>
      <c r="J151" s="1189"/>
      <c r="K151" s="1190">
        <f>O151+[2]март!L142</f>
        <v>0</v>
      </c>
      <c r="L151" s="1190">
        <f>P151+[2]март!L142</f>
        <v>0</v>
      </c>
      <c r="M151" s="1190">
        <f>D151-L151</f>
        <v>100</v>
      </c>
      <c r="N151" s="1190">
        <f>L151/D151*100</f>
        <v>0</v>
      </c>
      <c r="O151" s="1190">
        <f>SUM(S151:AW151)</f>
        <v>0</v>
      </c>
      <c r="P151" s="1190">
        <f>SUM(S152:AW152)</f>
        <v>0</v>
      </c>
      <c r="Q151" s="1190" t="e">
        <f>P151/O151*100</f>
        <v>#DIV/0!</v>
      </c>
      <c r="R151" s="380" t="s">
        <v>34</v>
      </c>
      <c r="S151" s="381"/>
      <c r="T151" s="381"/>
      <c r="U151" s="381"/>
      <c r="V151" s="381"/>
      <c r="W151" s="381"/>
      <c r="X151" s="381"/>
      <c r="Y151" s="381"/>
      <c r="Z151" s="381"/>
      <c r="AA151" s="381"/>
      <c r="AB151" s="381"/>
      <c r="AC151" s="381"/>
      <c r="AD151" s="381"/>
      <c r="AE151" s="381"/>
      <c r="AF151" s="381"/>
      <c r="AG151" s="381"/>
      <c r="AH151" s="381"/>
      <c r="AI151" s="381"/>
      <c r="AJ151" s="381"/>
      <c r="AK151" s="381"/>
      <c r="AL151" s="381"/>
      <c r="AM151" s="381"/>
      <c r="AN151" s="381"/>
      <c r="AO151" s="381"/>
      <c r="AP151" s="381"/>
      <c r="AQ151" s="381"/>
      <c r="AR151" s="381"/>
      <c r="AS151" s="381"/>
      <c r="AT151" s="381"/>
      <c r="AU151" s="381"/>
      <c r="AV151" s="381"/>
      <c r="AW151" s="381"/>
      <c r="AX151" s="1203" t="s">
        <v>326</v>
      </c>
    </row>
    <row r="152" spans="1:51" hidden="1">
      <c r="A152" s="1186"/>
      <c r="B152" s="1187"/>
      <c r="C152" s="1185"/>
      <c r="D152" s="1188"/>
      <c r="E152" s="1189"/>
      <c r="F152" s="1189"/>
      <c r="G152" s="1189"/>
      <c r="H152" s="1189"/>
      <c r="I152" s="1189"/>
      <c r="J152" s="1189"/>
      <c r="K152" s="1190"/>
      <c r="L152" s="1190"/>
      <c r="M152" s="1190"/>
      <c r="N152" s="1190"/>
      <c r="O152" s="1190"/>
      <c r="P152" s="1190"/>
      <c r="Q152" s="1190"/>
      <c r="R152" s="374" t="s">
        <v>35</v>
      </c>
      <c r="S152" s="382"/>
      <c r="T152" s="382"/>
      <c r="U152" s="382"/>
      <c r="V152" s="382"/>
      <c r="W152" s="382"/>
      <c r="X152" s="382"/>
      <c r="Y152" s="382"/>
      <c r="Z152" s="382"/>
      <c r="AA152" s="382"/>
      <c r="AB152" s="382"/>
      <c r="AC152" s="382"/>
      <c r="AD152" s="382"/>
      <c r="AE152" s="382"/>
      <c r="AF152" s="382"/>
      <c r="AG152" s="382"/>
      <c r="AH152" s="382"/>
      <c r="AI152" s="382"/>
      <c r="AJ152" s="382"/>
      <c r="AK152" s="382"/>
      <c r="AL152" s="383"/>
      <c r="AM152" s="383"/>
      <c r="AN152" s="383"/>
      <c r="AO152" s="383"/>
      <c r="AP152" s="383"/>
      <c r="AQ152" s="383"/>
      <c r="AR152" s="383"/>
      <c r="AS152" s="383"/>
      <c r="AT152" s="383"/>
      <c r="AU152" s="389"/>
      <c r="AV152" s="390"/>
      <c r="AW152" s="391"/>
      <c r="AX152" s="1204"/>
    </row>
    <row r="153" spans="1:51" ht="15" hidden="1" customHeight="1">
      <c r="A153" s="1186" t="s">
        <v>163</v>
      </c>
      <c r="B153" s="1187" t="s">
        <v>8</v>
      </c>
      <c r="C153" s="1184" t="s">
        <v>39</v>
      </c>
      <c r="D153" s="1188">
        <v>100</v>
      </c>
      <c r="E153" s="1189">
        <v>42175</v>
      </c>
      <c r="F153" s="1189">
        <v>42210</v>
      </c>
      <c r="G153" s="1189"/>
      <c r="H153" s="1189">
        <v>42214</v>
      </c>
      <c r="I153" s="1189">
        <v>42306</v>
      </c>
      <c r="J153" s="1189"/>
      <c r="K153" s="1190">
        <f>O153+[2]март!L144</f>
        <v>0</v>
      </c>
      <c r="L153" s="1190">
        <f>P153+[2]март!L144</f>
        <v>0</v>
      </c>
      <c r="M153" s="1190">
        <f>D153-L153</f>
        <v>100</v>
      </c>
      <c r="N153" s="1190">
        <f>L153/D153*100</f>
        <v>0</v>
      </c>
      <c r="O153" s="1190">
        <f>SUM(S153:AW153)</f>
        <v>0</v>
      </c>
      <c r="P153" s="1190">
        <f>SUM(S154:AW154)</f>
        <v>0</v>
      </c>
      <c r="Q153" s="1190" t="e">
        <f>P153/O153*100</f>
        <v>#DIV/0!</v>
      </c>
      <c r="R153" s="380" t="s">
        <v>34</v>
      </c>
      <c r="S153" s="381"/>
      <c r="T153" s="381"/>
      <c r="U153" s="381"/>
      <c r="V153" s="381"/>
      <c r="W153" s="381"/>
      <c r="X153" s="381"/>
      <c r="Y153" s="381"/>
      <c r="Z153" s="381"/>
      <c r="AA153" s="381"/>
      <c r="AB153" s="381"/>
      <c r="AC153" s="381"/>
      <c r="AD153" s="381"/>
      <c r="AE153" s="381"/>
      <c r="AF153" s="381"/>
      <c r="AG153" s="381"/>
      <c r="AH153" s="381"/>
      <c r="AI153" s="381"/>
      <c r="AJ153" s="381"/>
      <c r="AK153" s="381"/>
      <c r="AL153" s="381"/>
      <c r="AM153" s="381"/>
      <c r="AN153" s="381"/>
      <c r="AO153" s="381"/>
      <c r="AP153" s="381"/>
      <c r="AQ153" s="381"/>
      <c r="AR153" s="381"/>
      <c r="AS153" s="381"/>
      <c r="AT153" s="381"/>
      <c r="AU153" s="381"/>
      <c r="AV153" s="381"/>
      <c r="AW153" s="381"/>
      <c r="AX153" s="1203" t="s">
        <v>326</v>
      </c>
    </row>
    <row r="154" spans="1:51" hidden="1">
      <c r="A154" s="1186"/>
      <c r="B154" s="1187"/>
      <c r="C154" s="1185"/>
      <c r="D154" s="1188"/>
      <c r="E154" s="1189"/>
      <c r="F154" s="1189"/>
      <c r="G154" s="1189"/>
      <c r="H154" s="1189"/>
      <c r="I154" s="1189"/>
      <c r="J154" s="1189"/>
      <c r="K154" s="1190"/>
      <c r="L154" s="1190"/>
      <c r="M154" s="1190"/>
      <c r="N154" s="1190"/>
      <c r="O154" s="1190"/>
      <c r="P154" s="1190"/>
      <c r="Q154" s="1190"/>
      <c r="R154" s="374" t="s">
        <v>35</v>
      </c>
      <c r="S154" s="382"/>
      <c r="T154" s="382"/>
      <c r="U154" s="382"/>
      <c r="V154" s="382"/>
      <c r="W154" s="382"/>
      <c r="X154" s="382"/>
      <c r="Y154" s="382"/>
      <c r="Z154" s="382"/>
      <c r="AA154" s="382"/>
      <c r="AB154" s="382"/>
      <c r="AC154" s="382"/>
      <c r="AD154" s="382"/>
      <c r="AE154" s="382"/>
      <c r="AF154" s="382"/>
      <c r="AG154" s="382"/>
      <c r="AH154" s="382"/>
      <c r="AI154" s="382"/>
      <c r="AJ154" s="382"/>
      <c r="AK154" s="382"/>
      <c r="AL154" s="383"/>
      <c r="AM154" s="383"/>
      <c r="AN154" s="383"/>
      <c r="AO154" s="383"/>
      <c r="AP154" s="383"/>
      <c r="AQ154" s="383"/>
      <c r="AR154" s="383"/>
      <c r="AS154" s="383"/>
      <c r="AT154" s="383"/>
      <c r="AU154" s="389"/>
      <c r="AV154" s="390"/>
      <c r="AW154" s="391"/>
      <c r="AX154" s="1204"/>
    </row>
    <row r="155" spans="1:51" hidden="1">
      <c r="A155" s="392">
        <v>6</v>
      </c>
      <c r="B155" s="1193" t="s">
        <v>108</v>
      </c>
      <c r="C155" s="1193"/>
      <c r="D155" s="1193"/>
      <c r="E155" s="1193">
        <v>42175</v>
      </c>
      <c r="F155" s="1193"/>
      <c r="G155" s="1193"/>
      <c r="H155" s="1193">
        <v>42239</v>
      </c>
      <c r="I155" s="1193"/>
      <c r="J155" s="1193"/>
      <c r="K155" s="1193"/>
      <c r="L155" s="1193"/>
      <c r="M155" s="1193"/>
      <c r="N155" s="1193"/>
      <c r="O155" s="1193"/>
      <c r="P155" s="1193"/>
      <c r="Q155" s="1193"/>
      <c r="R155" s="1193"/>
      <c r="S155" s="1193"/>
      <c r="T155" s="1193"/>
      <c r="U155" s="1193"/>
      <c r="V155" s="1193"/>
      <c r="W155" s="1193"/>
      <c r="X155" s="1193"/>
      <c r="Y155" s="1193"/>
      <c r="Z155" s="1193"/>
      <c r="AA155" s="1193"/>
      <c r="AB155" s="1193"/>
      <c r="AC155" s="1193"/>
      <c r="AD155" s="1193"/>
      <c r="AE155" s="1193"/>
      <c r="AF155" s="1193"/>
      <c r="AG155" s="1193"/>
      <c r="AH155" s="1193"/>
      <c r="AI155" s="1193"/>
      <c r="AJ155" s="1193"/>
      <c r="AK155" s="1193"/>
      <c r="AL155" s="1193"/>
      <c r="AM155" s="1193"/>
      <c r="AN155" s="1193"/>
      <c r="AO155" s="1193"/>
      <c r="AP155" s="1193"/>
      <c r="AQ155" s="1193"/>
      <c r="AR155" s="1193"/>
      <c r="AS155" s="1193"/>
      <c r="AT155" s="1193"/>
      <c r="AU155" s="1193"/>
      <c r="AV155" s="1193"/>
      <c r="AW155" s="1193"/>
      <c r="AX155" s="1193"/>
    </row>
    <row r="156" spans="1:51" ht="15" hidden="1" customHeight="1">
      <c r="A156" s="1186" t="s">
        <v>164</v>
      </c>
      <c r="B156" s="1205" t="s">
        <v>1105</v>
      </c>
      <c r="C156" s="1184" t="s">
        <v>406</v>
      </c>
      <c r="D156" s="1188">
        <v>93</v>
      </c>
      <c r="E156" s="1189">
        <v>42175</v>
      </c>
      <c r="F156" s="1189"/>
      <c r="G156" s="1189">
        <v>42151</v>
      </c>
      <c r="H156" s="1189">
        <v>42239</v>
      </c>
      <c r="I156" s="1189">
        <v>42306</v>
      </c>
      <c r="J156" s="1189"/>
      <c r="K156" s="1199">
        <f>O156+[2]май!L147</f>
        <v>55</v>
      </c>
      <c r="L156" s="1190">
        <f>P156+[2]май!L147</f>
        <v>21</v>
      </c>
      <c r="M156" s="1191">
        <f>D156-L156</f>
        <v>72</v>
      </c>
      <c r="N156" s="1191">
        <f>L156/D156*100</f>
        <v>22.58064516129032</v>
      </c>
      <c r="O156" s="1188">
        <f>SUM(S156:AW156)</f>
        <v>40</v>
      </c>
      <c r="P156" s="1191">
        <f>SUM(S157:AW157)</f>
        <v>6</v>
      </c>
      <c r="Q156" s="1191">
        <f>P156/O156*100</f>
        <v>15</v>
      </c>
      <c r="R156" s="380" t="s">
        <v>34</v>
      </c>
      <c r="S156" s="381">
        <v>5</v>
      </c>
      <c r="T156" s="381"/>
      <c r="U156" s="381"/>
      <c r="V156" s="381"/>
      <c r="W156" s="381"/>
      <c r="X156" s="381"/>
      <c r="Y156" s="381"/>
      <c r="Z156" s="381"/>
      <c r="AA156" s="381"/>
      <c r="AB156" s="381"/>
      <c r="AC156" s="381"/>
      <c r="AD156" s="381"/>
      <c r="AE156" s="381"/>
      <c r="AF156" s="381"/>
      <c r="AG156" s="381"/>
      <c r="AH156" s="381"/>
      <c r="AI156" s="381"/>
      <c r="AJ156" s="381"/>
      <c r="AK156" s="381">
        <v>5</v>
      </c>
      <c r="AL156" s="381"/>
      <c r="AM156" s="381">
        <v>5</v>
      </c>
      <c r="AN156" s="381">
        <v>5</v>
      </c>
      <c r="AO156" s="381"/>
      <c r="AP156" s="381">
        <v>5</v>
      </c>
      <c r="AQ156" s="381"/>
      <c r="AR156" s="381">
        <v>5</v>
      </c>
      <c r="AS156" s="381"/>
      <c r="AT156" s="381">
        <v>5</v>
      </c>
      <c r="AU156" s="381"/>
      <c r="AV156" s="381">
        <v>5</v>
      </c>
      <c r="AW156" s="381"/>
      <c r="AX156" s="1184" t="s">
        <v>421</v>
      </c>
    </row>
    <row r="157" spans="1:51" hidden="1">
      <c r="A157" s="1186"/>
      <c r="B157" s="1206"/>
      <c r="C157" s="1185"/>
      <c r="D157" s="1188"/>
      <c r="E157" s="1189"/>
      <c r="F157" s="1189"/>
      <c r="G157" s="1189"/>
      <c r="H157" s="1189"/>
      <c r="I157" s="1189"/>
      <c r="J157" s="1189"/>
      <c r="K157" s="1199"/>
      <c r="L157" s="1190"/>
      <c r="M157" s="1192"/>
      <c r="N157" s="1192"/>
      <c r="O157" s="1188"/>
      <c r="P157" s="1192"/>
      <c r="Q157" s="1192"/>
      <c r="R157" s="374" t="s">
        <v>35</v>
      </c>
      <c r="S157" s="382">
        <v>0</v>
      </c>
      <c r="T157" s="382"/>
      <c r="U157" s="382"/>
      <c r="V157" s="382"/>
      <c r="W157" s="382"/>
      <c r="X157" s="382"/>
      <c r="Y157" s="382"/>
      <c r="Z157" s="382"/>
      <c r="AA157" s="382"/>
      <c r="AB157" s="382"/>
      <c r="AC157" s="382"/>
      <c r="AD157" s="382"/>
      <c r="AE157" s="382"/>
      <c r="AF157" s="382"/>
      <c r="AG157" s="382"/>
      <c r="AH157" s="382"/>
      <c r="AI157" s="382"/>
      <c r="AJ157" s="382"/>
      <c r="AK157" s="382">
        <v>0</v>
      </c>
      <c r="AL157" s="383"/>
      <c r="AM157" s="383">
        <v>0</v>
      </c>
      <c r="AN157" s="383">
        <v>3</v>
      </c>
      <c r="AO157" s="383">
        <v>3</v>
      </c>
      <c r="AP157" s="383">
        <v>0</v>
      </c>
      <c r="AQ157" s="383"/>
      <c r="AR157" s="383"/>
      <c r="AS157" s="383"/>
      <c r="AT157" s="383"/>
      <c r="AU157" s="389"/>
      <c r="AV157" s="390"/>
      <c r="AW157" s="391"/>
      <c r="AX157" s="1185"/>
    </row>
    <row r="158" spans="1:51" hidden="1">
      <c r="A158" s="392">
        <v>7</v>
      </c>
      <c r="B158" s="1193" t="s">
        <v>110</v>
      </c>
      <c r="C158" s="1193"/>
      <c r="D158" s="1193"/>
      <c r="E158" s="1193">
        <v>42075</v>
      </c>
      <c r="F158" s="1193"/>
      <c r="G158" s="1193"/>
      <c r="H158" s="1193">
        <v>42203</v>
      </c>
      <c r="I158" s="1193"/>
      <c r="J158" s="1193"/>
      <c r="K158" s="1193"/>
      <c r="L158" s="1193"/>
      <c r="M158" s="1193"/>
      <c r="N158" s="1193"/>
      <c r="O158" s="1193"/>
      <c r="P158" s="1193"/>
      <c r="Q158" s="1193"/>
      <c r="R158" s="1193"/>
      <c r="S158" s="1193"/>
      <c r="T158" s="1193"/>
      <c r="U158" s="1193"/>
      <c r="V158" s="1193"/>
      <c r="W158" s="1193"/>
      <c r="X158" s="1193"/>
      <c r="Y158" s="1193"/>
      <c r="Z158" s="1193"/>
      <c r="AA158" s="1193"/>
      <c r="AB158" s="1193"/>
      <c r="AC158" s="1193"/>
      <c r="AD158" s="1193"/>
      <c r="AE158" s="1193"/>
      <c r="AF158" s="1193"/>
      <c r="AG158" s="1193"/>
      <c r="AH158" s="1193"/>
      <c r="AI158" s="1193"/>
      <c r="AJ158" s="1193"/>
      <c r="AK158" s="1193"/>
      <c r="AL158" s="1193"/>
      <c r="AM158" s="1193"/>
      <c r="AN158" s="1193"/>
      <c r="AO158" s="1193"/>
      <c r="AP158" s="1193"/>
      <c r="AQ158" s="1193"/>
      <c r="AR158" s="1193"/>
      <c r="AS158" s="1193"/>
      <c r="AT158" s="1193"/>
      <c r="AU158" s="1193"/>
      <c r="AV158" s="1193"/>
      <c r="AW158" s="1193"/>
      <c r="AX158" s="1193"/>
    </row>
    <row r="159" spans="1:51" ht="15" hidden="1" customHeight="1">
      <c r="A159" s="1198" t="s">
        <v>165</v>
      </c>
      <c r="B159" s="1187" t="s">
        <v>93</v>
      </c>
      <c r="C159" s="1184" t="s">
        <v>38</v>
      </c>
      <c r="D159" s="1188">
        <v>7100</v>
      </c>
      <c r="E159" s="1200">
        <v>42075</v>
      </c>
      <c r="F159" s="1200">
        <v>42197</v>
      </c>
      <c r="G159" s="1200"/>
      <c r="H159" s="1200">
        <v>42119</v>
      </c>
      <c r="I159" s="1200">
        <f>F159+AY159</f>
        <v>42241</v>
      </c>
      <c r="J159" s="1200"/>
      <c r="K159" s="1199">
        <f>O159+[2]март!L150</f>
        <v>1E-3</v>
      </c>
      <c r="L159" s="1199">
        <f>P159+[2]март!L150</f>
        <v>0</v>
      </c>
      <c r="M159" s="1201">
        <f>D159-L159</f>
        <v>7100</v>
      </c>
      <c r="N159" s="1201">
        <f>L159/D159*100</f>
        <v>0</v>
      </c>
      <c r="O159" s="1188">
        <f>SUM(S159:AW159)</f>
        <v>1E-3</v>
      </c>
      <c r="P159" s="1201">
        <f>SUM(S160:AW160)</f>
        <v>0</v>
      </c>
      <c r="Q159" s="1201">
        <f>P159/O159*100</f>
        <v>0</v>
      </c>
      <c r="R159" s="380" t="s">
        <v>34</v>
      </c>
      <c r="S159" s="381">
        <v>1E-3</v>
      </c>
      <c r="T159" s="381"/>
      <c r="U159" s="381"/>
      <c r="V159" s="381"/>
      <c r="W159" s="381"/>
      <c r="X159" s="381"/>
      <c r="Y159" s="381"/>
      <c r="Z159" s="381"/>
      <c r="AA159" s="381"/>
      <c r="AB159" s="381"/>
      <c r="AC159" s="381"/>
      <c r="AD159" s="381"/>
      <c r="AE159" s="381"/>
      <c r="AF159" s="381"/>
      <c r="AG159" s="381"/>
      <c r="AH159" s="381"/>
      <c r="AI159" s="381"/>
      <c r="AJ159" s="381"/>
      <c r="AK159" s="381"/>
      <c r="AL159" s="381"/>
      <c r="AM159" s="381"/>
      <c r="AN159" s="381"/>
      <c r="AO159" s="381"/>
      <c r="AP159" s="381"/>
      <c r="AQ159" s="381"/>
      <c r="AR159" s="381"/>
      <c r="AS159" s="381"/>
      <c r="AT159" s="381"/>
      <c r="AU159" s="381"/>
      <c r="AV159" s="381"/>
      <c r="AW159" s="381"/>
      <c r="AX159" s="1203"/>
      <c r="AY159" s="468">
        <f t="shared" ref="AY159:AY176" si="6">H159-E159</f>
        <v>44</v>
      </c>
    </row>
    <row r="160" spans="1:51" hidden="1">
      <c r="A160" s="1198"/>
      <c r="B160" s="1187"/>
      <c r="C160" s="1185"/>
      <c r="D160" s="1188"/>
      <c r="E160" s="1200"/>
      <c r="F160" s="1200"/>
      <c r="G160" s="1200"/>
      <c r="H160" s="1200"/>
      <c r="I160" s="1200"/>
      <c r="J160" s="1200"/>
      <c r="K160" s="1199"/>
      <c r="L160" s="1199"/>
      <c r="M160" s="1202"/>
      <c r="N160" s="1202"/>
      <c r="O160" s="1188"/>
      <c r="P160" s="1202"/>
      <c r="Q160" s="1202"/>
      <c r="R160" s="374" t="s">
        <v>35</v>
      </c>
      <c r="S160" s="382"/>
      <c r="T160" s="382"/>
      <c r="U160" s="382"/>
      <c r="V160" s="382"/>
      <c r="W160" s="382"/>
      <c r="X160" s="382"/>
      <c r="Y160" s="382"/>
      <c r="Z160" s="382"/>
      <c r="AA160" s="382"/>
      <c r="AB160" s="382"/>
      <c r="AC160" s="382"/>
      <c r="AD160" s="382"/>
      <c r="AE160" s="382"/>
      <c r="AF160" s="382"/>
      <c r="AG160" s="382"/>
      <c r="AH160" s="382"/>
      <c r="AI160" s="382"/>
      <c r="AJ160" s="382"/>
      <c r="AK160" s="382"/>
      <c r="AL160" s="383"/>
      <c r="AM160" s="383"/>
      <c r="AN160" s="383"/>
      <c r="AO160" s="383"/>
      <c r="AP160" s="383"/>
      <c r="AQ160" s="383"/>
      <c r="AR160" s="383"/>
      <c r="AS160" s="383"/>
      <c r="AT160" s="383"/>
      <c r="AU160" s="389"/>
      <c r="AV160" s="390"/>
      <c r="AW160" s="391"/>
      <c r="AX160" s="1204"/>
      <c r="AY160" s="468">
        <f t="shared" si="6"/>
        <v>0</v>
      </c>
    </row>
    <row r="161" spans="1:52" ht="15" hidden="1" customHeight="1">
      <c r="A161" s="1198" t="s">
        <v>273</v>
      </c>
      <c r="B161" s="1187" t="s">
        <v>111</v>
      </c>
      <c r="C161" s="1184" t="s">
        <v>39</v>
      </c>
      <c r="D161" s="1188">
        <v>100</v>
      </c>
      <c r="E161" s="1200">
        <v>42075</v>
      </c>
      <c r="F161" s="1200">
        <v>42197</v>
      </c>
      <c r="G161" s="1200"/>
      <c r="H161" s="1200">
        <v>42095</v>
      </c>
      <c r="I161" s="1200">
        <f>F161+20</f>
        <v>42217</v>
      </c>
      <c r="J161" s="1200"/>
      <c r="K161" s="1199">
        <f>O161+[2]март!L152</f>
        <v>0</v>
      </c>
      <c r="L161" s="1199">
        <f>P161+[2]март!L152</f>
        <v>0</v>
      </c>
      <c r="M161" s="1201">
        <f>D161-L161</f>
        <v>100</v>
      </c>
      <c r="N161" s="1201">
        <f>L161/D161*100</f>
        <v>0</v>
      </c>
      <c r="O161" s="1188">
        <f>SUM(S161:AW161)</f>
        <v>0</v>
      </c>
      <c r="P161" s="1201">
        <f>SUM(S162:AW162)</f>
        <v>0</v>
      </c>
      <c r="Q161" s="1201" t="e">
        <f>P161/O161*100</f>
        <v>#DIV/0!</v>
      </c>
      <c r="R161" s="380" t="s">
        <v>34</v>
      </c>
      <c r="S161" s="381"/>
      <c r="T161" s="381"/>
      <c r="U161" s="381"/>
      <c r="V161" s="381"/>
      <c r="W161" s="381"/>
      <c r="X161" s="381"/>
      <c r="Y161" s="381"/>
      <c r="Z161" s="381"/>
      <c r="AA161" s="381"/>
      <c r="AB161" s="381"/>
      <c r="AC161" s="381"/>
      <c r="AD161" s="381"/>
      <c r="AE161" s="381"/>
      <c r="AF161" s="381"/>
      <c r="AG161" s="381"/>
      <c r="AH161" s="381"/>
      <c r="AI161" s="381"/>
      <c r="AJ161" s="381"/>
      <c r="AK161" s="381"/>
      <c r="AL161" s="381"/>
      <c r="AM161" s="381"/>
      <c r="AN161" s="381"/>
      <c r="AO161" s="381"/>
      <c r="AP161" s="381"/>
      <c r="AQ161" s="381"/>
      <c r="AR161" s="381"/>
      <c r="AS161" s="381"/>
      <c r="AT161" s="381"/>
      <c r="AU161" s="381"/>
      <c r="AV161" s="381"/>
      <c r="AW161" s="381"/>
      <c r="AX161" s="1203" t="s">
        <v>326</v>
      </c>
      <c r="AY161" s="468">
        <f t="shared" si="6"/>
        <v>20</v>
      </c>
    </row>
    <row r="162" spans="1:52" hidden="1">
      <c r="A162" s="1198"/>
      <c r="B162" s="1187"/>
      <c r="C162" s="1185"/>
      <c r="D162" s="1188"/>
      <c r="E162" s="1200"/>
      <c r="F162" s="1200"/>
      <c r="G162" s="1200"/>
      <c r="H162" s="1200"/>
      <c r="I162" s="1200"/>
      <c r="J162" s="1200"/>
      <c r="K162" s="1199"/>
      <c r="L162" s="1199"/>
      <c r="M162" s="1202"/>
      <c r="N162" s="1202"/>
      <c r="O162" s="1188"/>
      <c r="P162" s="1202"/>
      <c r="Q162" s="1202"/>
      <c r="R162" s="374" t="s">
        <v>35</v>
      </c>
      <c r="S162" s="382"/>
      <c r="T162" s="382"/>
      <c r="U162" s="382"/>
      <c r="V162" s="382"/>
      <c r="W162" s="382"/>
      <c r="X162" s="382"/>
      <c r="Y162" s="382"/>
      <c r="Z162" s="382"/>
      <c r="AA162" s="382"/>
      <c r="AB162" s="382"/>
      <c r="AC162" s="382"/>
      <c r="AD162" s="382"/>
      <c r="AE162" s="382"/>
      <c r="AF162" s="382"/>
      <c r="AG162" s="382"/>
      <c r="AH162" s="382"/>
      <c r="AI162" s="382"/>
      <c r="AJ162" s="382"/>
      <c r="AK162" s="382"/>
      <c r="AL162" s="383"/>
      <c r="AM162" s="383"/>
      <c r="AN162" s="383"/>
      <c r="AO162" s="383"/>
      <c r="AP162" s="383"/>
      <c r="AQ162" s="383"/>
      <c r="AR162" s="383"/>
      <c r="AS162" s="383"/>
      <c r="AT162" s="383"/>
      <c r="AU162" s="389"/>
      <c r="AV162" s="390"/>
      <c r="AW162" s="391"/>
      <c r="AX162" s="1204"/>
      <c r="AY162" s="468">
        <f t="shared" si="6"/>
        <v>0</v>
      </c>
    </row>
    <row r="163" spans="1:52" hidden="1">
      <c r="A163" s="1198" t="s">
        <v>304</v>
      </c>
      <c r="B163" s="1187" t="s">
        <v>112</v>
      </c>
      <c r="C163" s="1184" t="s">
        <v>39</v>
      </c>
      <c r="D163" s="1188">
        <v>100</v>
      </c>
      <c r="E163" s="1189">
        <v>42096</v>
      </c>
      <c r="F163" s="1189">
        <v>42203</v>
      </c>
      <c r="G163" s="1189"/>
      <c r="H163" s="1189">
        <v>42115</v>
      </c>
      <c r="I163" s="1189">
        <f>F163+AY163</f>
        <v>42222</v>
      </c>
      <c r="J163" s="1189"/>
      <c r="K163" s="1199">
        <f>O163+[2]март!L154</f>
        <v>0</v>
      </c>
      <c r="L163" s="1190">
        <f>P163+[2]март!L154</f>
        <v>0</v>
      </c>
      <c r="M163" s="1190">
        <f>D163-L163</f>
        <v>100</v>
      </c>
      <c r="N163" s="1190">
        <f>L163/D163*100</f>
        <v>0</v>
      </c>
      <c r="O163" s="1190">
        <f>SUM(S163:AW163)</f>
        <v>0</v>
      </c>
      <c r="P163" s="1190">
        <f>SUM(S164:AW164)</f>
        <v>0</v>
      </c>
      <c r="Q163" s="1190" t="e">
        <f>P163/O163*100</f>
        <v>#DIV/0!</v>
      </c>
      <c r="R163" s="380" t="s">
        <v>34</v>
      </c>
      <c r="S163" s="381"/>
      <c r="T163" s="381"/>
      <c r="U163" s="381"/>
      <c r="V163" s="381"/>
      <c r="W163" s="381"/>
      <c r="X163" s="381"/>
      <c r="Y163" s="381"/>
      <c r="Z163" s="381"/>
      <c r="AA163" s="381"/>
      <c r="AB163" s="381"/>
      <c r="AC163" s="381"/>
      <c r="AD163" s="381"/>
      <c r="AE163" s="381"/>
      <c r="AF163" s="381"/>
      <c r="AG163" s="381"/>
      <c r="AH163" s="381"/>
      <c r="AI163" s="381"/>
      <c r="AJ163" s="381"/>
      <c r="AK163" s="381"/>
      <c r="AL163" s="381"/>
      <c r="AM163" s="381"/>
      <c r="AN163" s="381"/>
      <c r="AO163" s="381"/>
      <c r="AP163" s="381"/>
      <c r="AQ163" s="381"/>
      <c r="AR163" s="381"/>
      <c r="AS163" s="381"/>
      <c r="AT163" s="381"/>
      <c r="AU163" s="381"/>
      <c r="AV163" s="381"/>
      <c r="AW163" s="381"/>
      <c r="AX163" s="1203" t="s">
        <v>326</v>
      </c>
      <c r="AY163" s="468">
        <f t="shared" si="6"/>
        <v>19</v>
      </c>
    </row>
    <row r="164" spans="1:52" hidden="1">
      <c r="A164" s="1198"/>
      <c r="B164" s="1187"/>
      <c r="C164" s="1185"/>
      <c r="D164" s="1188"/>
      <c r="E164" s="1189"/>
      <c r="F164" s="1189"/>
      <c r="G164" s="1189"/>
      <c r="H164" s="1189"/>
      <c r="I164" s="1189"/>
      <c r="J164" s="1189"/>
      <c r="K164" s="1199"/>
      <c r="L164" s="1190"/>
      <c r="M164" s="1190"/>
      <c r="N164" s="1190"/>
      <c r="O164" s="1190"/>
      <c r="P164" s="1190"/>
      <c r="Q164" s="1190"/>
      <c r="R164" s="374" t="s">
        <v>35</v>
      </c>
      <c r="S164" s="382"/>
      <c r="T164" s="382"/>
      <c r="U164" s="382"/>
      <c r="V164" s="382"/>
      <c r="W164" s="382"/>
      <c r="X164" s="382"/>
      <c r="Y164" s="382"/>
      <c r="Z164" s="382"/>
      <c r="AA164" s="382"/>
      <c r="AB164" s="382"/>
      <c r="AC164" s="382"/>
      <c r="AD164" s="382"/>
      <c r="AE164" s="382"/>
      <c r="AF164" s="382"/>
      <c r="AG164" s="382"/>
      <c r="AH164" s="382"/>
      <c r="AI164" s="382"/>
      <c r="AJ164" s="382"/>
      <c r="AK164" s="382"/>
      <c r="AL164" s="383"/>
      <c r="AM164" s="383"/>
      <c r="AN164" s="383"/>
      <c r="AO164" s="383"/>
      <c r="AP164" s="383"/>
      <c r="AQ164" s="383"/>
      <c r="AR164" s="383"/>
      <c r="AS164" s="383"/>
      <c r="AT164" s="383"/>
      <c r="AU164" s="389"/>
      <c r="AV164" s="390"/>
      <c r="AW164" s="391"/>
      <c r="AX164" s="1204"/>
      <c r="AY164" s="468">
        <f t="shared" si="6"/>
        <v>0</v>
      </c>
    </row>
    <row r="165" spans="1:52" hidden="1">
      <c r="A165" s="1198" t="s">
        <v>305</v>
      </c>
      <c r="B165" s="1187" t="s">
        <v>113</v>
      </c>
      <c r="C165" s="1184" t="s">
        <v>39</v>
      </c>
      <c r="D165" s="1188">
        <v>100</v>
      </c>
      <c r="E165" s="1189">
        <v>42116</v>
      </c>
      <c r="F165" s="1189">
        <v>42207</v>
      </c>
      <c r="G165" s="1189"/>
      <c r="H165" s="1189">
        <v>42145</v>
      </c>
      <c r="I165" s="1189">
        <f>F165+AZ165</f>
        <v>42236</v>
      </c>
      <c r="J165" s="1189"/>
      <c r="K165" s="1199">
        <f>O165+[2]март!L156</f>
        <v>0</v>
      </c>
      <c r="L165" s="1190">
        <f>P165+[2]март!L156</f>
        <v>0</v>
      </c>
      <c r="M165" s="1190">
        <f>D165-L165</f>
        <v>100</v>
      </c>
      <c r="N165" s="1190">
        <f>L165/D165*100</f>
        <v>0</v>
      </c>
      <c r="O165" s="1190">
        <f>SUM(S165:AW165)</f>
        <v>0</v>
      </c>
      <c r="P165" s="1190">
        <f>SUM(S166:AW166)</f>
        <v>0</v>
      </c>
      <c r="Q165" s="1190" t="e">
        <f>P165/O165*100</f>
        <v>#DIV/0!</v>
      </c>
      <c r="R165" s="380" t="s">
        <v>34</v>
      </c>
      <c r="S165" s="381"/>
      <c r="T165" s="381"/>
      <c r="U165" s="381"/>
      <c r="V165" s="381"/>
      <c r="W165" s="381"/>
      <c r="X165" s="381"/>
      <c r="Y165" s="381"/>
      <c r="Z165" s="381"/>
      <c r="AA165" s="381"/>
      <c r="AB165" s="381"/>
      <c r="AC165" s="381"/>
      <c r="AD165" s="381"/>
      <c r="AE165" s="381"/>
      <c r="AF165" s="381"/>
      <c r="AG165" s="381"/>
      <c r="AH165" s="381"/>
      <c r="AI165" s="381"/>
      <c r="AJ165" s="381"/>
      <c r="AK165" s="381"/>
      <c r="AL165" s="381"/>
      <c r="AM165" s="381"/>
      <c r="AN165" s="381"/>
      <c r="AO165" s="381"/>
      <c r="AP165" s="381"/>
      <c r="AQ165" s="381"/>
      <c r="AR165" s="381"/>
      <c r="AS165" s="381"/>
      <c r="AT165" s="381"/>
      <c r="AU165" s="381"/>
      <c r="AV165" s="381"/>
      <c r="AW165" s="381"/>
      <c r="AX165" s="1203" t="s">
        <v>326</v>
      </c>
      <c r="AY165" s="468">
        <f t="shared" si="6"/>
        <v>29</v>
      </c>
      <c r="AZ165" s="468">
        <f>H165-E165</f>
        <v>29</v>
      </c>
    </row>
    <row r="166" spans="1:52" hidden="1">
      <c r="A166" s="1198"/>
      <c r="B166" s="1187"/>
      <c r="C166" s="1185"/>
      <c r="D166" s="1188"/>
      <c r="E166" s="1189"/>
      <c r="F166" s="1189"/>
      <c r="G166" s="1189"/>
      <c r="H166" s="1189"/>
      <c r="I166" s="1189"/>
      <c r="J166" s="1189"/>
      <c r="K166" s="1199"/>
      <c r="L166" s="1190"/>
      <c r="M166" s="1190"/>
      <c r="N166" s="1190"/>
      <c r="O166" s="1190"/>
      <c r="P166" s="1190"/>
      <c r="Q166" s="1190"/>
      <c r="R166" s="374" t="s">
        <v>35</v>
      </c>
      <c r="S166" s="382"/>
      <c r="T166" s="382"/>
      <c r="U166" s="382"/>
      <c r="V166" s="382"/>
      <c r="W166" s="382"/>
      <c r="X166" s="382"/>
      <c r="Y166" s="382"/>
      <c r="Z166" s="382"/>
      <c r="AA166" s="382"/>
      <c r="AB166" s="382"/>
      <c r="AC166" s="382"/>
      <c r="AD166" s="382"/>
      <c r="AE166" s="382"/>
      <c r="AF166" s="382"/>
      <c r="AG166" s="382"/>
      <c r="AH166" s="382"/>
      <c r="AI166" s="382"/>
      <c r="AJ166" s="382"/>
      <c r="AK166" s="382"/>
      <c r="AL166" s="383"/>
      <c r="AM166" s="383"/>
      <c r="AN166" s="383"/>
      <c r="AO166" s="383"/>
      <c r="AP166" s="383"/>
      <c r="AQ166" s="383"/>
      <c r="AR166" s="383"/>
      <c r="AS166" s="383"/>
      <c r="AT166" s="383"/>
      <c r="AU166" s="389"/>
      <c r="AV166" s="390"/>
      <c r="AW166" s="391"/>
      <c r="AX166" s="1204"/>
      <c r="AY166" s="468">
        <f t="shared" si="6"/>
        <v>0</v>
      </c>
    </row>
    <row r="167" spans="1:52" hidden="1">
      <c r="A167" s="1198" t="s">
        <v>306</v>
      </c>
      <c r="B167" s="1187" t="s">
        <v>114</v>
      </c>
      <c r="C167" s="1184" t="s">
        <v>39</v>
      </c>
      <c r="D167" s="1188">
        <v>100</v>
      </c>
      <c r="E167" s="1189">
        <v>42146</v>
      </c>
      <c r="F167" s="1189"/>
      <c r="G167" s="1189"/>
      <c r="H167" s="1189">
        <v>42165</v>
      </c>
      <c r="I167" s="1189"/>
      <c r="J167" s="1189"/>
      <c r="K167" s="1199">
        <f>O167+[2]март!L158</f>
        <v>0</v>
      </c>
      <c r="L167" s="1190">
        <f>P167+[2]март!L158</f>
        <v>0</v>
      </c>
      <c r="M167" s="1190">
        <f>D167-L167</f>
        <v>100</v>
      </c>
      <c r="N167" s="1190">
        <f>L167/D167*100</f>
        <v>0</v>
      </c>
      <c r="O167" s="1190">
        <f>SUM(S167:AW167)</f>
        <v>0</v>
      </c>
      <c r="P167" s="1190">
        <f>SUM(S168:AW168)</f>
        <v>0</v>
      </c>
      <c r="Q167" s="1190" t="e">
        <f>P167/O167*100</f>
        <v>#DIV/0!</v>
      </c>
      <c r="R167" s="380" t="s">
        <v>34</v>
      </c>
      <c r="S167" s="381"/>
      <c r="T167" s="381"/>
      <c r="U167" s="381"/>
      <c r="V167" s="381"/>
      <c r="W167" s="381"/>
      <c r="X167" s="381"/>
      <c r="Y167" s="381"/>
      <c r="Z167" s="381"/>
      <c r="AA167" s="381"/>
      <c r="AB167" s="381"/>
      <c r="AC167" s="381"/>
      <c r="AD167" s="381"/>
      <c r="AE167" s="381"/>
      <c r="AF167" s="381"/>
      <c r="AG167" s="381"/>
      <c r="AH167" s="381"/>
      <c r="AI167" s="381"/>
      <c r="AJ167" s="381"/>
      <c r="AK167" s="381"/>
      <c r="AL167" s="381"/>
      <c r="AM167" s="381"/>
      <c r="AN167" s="381"/>
      <c r="AO167" s="381"/>
      <c r="AP167" s="381"/>
      <c r="AQ167" s="381"/>
      <c r="AR167" s="381"/>
      <c r="AS167" s="381"/>
      <c r="AT167" s="381"/>
      <c r="AU167" s="381"/>
      <c r="AV167" s="381"/>
      <c r="AW167" s="381"/>
      <c r="AX167" s="1203" t="s">
        <v>326</v>
      </c>
      <c r="AY167" s="468">
        <f t="shared" si="6"/>
        <v>19</v>
      </c>
    </row>
    <row r="168" spans="1:52" hidden="1">
      <c r="A168" s="1198"/>
      <c r="B168" s="1187"/>
      <c r="C168" s="1185"/>
      <c r="D168" s="1188"/>
      <c r="E168" s="1189"/>
      <c r="F168" s="1189"/>
      <c r="G168" s="1189"/>
      <c r="H168" s="1189"/>
      <c r="I168" s="1189"/>
      <c r="J168" s="1189"/>
      <c r="K168" s="1199"/>
      <c r="L168" s="1190"/>
      <c r="M168" s="1190"/>
      <c r="N168" s="1190"/>
      <c r="O168" s="1190"/>
      <c r="P168" s="1190"/>
      <c r="Q168" s="1190"/>
      <c r="R168" s="374" t="s">
        <v>35</v>
      </c>
      <c r="S168" s="382"/>
      <c r="T168" s="382"/>
      <c r="U168" s="382"/>
      <c r="V168" s="382"/>
      <c r="W168" s="382"/>
      <c r="X168" s="382"/>
      <c r="Y168" s="382"/>
      <c r="Z168" s="382"/>
      <c r="AA168" s="382"/>
      <c r="AB168" s="382"/>
      <c r="AC168" s="382"/>
      <c r="AD168" s="382"/>
      <c r="AE168" s="382"/>
      <c r="AF168" s="382"/>
      <c r="AG168" s="382"/>
      <c r="AH168" s="382"/>
      <c r="AI168" s="382"/>
      <c r="AJ168" s="382"/>
      <c r="AK168" s="382"/>
      <c r="AL168" s="383"/>
      <c r="AM168" s="383"/>
      <c r="AN168" s="383"/>
      <c r="AO168" s="383"/>
      <c r="AP168" s="383"/>
      <c r="AQ168" s="383"/>
      <c r="AR168" s="383"/>
      <c r="AS168" s="383"/>
      <c r="AT168" s="383"/>
      <c r="AU168" s="389"/>
      <c r="AV168" s="390"/>
      <c r="AW168" s="391"/>
      <c r="AX168" s="1204"/>
      <c r="AY168" s="468">
        <f t="shared" si="6"/>
        <v>0</v>
      </c>
    </row>
    <row r="169" spans="1:52" hidden="1">
      <c r="A169" s="1198" t="s">
        <v>307</v>
      </c>
      <c r="B169" s="1187" t="s">
        <v>115</v>
      </c>
      <c r="C169" s="1184" t="s">
        <v>39</v>
      </c>
      <c r="D169" s="1188">
        <v>100</v>
      </c>
      <c r="E169" s="1189">
        <v>42166</v>
      </c>
      <c r="F169" s="1189"/>
      <c r="G169" s="1189"/>
      <c r="H169" s="1189">
        <v>42185</v>
      </c>
      <c r="I169" s="1189"/>
      <c r="J169" s="1189"/>
      <c r="K169" s="1199">
        <f>O169+[2]март!L160</f>
        <v>0</v>
      </c>
      <c r="L169" s="1190">
        <f>P169+[2]март!L160</f>
        <v>0</v>
      </c>
      <c r="M169" s="1190">
        <f>D169-L169</f>
        <v>100</v>
      </c>
      <c r="N169" s="1190">
        <f>L169/D169*100</f>
        <v>0</v>
      </c>
      <c r="O169" s="1190">
        <f>SUM(S169:AW169)</f>
        <v>0</v>
      </c>
      <c r="P169" s="1190">
        <f>SUM(S170:AW170)</f>
        <v>0</v>
      </c>
      <c r="Q169" s="1190" t="e">
        <f>P169/O169*100</f>
        <v>#DIV/0!</v>
      </c>
      <c r="R169" s="380" t="s">
        <v>34</v>
      </c>
      <c r="S169" s="381"/>
      <c r="T169" s="381"/>
      <c r="U169" s="381"/>
      <c r="V169" s="381"/>
      <c r="W169" s="381"/>
      <c r="X169" s="381"/>
      <c r="Y169" s="381"/>
      <c r="Z169" s="381"/>
      <c r="AA169" s="381"/>
      <c r="AB169" s="381"/>
      <c r="AC169" s="381"/>
      <c r="AD169" s="381"/>
      <c r="AE169" s="381"/>
      <c r="AF169" s="381"/>
      <c r="AG169" s="381"/>
      <c r="AH169" s="381"/>
      <c r="AI169" s="381"/>
      <c r="AJ169" s="381"/>
      <c r="AK169" s="381"/>
      <c r="AL169" s="381"/>
      <c r="AM169" s="381"/>
      <c r="AN169" s="381"/>
      <c r="AO169" s="381"/>
      <c r="AP169" s="381"/>
      <c r="AQ169" s="381"/>
      <c r="AR169" s="381"/>
      <c r="AS169" s="381"/>
      <c r="AT169" s="381"/>
      <c r="AU169" s="381"/>
      <c r="AV169" s="381"/>
      <c r="AW169" s="381"/>
      <c r="AX169" s="1203" t="s">
        <v>326</v>
      </c>
      <c r="AY169" s="468">
        <f t="shared" si="6"/>
        <v>19</v>
      </c>
    </row>
    <row r="170" spans="1:52" hidden="1">
      <c r="A170" s="1198"/>
      <c r="B170" s="1187"/>
      <c r="C170" s="1185"/>
      <c r="D170" s="1188"/>
      <c r="E170" s="1189"/>
      <c r="F170" s="1189"/>
      <c r="G170" s="1189"/>
      <c r="H170" s="1189"/>
      <c r="I170" s="1189"/>
      <c r="J170" s="1189"/>
      <c r="K170" s="1199"/>
      <c r="L170" s="1190"/>
      <c r="M170" s="1190"/>
      <c r="N170" s="1190"/>
      <c r="O170" s="1190"/>
      <c r="P170" s="1190"/>
      <c r="Q170" s="1190"/>
      <c r="R170" s="374" t="s">
        <v>35</v>
      </c>
      <c r="S170" s="382"/>
      <c r="T170" s="382"/>
      <c r="U170" s="382"/>
      <c r="V170" s="382"/>
      <c r="W170" s="382"/>
      <c r="X170" s="382"/>
      <c r="Y170" s="382"/>
      <c r="Z170" s="382"/>
      <c r="AA170" s="382"/>
      <c r="AB170" s="382"/>
      <c r="AC170" s="382"/>
      <c r="AD170" s="382"/>
      <c r="AE170" s="382"/>
      <c r="AF170" s="382"/>
      <c r="AG170" s="382"/>
      <c r="AH170" s="382"/>
      <c r="AI170" s="382"/>
      <c r="AJ170" s="382"/>
      <c r="AK170" s="382"/>
      <c r="AL170" s="383"/>
      <c r="AM170" s="383"/>
      <c r="AN170" s="383"/>
      <c r="AO170" s="383"/>
      <c r="AP170" s="383"/>
      <c r="AQ170" s="383"/>
      <c r="AR170" s="383"/>
      <c r="AS170" s="383"/>
      <c r="AT170" s="383"/>
      <c r="AU170" s="389"/>
      <c r="AV170" s="390"/>
      <c r="AW170" s="391"/>
      <c r="AX170" s="1204"/>
      <c r="AY170" s="468">
        <f t="shared" si="6"/>
        <v>0</v>
      </c>
    </row>
    <row r="171" spans="1:52" ht="15" hidden="1" customHeight="1">
      <c r="A171" s="1198" t="s">
        <v>308</v>
      </c>
      <c r="B171" s="1187" t="s">
        <v>72</v>
      </c>
      <c r="C171" s="1184" t="s">
        <v>39</v>
      </c>
      <c r="D171" s="1188">
        <v>100</v>
      </c>
      <c r="E171" s="1189">
        <v>42186</v>
      </c>
      <c r="F171" s="1189"/>
      <c r="G171" s="1189"/>
      <c r="H171" s="1189">
        <v>42195</v>
      </c>
      <c r="I171" s="1189"/>
      <c r="J171" s="1189"/>
      <c r="K171" s="1199">
        <f>O171+[2]март!L162</f>
        <v>0</v>
      </c>
      <c r="L171" s="1190">
        <f>P171+[2]март!L162</f>
        <v>0</v>
      </c>
      <c r="M171" s="1190">
        <f>D171-L171</f>
        <v>100</v>
      </c>
      <c r="N171" s="1190">
        <f>L171/D171*100</f>
        <v>0</v>
      </c>
      <c r="O171" s="1190">
        <f>SUM(S171:AW171)</f>
        <v>0</v>
      </c>
      <c r="P171" s="1190">
        <f>SUM(S172:AW172)</f>
        <v>0</v>
      </c>
      <c r="Q171" s="1190" t="e">
        <f>P171/O171*100</f>
        <v>#DIV/0!</v>
      </c>
      <c r="R171" s="380" t="s">
        <v>34</v>
      </c>
      <c r="S171" s="381"/>
      <c r="T171" s="381"/>
      <c r="U171" s="381"/>
      <c r="V171" s="381"/>
      <c r="W171" s="381"/>
      <c r="X171" s="381"/>
      <c r="Y171" s="381"/>
      <c r="Z171" s="381"/>
      <c r="AA171" s="381"/>
      <c r="AB171" s="381"/>
      <c r="AC171" s="381"/>
      <c r="AD171" s="381"/>
      <c r="AE171" s="381"/>
      <c r="AF171" s="381"/>
      <c r="AG171" s="381"/>
      <c r="AH171" s="381"/>
      <c r="AI171" s="381"/>
      <c r="AJ171" s="381"/>
      <c r="AK171" s="381"/>
      <c r="AL171" s="381"/>
      <c r="AM171" s="381"/>
      <c r="AN171" s="381"/>
      <c r="AO171" s="381"/>
      <c r="AP171" s="381"/>
      <c r="AQ171" s="381"/>
      <c r="AR171" s="381"/>
      <c r="AS171" s="381"/>
      <c r="AT171" s="381"/>
      <c r="AU171" s="381"/>
      <c r="AV171" s="381"/>
      <c r="AW171" s="381"/>
      <c r="AX171" s="1203" t="s">
        <v>326</v>
      </c>
      <c r="AY171" s="468">
        <f t="shared" si="6"/>
        <v>9</v>
      </c>
    </row>
    <row r="172" spans="1:52" hidden="1">
      <c r="A172" s="1198"/>
      <c r="B172" s="1187"/>
      <c r="C172" s="1185"/>
      <c r="D172" s="1188"/>
      <c r="E172" s="1189"/>
      <c r="F172" s="1189"/>
      <c r="G172" s="1189"/>
      <c r="H172" s="1189"/>
      <c r="I172" s="1189"/>
      <c r="J172" s="1189"/>
      <c r="K172" s="1199"/>
      <c r="L172" s="1190"/>
      <c r="M172" s="1190"/>
      <c r="N172" s="1190"/>
      <c r="O172" s="1190"/>
      <c r="P172" s="1190"/>
      <c r="Q172" s="1190"/>
      <c r="R172" s="374" t="s">
        <v>35</v>
      </c>
      <c r="S172" s="382"/>
      <c r="T172" s="382"/>
      <c r="U172" s="382"/>
      <c r="V172" s="382"/>
      <c r="W172" s="382"/>
      <c r="X172" s="382"/>
      <c r="Y172" s="382"/>
      <c r="Z172" s="382"/>
      <c r="AA172" s="382"/>
      <c r="AB172" s="382"/>
      <c r="AC172" s="382"/>
      <c r="AD172" s="382"/>
      <c r="AE172" s="382"/>
      <c r="AF172" s="382"/>
      <c r="AG172" s="382"/>
      <c r="AH172" s="382"/>
      <c r="AI172" s="382"/>
      <c r="AJ172" s="382"/>
      <c r="AK172" s="382"/>
      <c r="AL172" s="383"/>
      <c r="AM172" s="383"/>
      <c r="AN172" s="383"/>
      <c r="AO172" s="383"/>
      <c r="AP172" s="383"/>
      <c r="AQ172" s="383"/>
      <c r="AR172" s="383"/>
      <c r="AS172" s="383"/>
      <c r="AT172" s="383"/>
      <c r="AU172" s="389"/>
      <c r="AV172" s="390"/>
      <c r="AW172" s="391"/>
      <c r="AX172" s="1204"/>
      <c r="AY172" s="468">
        <f t="shared" si="6"/>
        <v>0</v>
      </c>
    </row>
    <row r="173" spans="1:52" ht="15" hidden="1" customHeight="1">
      <c r="A173" s="1198" t="s">
        <v>309</v>
      </c>
      <c r="B173" s="1187" t="s">
        <v>97</v>
      </c>
      <c r="C173" s="1184" t="s">
        <v>39</v>
      </c>
      <c r="D173" s="1188">
        <v>100</v>
      </c>
      <c r="E173" s="1189">
        <v>42186</v>
      </c>
      <c r="F173" s="1189"/>
      <c r="G173" s="1189"/>
      <c r="H173" s="1189">
        <v>42200</v>
      </c>
      <c r="I173" s="1189"/>
      <c r="J173" s="1189"/>
      <c r="K173" s="1199">
        <f>O173+[2]март!L164</f>
        <v>0</v>
      </c>
      <c r="L173" s="1190">
        <f>P173+[2]март!L164</f>
        <v>0</v>
      </c>
      <c r="M173" s="1190">
        <f>D173-L173</f>
        <v>100</v>
      </c>
      <c r="N173" s="1190">
        <f>L173/D173*100</f>
        <v>0</v>
      </c>
      <c r="O173" s="1190">
        <f>SUM(S173:AW173)</f>
        <v>0</v>
      </c>
      <c r="P173" s="1190">
        <f>SUM(S174:AW174)</f>
        <v>0</v>
      </c>
      <c r="Q173" s="1190" t="e">
        <f>P173/O173*100</f>
        <v>#DIV/0!</v>
      </c>
      <c r="R173" s="380" t="s">
        <v>34</v>
      </c>
      <c r="S173" s="381"/>
      <c r="T173" s="381"/>
      <c r="U173" s="381"/>
      <c r="V173" s="381"/>
      <c r="W173" s="381"/>
      <c r="X173" s="381"/>
      <c r="Y173" s="381"/>
      <c r="Z173" s="381"/>
      <c r="AA173" s="381"/>
      <c r="AB173" s="381"/>
      <c r="AC173" s="381"/>
      <c r="AD173" s="381"/>
      <c r="AE173" s="381"/>
      <c r="AF173" s="381"/>
      <c r="AG173" s="381"/>
      <c r="AH173" s="381"/>
      <c r="AI173" s="381"/>
      <c r="AJ173" s="381"/>
      <c r="AK173" s="381"/>
      <c r="AL173" s="381"/>
      <c r="AM173" s="381"/>
      <c r="AN173" s="381"/>
      <c r="AO173" s="381"/>
      <c r="AP173" s="381"/>
      <c r="AQ173" s="381"/>
      <c r="AR173" s="381"/>
      <c r="AS173" s="381"/>
      <c r="AT173" s="381"/>
      <c r="AU173" s="381"/>
      <c r="AV173" s="381"/>
      <c r="AW173" s="381"/>
      <c r="AX173" s="1203" t="s">
        <v>326</v>
      </c>
      <c r="AY173" s="468">
        <f t="shared" si="6"/>
        <v>14</v>
      </c>
    </row>
    <row r="174" spans="1:52" hidden="1">
      <c r="A174" s="1198"/>
      <c r="B174" s="1187"/>
      <c r="C174" s="1185"/>
      <c r="D174" s="1188"/>
      <c r="E174" s="1189"/>
      <c r="F174" s="1189"/>
      <c r="G174" s="1189"/>
      <c r="H174" s="1189"/>
      <c r="I174" s="1189"/>
      <c r="J174" s="1189"/>
      <c r="K174" s="1199"/>
      <c r="L174" s="1190"/>
      <c r="M174" s="1190"/>
      <c r="N174" s="1190"/>
      <c r="O174" s="1190"/>
      <c r="P174" s="1190"/>
      <c r="Q174" s="1190"/>
      <c r="R174" s="374" t="s">
        <v>35</v>
      </c>
      <c r="S174" s="382"/>
      <c r="T174" s="382"/>
      <c r="U174" s="382"/>
      <c r="V174" s="382"/>
      <c r="W174" s="382"/>
      <c r="X174" s="382"/>
      <c r="Y174" s="382"/>
      <c r="Z174" s="382"/>
      <c r="AA174" s="382"/>
      <c r="AB174" s="382"/>
      <c r="AC174" s="382"/>
      <c r="AD174" s="382"/>
      <c r="AE174" s="382"/>
      <c r="AF174" s="382"/>
      <c r="AG174" s="382"/>
      <c r="AH174" s="382"/>
      <c r="AI174" s="382"/>
      <c r="AJ174" s="382"/>
      <c r="AK174" s="382"/>
      <c r="AL174" s="383"/>
      <c r="AM174" s="383"/>
      <c r="AN174" s="383"/>
      <c r="AO174" s="383"/>
      <c r="AP174" s="383"/>
      <c r="AQ174" s="383"/>
      <c r="AR174" s="383"/>
      <c r="AS174" s="383"/>
      <c r="AT174" s="383"/>
      <c r="AU174" s="389"/>
      <c r="AV174" s="390"/>
      <c r="AW174" s="391"/>
      <c r="AX174" s="1204"/>
      <c r="AY174" s="468">
        <f t="shared" si="6"/>
        <v>0</v>
      </c>
    </row>
    <row r="175" spans="1:52" ht="15" hidden="1" customHeight="1">
      <c r="A175" s="1198" t="s">
        <v>310</v>
      </c>
      <c r="B175" s="1187" t="s">
        <v>96</v>
      </c>
      <c r="C175" s="1184" t="s">
        <v>39</v>
      </c>
      <c r="D175" s="1188">
        <v>100</v>
      </c>
      <c r="E175" s="1189">
        <v>42186</v>
      </c>
      <c r="F175" s="1189"/>
      <c r="G175" s="1189"/>
      <c r="H175" s="1189">
        <v>42203</v>
      </c>
      <c r="I175" s="1189"/>
      <c r="J175" s="1189"/>
      <c r="K175" s="1199">
        <f>O175+[2]март!L166</f>
        <v>0</v>
      </c>
      <c r="L175" s="1190">
        <f>P175+[2]март!L166</f>
        <v>0</v>
      </c>
      <c r="M175" s="1190">
        <f>D175-L175</f>
        <v>100</v>
      </c>
      <c r="N175" s="1190">
        <f>L175/D175*100</f>
        <v>0</v>
      </c>
      <c r="O175" s="1190">
        <f>SUM(S175:AW175)</f>
        <v>0</v>
      </c>
      <c r="P175" s="1190">
        <f>SUM(S176:AW176)</f>
        <v>0</v>
      </c>
      <c r="Q175" s="1190" t="e">
        <f>P175/O175*100</f>
        <v>#DIV/0!</v>
      </c>
      <c r="R175" s="380" t="s">
        <v>34</v>
      </c>
      <c r="S175" s="381"/>
      <c r="T175" s="381"/>
      <c r="U175" s="381"/>
      <c r="V175" s="381"/>
      <c r="W175" s="381"/>
      <c r="X175" s="381"/>
      <c r="Y175" s="381"/>
      <c r="Z175" s="381"/>
      <c r="AA175" s="381"/>
      <c r="AB175" s="381"/>
      <c r="AC175" s="381"/>
      <c r="AD175" s="381"/>
      <c r="AE175" s="381"/>
      <c r="AF175" s="381"/>
      <c r="AG175" s="381"/>
      <c r="AH175" s="381"/>
      <c r="AI175" s="381"/>
      <c r="AJ175" s="381"/>
      <c r="AK175" s="381"/>
      <c r="AL175" s="381"/>
      <c r="AM175" s="381"/>
      <c r="AN175" s="381"/>
      <c r="AO175" s="381"/>
      <c r="AP175" s="381"/>
      <c r="AQ175" s="381"/>
      <c r="AR175" s="381"/>
      <c r="AS175" s="381"/>
      <c r="AT175" s="381"/>
      <c r="AU175" s="381"/>
      <c r="AV175" s="381"/>
      <c r="AW175" s="381"/>
      <c r="AX175" s="1203" t="s">
        <v>326</v>
      </c>
      <c r="AY175" s="468">
        <f t="shared" si="6"/>
        <v>17</v>
      </c>
    </row>
    <row r="176" spans="1:52" hidden="1">
      <c r="A176" s="1198"/>
      <c r="B176" s="1187"/>
      <c r="C176" s="1185"/>
      <c r="D176" s="1188"/>
      <c r="E176" s="1189"/>
      <c r="F176" s="1189"/>
      <c r="G176" s="1189"/>
      <c r="H176" s="1189"/>
      <c r="I176" s="1189"/>
      <c r="J176" s="1189"/>
      <c r="K176" s="1199"/>
      <c r="L176" s="1190"/>
      <c r="M176" s="1190"/>
      <c r="N176" s="1190"/>
      <c r="O176" s="1190"/>
      <c r="P176" s="1190"/>
      <c r="Q176" s="1190"/>
      <c r="R176" s="374" t="s">
        <v>35</v>
      </c>
      <c r="S176" s="382"/>
      <c r="T176" s="382"/>
      <c r="U176" s="382"/>
      <c r="V176" s="382"/>
      <c r="W176" s="382"/>
      <c r="X176" s="382"/>
      <c r="Y176" s="382"/>
      <c r="Z176" s="382"/>
      <c r="AA176" s="382"/>
      <c r="AB176" s="382"/>
      <c r="AC176" s="382"/>
      <c r="AD176" s="382"/>
      <c r="AE176" s="382"/>
      <c r="AF176" s="382"/>
      <c r="AG176" s="382"/>
      <c r="AH176" s="382"/>
      <c r="AI176" s="382"/>
      <c r="AJ176" s="382"/>
      <c r="AK176" s="382"/>
      <c r="AL176" s="383"/>
      <c r="AM176" s="383"/>
      <c r="AN176" s="383"/>
      <c r="AO176" s="383"/>
      <c r="AP176" s="383"/>
      <c r="AQ176" s="383"/>
      <c r="AR176" s="383"/>
      <c r="AS176" s="383"/>
      <c r="AT176" s="383"/>
      <c r="AU176" s="389"/>
      <c r="AV176" s="390"/>
      <c r="AW176" s="391"/>
      <c r="AX176" s="1204"/>
      <c r="AY176" s="468">
        <f t="shared" si="6"/>
        <v>0</v>
      </c>
    </row>
    <row r="177" spans="1:50" hidden="1">
      <c r="A177" s="392">
        <v>8</v>
      </c>
      <c r="B177" s="1193" t="s">
        <v>116</v>
      </c>
      <c r="C177" s="1193"/>
      <c r="D177" s="1193"/>
      <c r="E177" s="1193">
        <v>42065</v>
      </c>
      <c r="F177" s="1193"/>
      <c r="G177" s="1193"/>
      <c r="H177" s="1193">
        <v>42300</v>
      </c>
      <c r="I177" s="1193"/>
      <c r="J177" s="1193"/>
      <c r="K177" s="1193"/>
      <c r="L177" s="1193"/>
      <c r="M177" s="1193"/>
      <c r="N177" s="1193"/>
      <c r="O177" s="1193"/>
      <c r="P177" s="1193"/>
      <c r="Q177" s="1193"/>
      <c r="R177" s="1193"/>
      <c r="S177" s="1193"/>
      <c r="T177" s="1193"/>
      <c r="U177" s="1193"/>
      <c r="V177" s="1193"/>
      <c r="W177" s="1193"/>
      <c r="X177" s="1193"/>
      <c r="Y177" s="1193"/>
      <c r="Z177" s="1193"/>
      <c r="AA177" s="1193"/>
      <c r="AB177" s="1193"/>
      <c r="AC177" s="1193"/>
      <c r="AD177" s="1193"/>
      <c r="AE177" s="1193"/>
      <c r="AF177" s="1193"/>
      <c r="AG177" s="1193"/>
      <c r="AH177" s="1193"/>
      <c r="AI177" s="1193"/>
      <c r="AJ177" s="1193"/>
      <c r="AK177" s="1193"/>
      <c r="AL177" s="1193"/>
      <c r="AM177" s="1193"/>
      <c r="AN177" s="1193"/>
      <c r="AO177" s="1193"/>
      <c r="AP177" s="1193"/>
      <c r="AQ177" s="1193"/>
      <c r="AR177" s="1193"/>
      <c r="AS177" s="1193"/>
      <c r="AT177" s="1193"/>
      <c r="AU177" s="1193"/>
      <c r="AV177" s="1193"/>
      <c r="AW177" s="1193"/>
      <c r="AX177" s="1193"/>
    </row>
    <row r="178" spans="1:50" ht="15" hidden="1" customHeight="1">
      <c r="A178" s="1198" t="s">
        <v>166</v>
      </c>
      <c r="B178" s="1187" t="s">
        <v>93</v>
      </c>
      <c r="C178" s="1184" t="s">
        <v>38</v>
      </c>
      <c r="D178" s="1188">
        <v>3279</v>
      </c>
      <c r="E178" s="1200">
        <v>42109</v>
      </c>
      <c r="F178" s="1200">
        <v>42215</v>
      </c>
      <c r="G178" s="1200"/>
      <c r="H178" s="1200">
        <v>42123</v>
      </c>
      <c r="I178" s="1200">
        <v>42307</v>
      </c>
      <c r="J178" s="1200"/>
      <c r="K178" s="1199">
        <f>O178+[2]апрель!L169</f>
        <v>0</v>
      </c>
      <c r="L178" s="1199">
        <f>P178+[2]апрель!L169</f>
        <v>0</v>
      </c>
      <c r="M178" s="1201">
        <f>D178-L178</f>
        <v>3279</v>
      </c>
      <c r="N178" s="1201">
        <f>L178/D178*100</f>
        <v>0</v>
      </c>
      <c r="O178" s="1188">
        <f>SUM(S178:AW178)</f>
        <v>0</v>
      </c>
      <c r="P178" s="1201">
        <f>SUM(S179:AW179)</f>
        <v>0</v>
      </c>
      <c r="Q178" s="1201" t="e">
        <f>P178/O178*100</f>
        <v>#DIV/0!</v>
      </c>
      <c r="R178" s="380" t="s">
        <v>34</v>
      </c>
      <c r="S178" s="381"/>
      <c r="T178" s="381"/>
      <c r="U178" s="381"/>
      <c r="V178" s="381"/>
      <c r="W178" s="381"/>
      <c r="X178" s="381"/>
      <c r="Y178" s="381"/>
      <c r="Z178" s="381"/>
      <c r="AA178" s="381"/>
      <c r="AB178" s="381"/>
      <c r="AC178" s="381"/>
      <c r="AD178" s="381"/>
      <c r="AE178" s="381"/>
      <c r="AF178" s="381"/>
      <c r="AG178" s="381"/>
      <c r="AH178" s="381"/>
      <c r="AI178" s="381"/>
      <c r="AJ178" s="381"/>
      <c r="AK178" s="381"/>
      <c r="AL178" s="381"/>
      <c r="AM178" s="381"/>
      <c r="AN178" s="381"/>
      <c r="AO178" s="381"/>
      <c r="AP178" s="381"/>
      <c r="AQ178" s="381"/>
      <c r="AR178" s="381"/>
      <c r="AS178" s="381"/>
      <c r="AT178" s="381"/>
      <c r="AU178" s="381"/>
      <c r="AV178" s="381"/>
      <c r="AW178" s="381"/>
      <c r="AX178" s="1184" t="s">
        <v>393</v>
      </c>
    </row>
    <row r="179" spans="1:50" hidden="1">
      <c r="A179" s="1198"/>
      <c r="B179" s="1187"/>
      <c r="C179" s="1185"/>
      <c r="D179" s="1188"/>
      <c r="E179" s="1200"/>
      <c r="F179" s="1200"/>
      <c r="G179" s="1200"/>
      <c r="H179" s="1200"/>
      <c r="I179" s="1200"/>
      <c r="J179" s="1200"/>
      <c r="K179" s="1199"/>
      <c r="L179" s="1199"/>
      <c r="M179" s="1202"/>
      <c r="N179" s="1202"/>
      <c r="O179" s="1188"/>
      <c r="P179" s="1202"/>
      <c r="Q179" s="1202"/>
      <c r="R179" s="374" t="s">
        <v>35</v>
      </c>
      <c r="S179" s="382"/>
      <c r="T179" s="382"/>
      <c r="U179" s="382"/>
      <c r="V179" s="382"/>
      <c r="W179" s="382"/>
      <c r="X179" s="382"/>
      <c r="Y179" s="382"/>
      <c r="Z179" s="382"/>
      <c r="AA179" s="382"/>
      <c r="AB179" s="382"/>
      <c r="AC179" s="382"/>
      <c r="AD179" s="382"/>
      <c r="AE179" s="382"/>
      <c r="AF179" s="382"/>
      <c r="AG179" s="382"/>
      <c r="AH179" s="382"/>
      <c r="AI179" s="382"/>
      <c r="AJ179" s="382"/>
      <c r="AK179" s="382"/>
      <c r="AL179" s="383"/>
      <c r="AM179" s="383"/>
      <c r="AN179" s="383"/>
      <c r="AO179" s="383"/>
      <c r="AP179" s="383"/>
      <c r="AQ179" s="383"/>
      <c r="AR179" s="383"/>
      <c r="AS179" s="383"/>
      <c r="AT179" s="383"/>
      <c r="AU179" s="389"/>
      <c r="AV179" s="390"/>
      <c r="AW179" s="391"/>
      <c r="AX179" s="1185"/>
    </row>
    <row r="180" spans="1:50" hidden="1">
      <c r="A180" s="1198" t="s">
        <v>311</v>
      </c>
      <c r="B180" s="1187" t="s">
        <v>111</v>
      </c>
      <c r="C180" s="1184" t="s">
        <v>39</v>
      </c>
      <c r="D180" s="1188">
        <v>100</v>
      </c>
      <c r="E180" s="1200">
        <v>42085</v>
      </c>
      <c r="F180" s="1200">
        <v>42175</v>
      </c>
      <c r="G180" s="1200"/>
      <c r="H180" s="1200">
        <v>42110</v>
      </c>
      <c r="I180" s="1200">
        <f>F180+20</f>
        <v>42195</v>
      </c>
      <c r="J180" s="1200"/>
      <c r="K180" s="1199">
        <f>O180+[2]март!L171</f>
        <v>0</v>
      </c>
      <c r="L180" s="1199">
        <f>P180+[2]март!L171</f>
        <v>0</v>
      </c>
      <c r="M180" s="1201">
        <f>D180-L180</f>
        <v>100</v>
      </c>
      <c r="N180" s="1201">
        <f>L180/D180*100</f>
        <v>0</v>
      </c>
      <c r="O180" s="1188">
        <f>SUM(S180:AW180)</f>
        <v>0</v>
      </c>
      <c r="P180" s="1201">
        <f>SUM(S181:AW181)</f>
        <v>0</v>
      </c>
      <c r="Q180" s="1201" t="e">
        <f>P180/O180*100</f>
        <v>#DIV/0!</v>
      </c>
      <c r="R180" s="380" t="s">
        <v>34</v>
      </c>
      <c r="S180" s="381"/>
      <c r="T180" s="381"/>
      <c r="U180" s="381"/>
      <c r="V180" s="381"/>
      <c r="W180" s="381"/>
      <c r="X180" s="381"/>
      <c r="Y180" s="381"/>
      <c r="Z180" s="381"/>
      <c r="AA180" s="381"/>
      <c r="AB180" s="381"/>
      <c r="AC180" s="381"/>
      <c r="AD180" s="381"/>
      <c r="AE180" s="381"/>
      <c r="AF180" s="381"/>
      <c r="AG180" s="381"/>
      <c r="AH180" s="381"/>
      <c r="AI180" s="381"/>
      <c r="AJ180" s="381"/>
      <c r="AK180" s="381"/>
      <c r="AL180" s="381"/>
      <c r="AM180" s="381"/>
      <c r="AN180" s="381"/>
      <c r="AO180" s="381"/>
      <c r="AP180" s="381"/>
      <c r="AQ180" s="381"/>
      <c r="AR180" s="381"/>
      <c r="AS180" s="381"/>
      <c r="AT180" s="381"/>
      <c r="AU180" s="381"/>
      <c r="AV180" s="381"/>
      <c r="AW180" s="381"/>
      <c r="AX180" s="1184"/>
    </row>
    <row r="181" spans="1:50" hidden="1">
      <c r="A181" s="1198"/>
      <c r="B181" s="1187"/>
      <c r="C181" s="1185"/>
      <c r="D181" s="1188"/>
      <c r="E181" s="1200"/>
      <c r="F181" s="1200"/>
      <c r="G181" s="1200"/>
      <c r="H181" s="1200"/>
      <c r="I181" s="1200"/>
      <c r="J181" s="1200"/>
      <c r="K181" s="1199"/>
      <c r="L181" s="1199"/>
      <c r="M181" s="1202"/>
      <c r="N181" s="1202"/>
      <c r="O181" s="1188"/>
      <c r="P181" s="1202"/>
      <c r="Q181" s="1202"/>
      <c r="R181" s="374" t="s">
        <v>35</v>
      </c>
      <c r="S181" s="382"/>
      <c r="T181" s="382"/>
      <c r="U181" s="382"/>
      <c r="V181" s="382"/>
      <c r="W181" s="382"/>
      <c r="X181" s="382"/>
      <c r="Y181" s="382"/>
      <c r="Z181" s="382"/>
      <c r="AA181" s="382"/>
      <c r="AB181" s="382"/>
      <c r="AC181" s="382"/>
      <c r="AD181" s="382"/>
      <c r="AE181" s="382"/>
      <c r="AF181" s="382"/>
      <c r="AG181" s="382"/>
      <c r="AH181" s="382"/>
      <c r="AI181" s="382"/>
      <c r="AJ181" s="382"/>
      <c r="AK181" s="382"/>
      <c r="AL181" s="383"/>
      <c r="AM181" s="383"/>
      <c r="AN181" s="383"/>
      <c r="AO181" s="383"/>
      <c r="AP181" s="383"/>
      <c r="AQ181" s="383"/>
      <c r="AR181" s="383"/>
      <c r="AS181" s="383"/>
      <c r="AT181" s="383"/>
      <c r="AU181" s="389"/>
      <c r="AV181" s="390"/>
      <c r="AW181" s="391"/>
      <c r="AX181" s="1185"/>
    </row>
    <row r="182" spans="1:50" hidden="1">
      <c r="A182" s="1198" t="s">
        <v>312</v>
      </c>
      <c r="B182" s="1187" t="s">
        <v>96</v>
      </c>
      <c r="C182" s="1184" t="s">
        <v>39</v>
      </c>
      <c r="D182" s="1188">
        <v>100</v>
      </c>
      <c r="E182" s="1200">
        <v>42109</v>
      </c>
      <c r="F182" s="1200"/>
      <c r="G182" s="1200"/>
      <c r="H182" s="1200">
        <v>42123</v>
      </c>
      <c r="I182" s="1200"/>
      <c r="J182" s="1200"/>
      <c r="K182" s="1199">
        <f>O182+[2]март!L173</f>
        <v>0</v>
      </c>
      <c r="L182" s="1199">
        <f>P182+[2]март!L173</f>
        <v>0</v>
      </c>
      <c r="M182" s="1201">
        <f>D182-L182</f>
        <v>100</v>
      </c>
      <c r="N182" s="1201">
        <f>L182/D182*100</f>
        <v>0</v>
      </c>
      <c r="O182" s="1188">
        <f>SUM(S182:AW182)</f>
        <v>0</v>
      </c>
      <c r="P182" s="1201">
        <f>SUM(S183:AW183)</f>
        <v>0</v>
      </c>
      <c r="Q182" s="1201" t="e">
        <f>P182/O182*100</f>
        <v>#DIV/0!</v>
      </c>
      <c r="R182" s="380" t="s">
        <v>34</v>
      </c>
      <c r="S182" s="381"/>
      <c r="T182" s="381"/>
      <c r="U182" s="381"/>
      <c r="V182" s="381"/>
      <c r="W182" s="381"/>
      <c r="X182" s="381"/>
      <c r="Y182" s="381"/>
      <c r="Z182" s="381"/>
      <c r="AA182" s="381"/>
      <c r="AB182" s="381"/>
      <c r="AC182" s="381"/>
      <c r="AD182" s="381"/>
      <c r="AE182" s="381"/>
      <c r="AF182" s="381"/>
      <c r="AG182" s="381"/>
      <c r="AH182" s="381"/>
      <c r="AI182" s="381"/>
      <c r="AJ182" s="381"/>
      <c r="AK182" s="381"/>
      <c r="AL182" s="381"/>
      <c r="AM182" s="381"/>
      <c r="AN182" s="381"/>
      <c r="AO182" s="381"/>
      <c r="AP182" s="381"/>
      <c r="AQ182" s="381"/>
      <c r="AR182" s="381"/>
      <c r="AS182" s="381"/>
      <c r="AT182" s="381"/>
      <c r="AU182" s="381"/>
      <c r="AV182" s="381"/>
      <c r="AW182" s="381"/>
      <c r="AX182" s="1184"/>
    </row>
    <row r="183" spans="1:50" hidden="1">
      <c r="A183" s="1198"/>
      <c r="B183" s="1187"/>
      <c r="C183" s="1185"/>
      <c r="D183" s="1188"/>
      <c r="E183" s="1200"/>
      <c r="F183" s="1200"/>
      <c r="G183" s="1200"/>
      <c r="H183" s="1200"/>
      <c r="I183" s="1200"/>
      <c r="J183" s="1200"/>
      <c r="K183" s="1199"/>
      <c r="L183" s="1199"/>
      <c r="M183" s="1202"/>
      <c r="N183" s="1202"/>
      <c r="O183" s="1188"/>
      <c r="P183" s="1202"/>
      <c r="Q183" s="1202"/>
      <c r="R183" s="374" t="s">
        <v>35</v>
      </c>
      <c r="S183" s="382"/>
      <c r="T183" s="382"/>
      <c r="U183" s="382"/>
      <c r="V183" s="382"/>
      <c r="W183" s="382"/>
      <c r="X183" s="382"/>
      <c r="Y183" s="382"/>
      <c r="Z183" s="382"/>
      <c r="AA183" s="382"/>
      <c r="AB183" s="382"/>
      <c r="AC183" s="382"/>
      <c r="AD183" s="382"/>
      <c r="AE183" s="382"/>
      <c r="AF183" s="382"/>
      <c r="AG183" s="382"/>
      <c r="AH183" s="382"/>
      <c r="AI183" s="382"/>
      <c r="AJ183" s="382"/>
      <c r="AK183" s="382"/>
      <c r="AL183" s="383"/>
      <c r="AM183" s="383"/>
      <c r="AN183" s="383"/>
      <c r="AO183" s="383"/>
      <c r="AP183" s="383"/>
      <c r="AQ183" s="383"/>
      <c r="AR183" s="383"/>
      <c r="AS183" s="383"/>
      <c r="AT183" s="383"/>
      <c r="AU183" s="389"/>
      <c r="AV183" s="390"/>
      <c r="AW183" s="391"/>
      <c r="AX183" s="1185"/>
    </row>
    <row r="184" spans="1:50" hidden="1">
      <c r="A184" s="1198" t="s">
        <v>313</v>
      </c>
      <c r="B184" s="1187" t="s">
        <v>117</v>
      </c>
      <c r="C184" s="1184" t="s">
        <v>39</v>
      </c>
      <c r="D184" s="1188">
        <v>100</v>
      </c>
      <c r="E184" s="1200">
        <v>42109</v>
      </c>
      <c r="F184" s="1200"/>
      <c r="G184" s="1200"/>
      <c r="H184" s="1200">
        <v>42112</v>
      </c>
      <c r="I184" s="1200"/>
      <c r="J184" s="1200"/>
      <c r="K184" s="1199">
        <f>O184+[2]март!L175</f>
        <v>0</v>
      </c>
      <c r="L184" s="1199">
        <f>P184+[2]март!L175</f>
        <v>0</v>
      </c>
      <c r="M184" s="1201">
        <f>D184-L184</f>
        <v>100</v>
      </c>
      <c r="N184" s="1201">
        <f>L184/D184*100</f>
        <v>0</v>
      </c>
      <c r="O184" s="1188">
        <f>SUM(S184:AW184)</f>
        <v>0</v>
      </c>
      <c r="P184" s="1201">
        <f>SUM(S185:AW185)</f>
        <v>0</v>
      </c>
      <c r="Q184" s="1201" t="e">
        <f>P184/O184*100</f>
        <v>#DIV/0!</v>
      </c>
      <c r="R184" s="380" t="s">
        <v>34</v>
      </c>
      <c r="S184" s="381"/>
      <c r="T184" s="381"/>
      <c r="U184" s="381"/>
      <c r="V184" s="381"/>
      <c r="W184" s="381"/>
      <c r="X184" s="381"/>
      <c r="Y184" s="381"/>
      <c r="Z184" s="381"/>
      <c r="AA184" s="381"/>
      <c r="AB184" s="381"/>
      <c r="AC184" s="381"/>
      <c r="AD184" s="381"/>
      <c r="AE184" s="381"/>
      <c r="AF184" s="381"/>
      <c r="AG184" s="381"/>
      <c r="AH184" s="381"/>
      <c r="AI184" s="381"/>
      <c r="AJ184" s="381"/>
      <c r="AK184" s="381"/>
      <c r="AL184" s="381"/>
      <c r="AM184" s="381"/>
      <c r="AN184" s="381"/>
      <c r="AO184" s="381"/>
      <c r="AP184" s="381"/>
      <c r="AQ184" s="381"/>
      <c r="AR184" s="381"/>
      <c r="AS184" s="381"/>
      <c r="AT184" s="381"/>
      <c r="AU184" s="381"/>
      <c r="AV184" s="381"/>
      <c r="AW184" s="381"/>
      <c r="AX184" s="1184"/>
    </row>
    <row r="185" spans="1:50" hidden="1">
      <c r="A185" s="1198"/>
      <c r="B185" s="1187"/>
      <c r="C185" s="1185"/>
      <c r="D185" s="1188"/>
      <c r="E185" s="1200"/>
      <c r="F185" s="1200"/>
      <c r="G185" s="1200"/>
      <c r="H185" s="1200"/>
      <c r="I185" s="1200"/>
      <c r="J185" s="1200"/>
      <c r="K185" s="1199"/>
      <c r="L185" s="1199"/>
      <c r="M185" s="1202"/>
      <c r="N185" s="1202"/>
      <c r="O185" s="1188"/>
      <c r="P185" s="1202"/>
      <c r="Q185" s="1202"/>
      <c r="R185" s="374" t="s">
        <v>35</v>
      </c>
      <c r="S185" s="382"/>
      <c r="T185" s="382"/>
      <c r="U185" s="382"/>
      <c r="V185" s="382"/>
      <c r="W185" s="382"/>
      <c r="X185" s="382"/>
      <c r="Y185" s="382"/>
      <c r="Z185" s="382"/>
      <c r="AA185" s="382"/>
      <c r="AB185" s="382"/>
      <c r="AC185" s="382"/>
      <c r="AD185" s="382"/>
      <c r="AE185" s="382"/>
      <c r="AF185" s="382"/>
      <c r="AG185" s="382"/>
      <c r="AH185" s="382"/>
      <c r="AI185" s="382"/>
      <c r="AJ185" s="382"/>
      <c r="AK185" s="382"/>
      <c r="AL185" s="383"/>
      <c r="AM185" s="383"/>
      <c r="AN185" s="383"/>
      <c r="AO185" s="383"/>
      <c r="AP185" s="383"/>
      <c r="AQ185" s="383"/>
      <c r="AR185" s="383"/>
      <c r="AS185" s="383"/>
      <c r="AT185" s="383"/>
      <c r="AU185" s="389"/>
      <c r="AV185" s="390"/>
      <c r="AW185" s="391"/>
      <c r="AX185" s="1185"/>
    </row>
    <row r="186" spans="1:50" hidden="1">
      <c r="A186" s="1198" t="s">
        <v>314</v>
      </c>
      <c r="B186" s="1187" t="s">
        <v>118</v>
      </c>
      <c r="C186" s="1184" t="s">
        <v>39</v>
      </c>
      <c r="D186" s="1188">
        <v>100</v>
      </c>
      <c r="E186" s="1200">
        <v>42113</v>
      </c>
      <c r="F186" s="1200"/>
      <c r="G186" s="1200"/>
      <c r="H186" s="1200">
        <v>42137</v>
      </c>
      <c r="I186" s="1200"/>
      <c r="J186" s="1200"/>
      <c r="K186" s="1199">
        <f>O186+[2]март!L177</f>
        <v>0</v>
      </c>
      <c r="L186" s="1199">
        <f>P186+[2]март!L177</f>
        <v>0</v>
      </c>
      <c r="M186" s="1201">
        <f>D186-L186</f>
        <v>100</v>
      </c>
      <c r="N186" s="1201">
        <f>L186/D186*100</f>
        <v>0</v>
      </c>
      <c r="O186" s="1188">
        <f>SUM(S186:AW186)</f>
        <v>0</v>
      </c>
      <c r="P186" s="1201">
        <f>SUM(S187:AW187)</f>
        <v>0</v>
      </c>
      <c r="Q186" s="1201" t="e">
        <f>P186/O186*100</f>
        <v>#DIV/0!</v>
      </c>
      <c r="R186" s="380" t="s">
        <v>34</v>
      </c>
      <c r="S186" s="381"/>
      <c r="T186" s="381"/>
      <c r="U186" s="381"/>
      <c r="V186" s="381"/>
      <c r="W186" s="381"/>
      <c r="X186" s="381"/>
      <c r="Y186" s="381"/>
      <c r="Z186" s="381"/>
      <c r="AA186" s="381"/>
      <c r="AB186" s="381"/>
      <c r="AC186" s="381"/>
      <c r="AD186" s="381"/>
      <c r="AE186" s="381"/>
      <c r="AF186" s="381"/>
      <c r="AG186" s="381"/>
      <c r="AH186" s="381"/>
      <c r="AI186" s="381"/>
      <c r="AJ186" s="381"/>
      <c r="AK186" s="381"/>
      <c r="AL186" s="381"/>
      <c r="AM186" s="381"/>
      <c r="AN186" s="381"/>
      <c r="AO186" s="381"/>
      <c r="AP186" s="381"/>
      <c r="AQ186" s="381"/>
      <c r="AR186" s="381"/>
      <c r="AS186" s="381"/>
      <c r="AT186" s="381"/>
      <c r="AU186" s="381"/>
      <c r="AV186" s="381"/>
      <c r="AW186" s="381"/>
      <c r="AX186" s="1184"/>
    </row>
    <row r="187" spans="1:50" hidden="1">
      <c r="A187" s="1198"/>
      <c r="B187" s="1187"/>
      <c r="C187" s="1185"/>
      <c r="D187" s="1188"/>
      <c r="E187" s="1200"/>
      <c r="F187" s="1200"/>
      <c r="G187" s="1200"/>
      <c r="H187" s="1200"/>
      <c r="I187" s="1200"/>
      <c r="J187" s="1200"/>
      <c r="K187" s="1199"/>
      <c r="L187" s="1199"/>
      <c r="M187" s="1202"/>
      <c r="N187" s="1202"/>
      <c r="O187" s="1188"/>
      <c r="P187" s="1202"/>
      <c r="Q187" s="1202"/>
      <c r="R187" s="374" t="s">
        <v>35</v>
      </c>
      <c r="S187" s="382"/>
      <c r="T187" s="382"/>
      <c r="U187" s="382"/>
      <c r="V187" s="382"/>
      <c r="W187" s="382"/>
      <c r="X187" s="382"/>
      <c r="Y187" s="382"/>
      <c r="Z187" s="382"/>
      <c r="AA187" s="382"/>
      <c r="AB187" s="382"/>
      <c r="AC187" s="382"/>
      <c r="AD187" s="382"/>
      <c r="AE187" s="382"/>
      <c r="AF187" s="382"/>
      <c r="AG187" s="382"/>
      <c r="AH187" s="382"/>
      <c r="AI187" s="382"/>
      <c r="AJ187" s="382"/>
      <c r="AK187" s="382"/>
      <c r="AL187" s="383"/>
      <c r="AM187" s="383"/>
      <c r="AN187" s="383"/>
      <c r="AO187" s="383"/>
      <c r="AP187" s="383"/>
      <c r="AQ187" s="383"/>
      <c r="AR187" s="383"/>
      <c r="AS187" s="383"/>
      <c r="AT187" s="383"/>
      <c r="AU187" s="389"/>
      <c r="AV187" s="390"/>
      <c r="AW187" s="391"/>
      <c r="AX187" s="1185"/>
    </row>
    <row r="188" spans="1:50" hidden="1">
      <c r="A188" s="1198" t="s">
        <v>315</v>
      </c>
      <c r="B188" s="1187" t="s">
        <v>8</v>
      </c>
      <c r="C188" s="1184" t="s">
        <v>39</v>
      </c>
      <c r="D188" s="1188">
        <v>100</v>
      </c>
      <c r="E188" s="1200">
        <v>42065</v>
      </c>
      <c r="F188" s="1200">
        <v>42175</v>
      </c>
      <c r="G188" s="1200"/>
      <c r="H188" s="1200">
        <v>42144</v>
      </c>
      <c r="I188" s="1200">
        <f>F188+79</f>
        <v>42254</v>
      </c>
      <c r="J188" s="1200"/>
      <c r="K188" s="1199">
        <f>O188+[2]март!L179</f>
        <v>0</v>
      </c>
      <c r="L188" s="1199">
        <f>P188+[2]март!L179</f>
        <v>0</v>
      </c>
      <c r="M188" s="1201">
        <f>D188-L188</f>
        <v>100</v>
      </c>
      <c r="N188" s="1201">
        <f>L188/D188*100</f>
        <v>0</v>
      </c>
      <c r="O188" s="1188">
        <f>SUM(S188:AW188)</f>
        <v>0</v>
      </c>
      <c r="P188" s="1201">
        <f>SUM(S189:AW189)</f>
        <v>0</v>
      </c>
      <c r="Q188" s="1201" t="e">
        <f>P188/O188*100</f>
        <v>#DIV/0!</v>
      </c>
      <c r="R188" s="380" t="s">
        <v>34</v>
      </c>
      <c r="S188" s="381"/>
      <c r="T188" s="381"/>
      <c r="U188" s="381"/>
      <c r="V188" s="381"/>
      <c r="W188" s="381"/>
      <c r="X188" s="381"/>
      <c r="Y188" s="381"/>
      <c r="Z188" s="381"/>
      <c r="AA188" s="381"/>
      <c r="AB188" s="381"/>
      <c r="AC188" s="381"/>
      <c r="AD188" s="381"/>
      <c r="AE188" s="381"/>
      <c r="AF188" s="381"/>
      <c r="AG188" s="381"/>
      <c r="AH188" s="381"/>
      <c r="AI188" s="381"/>
      <c r="AJ188" s="381"/>
      <c r="AK188" s="381"/>
      <c r="AL188" s="381"/>
      <c r="AM188" s="381"/>
      <c r="AN188" s="381"/>
      <c r="AO188" s="381"/>
      <c r="AP188" s="381"/>
      <c r="AQ188" s="381"/>
      <c r="AR188" s="381"/>
      <c r="AS188" s="381"/>
      <c r="AT188" s="381"/>
      <c r="AU188" s="381"/>
      <c r="AV188" s="381"/>
      <c r="AW188" s="381"/>
      <c r="AX188" s="1184"/>
    </row>
    <row r="189" spans="1:50" hidden="1">
      <c r="A189" s="1198"/>
      <c r="B189" s="1187"/>
      <c r="C189" s="1185"/>
      <c r="D189" s="1188"/>
      <c r="E189" s="1200"/>
      <c r="F189" s="1200"/>
      <c r="G189" s="1200"/>
      <c r="H189" s="1200"/>
      <c r="I189" s="1200"/>
      <c r="J189" s="1200"/>
      <c r="K189" s="1199"/>
      <c r="L189" s="1199"/>
      <c r="M189" s="1202"/>
      <c r="N189" s="1202"/>
      <c r="O189" s="1188"/>
      <c r="P189" s="1202"/>
      <c r="Q189" s="1202"/>
      <c r="R189" s="374" t="s">
        <v>35</v>
      </c>
      <c r="S189" s="382"/>
      <c r="T189" s="382"/>
      <c r="U189" s="382"/>
      <c r="V189" s="382"/>
      <c r="W189" s="382"/>
      <c r="X189" s="382"/>
      <c r="Y189" s="382"/>
      <c r="Z189" s="382"/>
      <c r="AA189" s="382"/>
      <c r="AB189" s="382"/>
      <c r="AC189" s="382"/>
      <c r="AD189" s="382"/>
      <c r="AE189" s="382"/>
      <c r="AF189" s="382"/>
      <c r="AG189" s="382"/>
      <c r="AH189" s="382"/>
      <c r="AI189" s="382"/>
      <c r="AJ189" s="382"/>
      <c r="AK189" s="382"/>
      <c r="AL189" s="383"/>
      <c r="AM189" s="383"/>
      <c r="AN189" s="383"/>
      <c r="AO189" s="383"/>
      <c r="AP189" s="383"/>
      <c r="AQ189" s="383"/>
      <c r="AR189" s="383"/>
      <c r="AS189" s="383"/>
      <c r="AT189" s="383"/>
      <c r="AU189" s="389"/>
      <c r="AV189" s="390"/>
      <c r="AW189" s="391"/>
      <c r="AX189" s="1185"/>
    </row>
    <row r="190" spans="1:50" hidden="1">
      <c r="A190" s="1198" t="s">
        <v>316</v>
      </c>
      <c r="B190" s="1187" t="s">
        <v>119</v>
      </c>
      <c r="C190" s="1184" t="s">
        <v>39</v>
      </c>
      <c r="D190" s="1188">
        <v>100</v>
      </c>
      <c r="E190" s="1200">
        <v>42138</v>
      </c>
      <c r="F190" s="1200"/>
      <c r="G190" s="1200"/>
      <c r="H190" s="1200">
        <v>42147</v>
      </c>
      <c r="I190" s="1200"/>
      <c r="J190" s="1200"/>
      <c r="K190" s="1199">
        <f>O190+[2]март!L181</f>
        <v>0</v>
      </c>
      <c r="L190" s="1199">
        <f>P190+[2]март!L181</f>
        <v>0</v>
      </c>
      <c r="M190" s="1201">
        <f>D190-L190</f>
        <v>100</v>
      </c>
      <c r="N190" s="1201">
        <f>L190/D190*100</f>
        <v>0</v>
      </c>
      <c r="O190" s="1188">
        <f>SUM(S190:AW190)</f>
        <v>0</v>
      </c>
      <c r="P190" s="1201">
        <f>SUM(S191:AW191)</f>
        <v>0</v>
      </c>
      <c r="Q190" s="1201" t="e">
        <f>P190/O190*100</f>
        <v>#DIV/0!</v>
      </c>
      <c r="R190" s="380" t="s">
        <v>34</v>
      </c>
      <c r="S190" s="381"/>
      <c r="T190" s="381"/>
      <c r="U190" s="381"/>
      <c r="V190" s="381"/>
      <c r="W190" s="381"/>
      <c r="X190" s="381"/>
      <c r="Y190" s="381"/>
      <c r="Z190" s="381"/>
      <c r="AA190" s="381"/>
      <c r="AB190" s="381"/>
      <c r="AC190" s="381"/>
      <c r="AD190" s="381"/>
      <c r="AE190" s="381"/>
      <c r="AF190" s="381"/>
      <c r="AG190" s="381"/>
      <c r="AH190" s="381"/>
      <c r="AI190" s="381"/>
      <c r="AJ190" s="381"/>
      <c r="AK190" s="381"/>
      <c r="AL190" s="381"/>
      <c r="AM190" s="381"/>
      <c r="AN190" s="381"/>
      <c r="AO190" s="381"/>
      <c r="AP190" s="381"/>
      <c r="AQ190" s="381"/>
      <c r="AR190" s="381"/>
      <c r="AS190" s="381"/>
      <c r="AT190" s="381"/>
      <c r="AU190" s="381"/>
      <c r="AV190" s="381"/>
      <c r="AW190" s="381"/>
      <c r="AX190" s="1184"/>
    </row>
    <row r="191" spans="1:50" hidden="1">
      <c r="A191" s="1198"/>
      <c r="B191" s="1187"/>
      <c r="C191" s="1185"/>
      <c r="D191" s="1188"/>
      <c r="E191" s="1200"/>
      <c r="F191" s="1200"/>
      <c r="G191" s="1200"/>
      <c r="H191" s="1200"/>
      <c r="I191" s="1200"/>
      <c r="J191" s="1200"/>
      <c r="K191" s="1199"/>
      <c r="L191" s="1199"/>
      <c r="M191" s="1202"/>
      <c r="N191" s="1202"/>
      <c r="O191" s="1188"/>
      <c r="P191" s="1202"/>
      <c r="Q191" s="1202"/>
      <c r="R191" s="374" t="s">
        <v>35</v>
      </c>
      <c r="S191" s="382"/>
      <c r="T191" s="382"/>
      <c r="U191" s="382"/>
      <c r="V191" s="382"/>
      <c r="W191" s="382"/>
      <c r="X191" s="382"/>
      <c r="Y191" s="382"/>
      <c r="Z191" s="382"/>
      <c r="AA191" s="382"/>
      <c r="AB191" s="382"/>
      <c r="AC191" s="382"/>
      <c r="AD191" s="382"/>
      <c r="AE191" s="382"/>
      <c r="AF191" s="382"/>
      <c r="AG191" s="382"/>
      <c r="AH191" s="382"/>
      <c r="AI191" s="382"/>
      <c r="AJ191" s="382"/>
      <c r="AK191" s="382"/>
      <c r="AL191" s="383"/>
      <c r="AM191" s="383"/>
      <c r="AN191" s="383"/>
      <c r="AO191" s="383"/>
      <c r="AP191" s="383"/>
      <c r="AQ191" s="383"/>
      <c r="AR191" s="383"/>
      <c r="AS191" s="383"/>
      <c r="AT191" s="383"/>
      <c r="AU191" s="389"/>
      <c r="AV191" s="390"/>
      <c r="AW191" s="391"/>
      <c r="AX191" s="1185"/>
    </row>
    <row r="192" spans="1:50" ht="15" hidden="1" customHeight="1">
      <c r="A192" s="1198" t="s">
        <v>317</v>
      </c>
      <c r="B192" s="1187" t="s">
        <v>120</v>
      </c>
      <c r="C192" s="1184" t="s">
        <v>39</v>
      </c>
      <c r="D192" s="1188">
        <v>100</v>
      </c>
      <c r="E192" s="1200">
        <v>42124</v>
      </c>
      <c r="F192" s="1200"/>
      <c r="G192" s="1200"/>
      <c r="H192" s="1200">
        <v>42153</v>
      </c>
      <c r="I192" s="1200"/>
      <c r="J192" s="1200"/>
      <c r="K192" s="1199">
        <f>O192+[2]март!L183</f>
        <v>0</v>
      </c>
      <c r="L192" s="1199">
        <f>P192+[2]март!L183</f>
        <v>0</v>
      </c>
      <c r="M192" s="1201">
        <f>D192-L192</f>
        <v>100</v>
      </c>
      <c r="N192" s="1201">
        <f>L192/D192*100</f>
        <v>0</v>
      </c>
      <c r="O192" s="1188">
        <f>SUM(S192:AW192)</f>
        <v>0</v>
      </c>
      <c r="P192" s="1201">
        <f>SUM(S193:AW193)</f>
        <v>0</v>
      </c>
      <c r="Q192" s="1201" t="e">
        <f>P192/O192*100</f>
        <v>#DIV/0!</v>
      </c>
      <c r="R192" s="380" t="s">
        <v>34</v>
      </c>
      <c r="S192" s="381"/>
      <c r="T192" s="381"/>
      <c r="U192" s="381"/>
      <c r="V192" s="381"/>
      <c r="W192" s="381"/>
      <c r="X192" s="381"/>
      <c r="Y192" s="381"/>
      <c r="Z192" s="381"/>
      <c r="AA192" s="381"/>
      <c r="AB192" s="381"/>
      <c r="AC192" s="381"/>
      <c r="AD192" s="381"/>
      <c r="AE192" s="381"/>
      <c r="AF192" s="381"/>
      <c r="AG192" s="381"/>
      <c r="AH192" s="381"/>
      <c r="AI192" s="381"/>
      <c r="AJ192" s="381"/>
      <c r="AK192" s="381"/>
      <c r="AL192" s="381"/>
      <c r="AM192" s="381"/>
      <c r="AN192" s="381"/>
      <c r="AO192" s="381"/>
      <c r="AP192" s="381"/>
      <c r="AQ192" s="381"/>
      <c r="AR192" s="381"/>
      <c r="AS192" s="381"/>
      <c r="AT192" s="381"/>
      <c r="AU192" s="381"/>
      <c r="AV192" s="381"/>
      <c r="AW192" s="381"/>
      <c r="AX192" s="1184"/>
    </row>
    <row r="193" spans="1:50" hidden="1">
      <c r="A193" s="1198"/>
      <c r="B193" s="1187"/>
      <c r="C193" s="1185"/>
      <c r="D193" s="1188"/>
      <c r="E193" s="1200"/>
      <c r="F193" s="1200"/>
      <c r="G193" s="1200"/>
      <c r="H193" s="1200"/>
      <c r="I193" s="1200"/>
      <c r="J193" s="1200"/>
      <c r="K193" s="1199"/>
      <c r="L193" s="1199"/>
      <c r="M193" s="1202"/>
      <c r="N193" s="1202"/>
      <c r="O193" s="1188"/>
      <c r="P193" s="1202"/>
      <c r="Q193" s="1202"/>
      <c r="R193" s="374" t="s">
        <v>35</v>
      </c>
      <c r="S193" s="382"/>
      <c r="T193" s="382"/>
      <c r="U193" s="382"/>
      <c r="V193" s="382"/>
      <c r="W193" s="382"/>
      <c r="X193" s="382"/>
      <c r="Y193" s="382"/>
      <c r="Z193" s="382"/>
      <c r="AA193" s="382"/>
      <c r="AB193" s="382"/>
      <c r="AC193" s="382"/>
      <c r="AD193" s="382"/>
      <c r="AE193" s="382"/>
      <c r="AF193" s="382"/>
      <c r="AG193" s="382"/>
      <c r="AH193" s="382"/>
      <c r="AI193" s="382"/>
      <c r="AJ193" s="382"/>
      <c r="AK193" s="382"/>
      <c r="AL193" s="383"/>
      <c r="AM193" s="383"/>
      <c r="AN193" s="383"/>
      <c r="AO193" s="383"/>
      <c r="AP193" s="383"/>
      <c r="AQ193" s="383"/>
      <c r="AR193" s="383"/>
      <c r="AS193" s="383"/>
      <c r="AT193" s="383"/>
      <c r="AU193" s="389"/>
      <c r="AV193" s="390"/>
      <c r="AW193" s="391"/>
      <c r="AX193" s="1185"/>
    </row>
    <row r="194" spans="1:50" hidden="1">
      <c r="A194" s="1198" t="s">
        <v>318</v>
      </c>
      <c r="B194" s="1187" t="s">
        <v>8</v>
      </c>
      <c r="C194" s="1184" t="s">
        <v>39</v>
      </c>
      <c r="D194" s="1188">
        <v>100</v>
      </c>
      <c r="E194" s="1200">
        <v>42065</v>
      </c>
      <c r="F194" s="1200">
        <v>42175</v>
      </c>
      <c r="G194" s="1200"/>
      <c r="H194" s="1200">
        <v>42205</v>
      </c>
      <c r="I194" s="1200"/>
      <c r="J194" s="1200"/>
      <c r="K194" s="1199">
        <f>O194+[2]март!L185</f>
        <v>0</v>
      </c>
      <c r="L194" s="1199">
        <f>P194+[2]март!L185</f>
        <v>0</v>
      </c>
      <c r="M194" s="1201">
        <f>D194-L194</f>
        <v>100</v>
      </c>
      <c r="N194" s="1201">
        <f>L194/D194*100</f>
        <v>0</v>
      </c>
      <c r="O194" s="1188">
        <f>SUM(S194:AW194)</f>
        <v>0</v>
      </c>
      <c r="P194" s="1201">
        <f>SUM(S195:AW195)</f>
        <v>0</v>
      </c>
      <c r="Q194" s="1201" t="e">
        <f>P194/O194*100</f>
        <v>#DIV/0!</v>
      </c>
      <c r="R194" s="380" t="s">
        <v>34</v>
      </c>
      <c r="S194" s="381"/>
      <c r="T194" s="381"/>
      <c r="U194" s="381"/>
      <c r="V194" s="381"/>
      <c r="W194" s="381"/>
      <c r="X194" s="381"/>
      <c r="Y194" s="381"/>
      <c r="Z194" s="381"/>
      <c r="AA194" s="381"/>
      <c r="AB194" s="381"/>
      <c r="AC194" s="381"/>
      <c r="AD194" s="381"/>
      <c r="AE194" s="381"/>
      <c r="AF194" s="381"/>
      <c r="AG194" s="381"/>
      <c r="AH194" s="381"/>
      <c r="AI194" s="381"/>
      <c r="AJ194" s="381"/>
      <c r="AK194" s="381"/>
      <c r="AL194" s="381"/>
      <c r="AM194" s="381"/>
      <c r="AN194" s="381"/>
      <c r="AO194" s="381"/>
      <c r="AP194" s="381"/>
      <c r="AQ194" s="381"/>
      <c r="AR194" s="381"/>
      <c r="AS194" s="381"/>
      <c r="AT194" s="381"/>
      <c r="AU194" s="381"/>
      <c r="AV194" s="381"/>
      <c r="AW194" s="381"/>
      <c r="AX194" s="1184"/>
    </row>
    <row r="195" spans="1:50" hidden="1">
      <c r="A195" s="1198"/>
      <c r="B195" s="1187"/>
      <c r="C195" s="1185"/>
      <c r="D195" s="1188"/>
      <c r="E195" s="1200"/>
      <c r="F195" s="1200"/>
      <c r="G195" s="1200"/>
      <c r="H195" s="1200"/>
      <c r="I195" s="1200"/>
      <c r="J195" s="1200"/>
      <c r="K195" s="1199"/>
      <c r="L195" s="1199"/>
      <c r="M195" s="1202"/>
      <c r="N195" s="1202"/>
      <c r="O195" s="1188"/>
      <c r="P195" s="1202"/>
      <c r="Q195" s="1202"/>
      <c r="R195" s="374" t="s">
        <v>35</v>
      </c>
      <c r="S195" s="382"/>
      <c r="T195" s="382"/>
      <c r="U195" s="382"/>
      <c r="V195" s="382"/>
      <c r="W195" s="382"/>
      <c r="X195" s="382"/>
      <c r="Y195" s="382"/>
      <c r="Z195" s="382"/>
      <c r="AA195" s="382"/>
      <c r="AB195" s="382"/>
      <c r="AC195" s="382"/>
      <c r="AD195" s="382"/>
      <c r="AE195" s="382"/>
      <c r="AF195" s="382"/>
      <c r="AG195" s="382"/>
      <c r="AH195" s="382"/>
      <c r="AI195" s="382"/>
      <c r="AJ195" s="382"/>
      <c r="AK195" s="382"/>
      <c r="AL195" s="383"/>
      <c r="AM195" s="383"/>
      <c r="AN195" s="383"/>
      <c r="AO195" s="383"/>
      <c r="AP195" s="383"/>
      <c r="AQ195" s="383"/>
      <c r="AR195" s="383"/>
      <c r="AS195" s="383"/>
      <c r="AT195" s="383"/>
      <c r="AU195" s="389"/>
      <c r="AV195" s="390"/>
      <c r="AW195" s="391"/>
      <c r="AX195" s="1185"/>
    </row>
    <row r="196" spans="1:50" hidden="1">
      <c r="A196" s="1198" t="s">
        <v>319</v>
      </c>
      <c r="B196" s="1187" t="s">
        <v>115</v>
      </c>
      <c r="C196" s="1184" t="s">
        <v>39</v>
      </c>
      <c r="D196" s="1188">
        <v>100</v>
      </c>
      <c r="E196" s="1189">
        <v>42238</v>
      </c>
      <c r="F196" s="1189"/>
      <c r="G196" s="1189"/>
      <c r="H196" s="1189">
        <v>42257</v>
      </c>
      <c r="I196" s="1189"/>
      <c r="J196" s="1189"/>
      <c r="K196" s="1199">
        <f>O196+[2]март!L187</f>
        <v>0</v>
      </c>
      <c r="L196" s="1190">
        <f>P196+[2]март!L187</f>
        <v>0</v>
      </c>
      <c r="M196" s="1191">
        <f>D196-L196</f>
        <v>100</v>
      </c>
      <c r="N196" s="1191">
        <f>L196/D196*100</f>
        <v>0</v>
      </c>
      <c r="O196" s="1190">
        <f>SUM(S196:AW196)</f>
        <v>0</v>
      </c>
      <c r="P196" s="1191">
        <f>SUM(S197:AW197)</f>
        <v>0</v>
      </c>
      <c r="Q196" s="1191" t="e">
        <f>P196/O196*100</f>
        <v>#DIV/0!</v>
      </c>
      <c r="R196" s="380" t="s">
        <v>34</v>
      </c>
      <c r="S196" s="381"/>
      <c r="T196" s="381"/>
      <c r="U196" s="381"/>
      <c r="V196" s="381"/>
      <c r="W196" s="381"/>
      <c r="X196" s="381"/>
      <c r="Y196" s="381"/>
      <c r="Z196" s="381"/>
      <c r="AA196" s="381"/>
      <c r="AB196" s="381"/>
      <c r="AC196" s="381"/>
      <c r="AD196" s="381"/>
      <c r="AE196" s="381"/>
      <c r="AF196" s="381"/>
      <c r="AG196" s="381"/>
      <c r="AH196" s="381"/>
      <c r="AI196" s="381"/>
      <c r="AJ196" s="381"/>
      <c r="AK196" s="381"/>
      <c r="AL196" s="381"/>
      <c r="AM196" s="381"/>
      <c r="AN196" s="381"/>
      <c r="AO196" s="381"/>
      <c r="AP196" s="381"/>
      <c r="AQ196" s="381"/>
      <c r="AR196" s="381"/>
      <c r="AS196" s="381"/>
      <c r="AT196" s="381"/>
      <c r="AU196" s="381"/>
      <c r="AV196" s="381"/>
      <c r="AW196" s="381"/>
      <c r="AX196" s="1184"/>
    </row>
    <row r="197" spans="1:50" hidden="1">
      <c r="A197" s="1198"/>
      <c r="B197" s="1187"/>
      <c r="C197" s="1185"/>
      <c r="D197" s="1188"/>
      <c r="E197" s="1189"/>
      <c r="F197" s="1189"/>
      <c r="G197" s="1189"/>
      <c r="H197" s="1189"/>
      <c r="I197" s="1189"/>
      <c r="J197" s="1189"/>
      <c r="K197" s="1199"/>
      <c r="L197" s="1190"/>
      <c r="M197" s="1192"/>
      <c r="N197" s="1192"/>
      <c r="O197" s="1190"/>
      <c r="P197" s="1192"/>
      <c r="Q197" s="1192"/>
      <c r="R197" s="374" t="s">
        <v>35</v>
      </c>
      <c r="S197" s="382"/>
      <c r="T197" s="382"/>
      <c r="U197" s="382"/>
      <c r="V197" s="382"/>
      <c r="W197" s="382"/>
      <c r="X197" s="382"/>
      <c r="Y197" s="382"/>
      <c r="Z197" s="382"/>
      <c r="AA197" s="382"/>
      <c r="AB197" s="382"/>
      <c r="AC197" s="382"/>
      <c r="AD197" s="382"/>
      <c r="AE197" s="382"/>
      <c r="AF197" s="382"/>
      <c r="AG197" s="382"/>
      <c r="AH197" s="382"/>
      <c r="AI197" s="382"/>
      <c r="AJ197" s="382"/>
      <c r="AK197" s="382"/>
      <c r="AL197" s="383"/>
      <c r="AM197" s="383"/>
      <c r="AN197" s="383"/>
      <c r="AO197" s="383"/>
      <c r="AP197" s="383"/>
      <c r="AQ197" s="383"/>
      <c r="AR197" s="383"/>
      <c r="AS197" s="383"/>
      <c r="AT197" s="383"/>
      <c r="AU197" s="389"/>
      <c r="AV197" s="390"/>
      <c r="AW197" s="391"/>
      <c r="AX197" s="1185"/>
    </row>
    <row r="198" spans="1:50" hidden="1">
      <c r="A198" s="1198" t="s">
        <v>320</v>
      </c>
      <c r="B198" s="1187" t="s">
        <v>72</v>
      </c>
      <c r="C198" s="1184" t="s">
        <v>39</v>
      </c>
      <c r="D198" s="1188">
        <v>100</v>
      </c>
      <c r="E198" s="1189">
        <v>42264</v>
      </c>
      <c r="F198" s="1189"/>
      <c r="G198" s="1189"/>
      <c r="H198" s="1189">
        <v>42277</v>
      </c>
      <c r="I198" s="1189"/>
      <c r="J198" s="1189"/>
      <c r="K198" s="1199">
        <f>O198+[2]март!L189</f>
        <v>0</v>
      </c>
      <c r="L198" s="1190">
        <f>P198+[2]март!L189</f>
        <v>0</v>
      </c>
      <c r="M198" s="1191">
        <f>D198-L198</f>
        <v>100</v>
      </c>
      <c r="N198" s="1191">
        <f>L198/D198*100</f>
        <v>0</v>
      </c>
      <c r="O198" s="1190">
        <f>SUM(S198:AW198)</f>
        <v>0</v>
      </c>
      <c r="P198" s="1191">
        <f>SUM(S199:AW199)</f>
        <v>0</v>
      </c>
      <c r="Q198" s="1191" t="e">
        <f>P198/O198*100</f>
        <v>#DIV/0!</v>
      </c>
      <c r="R198" s="380" t="s">
        <v>34</v>
      </c>
      <c r="S198" s="381"/>
      <c r="T198" s="381"/>
      <c r="U198" s="381"/>
      <c r="V198" s="381"/>
      <c r="W198" s="381"/>
      <c r="X198" s="381"/>
      <c r="Y198" s="381"/>
      <c r="Z198" s="381"/>
      <c r="AA198" s="381"/>
      <c r="AB198" s="381"/>
      <c r="AC198" s="381"/>
      <c r="AD198" s="381"/>
      <c r="AE198" s="381"/>
      <c r="AF198" s="381"/>
      <c r="AG198" s="381"/>
      <c r="AH198" s="381"/>
      <c r="AI198" s="381"/>
      <c r="AJ198" s="381"/>
      <c r="AK198" s="381"/>
      <c r="AL198" s="381"/>
      <c r="AM198" s="381"/>
      <c r="AN198" s="381"/>
      <c r="AO198" s="381"/>
      <c r="AP198" s="381"/>
      <c r="AQ198" s="381"/>
      <c r="AR198" s="381"/>
      <c r="AS198" s="381"/>
      <c r="AT198" s="381"/>
      <c r="AU198" s="381"/>
      <c r="AV198" s="381"/>
      <c r="AW198" s="381"/>
      <c r="AX198" s="1184"/>
    </row>
    <row r="199" spans="1:50" hidden="1">
      <c r="A199" s="1198"/>
      <c r="B199" s="1187"/>
      <c r="C199" s="1185"/>
      <c r="D199" s="1188"/>
      <c r="E199" s="1189"/>
      <c r="F199" s="1189"/>
      <c r="G199" s="1189"/>
      <c r="H199" s="1189"/>
      <c r="I199" s="1189"/>
      <c r="J199" s="1189"/>
      <c r="K199" s="1199"/>
      <c r="L199" s="1190"/>
      <c r="M199" s="1192"/>
      <c r="N199" s="1192"/>
      <c r="O199" s="1190"/>
      <c r="P199" s="1192"/>
      <c r="Q199" s="1192"/>
      <c r="R199" s="374" t="s">
        <v>35</v>
      </c>
      <c r="S199" s="382"/>
      <c r="T199" s="382"/>
      <c r="U199" s="382"/>
      <c r="V199" s="382"/>
      <c r="W199" s="382"/>
      <c r="X199" s="382"/>
      <c r="Y199" s="382"/>
      <c r="Z199" s="382"/>
      <c r="AA199" s="382"/>
      <c r="AB199" s="382"/>
      <c r="AC199" s="382"/>
      <c r="AD199" s="382"/>
      <c r="AE199" s="382"/>
      <c r="AF199" s="382"/>
      <c r="AG199" s="382"/>
      <c r="AH199" s="382"/>
      <c r="AI199" s="382"/>
      <c r="AJ199" s="382"/>
      <c r="AK199" s="382"/>
      <c r="AL199" s="383"/>
      <c r="AM199" s="383"/>
      <c r="AN199" s="383"/>
      <c r="AO199" s="383"/>
      <c r="AP199" s="383"/>
      <c r="AQ199" s="383"/>
      <c r="AR199" s="383"/>
      <c r="AS199" s="383"/>
      <c r="AT199" s="383"/>
      <c r="AU199" s="389"/>
      <c r="AV199" s="390"/>
      <c r="AW199" s="391"/>
      <c r="AX199" s="1185"/>
    </row>
    <row r="200" spans="1:50" hidden="1">
      <c r="A200" s="1198" t="s">
        <v>321</v>
      </c>
      <c r="B200" s="1187" t="s">
        <v>121</v>
      </c>
      <c r="C200" s="1184" t="s">
        <v>39</v>
      </c>
      <c r="D200" s="1188">
        <v>100</v>
      </c>
      <c r="E200" s="1189">
        <v>42278</v>
      </c>
      <c r="F200" s="1189"/>
      <c r="G200" s="1189"/>
      <c r="H200" s="1189">
        <v>42287</v>
      </c>
      <c r="I200" s="1189"/>
      <c r="J200" s="1189"/>
      <c r="K200" s="1199">
        <f>O200+[2]март!L191</f>
        <v>0</v>
      </c>
      <c r="L200" s="1190">
        <f>P200+[2]март!L191</f>
        <v>0</v>
      </c>
      <c r="M200" s="1191">
        <f>D200-L200</f>
        <v>100</v>
      </c>
      <c r="N200" s="1191">
        <f>L200/D200*100</f>
        <v>0</v>
      </c>
      <c r="O200" s="1190">
        <f>SUM(S200:AW200)</f>
        <v>0</v>
      </c>
      <c r="P200" s="1191">
        <f>SUM(S201:AW201)</f>
        <v>0</v>
      </c>
      <c r="Q200" s="1191" t="e">
        <f>P200/O200*100</f>
        <v>#DIV/0!</v>
      </c>
      <c r="R200" s="380" t="s">
        <v>34</v>
      </c>
      <c r="S200" s="381"/>
      <c r="T200" s="381"/>
      <c r="U200" s="381"/>
      <c r="V200" s="381"/>
      <c r="W200" s="381"/>
      <c r="X200" s="381"/>
      <c r="Y200" s="381"/>
      <c r="Z200" s="381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1"/>
      <c r="AK200" s="381"/>
      <c r="AL200" s="381"/>
      <c r="AM200" s="381"/>
      <c r="AN200" s="381"/>
      <c r="AO200" s="381"/>
      <c r="AP200" s="381"/>
      <c r="AQ200" s="381"/>
      <c r="AR200" s="381"/>
      <c r="AS200" s="381"/>
      <c r="AT200" s="381"/>
      <c r="AU200" s="381"/>
      <c r="AV200" s="381"/>
      <c r="AW200" s="381"/>
      <c r="AX200" s="1184"/>
    </row>
    <row r="201" spans="1:50" hidden="1">
      <c r="A201" s="1198"/>
      <c r="B201" s="1187"/>
      <c r="C201" s="1185"/>
      <c r="D201" s="1188"/>
      <c r="E201" s="1189"/>
      <c r="F201" s="1189"/>
      <c r="G201" s="1189"/>
      <c r="H201" s="1189"/>
      <c r="I201" s="1189"/>
      <c r="J201" s="1189"/>
      <c r="K201" s="1199"/>
      <c r="L201" s="1190"/>
      <c r="M201" s="1192"/>
      <c r="N201" s="1192"/>
      <c r="O201" s="1190"/>
      <c r="P201" s="1192"/>
      <c r="Q201" s="1192"/>
      <c r="R201" s="374" t="s">
        <v>35</v>
      </c>
      <c r="S201" s="382"/>
      <c r="T201" s="382"/>
      <c r="U201" s="382"/>
      <c r="V201" s="382"/>
      <c r="W201" s="382"/>
      <c r="X201" s="382"/>
      <c r="Y201" s="382"/>
      <c r="Z201" s="382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2"/>
      <c r="AK201" s="382"/>
      <c r="AL201" s="383"/>
      <c r="AM201" s="383"/>
      <c r="AN201" s="383"/>
      <c r="AO201" s="383"/>
      <c r="AP201" s="383"/>
      <c r="AQ201" s="383"/>
      <c r="AR201" s="383"/>
      <c r="AS201" s="383"/>
      <c r="AT201" s="383"/>
      <c r="AU201" s="389"/>
      <c r="AV201" s="390"/>
      <c r="AW201" s="391"/>
      <c r="AX201" s="1185"/>
    </row>
    <row r="202" spans="1:50" hidden="1">
      <c r="A202" s="1198" t="s">
        <v>322</v>
      </c>
      <c r="B202" s="1187" t="s">
        <v>100</v>
      </c>
      <c r="C202" s="1184" t="s">
        <v>39</v>
      </c>
      <c r="D202" s="1188">
        <v>100</v>
      </c>
      <c r="E202" s="1189">
        <v>42288</v>
      </c>
      <c r="F202" s="1189"/>
      <c r="G202" s="1189"/>
      <c r="H202" s="1189">
        <v>42300</v>
      </c>
      <c r="I202" s="1189"/>
      <c r="J202" s="1189"/>
      <c r="K202" s="1199">
        <f>O202+[2]март!L193</f>
        <v>0</v>
      </c>
      <c r="L202" s="1190">
        <f>P202+[2]март!L193</f>
        <v>0</v>
      </c>
      <c r="M202" s="1191">
        <f>D202-L202</f>
        <v>100</v>
      </c>
      <c r="N202" s="1191">
        <f>L202/D202*100</f>
        <v>0</v>
      </c>
      <c r="O202" s="1190">
        <f>SUM(S202:AW202)</f>
        <v>0</v>
      </c>
      <c r="P202" s="1191">
        <f>SUM(S203:AW203)</f>
        <v>0</v>
      </c>
      <c r="Q202" s="1191" t="e">
        <f>P202/O202*100</f>
        <v>#DIV/0!</v>
      </c>
      <c r="R202" s="380" t="s">
        <v>34</v>
      </c>
      <c r="S202" s="381"/>
      <c r="T202" s="381"/>
      <c r="U202" s="381"/>
      <c r="V202" s="381"/>
      <c r="W202" s="381"/>
      <c r="X202" s="381"/>
      <c r="Y202" s="381"/>
      <c r="Z202" s="381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1"/>
      <c r="AK202" s="381"/>
      <c r="AL202" s="381"/>
      <c r="AM202" s="381"/>
      <c r="AN202" s="381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1184"/>
    </row>
    <row r="203" spans="1:50" hidden="1">
      <c r="A203" s="1198"/>
      <c r="B203" s="1187"/>
      <c r="C203" s="1185"/>
      <c r="D203" s="1188"/>
      <c r="E203" s="1189"/>
      <c r="F203" s="1189"/>
      <c r="G203" s="1189"/>
      <c r="H203" s="1189"/>
      <c r="I203" s="1189"/>
      <c r="J203" s="1189"/>
      <c r="K203" s="1199"/>
      <c r="L203" s="1190"/>
      <c r="M203" s="1192"/>
      <c r="N203" s="1192"/>
      <c r="O203" s="1190"/>
      <c r="P203" s="1192"/>
      <c r="Q203" s="1192"/>
      <c r="R203" s="374" t="s">
        <v>35</v>
      </c>
      <c r="S203" s="382"/>
      <c r="T203" s="382"/>
      <c r="U203" s="382"/>
      <c r="V203" s="382"/>
      <c r="W203" s="382"/>
      <c r="X203" s="382"/>
      <c r="Y203" s="382"/>
      <c r="Z203" s="382"/>
      <c r="AA203" s="382"/>
      <c r="AB203" s="382"/>
      <c r="AC203" s="382"/>
      <c r="AD203" s="382"/>
      <c r="AE203" s="382"/>
      <c r="AF203" s="382"/>
      <c r="AG203" s="382"/>
      <c r="AH203" s="382"/>
      <c r="AI203" s="382"/>
      <c r="AJ203" s="382"/>
      <c r="AK203" s="382"/>
      <c r="AL203" s="383"/>
      <c r="AM203" s="383"/>
      <c r="AN203" s="383"/>
      <c r="AO203" s="383"/>
      <c r="AP203" s="383"/>
      <c r="AQ203" s="383"/>
      <c r="AR203" s="383"/>
      <c r="AS203" s="383"/>
      <c r="AT203" s="383"/>
      <c r="AU203" s="389"/>
      <c r="AV203" s="390"/>
      <c r="AW203" s="391"/>
      <c r="AX203" s="1185"/>
    </row>
    <row r="204" spans="1:50" hidden="1">
      <c r="A204" s="1198" t="s">
        <v>323</v>
      </c>
      <c r="B204" s="1187" t="s">
        <v>122</v>
      </c>
      <c r="C204" s="1184" t="s">
        <v>39</v>
      </c>
      <c r="D204" s="1188">
        <v>100</v>
      </c>
      <c r="E204" s="1189">
        <v>42150</v>
      </c>
      <c r="F204" s="1189"/>
      <c r="G204" s="1189"/>
      <c r="H204" s="1189">
        <v>42279</v>
      </c>
      <c r="I204" s="1189"/>
      <c r="J204" s="1189"/>
      <c r="K204" s="1199">
        <f>O204+[2]март!L195</f>
        <v>0</v>
      </c>
      <c r="L204" s="1190">
        <f>P204+[2]март!L195</f>
        <v>0</v>
      </c>
      <c r="M204" s="1191">
        <f>D204-L204</f>
        <v>100</v>
      </c>
      <c r="N204" s="1191">
        <f>L204/D204*100</f>
        <v>0</v>
      </c>
      <c r="O204" s="1190">
        <f>SUM(S204:AW204)</f>
        <v>0</v>
      </c>
      <c r="P204" s="1191">
        <f>SUM(S205:AW205)</f>
        <v>0</v>
      </c>
      <c r="Q204" s="1191" t="e">
        <f>P204/O204*100</f>
        <v>#DIV/0!</v>
      </c>
      <c r="R204" s="380" t="s">
        <v>34</v>
      </c>
      <c r="S204" s="381"/>
      <c r="T204" s="381"/>
      <c r="U204" s="381"/>
      <c r="V204" s="381"/>
      <c r="W204" s="381"/>
      <c r="X204" s="381"/>
      <c r="Y204" s="381"/>
      <c r="Z204" s="381"/>
      <c r="AA204" s="381"/>
      <c r="AB204" s="381"/>
      <c r="AC204" s="381"/>
      <c r="AD204" s="381"/>
      <c r="AE204" s="381"/>
      <c r="AF204" s="381"/>
      <c r="AG204" s="381"/>
      <c r="AH204" s="381"/>
      <c r="AI204" s="381"/>
      <c r="AJ204" s="381"/>
      <c r="AK204" s="381"/>
      <c r="AL204" s="381"/>
      <c r="AM204" s="381"/>
      <c r="AN204" s="381"/>
      <c r="AO204" s="381"/>
      <c r="AP204" s="381"/>
      <c r="AQ204" s="381"/>
      <c r="AR204" s="381"/>
      <c r="AS204" s="381"/>
      <c r="AT204" s="381"/>
      <c r="AU204" s="381"/>
      <c r="AV204" s="381"/>
      <c r="AW204" s="381"/>
      <c r="AX204" s="1184"/>
    </row>
    <row r="205" spans="1:50" hidden="1">
      <c r="A205" s="1198"/>
      <c r="B205" s="1187"/>
      <c r="C205" s="1185"/>
      <c r="D205" s="1188"/>
      <c r="E205" s="1189"/>
      <c r="F205" s="1189"/>
      <c r="G205" s="1189"/>
      <c r="H205" s="1189"/>
      <c r="I205" s="1189"/>
      <c r="J205" s="1189"/>
      <c r="K205" s="1199"/>
      <c r="L205" s="1190"/>
      <c r="M205" s="1192"/>
      <c r="N205" s="1192"/>
      <c r="O205" s="1190"/>
      <c r="P205" s="1192"/>
      <c r="Q205" s="1192"/>
      <c r="R205" s="374" t="s">
        <v>35</v>
      </c>
      <c r="S205" s="382"/>
      <c r="T205" s="382"/>
      <c r="U205" s="382"/>
      <c r="V205" s="382"/>
      <c r="W205" s="382"/>
      <c r="X205" s="382"/>
      <c r="Y205" s="382"/>
      <c r="Z205" s="382"/>
      <c r="AA205" s="382"/>
      <c r="AB205" s="382"/>
      <c r="AC205" s="382"/>
      <c r="AD205" s="382"/>
      <c r="AE205" s="382"/>
      <c r="AF205" s="382"/>
      <c r="AG205" s="382"/>
      <c r="AH205" s="382"/>
      <c r="AI205" s="382"/>
      <c r="AJ205" s="382"/>
      <c r="AK205" s="382"/>
      <c r="AL205" s="383"/>
      <c r="AM205" s="383"/>
      <c r="AN205" s="383"/>
      <c r="AO205" s="383"/>
      <c r="AP205" s="383"/>
      <c r="AQ205" s="383"/>
      <c r="AR205" s="383"/>
      <c r="AS205" s="383"/>
      <c r="AT205" s="383"/>
      <c r="AU205" s="389"/>
      <c r="AV205" s="390"/>
      <c r="AW205" s="391"/>
      <c r="AX205" s="1185"/>
    </row>
    <row r="206" spans="1:50" hidden="1">
      <c r="A206" s="392">
        <v>9</v>
      </c>
      <c r="B206" s="1193" t="s">
        <v>123</v>
      </c>
      <c r="C206" s="1193"/>
      <c r="D206" s="1193"/>
      <c r="E206" s="1193">
        <v>42301</v>
      </c>
      <c r="F206" s="1193"/>
      <c r="G206" s="1193"/>
      <c r="H206" s="1193">
        <v>42320</v>
      </c>
      <c r="I206" s="1193"/>
      <c r="J206" s="1193"/>
      <c r="K206" s="1193"/>
      <c r="L206" s="1193"/>
      <c r="M206" s="1193"/>
      <c r="N206" s="1193"/>
      <c r="O206" s="1193"/>
      <c r="P206" s="1193"/>
      <c r="Q206" s="1193"/>
      <c r="R206" s="1193"/>
      <c r="S206" s="1193"/>
      <c r="T206" s="1193"/>
      <c r="U206" s="1193"/>
      <c r="V206" s="1193"/>
      <c r="W206" s="1193"/>
      <c r="X206" s="1193"/>
      <c r="Y206" s="1193"/>
      <c r="Z206" s="1193"/>
      <c r="AA206" s="1193"/>
      <c r="AB206" s="1193"/>
      <c r="AC206" s="1193"/>
      <c r="AD206" s="1193"/>
      <c r="AE206" s="1193"/>
      <c r="AF206" s="1193"/>
      <c r="AG206" s="1193"/>
      <c r="AH206" s="1193"/>
      <c r="AI206" s="1193"/>
      <c r="AJ206" s="1193"/>
      <c r="AK206" s="1193"/>
      <c r="AL206" s="1193"/>
      <c r="AM206" s="1193"/>
      <c r="AN206" s="1193"/>
      <c r="AO206" s="1193"/>
      <c r="AP206" s="1193"/>
      <c r="AQ206" s="1193"/>
      <c r="AR206" s="1193"/>
      <c r="AS206" s="1193"/>
      <c r="AT206" s="1193"/>
      <c r="AU206" s="1193"/>
      <c r="AV206" s="1193"/>
      <c r="AW206" s="1193"/>
      <c r="AX206" s="1193"/>
    </row>
    <row r="207" spans="1:50" hidden="1">
      <c r="A207" s="1186" t="s">
        <v>167</v>
      </c>
      <c r="B207" s="1187" t="s">
        <v>65</v>
      </c>
      <c r="C207" s="1184" t="s">
        <v>39</v>
      </c>
      <c r="D207" s="1188">
        <v>100</v>
      </c>
      <c r="E207" s="1189">
        <v>42301</v>
      </c>
      <c r="F207" s="1189"/>
      <c r="G207" s="1189"/>
      <c r="H207" s="1189">
        <v>42307</v>
      </c>
      <c r="I207" s="1189"/>
      <c r="J207" s="1189"/>
      <c r="K207" s="1190">
        <f>O207+[2]март!L198</f>
        <v>0</v>
      </c>
      <c r="L207" s="1190">
        <f>P207+[2]март!L198</f>
        <v>0</v>
      </c>
      <c r="M207" s="1191">
        <f>D207-L207</f>
        <v>100</v>
      </c>
      <c r="N207" s="1191">
        <f>L207/D207*100</f>
        <v>0</v>
      </c>
      <c r="O207" s="1190">
        <f>SUM(S207:AW207)</f>
        <v>0</v>
      </c>
      <c r="P207" s="1191">
        <f>SUM(S208:AW208)</f>
        <v>0</v>
      </c>
      <c r="Q207" s="1191" t="e">
        <f>P207/O207*100</f>
        <v>#DIV/0!</v>
      </c>
      <c r="R207" s="380" t="s">
        <v>34</v>
      </c>
      <c r="S207" s="381"/>
      <c r="T207" s="381"/>
      <c r="U207" s="381"/>
      <c r="V207" s="381"/>
      <c r="W207" s="381"/>
      <c r="X207" s="381"/>
      <c r="Y207" s="381"/>
      <c r="Z207" s="381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1"/>
      <c r="AK207" s="381"/>
      <c r="AL207" s="381"/>
      <c r="AM207" s="381"/>
      <c r="AN207" s="381"/>
      <c r="AO207" s="381"/>
      <c r="AP207" s="381"/>
      <c r="AQ207" s="381"/>
      <c r="AR207" s="381"/>
      <c r="AS207" s="381"/>
      <c r="AT207" s="381"/>
      <c r="AU207" s="381"/>
      <c r="AV207" s="381"/>
      <c r="AW207" s="381"/>
      <c r="AX207" s="1184"/>
    </row>
    <row r="208" spans="1:50" hidden="1">
      <c r="A208" s="1186"/>
      <c r="B208" s="1187"/>
      <c r="C208" s="1185"/>
      <c r="D208" s="1188"/>
      <c r="E208" s="1189"/>
      <c r="F208" s="1189"/>
      <c r="G208" s="1189"/>
      <c r="H208" s="1189"/>
      <c r="I208" s="1189"/>
      <c r="J208" s="1189"/>
      <c r="K208" s="1190"/>
      <c r="L208" s="1190"/>
      <c r="M208" s="1192"/>
      <c r="N208" s="1192"/>
      <c r="O208" s="1190"/>
      <c r="P208" s="1192"/>
      <c r="Q208" s="1192"/>
      <c r="R208" s="374" t="s">
        <v>35</v>
      </c>
      <c r="S208" s="382"/>
      <c r="T208" s="382"/>
      <c r="U208" s="382"/>
      <c r="V208" s="382"/>
      <c r="W208" s="382"/>
      <c r="X208" s="382"/>
      <c r="Y208" s="382"/>
      <c r="Z208" s="382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2"/>
      <c r="AK208" s="382"/>
      <c r="AL208" s="383"/>
      <c r="AM208" s="383"/>
      <c r="AN208" s="383"/>
      <c r="AO208" s="383"/>
      <c r="AP208" s="383"/>
      <c r="AQ208" s="383"/>
      <c r="AR208" s="383"/>
      <c r="AS208" s="383"/>
      <c r="AT208" s="383"/>
      <c r="AU208" s="389"/>
      <c r="AV208" s="390"/>
      <c r="AW208" s="391"/>
      <c r="AX208" s="1185"/>
    </row>
    <row r="209" spans="1:50" hidden="1">
      <c r="A209" s="1186" t="s">
        <v>168</v>
      </c>
      <c r="B209" s="1187" t="s">
        <v>123</v>
      </c>
      <c r="C209" s="1184" t="s">
        <v>39</v>
      </c>
      <c r="D209" s="1188">
        <v>100</v>
      </c>
      <c r="E209" s="1189">
        <v>42309</v>
      </c>
      <c r="F209" s="1189"/>
      <c r="G209" s="1189"/>
      <c r="H209" s="1189">
        <v>42320</v>
      </c>
      <c r="I209" s="1189"/>
      <c r="J209" s="1189"/>
      <c r="K209" s="1190">
        <f>O209+[2]март!L200</f>
        <v>0</v>
      </c>
      <c r="L209" s="1190">
        <f>P209+[2]март!L200</f>
        <v>0</v>
      </c>
      <c r="M209" s="1191"/>
      <c r="N209" s="1191"/>
      <c r="O209" s="1190"/>
      <c r="P209" s="1191"/>
      <c r="Q209" s="1191"/>
      <c r="R209" s="380" t="s">
        <v>34</v>
      </c>
      <c r="S209" s="381"/>
      <c r="T209" s="381"/>
      <c r="U209" s="381"/>
      <c r="V209" s="381"/>
      <c r="W209" s="381"/>
      <c r="X209" s="381"/>
      <c r="Y209" s="381"/>
      <c r="Z209" s="381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1"/>
      <c r="AK209" s="381"/>
      <c r="AL209" s="381"/>
      <c r="AM209" s="381"/>
      <c r="AN209" s="381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1184"/>
    </row>
    <row r="210" spans="1:50" hidden="1">
      <c r="A210" s="1186"/>
      <c r="B210" s="1187"/>
      <c r="C210" s="1185"/>
      <c r="D210" s="1188"/>
      <c r="E210" s="1189"/>
      <c r="F210" s="1189"/>
      <c r="G210" s="1189"/>
      <c r="H210" s="1189"/>
      <c r="I210" s="1189"/>
      <c r="J210" s="1189"/>
      <c r="K210" s="1190"/>
      <c r="L210" s="1190"/>
      <c r="M210" s="1192"/>
      <c r="N210" s="1192"/>
      <c r="O210" s="1190"/>
      <c r="P210" s="1192"/>
      <c r="Q210" s="1192"/>
      <c r="R210" s="374" t="s">
        <v>35</v>
      </c>
      <c r="S210" s="382"/>
      <c r="T210" s="382"/>
      <c r="U210" s="382"/>
      <c r="V210" s="382"/>
      <c r="W210" s="382"/>
      <c r="X210" s="382"/>
      <c r="Y210" s="382"/>
      <c r="Z210" s="382"/>
      <c r="AA210" s="382"/>
      <c r="AB210" s="382"/>
      <c r="AC210" s="382"/>
      <c r="AD210" s="382"/>
      <c r="AE210" s="382"/>
      <c r="AF210" s="382"/>
      <c r="AG210" s="382"/>
      <c r="AH210" s="382"/>
      <c r="AI210" s="382"/>
      <c r="AJ210" s="382"/>
      <c r="AK210" s="382"/>
      <c r="AL210" s="383"/>
      <c r="AM210" s="383"/>
      <c r="AN210" s="383"/>
      <c r="AO210" s="383"/>
      <c r="AP210" s="383"/>
      <c r="AQ210" s="383"/>
      <c r="AR210" s="383"/>
      <c r="AS210" s="383"/>
      <c r="AT210" s="383"/>
      <c r="AU210" s="389"/>
      <c r="AV210" s="390"/>
      <c r="AW210" s="391"/>
      <c r="AX210" s="1185"/>
    </row>
    <row r="211" spans="1:50" ht="15" hidden="1" customHeight="1">
      <c r="A211" s="392">
        <v>10</v>
      </c>
      <c r="B211" s="1193" t="s">
        <v>124</v>
      </c>
      <c r="C211" s="1193"/>
      <c r="D211" s="1193"/>
      <c r="E211" s="1193">
        <v>42321</v>
      </c>
      <c r="F211" s="1193"/>
      <c r="G211" s="1193"/>
      <c r="H211" s="1193">
        <v>42338</v>
      </c>
      <c r="I211" s="1193"/>
      <c r="J211" s="1193"/>
      <c r="K211" s="1193"/>
      <c r="L211" s="1193"/>
      <c r="M211" s="1193"/>
      <c r="N211" s="1193"/>
      <c r="O211" s="1193"/>
      <c r="P211" s="1193"/>
      <c r="Q211" s="1193"/>
      <c r="R211" s="1193"/>
      <c r="S211" s="1193"/>
      <c r="T211" s="1193"/>
      <c r="U211" s="1193"/>
      <c r="V211" s="1193"/>
      <c r="W211" s="1193"/>
      <c r="X211" s="1193"/>
      <c r="Y211" s="1193"/>
      <c r="Z211" s="1193"/>
      <c r="AA211" s="1193"/>
      <c r="AB211" s="1193"/>
      <c r="AC211" s="1193"/>
      <c r="AD211" s="1193"/>
      <c r="AE211" s="1193"/>
      <c r="AF211" s="1193"/>
      <c r="AG211" s="1193"/>
      <c r="AH211" s="1193"/>
      <c r="AI211" s="1193"/>
      <c r="AJ211" s="1193"/>
      <c r="AK211" s="1193"/>
      <c r="AL211" s="1193"/>
      <c r="AM211" s="1193"/>
      <c r="AN211" s="1193"/>
      <c r="AO211" s="1193"/>
      <c r="AP211" s="1193"/>
      <c r="AQ211" s="1193"/>
      <c r="AR211" s="1193"/>
      <c r="AS211" s="1193"/>
      <c r="AT211" s="1193"/>
      <c r="AU211" s="1193"/>
      <c r="AV211" s="1193"/>
      <c r="AW211" s="1193"/>
      <c r="AX211" s="1193"/>
    </row>
    <row r="212" spans="1:50">
      <c r="E212" s="471"/>
    </row>
    <row r="213" spans="1:50" ht="15" customHeight="1">
      <c r="A213" s="1166" t="s">
        <v>0</v>
      </c>
      <c r="B213" s="1194" t="s">
        <v>40</v>
      </c>
      <c r="C213" s="1166" t="s">
        <v>41</v>
      </c>
      <c r="D213" s="1167" t="s">
        <v>42</v>
      </c>
      <c r="E213" s="1168"/>
      <c r="F213" s="1169"/>
      <c r="G213" s="1173" t="s">
        <v>43</v>
      </c>
      <c r="H213" s="1174"/>
      <c r="I213" s="1174"/>
      <c r="J213" s="1175"/>
      <c r="K213" s="1196" t="s">
        <v>44</v>
      </c>
      <c r="L213" s="1173" t="s">
        <v>45</v>
      </c>
      <c r="M213" s="1174"/>
      <c r="N213" s="1174"/>
      <c r="O213" s="1174"/>
      <c r="P213" s="1174"/>
      <c r="Q213" s="1174"/>
      <c r="R213" s="1175"/>
      <c r="S213" s="1173" t="s">
        <v>1138</v>
      </c>
      <c r="T213" s="1174"/>
      <c r="U213" s="1174"/>
      <c r="V213" s="1174"/>
      <c r="W213" s="1174"/>
      <c r="X213" s="1174"/>
      <c r="Y213" s="1174"/>
      <c r="Z213" s="1174"/>
      <c r="AA213" s="1174"/>
      <c r="AB213" s="1174"/>
      <c r="AC213" s="1174"/>
      <c r="AD213" s="1174"/>
      <c r="AE213" s="1174"/>
      <c r="AF213" s="1174"/>
      <c r="AG213" s="1174"/>
      <c r="AH213" s="1174"/>
      <c r="AI213" s="1174"/>
      <c r="AJ213" s="1174"/>
      <c r="AK213" s="1174"/>
      <c r="AL213" s="1174"/>
      <c r="AM213" s="1174"/>
      <c r="AN213" s="1174"/>
      <c r="AO213" s="1174"/>
      <c r="AP213" s="1174"/>
      <c r="AQ213" s="1174"/>
      <c r="AR213" s="1174"/>
      <c r="AS213" s="1174"/>
      <c r="AT213" s="1174"/>
      <c r="AU213" s="1174"/>
      <c r="AV213" s="1174"/>
      <c r="AW213" s="1174"/>
      <c r="AX213" s="1176" t="s">
        <v>21</v>
      </c>
    </row>
    <row r="214" spans="1:50" ht="28.5" customHeight="1">
      <c r="A214" s="1166"/>
      <c r="B214" s="1195"/>
      <c r="C214" s="1166"/>
      <c r="D214" s="1170"/>
      <c r="E214" s="1171"/>
      <c r="F214" s="1172"/>
      <c r="G214" s="595" t="s">
        <v>46</v>
      </c>
      <c r="H214" s="1173" t="s">
        <v>47</v>
      </c>
      <c r="I214" s="1174"/>
      <c r="J214" s="1175"/>
      <c r="K214" s="1197"/>
      <c r="L214" s="405" t="s">
        <v>48</v>
      </c>
      <c r="M214" s="1173" t="s">
        <v>49</v>
      </c>
      <c r="N214" s="1174"/>
      <c r="O214" s="1174"/>
      <c r="P214" s="1174"/>
      <c r="Q214" s="1174"/>
      <c r="R214" s="1175"/>
      <c r="S214" s="603">
        <v>1</v>
      </c>
      <c r="T214" s="603">
        <v>2</v>
      </c>
      <c r="U214" s="603">
        <v>3</v>
      </c>
      <c r="V214" s="603">
        <v>4</v>
      </c>
      <c r="W214" s="603">
        <v>5</v>
      </c>
      <c r="X214" s="603">
        <v>6</v>
      </c>
      <c r="Y214" s="603">
        <v>7</v>
      </c>
      <c r="Z214" s="603">
        <v>8</v>
      </c>
      <c r="AA214" s="603">
        <v>9</v>
      </c>
      <c r="AB214" s="603">
        <v>10</v>
      </c>
      <c r="AC214" s="603">
        <v>11</v>
      </c>
      <c r="AD214" s="603">
        <v>12</v>
      </c>
      <c r="AE214" s="603">
        <v>13</v>
      </c>
      <c r="AF214" s="603">
        <v>14</v>
      </c>
      <c r="AG214" s="603">
        <v>15</v>
      </c>
      <c r="AH214" s="603">
        <v>16</v>
      </c>
      <c r="AI214" s="603">
        <v>17</v>
      </c>
      <c r="AJ214" s="603">
        <v>18</v>
      </c>
      <c r="AK214" s="603">
        <v>19</v>
      </c>
      <c r="AL214" s="407">
        <v>20</v>
      </c>
      <c r="AM214" s="407">
        <v>21</v>
      </c>
      <c r="AN214" s="407">
        <v>22</v>
      </c>
      <c r="AO214" s="407">
        <v>23</v>
      </c>
      <c r="AP214" s="407">
        <v>24</v>
      </c>
      <c r="AQ214" s="407">
        <v>25</v>
      </c>
      <c r="AR214" s="407">
        <v>26</v>
      </c>
      <c r="AS214" s="407">
        <v>27</v>
      </c>
      <c r="AT214" s="603">
        <v>28</v>
      </c>
      <c r="AU214" s="603">
        <v>29</v>
      </c>
      <c r="AV214" s="603">
        <v>30</v>
      </c>
      <c r="AW214" s="603">
        <v>31</v>
      </c>
      <c r="AX214" s="1177"/>
    </row>
    <row r="215" spans="1:50">
      <c r="A215" s="595">
        <v>1</v>
      </c>
      <c r="B215" s="425">
        <v>2</v>
      </c>
      <c r="C215" s="602">
        <v>3</v>
      </c>
      <c r="D215" s="1173">
        <v>4</v>
      </c>
      <c r="E215" s="1174"/>
      <c r="F215" s="1175"/>
      <c r="G215" s="595">
        <v>5</v>
      </c>
      <c r="H215" s="1173">
        <v>6</v>
      </c>
      <c r="I215" s="1174"/>
      <c r="J215" s="1175"/>
      <c r="K215" s="603">
        <v>7</v>
      </c>
      <c r="L215" s="405">
        <v>8</v>
      </c>
      <c r="M215" s="1173">
        <v>9</v>
      </c>
      <c r="N215" s="1174"/>
      <c r="O215" s="1174"/>
      <c r="P215" s="1174"/>
      <c r="Q215" s="1174"/>
      <c r="R215" s="1175"/>
      <c r="S215" s="1173">
        <v>10</v>
      </c>
      <c r="T215" s="1174"/>
      <c r="U215" s="1174"/>
      <c r="V215" s="1174"/>
      <c r="W215" s="1174"/>
      <c r="X215" s="1174"/>
      <c r="Y215" s="1174"/>
      <c r="Z215" s="1174"/>
      <c r="AA215" s="1174"/>
      <c r="AB215" s="1174"/>
      <c r="AC215" s="1174"/>
      <c r="AD215" s="1174"/>
      <c r="AE215" s="1174"/>
      <c r="AF215" s="1174"/>
      <c r="AG215" s="1174"/>
      <c r="AH215" s="1174"/>
      <c r="AI215" s="1174"/>
      <c r="AJ215" s="1174"/>
      <c r="AK215" s="1174"/>
      <c r="AL215" s="1174"/>
      <c r="AM215" s="1174"/>
      <c r="AN215" s="1174"/>
      <c r="AO215" s="1174"/>
      <c r="AP215" s="1174"/>
      <c r="AQ215" s="1174"/>
      <c r="AR215" s="1174"/>
      <c r="AS215" s="1174"/>
      <c r="AT215" s="1174"/>
      <c r="AU215" s="1174"/>
      <c r="AV215" s="1174"/>
      <c r="AW215" s="1174"/>
      <c r="AX215" s="594">
        <v>11</v>
      </c>
    </row>
    <row r="216" spans="1:50" ht="15.75">
      <c r="A216" s="410">
        <v>1</v>
      </c>
      <c r="B216" s="411" t="s">
        <v>330</v>
      </c>
      <c r="C216" s="412" t="s">
        <v>331</v>
      </c>
      <c r="D216" s="1181"/>
      <c r="E216" s="1181"/>
      <c r="F216" s="1182"/>
      <c r="G216" s="410"/>
      <c r="H216" s="1183"/>
      <c r="I216" s="1181"/>
      <c r="J216" s="1182"/>
      <c r="K216" s="413"/>
      <c r="L216" s="405"/>
      <c r="M216" s="1094"/>
      <c r="N216" s="1095"/>
      <c r="O216" s="1095"/>
      <c r="P216" s="1095"/>
      <c r="Q216" s="1095"/>
      <c r="R216" s="1096"/>
      <c r="S216" s="414">
        <v>1</v>
      </c>
      <c r="T216" s="414">
        <v>1</v>
      </c>
      <c r="U216" s="414">
        <v>1</v>
      </c>
      <c r="V216" s="414">
        <v>1</v>
      </c>
      <c r="W216" s="414">
        <v>1</v>
      </c>
      <c r="X216" s="414">
        <v>1</v>
      </c>
      <c r="Y216" s="414">
        <v>1</v>
      </c>
      <c r="Z216" s="414">
        <v>1</v>
      </c>
      <c r="AA216" s="414">
        <v>1</v>
      </c>
      <c r="AB216" s="414">
        <v>1</v>
      </c>
      <c r="AC216" s="414">
        <v>1</v>
      </c>
      <c r="AD216" s="414">
        <v>1</v>
      </c>
      <c r="AE216" s="414">
        <v>1</v>
      </c>
      <c r="AF216" s="414">
        <v>1</v>
      </c>
      <c r="AG216" s="414">
        <v>1</v>
      </c>
      <c r="AH216" s="414">
        <v>1</v>
      </c>
      <c r="AI216" s="414">
        <v>1</v>
      </c>
      <c r="AJ216" s="414">
        <v>1</v>
      </c>
      <c r="AK216" s="414">
        <v>1</v>
      </c>
      <c r="AL216" s="414">
        <v>1</v>
      </c>
      <c r="AM216" s="414">
        <v>1</v>
      </c>
      <c r="AN216" s="414">
        <v>1</v>
      </c>
      <c r="AO216" s="414">
        <v>1</v>
      </c>
      <c r="AP216" s="414">
        <v>1</v>
      </c>
      <c r="AQ216" s="414">
        <v>1</v>
      </c>
      <c r="AR216" s="414">
        <v>1</v>
      </c>
      <c r="AS216" s="414">
        <v>1</v>
      </c>
      <c r="AT216" s="414">
        <v>1</v>
      </c>
      <c r="AU216" s="414">
        <v>1</v>
      </c>
      <c r="AV216" s="414">
        <v>1</v>
      </c>
      <c r="AW216" s="414">
        <v>1</v>
      </c>
      <c r="AX216" s="472" t="s">
        <v>222</v>
      </c>
    </row>
    <row r="217" spans="1:50" ht="15.75">
      <c r="A217" s="410">
        <v>2</v>
      </c>
      <c r="B217" s="411" t="s">
        <v>330</v>
      </c>
      <c r="C217" s="412" t="s">
        <v>332</v>
      </c>
      <c r="D217" s="599"/>
      <c r="E217" s="599"/>
      <c r="F217" s="600"/>
      <c r="G217" s="410"/>
      <c r="H217" s="601"/>
      <c r="I217" s="599"/>
      <c r="J217" s="600"/>
      <c r="K217" s="413"/>
      <c r="L217" s="405"/>
      <c r="M217" s="588"/>
      <c r="N217" s="589"/>
      <c r="O217" s="589"/>
      <c r="P217" s="589"/>
      <c r="Q217" s="589"/>
      <c r="R217" s="590"/>
      <c r="S217" s="414">
        <v>1</v>
      </c>
      <c r="T217" s="414">
        <v>1</v>
      </c>
      <c r="U217" s="414">
        <v>1</v>
      </c>
      <c r="V217" s="414">
        <v>1</v>
      </c>
      <c r="W217" s="414">
        <v>1</v>
      </c>
      <c r="X217" s="414">
        <v>1</v>
      </c>
      <c r="Y217" s="414">
        <v>1</v>
      </c>
      <c r="Z217" s="414">
        <v>1</v>
      </c>
      <c r="AA217" s="414">
        <v>1</v>
      </c>
      <c r="AB217" s="414">
        <v>1</v>
      </c>
      <c r="AC217" s="414">
        <v>1</v>
      </c>
      <c r="AD217" s="414">
        <v>1</v>
      </c>
      <c r="AE217" s="414">
        <v>1</v>
      </c>
      <c r="AF217" s="414">
        <v>1</v>
      </c>
      <c r="AG217" s="414">
        <v>1</v>
      </c>
      <c r="AH217" s="414">
        <v>1</v>
      </c>
      <c r="AI217" s="414">
        <v>1</v>
      </c>
      <c r="AJ217" s="414">
        <v>1</v>
      </c>
      <c r="AK217" s="414">
        <v>1</v>
      </c>
      <c r="AL217" s="414">
        <v>1</v>
      </c>
      <c r="AM217" s="414">
        <v>1</v>
      </c>
      <c r="AN217" s="414">
        <v>1</v>
      </c>
      <c r="AO217" s="414">
        <v>1</v>
      </c>
      <c r="AP217" s="414">
        <v>1</v>
      </c>
      <c r="AQ217" s="414">
        <v>1</v>
      </c>
      <c r="AR217" s="414">
        <v>1</v>
      </c>
      <c r="AS217" s="414">
        <v>1</v>
      </c>
      <c r="AT217" s="414">
        <v>1</v>
      </c>
      <c r="AU217" s="414">
        <v>1</v>
      </c>
      <c r="AV217" s="414">
        <v>1</v>
      </c>
      <c r="AW217" s="414">
        <v>1</v>
      </c>
      <c r="AX217" s="421"/>
    </row>
    <row r="218" spans="1:50" ht="15.75">
      <c r="A218" s="410">
        <v>3</v>
      </c>
      <c r="B218" s="411" t="s">
        <v>330</v>
      </c>
      <c r="C218" s="412" t="s">
        <v>333</v>
      </c>
      <c r="D218" s="599"/>
      <c r="E218" s="599"/>
      <c r="F218" s="600"/>
      <c r="G218" s="410"/>
      <c r="H218" s="601"/>
      <c r="I218" s="599"/>
      <c r="J218" s="600"/>
      <c r="K218" s="413"/>
      <c r="L218" s="405"/>
      <c r="M218" s="588"/>
      <c r="N218" s="589"/>
      <c r="O218" s="589"/>
      <c r="P218" s="589"/>
      <c r="Q218" s="589"/>
      <c r="R218" s="590"/>
      <c r="S218" s="414">
        <v>1</v>
      </c>
      <c r="T218" s="414">
        <v>1</v>
      </c>
      <c r="U218" s="414">
        <v>1</v>
      </c>
      <c r="V218" s="414">
        <v>1</v>
      </c>
      <c r="W218" s="414">
        <v>1</v>
      </c>
      <c r="X218" s="414">
        <v>1</v>
      </c>
      <c r="Y218" s="414">
        <v>1</v>
      </c>
      <c r="Z218" s="414">
        <v>1</v>
      </c>
      <c r="AA218" s="414">
        <v>1</v>
      </c>
      <c r="AB218" s="414">
        <v>1</v>
      </c>
      <c r="AC218" s="414">
        <v>1</v>
      </c>
      <c r="AD218" s="414">
        <v>1</v>
      </c>
      <c r="AE218" s="414">
        <v>1</v>
      </c>
      <c r="AF218" s="414">
        <v>1</v>
      </c>
      <c r="AG218" s="414">
        <v>1</v>
      </c>
      <c r="AH218" s="414">
        <v>1</v>
      </c>
      <c r="AI218" s="414">
        <v>1</v>
      </c>
      <c r="AJ218" s="414">
        <v>1</v>
      </c>
      <c r="AK218" s="414">
        <v>1</v>
      </c>
      <c r="AL218" s="414">
        <v>1</v>
      </c>
      <c r="AM218" s="414">
        <v>1</v>
      </c>
      <c r="AN218" s="414">
        <v>1</v>
      </c>
      <c r="AO218" s="414">
        <v>1</v>
      </c>
      <c r="AP218" s="414">
        <v>1</v>
      </c>
      <c r="AQ218" s="414">
        <v>1</v>
      </c>
      <c r="AR218" s="414">
        <v>1</v>
      </c>
      <c r="AS218" s="414">
        <v>1</v>
      </c>
      <c r="AT218" s="414">
        <v>1</v>
      </c>
      <c r="AU218" s="414">
        <v>1</v>
      </c>
      <c r="AV218" s="414">
        <v>1</v>
      </c>
      <c r="AW218" s="414">
        <v>1</v>
      </c>
      <c r="AX218" s="421"/>
    </row>
    <row r="219" spans="1:50" ht="15.75" customHeight="1">
      <c r="A219" s="410">
        <v>4</v>
      </c>
      <c r="B219" s="411" t="s">
        <v>330</v>
      </c>
      <c r="C219" s="412" t="s">
        <v>334</v>
      </c>
      <c r="D219" s="599"/>
      <c r="E219" s="599"/>
      <c r="F219" s="600"/>
      <c r="G219" s="410"/>
      <c r="H219" s="601"/>
      <c r="I219" s="599"/>
      <c r="J219" s="600"/>
      <c r="K219" s="413"/>
      <c r="L219" s="423"/>
      <c r="M219" s="1149" t="s">
        <v>415</v>
      </c>
      <c r="N219" s="1150"/>
      <c r="O219" s="1150"/>
      <c r="P219" s="1150"/>
      <c r="Q219" s="1150"/>
      <c r="R219" s="1151"/>
      <c r="S219" s="414">
        <v>1</v>
      </c>
      <c r="T219" s="414">
        <v>1</v>
      </c>
      <c r="U219" s="414">
        <v>1</v>
      </c>
      <c r="V219" s="414">
        <v>1</v>
      </c>
      <c r="W219" s="414">
        <v>1</v>
      </c>
      <c r="X219" s="414">
        <v>1</v>
      </c>
      <c r="Y219" s="414">
        <v>1</v>
      </c>
      <c r="Z219" s="414">
        <v>1</v>
      </c>
      <c r="AA219" s="414">
        <v>1</v>
      </c>
      <c r="AB219" s="414">
        <v>1</v>
      </c>
      <c r="AC219" s="414">
        <v>1</v>
      </c>
      <c r="AD219" s="414">
        <v>1</v>
      </c>
      <c r="AE219" s="414">
        <v>1</v>
      </c>
      <c r="AF219" s="414">
        <v>1</v>
      </c>
      <c r="AG219" s="414">
        <v>1</v>
      </c>
      <c r="AH219" s="414">
        <v>1</v>
      </c>
      <c r="AI219" s="414">
        <v>1</v>
      </c>
      <c r="AJ219" s="414">
        <v>1</v>
      </c>
      <c r="AK219" s="414">
        <v>1</v>
      </c>
      <c r="AL219" s="414">
        <v>1</v>
      </c>
      <c r="AM219" s="414">
        <v>1</v>
      </c>
      <c r="AN219" s="414">
        <v>1</v>
      </c>
      <c r="AO219" s="414">
        <v>1</v>
      </c>
      <c r="AP219" s="414">
        <v>1</v>
      </c>
      <c r="AQ219" s="414">
        <v>1</v>
      </c>
      <c r="AR219" s="414">
        <v>1</v>
      </c>
      <c r="AS219" s="414">
        <v>1</v>
      </c>
      <c r="AT219" s="414">
        <v>1</v>
      </c>
      <c r="AU219" s="414">
        <v>1</v>
      </c>
      <c r="AV219" s="414">
        <v>1</v>
      </c>
      <c r="AW219" s="414">
        <v>1</v>
      </c>
      <c r="AX219" s="421"/>
    </row>
    <row r="220" spans="1:50" ht="15.75" customHeight="1">
      <c r="A220" s="410">
        <v>5</v>
      </c>
      <c r="B220" s="411" t="s">
        <v>330</v>
      </c>
      <c r="C220" s="412" t="s">
        <v>335</v>
      </c>
      <c r="D220" s="599"/>
      <c r="E220" s="599"/>
      <c r="F220" s="600"/>
      <c r="G220" s="410"/>
      <c r="H220" s="601"/>
      <c r="I220" s="599"/>
      <c r="J220" s="600"/>
      <c r="K220" s="413"/>
      <c r="L220" s="405"/>
      <c r="M220" s="1149" t="s">
        <v>414</v>
      </c>
      <c r="N220" s="1150"/>
      <c r="O220" s="1150"/>
      <c r="P220" s="1150"/>
      <c r="Q220" s="1150"/>
      <c r="R220" s="1151"/>
      <c r="S220" s="414">
        <v>1</v>
      </c>
      <c r="T220" s="414">
        <v>1</v>
      </c>
      <c r="U220" s="414">
        <v>1</v>
      </c>
      <c r="V220" s="414">
        <v>1</v>
      </c>
      <c r="W220" s="414">
        <v>1</v>
      </c>
      <c r="X220" s="414">
        <v>1</v>
      </c>
      <c r="Y220" s="414">
        <v>1</v>
      </c>
      <c r="Z220" s="414">
        <v>1</v>
      </c>
      <c r="AA220" s="414">
        <v>1</v>
      </c>
      <c r="AB220" s="414">
        <v>1</v>
      </c>
      <c r="AC220" s="414">
        <v>1</v>
      </c>
      <c r="AD220" s="414">
        <v>1</v>
      </c>
      <c r="AE220" s="414">
        <v>1</v>
      </c>
      <c r="AF220" s="414">
        <v>1</v>
      </c>
      <c r="AG220" s="414">
        <v>1</v>
      </c>
      <c r="AH220" s="414">
        <v>1</v>
      </c>
      <c r="AI220" s="414">
        <v>1</v>
      </c>
      <c r="AJ220" s="414">
        <v>1</v>
      </c>
      <c r="AK220" s="414">
        <v>1</v>
      </c>
      <c r="AL220" s="414">
        <v>1</v>
      </c>
      <c r="AM220" s="414">
        <v>1</v>
      </c>
      <c r="AN220" s="414">
        <v>1</v>
      </c>
      <c r="AO220" s="414">
        <v>1</v>
      </c>
      <c r="AP220" s="414">
        <v>1</v>
      </c>
      <c r="AQ220" s="414">
        <v>1</v>
      </c>
      <c r="AR220" s="414">
        <v>1</v>
      </c>
      <c r="AS220" s="414">
        <v>1</v>
      </c>
      <c r="AT220" s="414">
        <v>1</v>
      </c>
      <c r="AU220" s="414">
        <v>1</v>
      </c>
      <c r="AV220" s="414">
        <v>1</v>
      </c>
      <c r="AW220" s="414">
        <v>1</v>
      </c>
      <c r="AX220" s="421"/>
    </row>
    <row r="221" spans="1:50" ht="15.75">
      <c r="A221" s="410">
        <v>6</v>
      </c>
      <c r="B221" s="411" t="s">
        <v>330</v>
      </c>
      <c r="C221" s="412" t="s">
        <v>336</v>
      </c>
      <c r="D221" s="1181"/>
      <c r="E221" s="1181"/>
      <c r="F221" s="1182"/>
      <c r="G221" s="410"/>
      <c r="H221" s="1183"/>
      <c r="I221" s="1181"/>
      <c r="J221" s="1182"/>
      <c r="K221" s="413"/>
      <c r="L221" s="405"/>
      <c r="M221" s="587"/>
      <c r="N221" s="589"/>
      <c r="O221" s="589"/>
      <c r="P221" s="589"/>
      <c r="Q221" s="589"/>
      <c r="R221" s="590"/>
      <c r="S221" s="414">
        <v>1</v>
      </c>
      <c r="T221" s="414">
        <v>1</v>
      </c>
      <c r="U221" s="414">
        <v>1</v>
      </c>
      <c r="V221" s="414">
        <v>1</v>
      </c>
      <c r="W221" s="414">
        <v>1</v>
      </c>
      <c r="X221" s="414">
        <v>1</v>
      </c>
      <c r="Y221" s="414">
        <v>1</v>
      </c>
      <c r="Z221" s="414">
        <v>1</v>
      </c>
      <c r="AA221" s="414">
        <v>1</v>
      </c>
      <c r="AB221" s="414">
        <v>1</v>
      </c>
      <c r="AC221" s="414">
        <v>1</v>
      </c>
      <c r="AD221" s="414">
        <v>1</v>
      </c>
      <c r="AE221" s="414">
        <v>1</v>
      </c>
      <c r="AF221" s="414">
        <v>1</v>
      </c>
      <c r="AG221" s="414">
        <v>1</v>
      </c>
      <c r="AH221" s="414">
        <v>1</v>
      </c>
      <c r="AI221" s="414">
        <v>1</v>
      </c>
      <c r="AJ221" s="414">
        <v>1</v>
      </c>
      <c r="AK221" s="414">
        <v>1</v>
      </c>
      <c r="AL221" s="414">
        <v>1</v>
      </c>
      <c r="AM221" s="414">
        <v>1</v>
      </c>
      <c r="AN221" s="414">
        <v>1</v>
      </c>
      <c r="AO221" s="414">
        <v>1</v>
      </c>
      <c r="AP221" s="414">
        <v>1</v>
      </c>
      <c r="AQ221" s="414">
        <v>1</v>
      </c>
      <c r="AR221" s="414">
        <v>1</v>
      </c>
      <c r="AS221" s="414">
        <v>1</v>
      </c>
      <c r="AT221" s="414">
        <v>1</v>
      </c>
      <c r="AU221" s="414">
        <v>1</v>
      </c>
      <c r="AV221" s="414">
        <v>1</v>
      </c>
      <c r="AW221" s="414">
        <v>1</v>
      </c>
      <c r="AX221" s="421"/>
    </row>
    <row r="222" spans="1:50" ht="15.75">
      <c r="A222" s="410">
        <v>7</v>
      </c>
      <c r="B222" s="411" t="s">
        <v>330</v>
      </c>
      <c r="C222" s="412" t="s">
        <v>338</v>
      </c>
      <c r="D222" s="599"/>
      <c r="E222" s="599"/>
      <c r="F222" s="600"/>
      <c r="G222" s="410"/>
      <c r="H222" s="601"/>
      <c r="I222" s="599"/>
      <c r="J222" s="600"/>
      <c r="K222" s="413"/>
      <c r="L222" s="405"/>
      <c r="M222" s="588"/>
      <c r="N222" s="589"/>
      <c r="O222" s="589"/>
      <c r="P222" s="589"/>
      <c r="Q222" s="589"/>
      <c r="R222" s="590"/>
      <c r="S222" s="414">
        <v>1</v>
      </c>
      <c r="T222" s="414">
        <v>1</v>
      </c>
      <c r="U222" s="414">
        <v>1</v>
      </c>
      <c r="V222" s="414">
        <v>1</v>
      </c>
      <c r="W222" s="414">
        <v>1</v>
      </c>
      <c r="X222" s="414">
        <v>1</v>
      </c>
      <c r="Y222" s="414">
        <v>1</v>
      </c>
      <c r="Z222" s="414">
        <v>1</v>
      </c>
      <c r="AA222" s="414">
        <v>1</v>
      </c>
      <c r="AB222" s="414">
        <v>1</v>
      </c>
      <c r="AC222" s="414">
        <v>1</v>
      </c>
      <c r="AD222" s="414">
        <v>1</v>
      </c>
      <c r="AE222" s="414">
        <v>1</v>
      </c>
      <c r="AF222" s="414">
        <v>1</v>
      </c>
      <c r="AG222" s="414">
        <v>1</v>
      </c>
      <c r="AH222" s="414">
        <v>1</v>
      </c>
      <c r="AI222" s="414">
        <v>1</v>
      </c>
      <c r="AJ222" s="414">
        <v>1</v>
      </c>
      <c r="AK222" s="414">
        <v>1</v>
      </c>
      <c r="AL222" s="414">
        <v>1</v>
      </c>
      <c r="AM222" s="414">
        <v>1</v>
      </c>
      <c r="AN222" s="414">
        <v>1</v>
      </c>
      <c r="AO222" s="414">
        <v>1</v>
      </c>
      <c r="AP222" s="414">
        <v>1</v>
      </c>
      <c r="AQ222" s="414">
        <v>1</v>
      </c>
      <c r="AR222" s="414">
        <v>1</v>
      </c>
      <c r="AS222" s="414">
        <v>1</v>
      </c>
      <c r="AT222" s="414">
        <v>1</v>
      </c>
      <c r="AU222" s="414">
        <v>1</v>
      </c>
      <c r="AV222" s="414">
        <v>1</v>
      </c>
      <c r="AW222" s="414">
        <v>1</v>
      </c>
      <c r="AX222" s="421"/>
    </row>
    <row r="223" spans="1:50" ht="15.75">
      <c r="A223" s="410">
        <v>8</v>
      </c>
      <c r="B223" s="411" t="s">
        <v>339</v>
      </c>
      <c r="C223" s="412" t="s">
        <v>340</v>
      </c>
      <c r="D223" s="599"/>
      <c r="E223" s="599"/>
      <c r="F223" s="600"/>
      <c r="G223" s="410"/>
      <c r="H223" s="601"/>
      <c r="I223" s="599"/>
      <c r="J223" s="600"/>
      <c r="K223" s="413"/>
      <c r="L223" s="405"/>
      <c r="M223" s="588"/>
      <c r="N223" s="589"/>
      <c r="O223" s="589"/>
      <c r="P223" s="589"/>
      <c r="Q223" s="589"/>
      <c r="R223" s="590"/>
      <c r="S223" s="414">
        <v>1</v>
      </c>
      <c r="T223" s="414">
        <v>1</v>
      </c>
      <c r="U223" s="414">
        <v>1</v>
      </c>
      <c r="V223" s="414">
        <v>1</v>
      </c>
      <c r="W223" s="414">
        <v>1</v>
      </c>
      <c r="X223" s="414">
        <v>1</v>
      </c>
      <c r="Y223" s="414">
        <v>1</v>
      </c>
      <c r="Z223" s="414">
        <v>1</v>
      </c>
      <c r="AA223" s="414">
        <v>1</v>
      </c>
      <c r="AB223" s="414">
        <v>1</v>
      </c>
      <c r="AC223" s="414">
        <v>1</v>
      </c>
      <c r="AD223" s="414">
        <v>1</v>
      </c>
      <c r="AE223" s="414">
        <v>1</v>
      </c>
      <c r="AF223" s="414">
        <v>1</v>
      </c>
      <c r="AG223" s="414">
        <v>1</v>
      </c>
      <c r="AH223" s="414">
        <v>1</v>
      </c>
      <c r="AI223" s="414">
        <v>1</v>
      </c>
      <c r="AJ223" s="414">
        <v>1</v>
      </c>
      <c r="AK223" s="414">
        <v>1</v>
      </c>
      <c r="AL223" s="414">
        <v>1</v>
      </c>
      <c r="AM223" s="414">
        <v>1</v>
      </c>
      <c r="AN223" s="414">
        <v>1</v>
      </c>
      <c r="AO223" s="414">
        <v>1</v>
      </c>
      <c r="AP223" s="414">
        <v>1</v>
      </c>
      <c r="AQ223" s="414">
        <v>1</v>
      </c>
      <c r="AR223" s="414">
        <v>1</v>
      </c>
      <c r="AS223" s="414">
        <v>1</v>
      </c>
      <c r="AT223" s="414">
        <v>1</v>
      </c>
      <c r="AU223" s="414">
        <v>1</v>
      </c>
      <c r="AV223" s="414">
        <v>1</v>
      </c>
      <c r="AW223" s="414">
        <v>1</v>
      </c>
      <c r="AX223" s="421"/>
    </row>
    <row r="224" spans="1:50" ht="15.75">
      <c r="A224" s="410">
        <v>9</v>
      </c>
      <c r="B224" s="411" t="s">
        <v>341</v>
      </c>
      <c r="C224" s="412" t="s">
        <v>342</v>
      </c>
      <c r="D224" s="599"/>
      <c r="E224" s="599"/>
      <c r="F224" s="600"/>
      <c r="G224" s="410"/>
      <c r="H224" s="601"/>
      <c r="I224" s="599"/>
      <c r="J224" s="600"/>
      <c r="K224" s="413"/>
      <c r="L224" s="405"/>
      <c r="M224" s="588"/>
      <c r="N224" s="589"/>
      <c r="O224" s="589"/>
      <c r="P224" s="589"/>
      <c r="Q224" s="589"/>
      <c r="R224" s="590"/>
      <c r="S224" s="414">
        <v>1</v>
      </c>
      <c r="T224" s="414">
        <v>1</v>
      </c>
      <c r="U224" s="414">
        <v>1</v>
      </c>
      <c r="V224" s="414">
        <v>1</v>
      </c>
      <c r="W224" s="414">
        <v>1</v>
      </c>
      <c r="X224" s="414">
        <v>1</v>
      </c>
      <c r="Y224" s="414">
        <v>1</v>
      </c>
      <c r="Z224" s="414">
        <v>1</v>
      </c>
      <c r="AA224" s="414">
        <v>1</v>
      </c>
      <c r="AB224" s="414">
        <v>1</v>
      </c>
      <c r="AC224" s="414">
        <v>1</v>
      </c>
      <c r="AD224" s="414">
        <v>1</v>
      </c>
      <c r="AE224" s="414">
        <v>1</v>
      </c>
      <c r="AF224" s="414">
        <v>1</v>
      </c>
      <c r="AG224" s="414">
        <v>1</v>
      </c>
      <c r="AH224" s="414">
        <v>1</v>
      </c>
      <c r="AI224" s="414">
        <v>1</v>
      </c>
      <c r="AJ224" s="414">
        <v>1</v>
      </c>
      <c r="AK224" s="414">
        <v>1</v>
      </c>
      <c r="AL224" s="414">
        <v>1</v>
      </c>
      <c r="AM224" s="414">
        <v>1</v>
      </c>
      <c r="AN224" s="414">
        <v>1</v>
      </c>
      <c r="AO224" s="414">
        <v>1</v>
      </c>
      <c r="AP224" s="414">
        <v>1</v>
      </c>
      <c r="AQ224" s="414">
        <v>1</v>
      </c>
      <c r="AR224" s="414">
        <v>1</v>
      </c>
      <c r="AS224" s="414">
        <v>1</v>
      </c>
      <c r="AT224" s="414">
        <v>1</v>
      </c>
      <c r="AU224" s="414">
        <v>1</v>
      </c>
      <c r="AV224" s="414">
        <v>1</v>
      </c>
      <c r="AW224" s="414">
        <v>1</v>
      </c>
      <c r="AX224" s="421"/>
    </row>
    <row r="225" spans="1:50" ht="15.75" customHeight="1">
      <c r="A225" s="410">
        <v>10</v>
      </c>
      <c r="B225" s="411" t="s">
        <v>341</v>
      </c>
      <c r="C225" s="412" t="s">
        <v>343</v>
      </c>
      <c r="D225" s="599"/>
      <c r="E225" s="599"/>
      <c r="F225" s="600"/>
      <c r="G225" s="410"/>
      <c r="H225" s="601"/>
      <c r="I225" s="599"/>
      <c r="J225" s="600"/>
      <c r="K225" s="413"/>
      <c r="L225" s="405"/>
      <c r="M225" s="1149" t="s">
        <v>1133</v>
      </c>
      <c r="N225" s="1150"/>
      <c r="O225" s="1150"/>
      <c r="P225" s="1150"/>
      <c r="Q225" s="1150"/>
      <c r="R225" s="1151"/>
      <c r="S225" s="414">
        <v>1</v>
      </c>
      <c r="T225" s="414">
        <v>1</v>
      </c>
      <c r="U225" s="414">
        <v>1</v>
      </c>
      <c r="V225" s="414">
        <v>1</v>
      </c>
      <c r="W225" s="414">
        <v>1</v>
      </c>
      <c r="X225" s="414">
        <v>1</v>
      </c>
      <c r="Y225" s="414">
        <v>1</v>
      </c>
      <c r="Z225" s="414">
        <v>1</v>
      </c>
      <c r="AA225" s="414">
        <v>1</v>
      </c>
      <c r="AB225" s="414">
        <v>1</v>
      </c>
      <c r="AC225" s="414">
        <v>1</v>
      </c>
      <c r="AD225" s="414">
        <v>1</v>
      </c>
      <c r="AE225" s="414">
        <v>1</v>
      </c>
      <c r="AF225" s="414">
        <v>1</v>
      </c>
      <c r="AG225" s="414">
        <v>1</v>
      </c>
      <c r="AH225" s="414">
        <v>1</v>
      </c>
      <c r="AI225" s="414">
        <v>1</v>
      </c>
      <c r="AJ225" s="414">
        <v>1</v>
      </c>
      <c r="AK225" s="414">
        <v>1</v>
      </c>
      <c r="AL225" s="414">
        <v>1</v>
      </c>
      <c r="AM225" s="414">
        <v>1</v>
      </c>
      <c r="AN225" s="414">
        <v>1</v>
      </c>
      <c r="AO225" s="414">
        <v>1</v>
      </c>
      <c r="AP225" s="414">
        <v>1</v>
      </c>
      <c r="AQ225" s="414">
        <v>1</v>
      </c>
      <c r="AR225" s="414">
        <v>1</v>
      </c>
      <c r="AS225" s="414">
        <v>1</v>
      </c>
      <c r="AT225" s="414">
        <v>1</v>
      </c>
      <c r="AU225" s="414">
        <v>1</v>
      </c>
      <c r="AV225" s="414">
        <v>1</v>
      </c>
      <c r="AW225" s="414">
        <v>1</v>
      </c>
      <c r="AX225" s="421"/>
    </row>
    <row r="226" spans="1:50" ht="15.75">
      <c r="A226" s="410">
        <v>11</v>
      </c>
      <c r="B226" s="411" t="s">
        <v>344</v>
      </c>
      <c r="C226" s="412" t="s">
        <v>345</v>
      </c>
      <c r="D226" s="599"/>
      <c r="E226" s="599"/>
      <c r="F226" s="600"/>
      <c r="G226" s="410"/>
      <c r="H226" s="601"/>
      <c r="I226" s="599"/>
      <c r="J226" s="600"/>
      <c r="K226" s="413"/>
      <c r="L226" s="405"/>
      <c r="M226" s="588"/>
      <c r="N226" s="589"/>
      <c r="O226" s="589"/>
      <c r="P226" s="589"/>
      <c r="Q226" s="589"/>
      <c r="R226" s="590"/>
      <c r="S226" s="414">
        <v>1</v>
      </c>
      <c r="T226" s="414">
        <v>1</v>
      </c>
      <c r="U226" s="414">
        <v>1</v>
      </c>
      <c r="V226" s="414">
        <v>1</v>
      </c>
      <c r="W226" s="414">
        <v>1</v>
      </c>
      <c r="X226" s="414">
        <v>1</v>
      </c>
      <c r="Y226" s="414">
        <v>1</v>
      </c>
      <c r="Z226" s="414">
        <v>1</v>
      </c>
      <c r="AA226" s="414">
        <v>1</v>
      </c>
      <c r="AB226" s="414">
        <v>1</v>
      </c>
      <c r="AC226" s="414">
        <v>1</v>
      </c>
      <c r="AD226" s="414">
        <v>1</v>
      </c>
      <c r="AE226" s="414">
        <v>1</v>
      </c>
      <c r="AF226" s="414">
        <v>1</v>
      </c>
      <c r="AG226" s="414">
        <v>1</v>
      </c>
      <c r="AH226" s="414">
        <v>1</v>
      </c>
      <c r="AI226" s="414">
        <v>1</v>
      </c>
      <c r="AJ226" s="414">
        <v>1</v>
      </c>
      <c r="AK226" s="414">
        <v>1</v>
      </c>
      <c r="AL226" s="414">
        <v>1</v>
      </c>
      <c r="AM226" s="414">
        <v>1</v>
      </c>
      <c r="AN226" s="414">
        <v>1</v>
      </c>
      <c r="AO226" s="414">
        <v>1</v>
      </c>
      <c r="AP226" s="414">
        <v>1</v>
      </c>
      <c r="AQ226" s="414">
        <v>1</v>
      </c>
      <c r="AR226" s="414">
        <v>1</v>
      </c>
      <c r="AS226" s="414">
        <v>1</v>
      </c>
      <c r="AT226" s="414">
        <v>1</v>
      </c>
      <c r="AU226" s="414">
        <v>1</v>
      </c>
      <c r="AV226" s="414">
        <v>1</v>
      </c>
      <c r="AW226" s="414">
        <v>1</v>
      </c>
      <c r="AX226" s="421"/>
    </row>
    <row r="227" spans="1:50" ht="15.75">
      <c r="A227" s="410">
        <v>12</v>
      </c>
      <c r="B227" s="411" t="s">
        <v>344</v>
      </c>
      <c r="C227" s="412" t="s">
        <v>346</v>
      </c>
      <c r="D227" s="601"/>
      <c r="E227" s="599"/>
      <c r="F227" s="600"/>
      <c r="G227" s="410"/>
      <c r="H227" s="601"/>
      <c r="I227" s="599"/>
      <c r="J227" s="600"/>
      <c r="K227" s="413"/>
      <c r="L227" s="405"/>
      <c r="M227" s="588"/>
      <c r="N227" s="589"/>
      <c r="O227" s="589"/>
      <c r="P227" s="589"/>
      <c r="Q227" s="589"/>
      <c r="R227" s="590"/>
      <c r="S227" s="414">
        <v>1</v>
      </c>
      <c r="T227" s="414">
        <v>1</v>
      </c>
      <c r="U227" s="414">
        <v>1</v>
      </c>
      <c r="V227" s="414">
        <v>1</v>
      </c>
      <c r="W227" s="414">
        <v>1</v>
      </c>
      <c r="X227" s="414">
        <v>1</v>
      </c>
      <c r="Y227" s="414">
        <v>1</v>
      </c>
      <c r="Z227" s="414">
        <v>1</v>
      </c>
      <c r="AA227" s="414">
        <v>1</v>
      </c>
      <c r="AB227" s="414">
        <v>1</v>
      </c>
      <c r="AC227" s="414">
        <v>1</v>
      </c>
      <c r="AD227" s="414">
        <v>1</v>
      </c>
      <c r="AE227" s="414">
        <v>1</v>
      </c>
      <c r="AF227" s="414">
        <v>1</v>
      </c>
      <c r="AG227" s="414">
        <v>1</v>
      </c>
      <c r="AH227" s="414">
        <v>1</v>
      </c>
      <c r="AI227" s="414">
        <v>1</v>
      </c>
      <c r="AJ227" s="414">
        <v>1</v>
      </c>
      <c r="AK227" s="414">
        <v>1</v>
      </c>
      <c r="AL227" s="414">
        <v>1</v>
      </c>
      <c r="AM227" s="414">
        <v>1</v>
      </c>
      <c r="AN227" s="414">
        <v>1</v>
      </c>
      <c r="AO227" s="414">
        <v>1</v>
      </c>
      <c r="AP227" s="414">
        <v>1</v>
      </c>
      <c r="AQ227" s="414">
        <v>1</v>
      </c>
      <c r="AR227" s="414">
        <v>1</v>
      </c>
      <c r="AS227" s="414">
        <v>1</v>
      </c>
      <c r="AT227" s="414">
        <v>1</v>
      </c>
      <c r="AU227" s="414">
        <v>1</v>
      </c>
      <c r="AV227" s="414">
        <v>1</v>
      </c>
      <c r="AW227" s="414">
        <v>1</v>
      </c>
      <c r="AX227" s="421"/>
    </row>
    <row r="228" spans="1:50" ht="15.75">
      <c r="A228" s="410">
        <v>13</v>
      </c>
      <c r="B228" s="411" t="s">
        <v>347</v>
      </c>
      <c r="C228" s="412" t="s">
        <v>348</v>
      </c>
      <c r="D228" s="601"/>
      <c r="E228" s="599"/>
      <c r="F228" s="600"/>
      <c r="G228" s="410"/>
      <c r="H228" s="601"/>
      <c r="I228" s="599"/>
      <c r="J228" s="600"/>
      <c r="K228" s="413"/>
      <c r="L228" s="405"/>
      <c r="M228" s="588"/>
      <c r="N228" s="589"/>
      <c r="O228" s="1095"/>
      <c r="P228" s="1095"/>
      <c r="Q228" s="589"/>
      <c r="R228" s="590"/>
      <c r="S228" s="414">
        <v>1</v>
      </c>
      <c r="T228" s="414">
        <v>1</v>
      </c>
      <c r="U228" s="414">
        <v>1</v>
      </c>
      <c r="V228" s="414">
        <v>1</v>
      </c>
      <c r="W228" s="414">
        <v>1</v>
      </c>
      <c r="X228" s="414">
        <v>1</v>
      </c>
      <c r="Y228" s="414">
        <v>1</v>
      </c>
      <c r="Z228" s="414">
        <v>1</v>
      </c>
      <c r="AA228" s="414">
        <v>1</v>
      </c>
      <c r="AB228" s="414">
        <v>1</v>
      </c>
      <c r="AC228" s="414">
        <v>1</v>
      </c>
      <c r="AD228" s="414">
        <v>1</v>
      </c>
      <c r="AE228" s="414">
        <v>1</v>
      </c>
      <c r="AF228" s="414">
        <v>1</v>
      </c>
      <c r="AG228" s="414">
        <v>1</v>
      </c>
      <c r="AH228" s="414">
        <v>1</v>
      </c>
      <c r="AI228" s="414">
        <v>1</v>
      </c>
      <c r="AJ228" s="414">
        <v>1</v>
      </c>
      <c r="AK228" s="414">
        <v>1</v>
      </c>
      <c r="AL228" s="414">
        <v>1</v>
      </c>
      <c r="AM228" s="414">
        <v>1</v>
      </c>
      <c r="AN228" s="414">
        <v>1</v>
      </c>
      <c r="AO228" s="414">
        <v>1</v>
      </c>
      <c r="AP228" s="414">
        <v>1</v>
      </c>
      <c r="AQ228" s="414">
        <v>1</v>
      </c>
      <c r="AR228" s="414">
        <v>1</v>
      </c>
      <c r="AS228" s="414">
        <v>1</v>
      </c>
      <c r="AT228" s="414">
        <v>1</v>
      </c>
      <c r="AU228" s="414">
        <v>1</v>
      </c>
      <c r="AV228" s="414">
        <v>1</v>
      </c>
      <c r="AW228" s="414">
        <v>1</v>
      </c>
      <c r="AX228" s="421"/>
    </row>
    <row r="229" spans="1:50" ht="15.75" customHeight="1">
      <c r="A229" s="410">
        <v>14</v>
      </c>
      <c r="B229" s="411" t="s">
        <v>347</v>
      </c>
      <c r="C229" s="412" t="s">
        <v>349</v>
      </c>
      <c r="D229" s="601"/>
      <c r="E229" s="599"/>
      <c r="F229" s="600"/>
      <c r="G229" s="410"/>
      <c r="H229" s="601"/>
      <c r="I229" s="599"/>
      <c r="J229" s="600"/>
      <c r="K229" s="413"/>
      <c r="L229" s="405"/>
      <c r="M229" s="1149" t="s">
        <v>418</v>
      </c>
      <c r="N229" s="1150"/>
      <c r="O229" s="1150"/>
      <c r="P229" s="1150"/>
      <c r="Q229" s="1150"/>
      <c r="R229" s="1151"/>
      <c r="S229" s="414">
        <v>1</v>
      </c>
      <c r="T229" s="414">
        <v>1</v>
      </c>
      <c r="U229" s="414">
        <v>1</v>
      </c>
      <c r="V229" s="414">
        <v>1</v>
      </c>
      <c r="W229" s="414">
        <v>1</v>
      </c>
      <c r="X229" s="414">
        <v>1</v>
      </c>
      <c r="Y229" s="414">
        <v>1</v>
      </c>
      <c r="Z229" s="414">
        <v>1</v>
      </c>
      <c r="AA229" s="414">
        <v>1</v>
      </c>
      <c r="AB229" s="414">
        <v>1</v>
      </c>
      <c r="AC229" s="414">
        <v>1</v>
      </c>
      <c r="AD229" s="414">
        <v>1</v>
      </c>
      <c r="AE229" s="414">
        <v>1</v>
      </c>
      <c r="AF229" s="414">
        <v>1</v>
      </c>
      <c r="AG229" s="414">
        <v>1</v>
      </c>
      <c r="AH229" s="414">
        <v>1</v>
      </c>
      <c r="AI229" s="414">
        <v>1</v>
      </c>
      <c r="AJ229" s="414">
        <v>1</v>
      </c>
      <c r="AK229" s="414">
        <v>1</v>
      </c>
      <c r="AL229" s="414">
        <v>1</v>
      </c>
      <c r="AM229" s="414">
        <v>1</v>
      </c>
      <c r="AN229" s="414">
        <v>1</v>
      </c>
      <c r="AO229" s="414">
        <v>1</v>
      </c>
      <c r="AP229" s="414">
        <v>1</v>
      </c>
      <c r="AQ229" s="414">
        <v>1</v>
      </c>
      <c r="AR229" s="414">
        <v>1</v>
      </c>
      <c r="AS229" s="414">
        <v>1</v>
      </c>
      <c r="AT229" s="414">
        <v>1</v>
      </c>
      <c r="AU229" s="414">
        <v>1</v>
      </c>
      <c r="AV229" s="414">
        <v>1</v>
      </c>
      <c r="AW229" s="414">
        <v>1</v>
      </c>
      <c r="AX229" s="421"/>
    </row>
    <row r="230" spans="1:50" ht="15.75">
      <c r="A230" s="410">
        <v>15</v>
      </c>
      <c r="B230" s="411" t="s">
        <v>347</v>
      </c>
      <c r="C230" s="412">
        <v>1595</v>
      </c>
      <c r="D230" s="601"/>
      <c r="E230" s="599"/>
      <c r="F230" s="600"/>
      <c r="G230" s="410"/>
      <c r="H230" s="601"/>
      <c r="I230" s="599"/>
      <c r="J230" s="600"/>
      <c r="K230" s="413"/>
      <c r="L230" s="405"/>
      <c r="M230" s="1094"/>
      <c r="N230" s="1095"/>
      <c r="O230" s="1095"/>
      <c r="P230" s="589"/>
      <c r="Q230" s="589"/>
      <c r="R230" s="590"/>
      <c r="S230" s="414">
        <v>1</v>
      </c>
      <c r="T230" s="414">
        <v>1</v>
      </c>
      <c r="U230" s="414">
        <v>1</v>
      </c>
      <c r="V230" s="414">
        <v>1</v>
      </c>
      <c r="W230" s="414">
        <v>1</v>
      </c>
      <c r="X230" s="414">
        <v>1</v>
      </c>
      <c r="Y230" s="414">
        <v>1</v>
      </c>
      <c r="Z230" s="414">
        <v>1</v>
      </c>
      <c r="AA230" s="414">
        <v>1</v>
      </c>
      <c r="AB230" s="414">
        <v>1</v>
      </c>
      <c r="AC230" s="414">
        <v>1</v>
      </c>
      <c r="AD230" s="414">
        <v>1</v>
      </c>
      <c r="AE230" s="414">
        <v>1</v>
      </c>
      <c r="AF230" s="414">
        <v>1</v>
      </c>
      <c r="AG230" s="414">
        <v>1</v>
      </c>
      <c r="AH230" s="414">
        <v>1</v>
      </c>
      <c r="AI230" s="414">
        <v>1</v>
      </c>
      <c r="AJ230" s="414">
        <v>1</v>
      </c>
      <c r="AK230" s="414">
        <v>1</v>
      </c>
      <c r="AL230" s="414">
        <v>1</v>
      </c>
      <c r="AM230" s="414">
        <v>1</v>
      </c>
      <c r="AN230" s="414">
        <v>1</v>
      </c>
      <c r="AO230" s="414">
        <v>1</v>
      </c>
      <c r="AP230" s="414">
        <v>1</v>
      </c>
      <c r="AQ230" s="414">
        <v>1</v>
      </c>
      <c r="AR230" s="414">
        <v>1</v>
      </c>
      <c r="AS230" s="414">
        <v>1</v>
      </c>
      <c r="AT230" s="414">
        <v>1</v>
      </c>
      <c r="AU230" s="414">
        <v>1</v>
      </c>
      <c r="AV230" s="414">
        <v>1</v>
      </c>
      <c r="AW230" s="414">
        <v>1</v>
      </c>
      <c r="AX230" s="421"/>
    </row>
    <row r="231" spans="1:50" ht="15.75">
      <c r="A231" s="410">
        <v>16</v>
      </c>
      <c r="B231" s="411" t="s">
        <v>347</v>
      </c>
      <c r="C231" s="412" t="s">
        <v>350</v>
      </c>
      <c r="D231" s="601"/>
      <c r="E231" s="599"/>
      <c r="F231" s="600"/>
      <c r="G231" s="410"/>
      <c r="H231" s="601"/>
      <c r="I231" s="599"/>
      <c r="J231" s="600"/>
      <c r="K231" s="413"/>
      <c r="L231" s="405"/>
      <c r="M231" s="588"/>
      <c r="N231" s="589"/>
      <c r="O231" s="589"/>
      <c r="P231" s="589"/>
      <c r="Q231" s="589"/>
      <c r="R231" s="590"/>
      <c r="S231" s="414">
        <v>1</v>
      </c>
      <c r="T231" s="414">
        <v>1</v>
      </c>
      <c r="U231" s="414">
        <v>1</v>
      </c>
      <c r="V231" s="414">
        <v>1</v>
      </c>
      <c r="W231" s="414">
        <v>1</v>
      </c>
      <c r="X231" s="414">
        <v>1</v>
      </c>
      <c r="Y231" s="414">
        <v>1</v>
      </c>
      <c r="Z231" s="414">
        <v>1</v>
      </c>
      <c r="AA231" s="414">
        <v>1</v>
      </c>
      <c r="AB231" s="414">
        <v>1</v>
      </c>
      <c r="AC231" s="414">
        <v>1</v>
      </c>
      <c r="AD231" s="414">
        <v>1</v>
      </c>
      <c r="AE231" s="414">
        <v>1</v>
      </c>
      <c r="AF231" s="414">
        <v>1</v>
      </c>
      <c r="AG231" s="414">
        <v>1</v>
      </c>
      <c r="AH231" s="414">
        <v>1</v>
      </c>
      <c r="AI231" s="414">
        <v>1</v>
      </c>
      <c r="AJ231" s="414">
        <v>1</v>
      </c>
      <c r="AK231" s="414">
        <v>1</v>
      </c>
      <c r="AL231" s="414">
        <v>1</v>
      </c>
      <c r="AM231" s="414">
        <v>1</v>
      </c>
      <c r="AN231" s="414">
        <v>1</v>
      </c>
      <c r="AO231" s="414">
        <v>1</v>
      </c>
      <c r="AP231" s="414">
        <v>1</v>
      </c>
      <c r="AQ231" s="414">
        <v>1</v>
      </c>
      <c r="AR231" s="414">
        <v>1</v>
      </c>
      <c r="AS231" s="414">
        <v>1</v>
      </c>
      <c r="AT231" s="414">
        <v>1</v>
      </c>
      <c r="AU231" s="414">
        <v>1</v>
      </c>
      <c r="AV231" s="414">
        <v>1</v>
      </c>
      <c r="AW231" s="414">
        <v>1</v>
      </c>
      <c r="AX231" s="421"/>
    </row>
    <row r="232" spans="1:50" ht="15.75">
      <c r="A232" s="410">
        <v>17</v>
      </c>
      <c r="B232" s="411" t="s">
        <v>347</v>
      </c>
      <c r="C232" s="412">
        <v>1594</v>
      </c>
      <c r="D232" s="601"/>
      <c r="E232" s="599"/>
      <c r="F232" s="600"/>
      <c r="G232" s="410"/>
      <c r="H232" s="601"/>
      <c r="I232" s="599"/>
      <c r="J232" s="600"/>
      <c r="K232" s="413"/>
      <c r="L232" s="405"/>
      <c r="M232" s="588"/>
      <c r="N232" s="589"/>
      <c r="O232" s="1095"/>
      <c r="P232" s="1095"/>
      <c r="Q232" s="589"/>
      <c r="R232" s="590"/>
      <c r="S232" s="414">
        <v>1</v>
      </c>
      <c r="T232" s="414">
        <v>1</v>
      </c>
      <c r="U232" s="414">
        <v>1</v>
      </c>
      <c r="V232" s="414">
        <v>1</v>
      </c>
      <c r="W232" s="414">
        <v>1</v>
      </c>
      <c r="X232" s="414">
        <v>1</v>
      </c>
      <c r="Y232" s="414">
        <v>1</v>
      </c>
      <c r="Z232" s="414">
        <v>1</v>
      </c>
      <c r="AA232" s="414">
        <v>1</v>
      </c>
      <c r="AB232" s="414">
        <v>1</v>
      </c>
      <c r="AC232" s="414">
        <v>1</v>
      </c>
      <c r="AD232" s="414">
        <v>1</v>
      </c>
      <c r="AE232" s="414">
        <v>1</v>
      </c>
      <c r="AF232" s="414">
        <v>1</v>
      </c>
      <c r="AG232" s="414">
        <v>1</v>
      </c>
      <c r="AH232" s="414">
        <v>1</v>
      </c>
      <c r="AI232" s="414">
        <v>1</v>
      </c>
      <c r="AJ232" s="414">
        <v>1</v>
      </c>
      <c r="AK232" s="414">
        <v>1</v>
      </c>
      <c r="AL232" s="414">
        <v>1</v>
      </c>
      <c r="AM232" s="414">
        <v>1</v>
      </c>
      <c r="AN232" s="414">
        <v>1</v>
      </c>
      <c r="AO232" s="414">
        <v>1</v>
      </c>
      <c r="AP232" s="414">
        <v>1</v>
      </c>
      <c r="AQ232" s="414">
        <v>1</v>
      </c>
      <c r="AR232" s="414">
        <v>1</v>
      </c>
      <c r="AS232" s="414">
        <v>1</v>
      </c>
      <c r="AT232" s="414">
        <v>1</v>
      </c>
      <c r="AU232" s="414">
        <v>1</v>
      </c>
      <c r="AV232" s="414">
        <v>1</v>
      </c>
      <c r="AW232" s="414">
        <v>1</v>
      </c>
      <c r="AX232" s="421"/>
    </row>
    <row r="233" spans="1:50" ht="15.75">
      <c r="A233" s="410">
        <v>18</v>
      </c>
      <c r="B233" s="411" t="s">
        <v>351</v>
      </c>
      <c r="C233" s="412" t="s">
        <v>352</v>
      </c>
      <c r="D233" s="601"/>
      <c r="E233" s="599"/>
      <c r="F233" s="600"/>
      <c r="G233" s="410"/>
      <c r="H233" s="601"/>
      <c r="I233" s="599"/>
      <c r="J233" s="600"/>
      <c r="K233" s="413"/>
      <c r="L233" s="405"/>
      <c r="M233" s="588"/>
      <c r="N233" s="589"/>
      <c r="O233" s="589"/>
      <c r="P233" s="589"/>
      <c r="Q233" s="589"/>
      <c r="R233" s="590"/>
      <c r="S233" s="414">
        <v>1</v>
      </c>
      <c r="T233" s="414">
        <v>1</v>
      </c>
      <c r="U233" s="414">
        <v>1</v>
      </c>
      <c r="V233" s="414">
        <v>1</v>
      </c>
      <c r="W233" s="414">
        <v>1</v>
      </c>
      <c r="X233" s="414">
        <v>1</v>
      </c>
      <c r="Y233" s="414">
        <v>1</v>
      </c>
      <c r="Z233" s="414">
        <v>1</v>
      </c>
      <c r="AA233" s="414">
        <v>1</v>
      </c>
      <c r="AB233" s="414">
        <v>1</v>
      </c>
      <c r="AC233" s="414">
        <v>1</v>
      </c>
      <c r="AD233" s="414">
        <v>1</v>
      </c>
      <c r="AE233" s="414">
        <v>1</v>
      </c>
      <c r="AF233" s="414">
        <v>1</v>
      </c>
      <c r="AG233" s="414">
        <v>1</v>
      </c>
      <c r="AH233" s="414">
        <v>1</v>
      </c>
      <c r="AI233" s="414">
        <v>1</v>
      </c>
      <c r="AJ233" s="414">
        <v>1</v>
      </c>
      <c r="AK233" s="414">
        <v>1</v>
      </c>
      <c r="AL233" s="414">
        <v>1</v>
      </c>
      <c r="AM233" s="414">
        <v>1</v>
      </c>
      <c r="AN233" s="414">
        <v>1</v>
      </c>
      <c r="AO233" s="414">
        <v>1</v>
      </c>
      <c r="AP233" s="414">
        <v>1</v>
      </c>
      <c r="AQ233" s="414">
        <v>1</v>
      </c>
      <c r="AR233" s="414">
        <v>1</v>
      </c>
      <c r="AS233" s="414">
        <v>1</v>
      </c>
      <c r="AT233" s="414">
        <v>1</v>
      </c>
      <c r="AU233" s="414">
        <v>1</v>
      </c>
      <c r="AV233" s="414">
        <v>1</v>
      </c>
      <c r="AW233" s="414">
        <v>1</v>
      </c>
      <c r="AX233" s="421"/>
    </row>
    <row r="234" spans="1:50" ht="15.75">
      <c r="A234" s="410">
        <v>19</v>
      </c>
      <c r="B234" s="411" t="s">
        <v>353</v>
      </c>
      <c r="C234" s="412" t="s">
        <v>354</v>
      </c>
      <c r="D234" s="601"/>
      <c r="E234" s="599"/>
      <c r="F234" s="600"/>
      <c r="G234" s="410"/>
      <c r="H234" s="601"/>
      <c r="I234" s="599"/>
      <c r="J234" s="600"/>
      <c r="K234" s="413"/>
      <c r="L234" s="405"/>
      <c r="M234" s="588"/>
      <c r="N234" s="589"/>
      <c r="O234" s="589"/>
      <c r="P234" s="589"/>
      <c r="Q234" s="589"/>
      <c r="R234" s="590"/>
      <c r="S234" s="414">
        <v>1</v>
      </c>
      <c r="T234" s="414">
        <v>1</v>
      </c>
      <c r="U234" s="414">
        <v>1</v>
      </c>
      <c r="V234" s="414">
        <v>1</v>
      </c>
      <c r="W234" s="414">
        <v>1</v>
      </c>
      <c r="X234" s="414">
        <v>1</v>
      </c>
      <c r="Y234" s="414">
        <v>1</v>
      </c>
      <c r="Z234" s="414">
        <v>1</v>
      </c>
      <c r="AA234" s="414">
        <v>1</v>
      </c>
      <c r="AB234" s="414">
        <v>1</v>
      </c>
      <c r="AC234" s="414">
        <v>1</v>
      </c>
      <c r="AD234" s="414">
        <v>1</v>
      </c>
      <c r="AE234" s="414">
        <v>1</v>
      </c>
      <c r="AF234" s="414">
        <v>1</v>
      </c>
      <c r="AG234" s="414">
        <v>1</v>
      </c>
      <c r="AH234" s="414">
        <v>1</v>
      </c>
      <c r="AI234" s="414">
        <v>1</v>
      </c>
      <c r="AJ234" s="414">
        <v>1</v>
      </c>
      <c r="AK234" s="414">
        <v>1</v>
      </c>
      <c r="AL234" s="414">
        <v>1</v>
      </c>
      <c r="AM234" s="414">
        <v>1</v>
      </c>
      <c r="AN234" s="414">
        <v>1</v>
      </c>
      <c r="AO234" s="414">
        <v>1</v>
      </c>
      <c r="AP234" s="414">
        <v>1</v>
      </c>
      <c r="AQ234" s="414">
        <v>1</v>
      </c>
      <c r="AR234" s="414">
        <v>1</v>
      </c>
      <c r="AS234" s="414">
        <v>1</v>
      </c>
      <c r="AT234" s="414">
        <v>1</v>
      </c>
      <c r="AU234" s="414">
        <v>1</v>
      </c>
      <c r="AV234" s="414">
        <v>1</v>
      </c>
      <c r="AW234" s="414">
        <v>1</v>
      </c>
      <c r="AX234" s="421"/>
    </row>
    <row r="235" spans="1:50" ht="15.75">
      <c r="A235" s="410">
        <v>20</v>
      </c>
      <c r="B235" s="411" t="s">
        <v>353</v>
      </c>
      <c r="C235" s="412" t="s">
        <v>355</v>
      </c>
      <c r="D235" s="601"/>
      <c r="E235" s="599"/>
      <c r="F235" s="600"/>
      <c r="G235" s="410"/>
      <c r="H235" s="601"/>
      <c r="I235" s="599"/>
      <c r="J235" s="600"/>
      <c r="K235" s="413"/>
      <c r="L235" s="405"/>
      <c r="M235" s="588"/>
      <c r="N235" s="589"/>
      <c r="O235" s="589"/>
      <c r="P235" s="589"/>
      <c r="Q235" s="589"/>
      <c r="R235" s="590"/>
      <c r="S235" s="414">
        <v>1</v>
      </c>
      <c r="T235" s="414">
        <v>1</v>
      </c>
      <c r="U235" s="414">
        <v>1</v>
      </c>
      <c r="V235" s="414">
        <v>1</v>
      </c>
      <c r="W235" s="414">
        <v>1</v>
      </c>
      <c r="X235" s="414">
        <v>1</v>
      </c>
      <c r="Y235" s="414">
        <v>1</v>
      </c>
      <c r="Z235" s="414">
        <v>1</v>
      </c>
      <c r="AA235" s="414">
        <v>1</v>
      </c>
      <c r="AB235" s="414">
        <v>1</v>
      </c>
      <c r="AC235" s="414">
        <v>1</v>
      </c>
      <c r="AD235" s="414">
        <v>1</v>
      </c>
      <c r="AE235" s="414">
        <v>1</v>
      </c>
      <c r="AF235" s="414">
        <v>1</v>
      </c>
      <c r="AG235" s="414">
        <v>1</v>
      </c>
      <c r="AH235" s="414">
        <v>1</v>
      </c>
      <c r="AI235" s="414">
        <v>1</v>
      </c>
      <c r="AJ235" s="414">
        <v>1</v>
      </c>
      <c r="AK235" s="414">
        <v>1</v>
      </c>
      <c r="AL235" s="414">
        <v>1</v>
      </c>
      <c r="AM235" s="414">
        <v>1</v>
      </c>
      <c r="AN235" s="414">
        <v>1</v>
      </c>
      <c r="AO235" s="414">
        <v>1</v>
      </c>
      <c r="AP235" s="414">
        <v>1</v>
      </c>
      <c r="AQ235" s="414">
        <v>1</v>
      </c>
      <c r="AR235" s="414">
        <v>1</v>
      </c>
      <c r="AS235" s="414">
        <v>1</v>
      </c>
      <c r="AT235" s="414">
        <v>1</v>
      </c>
      <c r="AU235" s="414">
        <v>1</v>
      </c>
      <c r="AV235" s="414">
        <v>1</v>
      </c>
      <c r="AW235" s="414">
        <v>1</v>
      </c>
      <c r="AX235" s="421"/>
    </row>
    <row r="236" spans="1:50" ht="15.75">
      <c r="A236" s="410">
        <v>21</v>
      </c>
      <c r="B236" s="411" t="s">
        <v>356</v>
      </c>
      <c r="C236" s="412" t="s">
        <v>357</v>
      </c>
      <c r="D236" s="601"/>
      <c r="E236" s="599"/>
      <c r="F236" s="600"/>
      <c r="G236" s="410"/>
      <c r="H236" s="601"/>
      <c r="I236" s="599"/>
      <c r="J236" s="600"/>
      <c r="K236" s="413"/>
      <c r="L236" s="405"/>
      <c r="M236" s="588"/>
      <c r="N236" s="589"/>
      <c r="O236" s="589"/>
      <c r="P236" s="589"/>
      <c r="Q236" s="589"/>
      <c r="R236" s="590"/>
      <c r="S236" s="414">
        <v>1</v>
      </c>
      <c r="T236" s="414">
        <v>1</v>
      </c>
      <c r="U236" s="414">
        <v>1</v>
      </c>
      <c r="V236" s="414">
        <v>1</v>
      </c>
      <c r="W236" s="414">
        <v>1</v>
      </c>
      <c r="X236" s="414">
        <v>1</v>
      </c>
      <c r="Y236" s="414">
        <v>1</v>
      </c>
      <c r="Z236" s="414">
        <v>1</v>
      </c>
      <c r="AA236" s="414">
        <v>1</v>
      </c>
      <c r="AB236" s="414">
        <v>1</v>
      </c>
      <c r="AC236" s="414">
        <v>1</v>
      </c>
      <c r="AD236" s="414">
        <v>1</v>
      </c>
      <c r="AE236" s="414">
        <v>1</v>
      </c>
      <c r="AF236" s="414">
        <v>1</v>
      </c>
      <c r="AG236" s="414">
        <v>1</v>
      </c>
      <c r="AH236" s="414">
        <v>1</v>
      </c>
      <c r="AI236" s="414">
        <v>1</v>
      </c>
      <c r="AJ236" s="414">
        <v>1</v>
      </c>
      <c r="AK236" s="414">
        <v>1</v>
      </c>
      <c r="AL236" s="414">
        <v>1</v>
      </c>
      <c r="AM236" s="414">
        <v>1</v>
      </c>
      <c r="AN236" s="414">
        <v>1</v>
      </c>
      <c r="AO236" s="414">
        <v>1</v>
      </c>
      <c r="AP236" s="414">
        <v>1</v>
      </c>
      <c r="AQ236" s="414">
        <v>1</v>
      </c>
      <c r="AR236" s="414">
        <v>1</v>
      </c>
      <c r="AS236" s="414">
        <v>1</v>
      </c>
      <c r="AT236" s="414">
        <v>1</v>
      </c>
      <c r="AU236" s="414">
        <v>1</v>
      </c>
      <c r="AV236" s="414">
        <v>1</v>
      </c>
      <c r="AW236" s="414">
        <v>1</v>
      </c>
      <c r="AX236" s="421"/>
    </row>
    <row r="237" spans="1:50" ht="15.75">
      <c r="A237" s="410">
        <v>22</v>
      </c>
      <c r="B237" s="411" t="s">
        <v>356</v>
      </c>
      <c r="C237" s="412" t="s">
        <v>358</v>
      </c>
      <c r="D237" s="601"/>
      <c r="E237" s="599"/>
      <c r="F237" s="600"/>
      <c r="G237" s="410"/>
      <c r="H237" s="601"/>
      <c r="I237" s="599"/>
      <c r="J237" s="600"/>
      <c r="K237" s="413"/>
      <c r="L237" s="405"/>
      <c r="M237" s="588"/>
      <c r="N237" s="589"/>
      <c r="O237" s="589"/>
      <c r="P237" s="589"/>
      <c r="Q237" s="589"/>
      <c r="R237" s="590"/>
      <c r="S237" s="414">
        <v>1</v>
      </c>
      <c r="T237" s="414">
        <v>1</v>
      </c>
      <c r="U237" s="414">
        <v>1</v>
      </c>
      <c r="V237" s="414">
        <v>1</v>
      </c>
      <c r="W237" s="414">
        <v>1</v>
      </c>
      <c r="X237" s="414">
        <v>1</v>
      </c>
      <c r="Y237" s="414">
        <v>1</v>
      </c>
      <c r="Z237" s="414">
        <v>1</v>
      </c>
      <c r="AA237" s="414">
        <v>1</v>
      </c>
      <c r="AB237" s="414">
        <v>1</v>
      </c>
      <c r="AC237" s="414">
        <v>1</v>
      </c>
      <c r="AD237" s="414">
        <v>1</v>
      </c>
      <c r="AE237" s="414">
        <v>1</v>
      </c>
      <c r="AF237" s="414">
        <v>1</v>
      </c>
      <c r="AG237" s="414">
        <v>1</v>
      </c>
      <c r="AH237" s="414">
        <v>1</v>
      </c>
      <c r="AI237" s="414">
        <v>1</v>
      </c>
      <c r="AJ237" s="414">
        <v>1</v>
      </c>
      <c r="AK237" s="414">
        <v>1</v>
      </c>
      <c r="AL237" s="414">
        <v>1</v>
      </c>
      <c r="AM237" s="414">
        <v>1</v>
      </c>
      <c r="AN237" s="414">
        <v>1</v>
      </c>
      <c r="AO237" s="414">
        <v>1</v>
      </c>
      <c r="AP237" s="414">
        <v>1</v>
      </c>
      <c r="AQ237" s="414">
        <v>1</v>
      </c>
      <c r="AR237" s="414">
        <v>1</v>
      </c>
      <c r="AS237" s="414">
        <v>1</v>
      </c>
      <c r="AT237" s="414">
        <v>1</v>
      </c>
      <c r="AU237" s="414">
        <v>1</v>
      </c>
      <c r="AV237" s="414">
        <v>1</v>
      </c>
      <c r="AW237" s="414">
        <v>1</v>
      </c>
      <c r="AX237" s="421"/>
    </row>
    <row r="238" spans="1:50" ht="15.75">
      <c r="A238" s="410">
        <v>23</v>
      </c>
      <c r="B238" s="411" t="s">
        <v>356</v>
      </c>
      <c r="C238" s="412" t="s">
        <v>359</v>
      </c>
      <c r="D238" s="601"/>
      <c r="E238" s="599"/>
      <c r="F238" s="600"/>
      <c r="G238" s="410"/>
      <c r="H238" s="601"/>
      <c r="I238" s="599"/>
      <c r="J238" s="600"/>
      <c r="K238" s="413"/>
      <c r="L238" s="405"/>
      <c r="M238" s="588"/>
      <c r="N238" s="589"/>
      <c r="O238" s="589"/>
      <c r="P238" s="589"/>
      <c r="Q238" s="589"/>
      <c r="R238" s="590"/>
      <c r="S238" s="414">
        <v>1</v>
      </c>
      <c r="T238" s="414">
        <v>1</v>
      </c>
      <c r="U238" s="414">
        <v>1</v>
      </c>
      <c r="V238" s="414">
        <v>1</v>
      </c>
      <c r="W238" s="414">
        <v>1</v>
      </c>
      <c r="X238" s="414">
        <v>1</v>
      </c>
      <c r="Y238" s="414">
        <v>1</v>
      </c>
      <c r="Z238" s="414">
        <v>1</v>
      </c>
      <c r="AA238" s="414">
        <v>1</v>
      </c>
      <c r="AB238" s="414">
        <v>1</v>
      </c>
      <c r="AC238" s="414">
        <v>1</v>
      </c>
      <c r="AD238" s="414">
        <v>1</v>
      </c>
      <c r="AE238" s="414">
        <v>1</v>
      </c>
      <c r="AF238" s="414">
        <v>1</v>
      </c>
      <c r="AG238" s="414">
        <v>1</v>
      </c>
      <c r="AH238" s="414">
        <v>1</v>
      </c>
      <c r="AI238" s="414">
        <v>1</v>
      </c>
      <c r="AJ238" s="414">
        <v>1</v>
      </c>
      <c r="AK238" s="414">
        <v>1</v>
      </c>
      <c r="AL238" s="414">
        <v>1</v>
      </c>
      <c r="AM238" s="414">
        <v>1</v>
      </c>
      <c r="AN238" s="414">
        <v>1</v>
      </c>
      <c r="AO238" s="414">
        <v>1</v>
      </c>
      <c r="AP238" s="414">
        <v>1</v>
      </c>
      <c r="AQ238" s="414">
        <v>1</v>
      </c>
      <c r="AR238" s="414">
        <v>1</v>
      </c>
      <c r="AS238" s="414">
        <v>1</v>
      </c>
      <c r="AT238" s="414">
        <v>1</v>
      </c>
      <c r="AU238" s="414">
        <v>1</v>
      </c>
      <c r="AV238" s="414">
        <v>1</v>
      </c>
      <c r="AW238" s="414">
        <v>1</v>
      </c>
      <c r="AX238" s="421"/>
    </row>
    <row r="239" spans="1:50" ht="15.75">
      <c r="A239" s="410">
        <v>24</v>
      </c>
      <c r="B239" s="411" t="s">
        <v>356</v>
      </c>
      <c r="C239" s="412" t="s">
        <v>360</v>
      </c>
      <c r="D239" s="601"/>
      <c r="E239" s="599"/>
      <c r="F239" s="600"/>
      <c r="G239" s="410"/>
      <c r="H239" s="601"/>
      <c r="I239" s="599"/>
      <c r="J239" s="600"/>
      <c r="K239" s="413"/>
      <c r="L239" s="405"/>
      <c r="M239" s="588"/>
      <c r="N239" s="589"/>
      <c r="O239" s="589"/>
      <c r="P239" s="589"/>
      <c r="Q239" s="589"/>
      <c r="R239" s="590"/>
      <c r="S239" s="414">
        <v>1</v>
      </c>
      <c r="T239" s="414">
        <v>1</v>
      </c>
      <c r="U239" s="414">
        <v>1</v>
      </c>
      <c r="V239" s="414">
        <v>1</v>
      </c>
      <c r="W239" s="414">
        <v>1</v>
      </c>
      <c r="X239" s="414">
        <v>1</v>
      </c>
      <c r="Y239" s="414">
        <v>1</v>
      </c>
      <c r="Z239" s="414">
        <v>1</v>
      </c>
      <c r="AA239" s="414">
        <v>1</v>
      </c>
      <c r="AB239" s="414">
        <v>1</v>
      </c>
      <c r="AC239" s="414">
        <v>1</v>
      </c>
      <c r="AD239" s="414">
        <v>1</v>
      </c>
      <c r="AE239" s="414">
        <v>1</v>
      </c>
      <c r="AF239" s="414">
        <v>1</v>
      </c>
      <c r="AG239" s="414">
        <v>1</v>
      </c>
      <c r="AH239" s="414">
        <v>1</v>
      </c>
      <c r="AI239" s="414">
        <v>1</v>
      </c>
      <c r="AJ239" s="414">
        <v>1</v>
      </c>
      <c r="AK239" s="414">
        <v>1</v>
      </c>
      <c r="AL239" s="414">
        <v>1</v>
      </c>
      <c r="AM239" s="414">
        <v>1</v>
      </c>
      <c r="AN239" s="414">
        <v>1</v>
      </c>
      <c r="AO239" s="414">
        <v>1</v>
      </c>
      <c r="AP239" s="414">
        <v>1</v>
      </c>
      <c r="AQ239" s="414">
        <v>1</v>
      </c>
      <c r="AR239" s="414">
        <v>1</v>
      </c>
      <c r="AS239" s="414">
        <v>1</v>
      </c>
      <c r="AT239" s="414">
        <v>1</v>
      </c>
      <c r="AU239" s="414">
        <v>1</v>
      </c>
      <c r="AV239" s="414">
        <v>1</v>
      </c>
      <c r="AW239" s="414">
        <v>1</v>
      </c>
      <c r="AX239" s="421"/>
    </row>
    <row r="240" spans="1:50" ht="15.75">
      <c r="A240" s="410">
        <v>25</v>
      </c>
      <c r="B240" s="411" t="s">
        <v>361</v>
      </c>
      <c r="C240" s="412" t="s">
        <v>362</v>
      </c>
      <c r="D240" s="601"/>
      <c r="E240" s="599"/>
      <c r="F240" s="600"/>
      <c r="G240" s="410"/>
      <c r="H240" s="601"/>
      <c r="I240" s="599"/>
      <c r="J240" s="600"/>
      <c r="K240" s="413"/>
      <c r="L240" s="405"/>
      <c r="M240"/>
      <c r="N240" s="589"/>
      <c r="O240" s="589"/>
      <c r="P240" s="589"/>
      <c r="Q240" s="589"/>
      <c r="R240" s="590"/>
      <c r="S240" s="414">
        <v>1</v>
      </c>
      <c r="T240" s="414">
        <v>1</v>
      </c>
      <c r="U240" s="414">
        <v>1</v>
      </c>
      <c r="V240" s="414">
        <v>1</v>
      </c>
      <c r="W240" s="414">
        <v>1</v>
      </c>
      <c r="X240" s="414">
        <v>1</v>
      </c>
      <c r="Y240" s="414">
        <v>1</v>
      </c>
      <c r="Z240" s="414">
        <v>1</v>
      </c>
      <c r="AA240" s="414">
        <v>1</v>
      </c>
      <c r="AB240" s="414">
        <v>1</v>
      </c>
      <c r="AC240" s="414">
        <v>1</v>
      </c>
      <c r="AD240" s="414">
        <v>1</v>
      </c>
      <c r="AE240" s="414">
        <v>1</v>
      </c>
      <c r="AF240" s="414">
        <v>1</v>
      </c>
      <c r="AG240" s="414">
        <v>1</v>
      </c>
      <c r="AH240" s="414">
        <v>1</v>
      </c>
      <c r="AI240" s="414">
        <v>1</v>
      </c>
      <c r="AJ240" s="414">
        <v>1</v>
      </c>
      <c r="AK240" s="414">
        <v>1</v>
      </c>
      <c r="AL240" s="414">
        <v>1</v>
      </c>
      <c r="AM240" s="414">
        <v>1</v>
      </c>
      <c r="AN240" s="414">
        <v>1</v>
      </c>
      <c r="AO240" s="414">
        <v>1</v>
      </c>
      <c r="AP240" s="414">
        <v>1</v>
      </c>
      <c r="AQ240" s="414">
        <v>1</v>
      </c>
      <c r="AR240" s="414">
        <v>1</v>
      </c>
      <c r="AS240" s="414">
        <v>1</v>
      </c>
      <c r="AT240" s="414">
        <v>1</v>
      </c>
      <c r="AU240" s="414">
        <v>1</v>
      </c>
      <c r="AV240" s="414">
        <v>1</v>
      </c>
      <c r="AW240" s="414">
        <v>1</v>
      </c>
      <c r="AX240" s="421"/>
    </row>
    <row r="241" spans="1:50" ht="15.75">
      <c r="A241" s="410">
        <v>26</v>
      </c>
      <c r="B241" s="411" t="s">
        <v>363</v>
      </c>
      <c r="C241" s="412" t="s">
        <v>364</v>
      </c>
      <c r="D241" s="601"/>
      <c r="E241" s="599"/>
      <c r="F241" s="600"/>
      <c r="G241" s="410"/>
      <c r="H241" s="601"/>
      <c r="I241" s="599"/>
      <c r="J241" s="600"/>
      <c r="K241" s="413"/>
      <c r="L241" s="405"/>
      <c r="M241" s="587"/>
      <c r="N241" s="589"/>
      <c r="O241" s="589"/>
      <c r="P241" s="589"/>
      <c r="Q241" s="589"/>
      <c r="R241" s="590"/>
      <c r="S241" s="414">
        <v>1</v>
      </c>
      <c r="T241" s="414">
        <v>1</v>
      </c>
      <c r="U241" s="414">
        <v>1</v>
      </c>
      <c r="V241" s="414">
        <v>1</v>
      </c>
      <c r="W241" s="414">
        <v>1</v>
      </c>
      <c r="X241" s="414">
        <v>1</v>
      </c>
      <c r="Y241" s="414">
        <v>1</v>
      </c>
      <c r="Z241" s="414">
        <v>1</v>
      </c>
      <c r="AA241" s="414">
        <v>1</v>
      </c>
      <c r="AB241" s="414">
        <v>1</v>
      </c>
      <c r="AC241" s="414">
        <v>1</v>
      </c>
      <c r="AD241" s="414">
        <v>1</v>
      </c>
      <c r="AE241" s="414">
        <v>1</v>
      </c>
      <c r="AF241" s="414">
        <v>1</v>
      </c>
      <c r="AG241" s="414">
        <v>1</v>
      </c>
      <c r="AH241" s="414">
        <v>1</v>
      </c>
      <c r="AI241" s="414">
        <v>1</v>
      </c>
      <c r="AJ241" s="414">
        <v>1</v>
      </c>
      <c r="AK241" s="414">
        <v>1</v>
      </c>
      <c r="AL241" s="414">
        <v>1</v>
      </c>
      <c r="AM241" s="414">
        <v>1</v>
      </c>
      <c r="AN241" s="414">
        <v>1</v>
      </c>
      <c r="AO241" s="414">
        <v>1</v>
      </c>
      <c r="AP241" s="414">
        <v>1</v>
      </c>
      <c r="AQ241" s="414">
        <v>1</v>
      </c>
      <c r="AR241" s="414">
        <v>1</v>
      </c>
      <c r="AS241" s="414">
        <v>1</v>
      </c>
      <c r="AT241" s="414">
        <v>1</v>
      </c>
      <c r="AU241" s="414">
        <v>1</v>
      </c>
      <c r="AV241" s="414">
        <v>1</v>
      </c>
      <c r="AW241" s="414">
        <v>1</v>
      </c>
      <c r="AX241" s="421"/>
    </row>
    <row r="242" spans="1:50" ht="15.75">
      <c r="A242" s="410">
        <v>27</v>
      </c>
      <c r="B242" s="411" t="s">
        <v>363</v>
      </c>
      <c r="C242" s="412" t="s">
        <v>366</v>
      </c>
      <c r="D242" s="601"/>
      <c r="E242" s="599"/>
      <c r="F242" s="600"/>
      <c r="G242" s="410"/>
      <c r="H242" s="601"/>
      <c r="I242" s="599"/>
      <c r="J242" s="600"/>
      <c r="K242" s="413"/>
      <c r="L242" s="405"/>
      <c r="M242" s="588"/>
      <c r="N242" s="589"/>
      <c r="O242" s="589"/>
      <c r="P242" s="589"/>
      <c r="Q242" s="589"/>
      <c r="R242" s="590"/>
      <c r="S242" s="414">
        <v>1</v>
      </c>
      <c r="T242" s="414">
        <v>1</v>
      </c>
      <c r="U242" s="414">
        <v>1</v>
      </c>
      <c r="V242" s="414">
        <v>1</v>
      </c>
      <c r="W242" s="414">
        <v>1</v>
      </c>
      <c r="X242" s="414">
        <v>1</v>
      </c>
      <c r="Y242" s="414">
        <v>1</v>
      </c>
      <c r="Z242" s="414">
        <v>1</v>
      </c>
      <c r="AA242" s="414">
        <v>1</v>
      </c>
      <c r="AB242" s="414">
        <v>1</v>
      </c>
      <c r="AC242" s="414">
        <v>1</v>
      </c>
      <c r="AD242" s="414">
        <v>1</v>
      </c>
      <c r="AE242" s="414">
        <v>1</v>
      </c>
      <c r="AF242" s="414">
        <v>1</v>
      </c>
      <c r="AG242" s="414">
        <v>1</v>
      </c>
      <c r="AH242" s="414">
        <v>1</v>
      </c>
      <c r="AI242" s="414">
        <v>1</v>
      </c>
      <c r="AJ242" s="414">
        <v>1</v>
      </c>
      <c r="AK242" s="414">
        <v>1</v>
      </c>
      <c r="AL242" s="414">
        <v>1</v>
      </c>
      <c r="AM242" s="414">
        <v>1</v>
      </c>
      <c r="AN242" s="414">
        <v>1</v>
      </c>
      <c r="AO242" s="414">
        <v>1</v>
      </c>
      <c r="AP242" s="414">
        <v>1</v>
      </c>
      <c r="AQ242" s="414">
        <v>1</v>
      </c>
      <c r="AR242" s="414">
        <v>1</v>
      </c>
      <c r="AS242" s="414">
        <v>1</v>
      </c>
      <c r="AT242" s="414">
        <v>1</v>
      </c>
      <c r="AU242" s="414">
        <v>1</v>
      </c>
      <c r="AV242" s="414">
        <v>1</v>
      </c>
      <c r="AW242" s="414">
        <v>1</v>
      </c>
      <c r="AX242" s="421"/>
    </row>
    <row r="243" spans="1:50" ht="15.75" customHeight="1">
      <c r="A243" s="410">
        <v>28</v>
      </c>
      <c r="B243" s="411" t="s">
        <v>367</v>
      </c>
      <c r="C243" s="412" t="s">
        <v>368</v>
      </c>
      <c r="D243" s="601"/>
      <c r="E243" s="599"/>
      <c r="F243" s="600"/>
      <c r="G243" s="410"/>
      <c r="H243" s="601"/>
      <c r="I243" s="599"/>
      <c r="J243" s="600"/>
      <c r="K243" s="413"/>
      <c r="L243" s="405"/>
      <c r="M243" s="1149" t="s">
        <v>419</v>
      </c>
      <c r="N243" s="1150"/>
      <c r="O243" s="1150"/>
      <c r="P243" s="1150"/>
      <c r="Q243" s="1150"/>
      <c r="R243" s="1151"/>
      <c r="S243" s="414">
        <v>1</v>
      </c>
      <c r="T243" s="414">
        <v>1</v>
      </c>
      <c r="U243" s="414">
        <v>1</v>
      </c>
      <c r="V243" s="414">
        <v>1</v>
      </c>
      <c r="W243" s="414">
        <v>1</v>
      </c>
      <c r="X243" s="414">
        <v>1</v>
      </c>
      <c r="Y243" s="414">
        <v>1</v>
      </c>
      <c r="Z243" s="414">
        <v>1</v>
      </c>
      <c r="AA243" s="414">
        <v>1</v>
      </c>
      <c r="AB243" s="414">
        <v>1</v>
      </c>
      <c r="AC243" s="414">
        <v>1</v>
      </c>
      <c r="AD243" s="414">
        <v>1</v>
      </c>
      <c r="AE243" s="414">
        <v>1</v>
      </c>
      <c r="AF243" s="414">
        <v>1</v>
      </c>
      <c r="AG243" s="414">
        <v>1</v>
      </c>
      <c r="AH243" s="414">
        <v>1</v>
      </c>
      <c r="AI243" s="414">
        <v>1</v>
      </c>
      <c r="AJ243" s="414">
        <v>1</v>
      </c>
      <c r="AK243" s="414">
        <v>1</v>
      </c>
      <c r="AL243" s="414">
        <v>1</v>
      </c>
      <c r="AM243" s="414">
        <v>1</v>
      </c>
      <c r="AN243" s="414">
        <v>1</v>
      </c>
      <c r="AO243" s="414">
        <v>1</v>
      </c>
      <c r="AP243" s="414">
        <v>1</v>
      </c>
      <c r="AQ243" s="414">
        <v>1</v>
      </c>
      <c r="AR243" s="414">
        <v>1</v>
      </c>
      <c r="AS243" s="414">
        <v>1</v>
      </c>
      <c r="AT243" s="414">
        <v>1</v>
      </c>
      <c r="AU243" s="414">
        <v>1</v>
      </c>
      <c r="AV243" s="414">
        <v>1</v>
      </c>
      <c r="AW243" s="414">
        <v>1</v>
      </c>
      <c r="AX243" s="421"/>
    </row>
    <row r="244" spans="1:50" ht="15.75">
      <c r="A244" s="410">
        <v>29</v>
      </c>
      <c r="B244" s="411" t="s">
        <v>369</v>
      </c>
      <c r="C244" s="412" t="s">
        <v>370</v>
      </c>
      <c r="D244" s="601"/>
      <c r="E244" s="599"/>
      <c r="F244" s="600"/>
      <c r="G244" s="410"/>
      <c r="H244" s="601"/>
      <c r="I244" s="599"/>
      <c r="J244" s="600"/>
      <c r="K244" s="413"/>
      <c r="L244" s="405"/>
      <c r="M244" s="588"/>
      <c r="N244" s="589"/>
      <c r="O244" s="589"/>
      <c r="P244" s="589"/>
      <c r="Q244" s="589"/>
      <c r="R244" s="590"/>
      <c r="S244" s="414">
        <v>1</v>
      </c>
      <c r="T244" s="414">
        <v>1</v>
      </c>
      <c r="U244" s="414">
        <v>1</v>
      </c>
      <c r="V244" s="414">
        <v>1</v>
      </c>
      <c r="W244" s="414">
        <v>1</v>
      </c>
      <c r="X244" s="414">
        <v>1</v>
      </c>
      <c r="Y244" s="414">
        <v>1</v>
      </c>
      <c r="Z244" s="414">
        <v>1</v>
      </c>
      <c r="AA244" s="414">
        <v>1</v>
      </c>
      <c r="AB244" s="414">
        <v>1</v>
      </c>
      <c r="AC244" s="414">
        <v>1</v>
      </c>
      <c r="AD244" s="414">
        <v>1</v>
      </c>
      <c r="AE244" s="414">
        <v>1</v>
      </c>
      <c r="AF244" s="414">
        <v>1</v>
      </c>
      <c r="AG244" s="414">
        <v>1</v>
      </c>
      <c r="AH244" s="414">
        <v>1</v>
      </c>
      <c r="AI244" s="414">
        <v>1</v>
      </c>
      <c r="AJ244" s="414">
        <v>1</v>
      </c>
      <c r="AK244" s="414">
        <v>1</v>
      </c>
      <c r="AL244" s="414">
        <v>1</v>
      </c>
      <c r="AM244" s="414">
        <v>1</v>
      </c>
      <c r="AN244" s="414">
        <v>1</v>
      </c>
      <c r="AO244" s="414">
        <v>1</v>
      </c>
      <c r="AP244" s="414">
        <v>1</v>
      </c>
      <c r="AQ244" s="414">
        <v>1</v>
      </c>
      <c r="AR244" s="414">
        <v>1</v>
      </c>
      <c r="AS244" s="414">
        <v>1</v>
      </c>
      <c r="AT244" s="414">
        <v>1</v>
      </c>
      <c r="AU244" s="414">
        <v>1</v>
      </c>
      <c r="AV244" s="414">
        <v>1</v>
      </c>
      <c r="AW244" s="414">
        <v>1</v>
      </c>
      <c r="AX244" s="421"/>
    </row>
    <row r="245" spans="1:50" ht="15.75">
      <c r="A245" s="410">
        <v>30</v>
      </c>
      <c r="B245" s="411" t="s">
        <v>371</v>
      </c>
      <c r="C245" s="412">
        <v>1752</v>
      </c>
      <c r="D245" s="601"/>
      <c r="E245" s="599"/>
      <c r="F245" s="600"/>
      <c r="G245" s="410"/>
      <c r="H245" s="601"/>
      <c r="I245" s="599"/>
      <c r="J245" s="600"/>
      <c r="K245" s="413"/>
      <c r="L245" s="405"/>
      <c r="M245" s="588"/>
      <c r="N245" s="589"/>
      <c r="O245" s="589"/>
      <c r="P245" s="589"/>
      <c r="Q245" s="589"/>
      <c r="R245" s="590"/>
      <c r="S245" s="414">
        <v>1</v>
      </c>
      <c r="T245" s="414">
        <v>1</v>
      </c>
      <c r="U245" s="414">
        <v>1</v>
      </c>
      <c r="V245" s="414">
        <v>1</v>
      </c>
      <c r="W245" s="414">
        <v>1</v>
      </c>
      <c r="X245" s="414">
        <v>1</v>
      </c>
      <c r="Y245" s="414">
        <v>1</v>
      </c>
      <c r="Z245" s="414">
        <v>1</v>
      </c>
      <c r="AA245" s="414">
        <v>1</v>
      </c>
      <c r="AB245" s="414">
        <v>1</v>
      </c>
      <c r="AC245" s="414">
        <v>1</v>
      </c>
      <c r="AD245" s="414">
        <v>1</v>
      </c>
      <c r="AE245" s="414">
        <v>1</v>
      </c>
      <c r="AF245" s="414">
        <v>1</v>
      </c>
      <c r="AG245" s="414">
        <v>1</v>
      </c>
      <c r="AH245" s="414">
        <v>1</v>
      </c>
      <c r="AI245" s="414">
        <v>1</v>
      </c>
      <c r="AJ245" s="414">
        <v>1</v>
      </c>
      <c r="AK245" s="414">
        <v>1</v>
      </c>
      <c r="AL245" s="414">
        <v>1</v>
      </c>
      <c r="AM245" s="414">
        <v>1</v>
      </c>
      <c r="AN245" s="414">
        <v>1</v>
      </c>
      <c r="AO245" s="414">
        <v>1</v>
      </c>
      <c r="AP245" s="414">
        <v>1</v>
      </c>
      <c r="AQ245" s="414">
        <v>1</v>
      </c>
      <c r="AR245" s="414">
        <v>1</v>
      </c>
      <c r="AS245" s="414">
        <v>1</v>
      </c>
      <c r="AT245" s="414">
        <v>1</v>
      </c>
      <c r="AU245" s="414">
        <v>1</v>
      </c>
      <c r="AV245" s="414">
        <v>1</v>
      </c>
      <c r="AW245" s="414">
        <v>1</v>
      </c>
      <c r="AX245" s="421"/>
    </row>
    <row r="246" spans="1:50" ht="15.75">
      <c r="A246" s="410">
        <v>31</v>
      </c>
      <c r="B246" s="411" t="s">
        <v>371</v>
      </c>
      <c r="C246" s="412">
        <v>2751</v>
      </c>
      <c r="D246" s="601"/>
      <c r="E246" s="599"/>
      <c r="F246" s="600"/>
      <c r="G246" s="410"/>
      <c r="H246" s="601"/>
      <c r="I246" s="599"/>
      <c r="J246" s="600"/>
      <c r="K246" s="413"/>
      <c r="L246" s="405"/>
      <c r="M246" s="588"/>
      <c r="N246" s="589"/>
      <c r="O246" s="589"/>
      <c r="P246" s="589"/>
      <c r="Q246" s="589"/>
      <c r="R246" s="590"/>
      <c r="S246" s="414">
        <v>1</v>
      </c>
      <c r="T246" s="414">
        <v>1</v>
      </c>
      <c r="U246" s="414">
        <v>1</v>
      </c>
      <c r="V246" s="414">
        <v>1</v>
      </c>
      <c r="W246" s="414">
        <v>1</v>
      </c>
      <c r="X246" s="414">
        <v>1</v>
      </c>
      <c r="Y246" s="414">
        <v>1</v>
      </c>
      <c r="Z246" s="414">
        <v>1</v>
      </c>
      <c r="AA246" s="414">
        <v>1</v>
      </c>
      <c r="AB246" s="414">
        <v>1</v>
      </c>
      <c r="AC246" s="414">
        <v>1</v>
      </c>
      <c r="AD246" s="414">
        <v>1</v>
      </c>
      <c r="AE246" s="414">
        <v>1</v>
      </c>
      <c r="AF246" s="414">
        <v>1</v>
      </c>
      <c r="AG246" s="414">
        <v>1</v>
      </c>
      <c r="AH246" s="414">
        <v>1</v>
      </c>
      <c r="AI246" s="414">
        <v>1</v>
      </c>
      <c r="AJ246" s="414">
        <v>1</v>
      </c>
      <c r="AK246" s="414">
        <v>1</v>
      </c>
      <c r="AL246" s="414">
        <v>1</v>
      </c>
      <c r="AM246" s="414">
        <v>1</v>
      </c>
      <c r="AN246" s="414">
        <v>1</v>
      </c>
      <c r="AO246" s="414">
        <v>1</v>
      </c>
      <c r="AP246" s="414">
        <v>1</v>
      </c>
      <c r="AQ246" s="414">
        <v>1</v>
      </c>
      <c r="AR246" s="414">
        <v>1</v>
      </c>
      <c r="AS246" s="414">
        <v>1</v>
      </c>
      <c r="AT246" s="414">
        <v>1</v>
      </c>
      <c r="AU246" s="414">
        <v>1</v>
      </c>
      <c r="AV246" s="414">
        <v>1</v>
      </c>
      <c r="AW246" s="414">
        <v>1</v>
      </c>
      <c r="AX246" s="421"/>
    </row>
    <row r="247" spans="1:50" ht="15.75">
      <c r="A247" s="410">
        <v>32</v>
      </c>
      <c r="B247" s="411" t="s">
        <v>371</v>
      </c>
      <c r="C247" s="412">
        <v>1750</v>
      </c>
      <c r="D247" s="601"/>
      <c r="E247" s="599"/>
      <c r="F247" s="600"/>
      <c r="G247" s="410"/>
      <c r="H247" s="601"/>
      <c r="I247" s="599"/>
      <c r="J247" s="600"/>
      <c r="K247" s="413"/>
      <c r="L247" s="405"/>
      <c r="M247" s="588"/>
      <c r="N247" s="589"/>
      <c r="O247" s="589"/>
      <c r="P247" s="589"/>
      <c r="Q247" s="589"/>
      <c r="R247" s="590"/>
      <c r="S247" s="414">
        <v>1</v>
      </c>
      <c r="T247" s="414">
        <v>1</v>
      </c>
      <c r="U247" s="414">
        <v>1</v>
      </c>
      <c r="V247" s="414">
        <v>1</v>
      </c>
      <c r="W247" s="414">
        <v>1</v>
      </c>
      <c r="X247" s="414">
        <v>1</v>
      </c>
      <c r="Y247" s="414">
        <v>1</v>
      </c>
      <c r="Z247" s="414">
        <v>1</v>
      </c>
      <c r="AA247" s="414">
        <v>1</v>
      </c>
      <c r="AB247" s="414">
        <v>1</v>
      </c>
      <c r="AC247" s="414">
        <v>1</v>
      </c>
      <c r="AD247" s="414">
        <v>1</v>
      </c>
      <c r="AE247" s="414">
        <v>1</v>
      </c>
      <c r="AF247" s="414">
        <v>1</v>
      </c>
      <c r="AG247" s="414">
        <v>1</v>
      </c>
      <c r="AH247" s="414">
        <v>1</v>
      </c>
      <c r="AI247" s="414">
        <v>1</v>
      </c>
      <c r="AJ247" s="414">
        <v>1</v>
      </c>
      <c r="AK247" s="414">
        <v>1</v>
      </c>
      <c r="AL247" s="414">
        <v>1</v>
      </c>
      <c r="AM247" s="414">
        <v>1</v>
      </c>
      <c r="AN247" s="414">
        <v>1</v>
      </c>
      <c r="AO247" s="414">
        <v>1</v>
      </c>
      <c r="AP247" s="414">
        <v>1</v>
      </c>
      <c r="AQ247" s="414">
        <v>1</v>
      </c>
      <c r="AR247" s="414">
        <v>1</v>
      </c>
      <c r="AS247" s="414">
        <v>1</v>
      </c>
      <c r="AT247" s="414">
        <v>1</v>
      </c>
      <c r="AU247" s="414">
        <v>1</v>
      </c>
      <c r="AV247" s="414">
        <v>1</v>
      </c>
      <c r="AW247" s="414">
        <v>1</v>
      </c>
      <c r="AX247" s="421"/>
    </row>
    <row r="248" spans="1:50" ht="15.75">
      <c r="A248" s="410">
        <v>33</v>
      </c>
      <c r="B248" s="411" t="s">
        <v>371</v>
      </c>
      <c r="C248" s="412">
        <v>1753</v>
      </c>
      <c r="D248" s="601"/>
      <c r="E248" s="599"/>
      <c r="F248" s="600"/>
      <c r="G248" s="410"/>
      <c r="H248" s="601"/>
      <c r="I248" s="599"/>
      <c r="J248" s="600"/>
      <c r="K248" s="413"/>
      <c r="L248" s="405"/>
      <c r="M248" s="588"/>
      <c r="N248" s="589"/>
      <c r="O248" s="589"/>
      <c r="P248" s="589"/>
      <c r="Q248" s="589"/>
      <c r="R248" s="590"/>
      <c r="S248" s="414">
        <v>1</v>
      </c>
      <c r="T248" s="414">
        <v>1</v>
      </c>
      <c r="U248" s="414">
        <v>1</v>
      </c>
      <c r="V248" s="414">
        <v>1</v>
      </c>
      <c r="W248" s="414">
        <v>1</v>
      </c>
      <c r="X248" s="414">
        <v>1</v>
      </c>
      <c r="Y248" s="414">
        <v>1</v>
      </c>
      <c r="Z248" s="414">
        <v>1</v>
      </c>
      <c r="AA248" s="414">
        <v>1</v>
      </c>
      <c r="AB248" s="414">
        <v>1</v>
      </c>
      <c r="AC248" s="414">
        <v>1</v>
      </c>
      <c r="AD248" s="414">
        <v>1</v>
      </c>
      <c r="AE248" s="414">
        <v>1</v>
      </c>
      <c r="AF248" s="414">
        <v>1</v>
      </c>
      <c r="AG248" s="414">
        <v>1</v>
      </c>
      <c r="AH248" s="414">
        <v>1</v>
      </c>
      <c r="AI248" s="414">
        <v>1</v>
      </c>
      <c r="AJ248" s="414">
        <v>1</v>
      </c>
      <c r="AK248" s="414">
        <v>1</v>
      </c>
      <c r="AL248" s="414">
        <v>1</v>
      </c>
      <c r="AM248" s="414">
        <v>1</v>
      </c>
      <c r="AN248" s="414">
        <v>1</v>
      </c>
      <c r="AO248" s="414">
        <v>1</v>
      </c>
      <c r="AP248" s="414">
        <v>1</v>
      </c>
      <c r="AQ248" s="414">
        <v>1</v>
      </c>
      <c r="AR248" s="414">
        <v>1</v>
      </c>
      <c r="AS248" s="414">
        <v>1</v>
      </c>
      <c r="AT248" s="414">
        <v>1</v>
      </c>
      <c r="AU248" s="414">
        <v>1</v>
      </c>
      <c r="AV248" s="414">
        <v>1</v>
      </c>
      <c r="AW248" s="414">
        <v>1</v>
      </c>
      <c r="AX248" s="421"/>
    </row>
    <row r="249" spans="1:50" ht="15.75">
      <c r="A249" s="410">
        <v>34</v>
      </c>
      <c r="B249" s="411" t="s">
        <v>371</v>
      </c>
      <c r="C249" s="412">
        <v>1598</v>
      </c>
      <c r="D249" s="601"/>
      <c r="E249" s="599"/>
      <c r="F249" s="600"/>
      <c r="G249" s="410"/>
      <c r="H249" s="601"/>
      <c r="I249" s="599"/>
      <c r="J249" s="600"/>
      <c r="K249" s="413"/>
      <c r="L249" s="405"/>
      <c r="M249" s="588"/>
      <c r="N249" s="589"/>
      <c r="O249" s="589"/>
      <c r="P249" s="589"/>
      <c r="Q249" s="589"/>
      <c r="R249" s="590"/>
      <c r="S249" s="414">
        <v>1</v>
      </c>
      <c r="T249" s="414">
        <v>1</v>
      </c>
      <c r="U249" s="414">
        <v>1</v>
      </c>
      <c r="V249" s="414">
        <v>1</v>
      </c>
      <c r="W249" s="414">
        <v>1</v>
      </c>
      <c r="X249" s="414">
        <v>1</v>
      </c>
      <c r="Y249" s="414">
        <v>1</v>
      </c>
      <c r="Z249" s="414">
        <v>1</v>
      </c>
      <c r="AA249" s="414">
        <v>1</v>
      </c>
      <c r="AB249" s="414">
        <v>1</v>
      </c>
      <c r="AC249" s="414">
        <v>1</v>
      </c>
      <c r="AD249" s="414">
        <v>1</v>
      </c>
      <c r="AE249" s="414">
        <v>1</v>
      </c>
      <c r="AF249" s="414">
        <v>1</v>
      </c>
      <c r="AG249" s="414">
        <v>1</v>
      </c>
      <c r="AH249" s="414">
        <v>1</v>
      </c>
      <c r="AI249" s="414">
        <v>1</v>
      </c>
      <c r="AJ249" s="414">
        <v>1</v>
      </c>
      <c r="AK249" s="414">
        <v>1</v>
      </c>
      <c r="AL249" s="414">
        <v>1</v>
      </c>
      <c r="AM249" s="414">
        <v>1</v>
      </c>
      <c r="AN249" s="414">
        <v>1</v>
      </c>
      <c r="AO249" s="414">
        <v>1</v>
      </c>
      <c r="AP249" s="414">
        <v>1</v>
      </c>
      <c r="AQ249" s="414">
        <v>1</v>
      </c>
      <c r="AR249" s="414">
        <v>1</v>
      </c>
      <c r="AS249" s="414">
        <v>1</v>
      </c>
      <c r="AT249" s="414">
        <v>1</v>
      </c>
      <c r="AU249" s="414">
        <v>1</v>
      </c>
      <c r="AV249" s="414">
        <v>1</v>
      </c>
      <c r="AW249" s="414">
        <v>1</v>
      </c>
      <c r="AX249" s="421"/>
    </row>
    <row r="250" spans="1:50" ht="15.75">
      <c r="A250" s="410">
        <v>35</v>
      </c>
      <c r="B250" s="411" t="s">
        <v>371</v>
      </c>
      <c r="C250" s="412">
        <v>1591</v>
      </c>
      <c r="D250" s="601"/>
      <c r="E250" s="599"/>
      <c r="F250" s="600"/>
      <c r="G250" s="410"/>
      <c r="H250" s="601"/>
      <c r="I250" s="599"/>
      <c r="J250" s="600"/>
      <c r="K250" s="413"/>
      <c r="L250" s="405"/>
      <c r="M250" s="588"/>
      <c r="N250" s="589"/>
      <c r="O250" s="589"/>
      <c r="P250" s="589"/>
      <c r="Q250" s="589"/>
      <c r="R250" s="590"/>
      <c r="S250" s="414">
        <v>1</v>
      </c>
      <c r="T250" s="414">
        <v>1</v>
      </c>
      <c r="U250" s="414">
        <v>1</v>
      </c>
      <c r="V250" s="414">
        <v>1</v>
      </c>
      <c r="W250" s="414">
        <v>1</v>
      </c>
      <c r="X250" s="414">
        <v>1</v>
      </c>
      <c r="Y250" s="414">
        <v>1</v>
      </c>
      <c r="Z250" s="414">
        <v>1</v>
      </c>
      <c r="AA250" s="414">
        <v>1</v>
      </c>
      <c r="AB250" s="414">
        <v>1</v>
      </c>
      <c r="AC250" s="414">
        <v>1</v>
      </c>
      <c r="AD250" s="414">
        <v>1</v>
      </c>
      <c r="AE250" s="414">
        <v>1</v>
      </c>
      <c r="AF250" s="414">
        <v>1</v>
      </c>
      <c r="AG250" s="414">
        <v>1</v>
      </c>
      <c r="AH250" s="414">
        <v>1</v>
      </c>
      <c r="AI250" s="414">
        <v>1</v>
      </c>
      <c r="AJ250" s="414">
        <v>1</v>
      </c>
      <c r="AK250" s="414">
        <v>1</v>
      </c>
      <c r="AL250" s="414">
        <v>1</v>
      </c>
      <c r="AM250" s="414">
        <v>1</v>
      </c>
      <c r="AN250" s="414">
        <v>1</v>
      </c>
      <c r="AO250" s="414">
        <v>1</v>
      </c>
      <c r="AP250" s="414">
        <v>1</v>
      </c>
      <c r="AQ250" s="414">
        <v>1</v>
      </c>
      <c r="AR250" s="414">
        <v>1</v>
      </c>
      <c r="AS250" s="414">
        <v>1</v>
      </c>
      <c r="AT250" s="414">
        <v>1</v>
      </c>
      <c r="AU250" s="414">
        <v>1</v>
      </c>
      <c r="AV250" s="414">
        <v>1</v>
      </c>
      <c r="AW250" s="414">
        <v>1</v>
      </c>
      <c r="AX250" s="421"/>
    </row>
    <row r="251" spans="1:50" ht="15.75">
      <c r="A251" s="410">
        <v>36</v>
      </c>
      <c r="B251" s="411" t="s">
        <v>371</v>
      </c>
      <c r="C251" s="412">
        <v>1590</v>
      </c>
      <c r="D251" s="601"/>
      <c r="E251" s="599"/>
      <c r="F251" s="600"/>
      <c r="G251" s="410"/>
      <c r="H251" s="601"/>
      <c r="I251" s="599"/>
      <c r="J251" s="600"/>
      <c r="K251" s="413"/>
      <c r="L251" s="405"/>
      <c r="M251" s="588"/>
      <c r="N251" s="589"/>
      <c r="O251" s="589"/>
      <c r="P251" s="589"/>
      <c r="Q251" s="589"/>
      <c r="R251" s="590"/>
      <c r="S251" s="414">
        <v>1</v>
      </c>
      <c r="T251" s="414">
        <v>1</v>
      </c>
      <c r="U251" s="414">
        <v>1</v>
      </c>
      <c r="V251" s="414">
        <v>1</v>
      </c>
      <c r="W251" s="414">
        <v>1</v>
      </c>
      <c r="X251" s="414">
        <v>1</v>
      </c>
      <c r="Y251" s="414">
        <v>1</v>
      </c>
      <c r="Z251" s="414">
        <v>1</v>
      </c>
      <c r="AA251" s="414">
        <v>1</v>
      </c>
      <c r="AB251" s="414">
        <v>1</v>
      </c>
      <c r="AC251" s="414">
        <v>1</v>
      </c>
      <c r="AD251" s="414">
        <v>1</v>
      </c>
      <c r="AE251" s="414">
        <v>1</v>
      </c>
      <c r="AF251" s="414">
        <v>1</v>
      </c>
      <c r="AG251" s="414">
        <v>1</v>
      </c>
      <c r="AH251" s="414">
        <v>1</v>
      </c>
      <c r="AI251" s="414">
        <v>1</v>
      </c>
      <c r="AJ251" s="414">
        <v>1</v>
      </c>
      <c r="AK251" s="414">
        <v>1</v>
      </c>
      <c r="AL251" s="414">
        <v>1</v>
      </c>
      <c r="AM251" s="414">
        <v>1</v>
      </c>
      <c r="AN251" s="414">
        <v>1</v>
      </c>
      <c r="AO251" s="414">
        <v>1</v>
      </c>
      <c r="AP251" s="414">
        <v>1</v>
      </c>
      <c r="AQ251" s="414">
        <v>1</v>
      </c>
      <c r="AR251" s="414">
        <v>1</v>
      </c>
      <c r="AS251" s="414">
        <v>1</v>
      </c>
      <c r="AT251" s="414">
        <v>1</v>
      </c>
      <c r="AU251" s="414">
        <v>1</v>
      </c>
      <c r="AV251" s="414">
        <v>1</v>
      </c>
      <c r="AW251" s="414">
        <v>1</v>
      </c>
      <c r="AX251" s="421"/>
    </row>
    <row r="252" spans="1:50" ht="15.75">
      <c r="A252" s="410">
        <v>37</v>
      </c>
      <c r="B252" s="411" t="s">
        <v>371</v>
      </c>
      <c r="C252" s="412">
        <v>1314</v>
      </c>
      <c r="D252" s="601"/>
      <c r="E252" s="599"/>
      <c r="F252" s="600"/>
      <c r="G252" s="410"/>
      <c r="H252" s="601"/>
      <c r="I252" s="599"/>
      <c r="J252" s="600"/>
      <c r="K252" s="413"/>
      <c r="L252" s="405"/>
      <c r="M252" s="588"/>
      <c r="N252" s="589"/>
      <c r="O252" s="589"/>
      <c r="P252" s="589"/>
      <c r="Q252" s="589"/>
      <c r="R252" s="590"/>
      <c r="S252" s="414">
        <v>1</v>
      </c>
      <c r="T252" s="414">
        <v>1</v>
      </c>
      <c r="U252" s="414">
        <v>1</v>
      </c>
      <c r="V252" s="414">
        <v>1</v>
      </c>
      <c r="W252" s="414">
        <v>1</v>
      </c>
      <c r="X252" s="414">
        <v>1</v>
      </c>
      <c r="Y252" s="414">
        <v>1</v>
      </c>
      <c r="Z252" s="414">
        <v>1</v>
      </c>
      <c r="AA252" s="414">
        <v>1</v>
      </c>
      <c r="AB252" s="414">
        <v>1</v>
      </c>
      <c r="AC252" s="414">
        <v>1</v>
      </c>
      <c r="AD252" s="414">
        <v>1</v>
      </c>
      <c r="AE252" s="414">
        <v>1</v>
      </c>
      <c r="AF252" s="414">
        <v>1</v>
      </c>
      <c r="AG252" s="414">
        <v>1</v>
      </c>
      <c r="AH252" s="414">
        <v>1</v>
      </c>
      <c r="AI252" s="414">
        <v>1</v>
      </c>
      <c r="AJ252" s="414">
        <v>1</v>
      </c>
      <c r="AK252" s="414">
        <v>1</v>
      </c>
      <c r="AL252" s="414">
        <v>1</v>
      </c>
      <c r="AM252" s="414">
        <v>1</v>
      </c>
      <c r="AN252" s="414">
        <v>1</v>
      </c>
      <c r="AO252" s="414">
        <v>1</v>
      </c>
      <c r="AP252" s="414">
        <v>1</v>
      </c>
      <c r="AQ252" s="414">
        <v>1</v>
      </c>
      <c r="AR252" s="414">
        <v>1</v>
      </c>
      <c r="AS252" s="414">
        <v>1</v>
      </c>
      <c r="AT252" s="414">
        <v>1</v>
      </c>
      <c r="AU252" s="414">
        <v>1</v>
      </c>
      <c r="AV252" s="414">
        <v>1</v>
      </c>
      <c r="AW252" s="414">
        <v>1</v>
      </c>
      <c r="AX252" s="421"/>
    </row>
    <row r="253" spans="1:50" ht="15.75">
      <c r="A253" s="410">
        <v>38</v>
      </c>
      <c r="B253" s="411" t="s">
        <v>372</v>
      </c>
      <c r="C253" s="412">
        <v>1692</v>
      </c>
      <c r="D253" s="601"/>
      <c r="E253" s="599"/>
      <c r="F253" s="600"/>
      <c r="G253" s="410"/>
      <c r="H253" s="601"/>
      <c r="I253" s="599"/>
      <c r="J253" s="600"/>
      <c r="K253" s="413"/>
      <c r="L253" s="405"/>
      <c r="M253" s="588"/>
      <c r="N253" s="589"/>
      <c r="O253" s="589"/>
      <c r="P253" s="589"/>
      <c r="Q253" s="589"/>
      <c r="R253" s="590"/>
      <c r="S253" s="414">
        <v>1</v>
      </c>
      <c r="T253" s="414">
        <v>1</v>
      </c>
      <c r="U253" s="414">
        <v>1</v>
      </c>
      <c r="V253" s="414">
        <v>1</v>
      </c>
      <c r="W253" s="414">
        <v>1</v>
      </c>
      <c r="X253" s="414">
        <v>1</v>
      </c>
      <c r="Y253" s="414">
        <v>1</v>
      </c>
      <c r="Z253" s="414">
        <v>1</v>
      </c>
      <c r="AA253" s="414">
        <v>1</v>
      </c>
      <c r="AB253" s="414">
        <v>1</v>
      </c>
      <c r="AC253" s="414">
        <v>1</v>
      </c>
      <c r="AD253" s="414">
        <v>1</v>
      </c>
      <c r="AE253" s="414">
        <v>1</v>
      </c>
      <c r="AF253" s="414">
        <v>1</v>
      </c>
      <c r="AG253" s="414">
        <v>1</v>
      </c>
      <c r="AH253" s="414">
        <v>1</v>
      </c>
      <c r="AI253" s="414">
        <v>1</v>
      </c>
      <c r="AJ253" s="414">
        <v>1</v>
      </c>
      <c r="AK253" s="414">
        <v>1</v>
      </c>
      <c r="AL253" s="414">
        <v>1</v>
      </c>
      <c r="AM253" s="414">
        <v>1</v>
      </c>
      <c r="AN253" s="414">
        <v>1</v>
      </c>
      <c r="AO253" s="414">
        <v>1</v>
      </c>
      <c r="AP253" s="414">
        <v>1</v>
      </c>
      <c r="AQ253" s="414">
        <v>1</v>
      </c>
      <c r="AR253" s="414">
        <v>1</v>
      </c>
      <c r="AS253" s="414">
        <v>1</v>
      </c>
      <c r="AT253" s="414">
        <v>1</v>
      </c>
      <c r="AU253" s="414">
        <v>1</v>
      </c>
      <c r="AV253" s="414">
        <v>1</v>
      </c>
      <c r="AW253" s="414">
        <v>1</v>
      </c>
      <c r="AX253" s="421"/>
    </row>
    <row r="254" spans="1:50" ht="15.75">
      <c r="A254" s="410">
        <v>39</v>
      </c>
      <c r="B254" s="411" t="s">
        <v>373</v>
      </c>
      <c r="C254" s="412" t="s">
        <v>374</v>
      </c>
      <c r="D254" s="601"/>
      <c r="E254" s="599"/>
      <c r="F254" s="600"/>
      <c r="G254" s="410"/>
      <c r="H254" s="601"/>
      <c r="I254" s="599"/>
      <c r="J254" s="600"/>
      <c r="K254" s="413"/>
      <c r="L254" s="405"/>
      <c r="M254" s="588"/>
      <c r="N254" s="589"/>
      <c r="O254" s="589"/>
      <c r="P254" s="589"/>
      <c r="Q254" s="589"/>
      <c r="R254" s="590"/>
      <c r="S254" s="414">
        <v>1</v>
      </c>
      <c r="T254" s="414">
        <v>1</v>
      </c>
      <c r="U254" s="414">
        <v>1</v>
      </c>
      <c r="V254" s="414">
        <v>1</v>
      </c>
      <c r="W254" s="414">
        <v>1</v>
      </c>
      <c r="X254" s="414">
        <v>1</v>
      </c>
      <c r="Y254" s="414">
        <v>1</v>
      </c>
      <c r="Z254" s="414">
        <v>1</v>
      </c>
      <c r="AA254" s="414">
        <v>1</v>
      </c>
      <c r="AB254" s="414">
        <v>1</v>
      </c>
      <c r="AC254" s="414">
        <v>1</v>
      </c>
      <c r="AD254" s="414">
        <v>1</v>
      </c>
      <c r="AE254" s="414">
        <v>1</v>
      </c>
      <c r="AF254" s="414">
        <v>1</v>
      </c>
      <c r="AG254" s="414">
        <v>1</v>
      </c>
      <c r="AH254" s="414">
        <v>1</v>
      </c>
      <c r="AI254" s="414">
        <v>1</v>
      </c>
      <c r="AJ254" s="414">
        <v>1</v>
      </c>
      <c r="AK254" s="414">
        <v>1</v>
      </c>
      <c r="AL254" s="414">
        <v>1</v>
      </c>
      <c r="AM254" s="414">
        <v>1</v>
      </c>
      <c r="AN254" s="414">
        <v>1</v>
      </c>
      <c r="AO254" s="414">
        <v>1</v>
      </c>
      <c r="AP254" s="414">
        <v>1</v>
      </c>
      <c r="AQ254" s="414">
        <v>1</v>
      </c>
      <c r="AR254" s="414">
        <v>1</v>
      </c>
      <c r="AS254" s="414">
        <v>1</v>
      </c>
      <c r="AT254" s="414">
        <v>1</v>
      </c>
      <c r="AU254" s="414">
        <v>1</v>
      </c>
      <c r="AV254" s="414">
        <v>1</v>
      </c>
      <c r="AW254" s="414">
        <v>1</v>
      </c>
      <c r="AX254" s="421"/>
    </row>
    <row r="255" spans="1:50" ht="15.75">
      <c r="A255" s="410">
        <v>40</v>
      </c>
      <c r="B255" s="411" t="s">
        <v>373</v>
      </c>
      <c r="C255" s="412" t="s">
        <v>375</v>
      </c>
      <c r="D255" s="601"/>
      <c r="E255" s="599"/>
      <c r="F255" s="600"/>
      <c r="G255" s="410"/>
      <c r="H255" s="601"/>
      <c r="I255" s="599"/>
      <c r="J255" s="600"/>
      <c r="K255" s="413"/>
      <c r="L255" s="405"/>
      <c r="M255" s="588"/>
      <c r="N255" s="589"/>
      <c r="O255" s="589"/>
      <c r="P255" s="589"/>
      <c r="Q255" s="589"/>
      <c r="R255" s="590"/>
      <c r="S255" s="414">
        <v>1</v>
      </c>
      <c r="T255" s="414">
        <v>1</v>
      </c>
      <c r="U255" s="414">
        <v>1</v>
      </c>
      <c r="V255" s="414">
        <v>1</v>
      </c>
      <c r="W255" s="414">
        <v>1</v>
      </c>
      <c r="X255" s="414">
        <v>1</v>
      </c>
      <c r="Y255" s="414">
        <v>1</v>
      </c>
      <c r="Z255" s="414">
        <v>1</v>
      </c>
      <c r="AA255" s="414">
        <v>1</v>
      </c>
      <c r="AB255" s="414">
        <v>1</v>
      </c>
      <c r="AC255" s="414">
        <v>1</v>
      </c>
      <c r="AD255" s="414">
        <v>1</v>
      </c>
      <c r="AE255" s="414">
        <v>1</v>
      </c>
      <c r="AF255" s="414">
        <v>1</v>
      </c>
      <c r="AG255" s="414">
        <v>1</v>
      </c>
      <c r="AH255" s="414">
        <v>1</v>
      </c>
      <c r="AI255" s="414">
        <v>1</v>
      </c>
      <c r="AJ255" s="414">
        <v>1</v>
      </c>
      <c r="AK255" s="414">
        <v>1</v>
      </c>
      <c r="AL255" s="414">
        <v>1</v>
      </c>
      <c r="AM255" s="414">
        <v>1</v>
      </c>
      <c r="AN255" s="414">
        <v>1</v>
      </c>
      <c r="AO255" s="414">
        <v>1</v>
      </c>
      <c r="AP255" s="414">
        <v>1</v>
      </c>
      <c r="AQ255" s="414">
        <v>1</v>
      </c>
      <c r="AR255" s="414">
        <v>1</v>
      </c>
      <c r="AS255" s="414">
        <v>1</v>
      </c>
      <c r="AT255" s="414">
        <v>1</v>
      </c>
      <c r="AU255" s="414">
        <v>1</v>
      </c>
      <c r="AV255" s="414">
        <v>1</v>
      </c>
      <c r="AW255" s="414">
        <v>1</v>
      </c>
      <c r="AX255" s="421"/>
    </row>
    <row r="256" spans="1:50" ht="15.75">
      <c r="A256" s="410">
        <v>41</v>
      </c>
      <c r="B256" s="411" t="s">
        <v>376</v>
      </c>
      <c r="C256" s="412" t="s">
        <v>377</v>
      </c>
      <c r="D256" s="601"/>
      <c r="E256" s="599"/>
      <c r="F256" s="600"/>
      <c r="G256" s="410"/>
      <c r="H256" s="601"/>
      <c r="I256" s="599"/>
      <c r="J256" s="600"/>
      <c r="K256" s="413"/>
      <c r="L256" s="405"/>
      <c r="M256" s="588"/>
      <c r="N256" s="589"/>
      <c r="O256" s="589"/>
      <c r="P256" s="589"/>
      <c r="Q256" s="589"/>
      <c r="R256" s="590"/>
      <c r="S256" s="414">
        <v>1</v>
      </c>
      <c r="T256" s="414">
        <v>1</v>
      </c>
      <c r="U256" s="414">
        <v>1</v>
      </c>
      <c r="V256" s="414">
        <v>1</v>
      </c>
      <c r="W256" s="414">
        <v>1</v>
      </c>
      <c r="X256" s="414">
        <v>1</v>
      </c>
      <c r="Y256" s="414">
        <v>1</v>
      </c>
      <c r="Z256" s="414">
        <v>1</v>
      </c>
      <c r="AA256" s="414">
        <v>1</v>
      </c>
      <c r="AB256" s="414">
        <v>1</v>
      </c>
      <c r="AC256" s="414">
        <v>1</v>
      </c>
      <c r="AD256" s="414">
        <v>1</v>
      </c>
      <c r="AE256" s="414">
        <v>1</v>
      </c>
      <c r="AF256" s="414">
        <v>1</v>
      </c>
      <c r="AG256" s="414">
        <v>1</v>
      </c>
      <c r="AH256" s="414">
        <v>1</v>
      </c>
      <c r="AI256" s="414">
        <v>1</v>
      </c>
      <c r="AJ256" s="414">
        <v>1</v>
      </c>
      <c r="AK256" s="414">
        <v>1</v>
      </c>
      <c r="AL256" s="414">
        <v>1</v>
      </c>
      <c r="AM256" s="414">
        <v>1</v>
      </c>
      <c r="AN256" s="414">
        <v>1</v>
      </c>
      <c r="AO256" s="414">
        <v>1</v>
      </c>
      <c r="AP256" s="414">
        <v>1</v>
      </c>
      <c r="AQ256" s="414">
        <v>1</v>
      </c>
      <c r="AR256" s="414">
        <v>1</v>
      </c>
      <c r="AS256" s="414">
        <v>1</v>
      </c>
      <c r="AT256" s="414">
        <v>1</v>
      </c>
      <c r="AU256" s="414">
        <v>1</v>
      </c>
      <c r="AV256" s="414">
        <v>1</v>
      </c>
      <c r="AW256" s="414">
        <v>1</v>
      </c>
      <c r="AX256" s="421"/>
    </row>
    <row r="257" spans="1:50" ht="15.75">
      <c r="A257" s="410">
        <v>42</v>
      </c>
      <c r="B257" s="411" t="s">
        <v>378</v>
      </c>
      <c r="C257" s="412" t="s">
        <v>379</v>
      </c>
      <c r="D257" s="601"/>
      <c r="E257" s="599"/>
      <c r="F257" s="600"/>
      <c r="G257" s="410"/>
      <c r="H257" s="601"/>
      <c r="I257" s="599"/>
      <c r="J257" s="600"/>
      <c r="K257" s="413"/>
      <c r="L257" s="405"/>
      <c r="M257" s="588"/>
      <c r="N257" s="589"/>
      <c r="O257" s="589"/>
      <c r="P257" s="589"/>
      <c r="Q257" s="589"/>
      <c r="R257" s="590"/>
      <c r="S257" s="414">
        <v>1</v>
      </c>
      <c r="T257" s="414">
        <v>1</v>
      </c>
      <c r="U257" s="414">
        <v>1</v>
      </c>
      <c r="V257" s="414">
        <v>1</v>
      </c>
      <c r="W257" s="414">
        <v>1</v>
      </c>
      <c r="X257" s="414">
        <v>1</v>
      </c>
      <c r="Y257" s="414">
        <v>1</v>
      </c>
      <c r="Z257" s="414">
        <v>1</v>
      </c>
      <c r="AA257" s="414">
        <v>1</v>
      </c>
      <c r="AB257" s="414">
        <v>1</v>
      </c>
      <c r="AC257" s="414">
        <v>1</v>
      </c>
      <c r="AD257" s="414">
        <v>1</v>
      </c>
      <c r="AE257" s="414">
        <v>1</v>
      </c>
      <c r="AF257" s="414">
        <v>1</v>
      </c>
      <c r="AG257" s="414">
        <v>1</v>
      </c>
      <c r="AH257" s="414">
        <v>1</v>
      </c>
      <c r="AI257" s="414">
        <v>1</v>
      </c>
      <c r="AJ257" s="414">
        <v>1</v>
      </c>
      <c r="AK257" s="414">
        <v>1</v>
      </c>
      <c r="AL257" s="414">
        <v>1</v>
      </c>
      <c r="AM257" s="414">
        <v>1</v>
      </c>
      <c r="AN257" s="414">
        <v>1</v>
      </c>
      <c r="AO257" s="414">
        <v>1</v>
      </c>
      <c r="AP257" s="414">
        <v>1</v>
      </c>
      <c r="AQ257" s="414">
        <v>1</v>
      </c>
      <c r="AR257" s="414">
        <v>1</v>
      </c>
      <c r="AS257" s="414">
        <v>1</v>
      </c>
      <c r="AT257" s="414">
        <v>1</v>
      </c>
      <c r="AU257" s="414">
        <v>1</v>
      </c>
      <c r="AV257" s="414">
        <v>1</v>
      </c>
      <c r="AW257" s="414">
        <v>1</v>
      </c>
      <c r="AX257" s="421"/>
    </row>
    <row r="258" spans="1:50" ht="15.75">
      <c r="A258" s="410">
        <v>43</v>
      </c>
      <c r="B258" s="411" t="s">
        <v>380</v>
      </c>
      <c r="C258" s="412" t="s">
        <v>381</v>
      </c>
      <c r="D258" s="601"/>
      <c r="E258" s="599"/>
      <c r="F258" s="600"/>
      <c r="G258" s="410"/>
      <c r="H258" s="601"/>
      <c r="I258" s="599"/>
      <c r="J258" s="600"/>
      <c r="K258" s="413"/>
      <c r="L258" s="405"/>
      <c r="M258" s="1149" t="s">
        <v>1134</v>
      </c>
      <c r="N258" s="1302"/>
      <c r="O258" s="1302"/>
      <c r="P258" s="1302"/>
      <c r="Q258" s="1302"/>
      <c r="R258" s="1303"/>
      <c r="S258" s="414">
        <v>1</v>
      </c>
      <c r="T258" s="414">
        <v>1</v>
      </c>
      <c r="U258" s="414">
        <v>1</v>
      </c>
      <c r="V258" s="414">
        <v>1</v>
      </c>
      <c r="W258" s="414">
        <v>1</v>
      </c>
      <c r="X258" s="414">
        <v>1</v>
      </c>
      <c r="Y258" s="414">
        <v>1</v>
      </c>
      <c r="Z258" s="414">
        <v>1</v>
      </c>
      <c r="AA258" s="414">
        <v>1</v>
      </c>
      <c r="AB258" s="414">
        <v>1</v>
      </c>
      <c r="AC258" s="414">
        <v>1</v>
      </c>
      <c r="AD258" s="414">
        <v>1</v>
      </c>
      <c r="AE258" s="414">
        <v>1</v>
      </c>
      <c r="AF258" s="414">
        <v>1</v>
      </c>
      <c r="AG258" s="414">
        <v>1</v>
      </c>
      <c r="AH258" s="414">
        <v>1</v>
      </c>
      <c r="AI258" s="414">
        <v>1</v>
      </c>
      <c r="AJ258" s="414">
        <v>1</v>
      </c>
      <c r="AK258" s="414">
        <v>1</v>
      </c>
      <c r="AL258" s="414">
        <v>1</v>
      </c>
      <c r="AM258" s="414">
        <v>1</v>
      </c>
      <c r="AN258" s="414">
        <v>1</v>
      </c>
      <c r="AO258" s="414">
        <v>1</v>
      </c>
      <c r="AP258" s="414">
        <v>1</v>
      </c>
      <c r="AQ258" s="414">
        <v>1</v>
      </c>
      <c r="AR258" s="414">
        <v>1</v>
      </c>
      <c r="AS258" s="414">
        <v>1</v>
      </c>
      <c r="AT258" s="414">
        <v>1</v>
      </c>
      <c r="AU258" s="414">
        <v>1</v>
      </c>
      <c r="AV258" s="414">
        <v>1</v>
      </c>
      <c r="AW258" s="414">
        <v>1</v>
      </c>
      <c r="AX258" s="421"/>
    </row>
    <row r="259" spans="1:50" ht="15.75" customHeight="1">
      <c r="A259" s="410">
        <v>44</v>
      </c>
      <c r="B259" s="411" t="s">
        <v>382</v>
      </c>
      <c r="C259" s="412" t="s">
        <v>383</v>
      </c>
      <c r="D259" s="601"/>
      <c r="E259" s="599"/>
      <c r="F259" s="600"/>
      <c r="G259" s="410"/>
      <c r="H259" s="601"/>
      <c r="I259" s="599"/>
      <c r="J259" s="600"/>
      <c r="K259" s="413"/>
      <c r="L259" s="405"/>
      <c r="M259" s="1149" t="s">
        <v>416</v>
      </c>
      <c r="N259" s="1150"/>
      <c r="O259" s="1150"/>
      <c r="P259" s="1150"/>
      <c r="Q259" s="1150"/>
      <c r="R259" s="1151"/>
      <c r="S259" s="414">
        <v>1</v>
      </c>
      <c r="T259" s="414">
        <v>1</v>
      </c>
      <c r="U259" s="414">
        <v>1</v>
      </c>
      <c r="V259" s="414">
        <v>1</v>
      </c>
      <c r="W259" s="414">
        <v>1</v>
      </c>
      <c r="X259" s="414">
        <v>1</v>
      </c>
      <c r="Y259" s="414">
        <v>1</v>
      </c>
      <c r="Z259" s="414">
        <v>1</v>
      </c>
      <c r="AA259" s="414">
        <v>1</v>
      </c>
      <c r="AB259" s="414">
        <v>1</v>
      </c>
      <c r="AC259" s="414">
        <v>1</v>
      </c>
      <c r="AD259" s="414">
        <v>1</v>
      </c>
      <c r="AE259" s="414">
        <v>1</v>
      </c>
      <c r="AF259" s="414">
        <v>1</v>
      </c>
      <c r="AG259" s="414">
        <v>1</v>
      </c>
      <c r="AH259" s="414">
        <v>1</v>
      </c>
      <c r="AI259" s="414">
        <v>1</v>
      </c>
      <c r="AJ259" s="414">
        <v>1</v>
      </c>
      <c r="AK259" s="414">
        <v>1</v>
      </c>
      <c r="AL259" s="414">
        <v>1</v>
      </c>
      <c r="AM259" s="414">
        <v>1</v>
      </c>
      <c r="AN259" s="414">
        <v>1</v>
      </c>
      <c r="AO259" s="414">
        <v>1</v>
      </c>
      <c r="AP259" s="414">
        <v>1</v>
      </c>
      <c r="AQ259" s="414">
        <v>1</v>
      </c>
      <c r="AR259" s="414">
        <v>1</v>
      </c>
      <c r="AS259" s="414">
        <v>1</v>
      </c>
      <c r="AT259" s="414">
        <v>1</v>
      </c>
      <c r="AU259" s="414">
        <v>1</v>
      </c>
      <c r="AV259" s="414">
        <v>1</v>
      </c>
      <c r="AW259" s="414">
        <v>1</v>
      </c>
      <c r="AX259" s="421"/>
    </row>
    <row r="260" spans="1:50" ht="15.75">
      <c r="A260" s="410">
        <v>45</v>
      </c>
      <c r="B260" s="411" t="s">
        <v>382</v>
      </c>
      <c r="C260" s="412" t="s">
        <v>384</v>
      </c>
      <c r="D260" s="601"/>
      <c r="E260" s="599"/>
      <c r="F260" s="600"/>
      <c r="G260" s="410"/>
      <c r="H260" s="601"/>
      <c r="I260" s="599"/>
      <c r="J260" s="600"/>
      <c r="K260" s="413"/>
      <c r="L260" s="405"/>
      <c r="M260" s="588"/>
      <c r="N260" s="589"/>
      <c r="O260" s="589"/>
      <c r="P260" s="589"/>
      <c r="Q260" s="589"/>
      <c r="R260" s="590"/>
      <c r="S260" s="414">
        <v>1</v>
      </c>
      <c r="T260" s="414">
        <v>1</v>
      </c>
      <c r="U260" s="414">
        <v>1</v>
      </c>
      <c r="V260" s="414">
        <v>1</v>
      </c>
      <c r="W260" s="414">
        <v>1</v>
      </c>
      <c r="X260" s="414">
        <v>1</v>
      </c>
      <c r="Y260" s="414">
        <v>1</v>
      </c>
      <c r="Z260" s="414">
        <v>1</v>
      </c>
      <c r="AA260" s="414">
        <v>1</v>
      </c>
      <c r="AB260" s="414">
        <v>1</v>
      </c>
      <c r="AC260" s="414">
        <v>1</v>
      </c>
      <c r="AD260" s="414">
        <v>1</v>
      </c>
      <c r="AE260" s="414">
        <v>1</v>
      </c>
      <c r="AF260" s="414">
        <v>1</v>
      </c>
      <c r="AG260" s="414">
        <v>1</v>
      </c>
      <c r="AH260" s="414">
        <v>1</v>
      </c>
      <c r="AI260" s="414">
        <v>1</v>
      </c>
      <c r="AJ260" s="414">
        <v>1</v>
      </c>
      <c r="AK260" s="414">
        <v>1</v>
      </c>
      <c r="AL260" s="414">
        <v>1</v>
      </c>
      <c r="AM260" s="414">
        <v>1</v>
      </c>
      <c r="AN260" s="414">
        <v>1</v>
      </c>
      <c r="AO260" s="414">
        <v>1</v>
      </c>
      <c r="AP260" s="414">
        <v>1</v>
      </c>
      <c r="AQ260" s="414">
        <v>1</v>
      </c>
      <c r="AR260" s="414">
        <v>1</v>
      </c>
      <c r="AS260" s="414">
        <v>1</v>
      </c>
      <c r="AT260" s="414">
        <v>1</v>
      </c>
      <c r="AU260" s="414">
        <v>1</v>
      </c>
      <c r="AV260" s="414">
        <v>1</v>
      </c>
      <c r="AW260" s="414">
        <v>1</v>
      </c>
      <c r="AX260" s="421"/>
    </row>
    <row r="261" spans="1:50" ht="15.75">
      <c r="A261" s="410">
        <v>46</v>
      </c>
      <c r="B261" s="411" t="s">
        <v>385</v>
      </c>
      <c r="C261" s="412" t="s">
        <v>386</v>
      </c>
      <c r="D261" s="601"/>
      <c r="E261" s="599"/>
      <c r="F261" s="600"/>
      <c r="G261" s="410"/>
      <c r="H261" s="601"/>
      <c r="I261" s="599"/>
      <c r="J261" s="600"/>
      <c r="K261" s="413"/>
      <c r="L261" s="405"/>
      <c r="M261" s="588"/>
      <c r="N261" s="589"/>
      <c r="O261" s="589"/>
      <c r="P261" s="589"/>
      <c r="Q261" s="589"/>
      <c r="R261" s="590"/>
      <c r="S261" s="414">
        <v>1</v>
      </c>
      <c r="T261" s="414">
        <v>1</v>
      </c>
      <c r="U261" s="414">
        <v>1</v>
      </c>
      <c r="V261" s="414">
        <v>1</v>
      </c>
      <c r="W261" s="414">
        <v>1</v>
      </c>
      <c r="X261" s="414">
        <v>1</v>
      </c>
      <c r="Y261" s="414">
        <v>1</v>
      </c>
      <c r="Z261" s="414">
        <v>1</v>
      </c>
      <c r="AA261" s="414">
        <v>1</v>
      </c>
      <c r="AB261" s="414">
        <v>1</v>
      </c>
      <c r="AC261" s="414">
        <v>1</v>
      </c>
      <c r="AD261" s="414">
        <v>1</v>
      </c>
      <c r="AE261" s="414">
        <v>1</v>
      </c>
      <c r="AF261" s="414">
        <v>1</v>
      </c>
      <c r="AG261" s="414">
        <v>1</v>
      </c>
      <c r="AH261" s="414">
        <v>1</v>
      </c>
      <c r="AI261" s="414">
        <v>1</v>
      </c>
      <c r="AJ261" s="414">
        <v>1</v>
      </c>
      <c r="AK261" s="414">
        <v>1</v>
      </c>
      <c r="AL261" s="414">
        <v>1</v>
      </c>
      <c r="AM261" s="414">
        <v>1</v>
      </c>
      <c r="AN261" s="414">
        <v>1</v>
      </c>
      <c r="AO261" s="414">
        <v>1</v>
      </c>
      <c r="AP261" s="414">
        <v>1</v>
      </c>
      <c r="AQ261" s="414">
        <v>1</v>
      </c>
      <c r="AR261" s="414">
        <v>1</v>
      </c>
      <c r="AS261" s="414">
        <v>1</v>
      </c>
      <c r="AT261" s="414">
        <v>1</v>
      </c>
      <c r="AU261" s="414">
        <v>1</v>
      </c>
      <c r="AV261" s="414">
        <v>1</v>
      </c>
      <c r="AW261" s="414">
        <v>1</v>
      </c>
      <c r="AX261" s="421"/>
    </row>
    <row r="262" spans="1:50" ht="15.75">
      <c r="A262" s="410">
        <v>47</v>
      </c>
      <c r="B262" s="425" t="s">
        <v>387</v>
      </c>
      <c r="C262" s="412" t="s">
        <v>388</v>
      </c>
      <c r="D262" s="601"/>
      <c r="E262" s="599"/>
      <c r="F262" s="600"/>
      <c r="G262" s="410"/>
      <c r="H262" s="601"/>
      <c r="I262" s="599"/>
      <c r="J262" s="600"/>
      <c r="K262" s="413"/>
      <c r="L262" s="405"/>
      <c r="M262" s="1149" t="s">
        <v>1135</v>
      </c>
      <c r="N262" s="1302"/>
      <c r="O262" s="1302"/>
      <c r="P262" s="1302"/>
      <c r="Q262" s="1302"/>
      <c r="R262" s="1303"/>
      <c r="S262" s="414">
        <v>1</v>
      </c>
      <c r="T262" s="414">
        <v>1</v>
      </c>
      <c r="U262" s="414">
        <v>1</v>
      </c>
      <c r="V262" s="414">
        <v>1</v>
      </c>
      <c r="W262" s="414">
        <v>1</v>
      </c>
      <c r="X262" s="414">
        <v>1</v>
      </c>
      <c r="Y262" s="414">
        <v>1</v>
      </c>
      <c r="Z262" s="414">
        <v>1</v>
      </c>
      <c r="AA262" s="414">
        <v>1</v>
      </c>
      <c r="AB262" s="414">
        <v>1</v>
      </c>
      <c r="AC262" s="414">
        <v>1</v>
      </c>
      <c r="AD262" s="414">
        <v>1</v>
      </c>
      <c r="AE262" s="414">
        <v>1</v>
      </c>
      <c r="AF262" s="414">
        <v>1</v>
      </c>
      <c r="AG262" s="414">
        <v>1</v>
      </c>
      <c r="AH262" s="414">
        <v>1</v>
      </c>
      <c r="AI262" s="414">
        <v>1</v>
      </c>
      <c r="AJ262" s="414">
        <v>1</v>
      </c>
      <c r="AK262" s="414">
        <v>1</v>
      </c>
      <c r="AL262" s="414">
        <v>1</v>
      </c>
      <c r="AM262" s="414">
        <v>1</v>
      </c>
      <c r="AN262" s="414">
        <v>1</v>
      </c>
      <c r="AO262" s="414">
        <v>1</v>
      </c>
      <c r="AP262" s="414">
        <v>1</v>
      </c>
      <c r="AQ262" s="414">
        <v>1</v>
      </c>
      <c r="AR262" s="414">
        <v>1</v>
      </c>
      <c r="AS262" s="414">
        <v>1</v>
      </c>
      <c r="AT262" s="414">
        <v>1</v>
      </c>
      <c r="AU262" s="414">
        <v>1</v>
      </c>
      <c r="AV262" s="414">
        <v>1</v>
      </c>
      <c r="AW262" s="414">
        <v>1</v>
      </c>
      <c r="AX262" s="421"/>
    </row>
    <row r="263" spans="1:50" ht="15.75" customHeight="1">
      <c r="A263" s="1159" t="s">
        <v>50</v>
      </c>
      <c r="B263" s="1160"/>
      <c r="C263" s="1160"/>
      <c r="D263" s="1160"/>
      <c r="E263" s="1160"/>
      <c r="F263" s="1160"/>
      <c r="G263" s="1160"/>
      <c r="H263" s="1160"/>
      <c r="I263" s="1160"/>
      <c r="J263" s="1160"/>
      <c r="K263" s="1160"/>
      <c r="L263" s="1160"/>
      <c r="M263" s="1160"/>
      <c r="N263" s="1160"/>
      <c r="O263" s="1160"/>
      <c r="P263" s="1160"/>
      <c r="Q263" s="1160"/>
      <c r="R263" s="1161"/>
      <c r="S263" s="426">
        <f t="shared" ref="S263:AW263" si="7">SUM(S216:S262)</f>
        <v>47</v>
      </c>
      <c r="T263" s="427">
        <f t="shared" si="7"/>
        <v>47</v>
      </c>
      <c r="U263" s="427">
        <f t="shared" si="7"/>
        <v>47</v>
      </c>
      <c r="V263" s="427">
        <f t="shared" si="7"/>
        <v>47</v>
      </c>
      <c r="W263" s="427">
        <f t="shared" si="7"/>
        <v>47</v>
      </c>
      <c r="X263" s="427">
        <f t="shared" si="7"/>
        <v>47</v>
      </c>
      <c r="Y263" s="427">
        <f t="shared" si="7"/>
        <v>47</v>
      </c>
      <c r="Z263" s="427">
        <f t="shared" si="7"/>
        <v>47</v>
      </c>
      <c r="AA263" s="427">
        <f t="shared" si="7"/>
        <v>47</v>
      </c>
      <c r="AB263" s="427">
        <f t="shared" si="7"/>
        <v>47</v>
      </c>
      <c r="AC263" s="427">
        <f t="shared" si="7"/>
        <v>47</v>
      </c>
      <c r="AD263" s="427">
        <f t="shared" si="7"/>
        <v>47</v>
      </c>
      <c r="AE263" s="427">
        <f t="shared" si="7"/>
        <v>47</v>
      </c>
      <c r="AF263" s="427">
        <f t="shared" si="7"/>
        <v>47</v>
      </c>
      <c r="AG263" s="427">
        <f t="shared" si="7"/>
        <v>47</v>
      </c>
      <c r="AH263" s="427">
        <f t="shared" si="7"/>
        <v>47</v>
      </c>
      <c r="AI263" s="427">
        <f t="shared" si="7"/>
        <v>47</v>
      </c>
      <c r="AJ263" s="427">
        <f t="shared" si="7"/>
        <v>47</v>
      </c>
      <c r="AK263" s="427">
        <f t="shared" si="7"/>
        <v>47</v>
      </c>
      <c r="AL263" s="427">
        <f t="shared" si="7"/>
        <v>47</v>
      </c>
      <c r="AM263" s="427">
        <f t="shared" si="7"/>
        <v>47</v>
      </c>
      <c r="AN263" s="427">
        <f t="shared" si="7"/>
        <v>47</v>
      </c>
      <c r="AO263" s="427">
        <f t="shared" si="7"/>
        <v>47</v>
      </c>
      <c r="AP263" s="427">
        <f t="shared" si="7"/>
        <v>47</v>
      </c>
      <c r="AQ263" s="427">
        <f t="shared" si="7"/>
        <v>47</v>
      </c>
      <c r="AR263" s="427">
        <f t="shared" si="7"/>
        <v>47</v>
      </c>
      <c r="AS263" s="427">
        <f t="shared" si="7"/>
        <v>47</v>
      </c>
      <c r="AT263" s="427">
        <f t="shared" si="7"/>
        <v>47</v>
      </c>
      <c r="AU263" s="427">
        <f t="shared" si="7"/>
        <v>47</v>
      </c>
      <c r="AV263" s="427">
        <f t="shared" si="7"/>
        <v>47</v>
      </c>
      <c r="AW263" s="427">
        <f t="shared" si="7"/>
        <v>47</v>
      </c>
      <c r="AX263" s="421"/>
    </row>
    <row r="264" spans="1:50">
      <c r="A264" s="1163" t="s">
        <v>51</v>
      </c>
      <c r="B264" s="1164"/>
      <c r="C264" s="1164"/>
      <c r="D264" s="1164"/>
      <c r="E264" s="1164"/>
      <c r="F264" s="1164"/>
      <c r="G264" s="1164"/>
      <c r="H264" s="1164"/>
      <c r="I264" s="1164"/>
      <c r="J264" s="1164"/>
      <c r="K264" s="1164"/>
      <c r="L264" s="1164"/>
      <c r="M264" s="1164"/>
      <c r="N264" s="1164"/>
      <c r="O264" s="1164"/>
      <c r="P264" s="1164"/>
      <c r="Q264" s="1164"/>
      <c r="R264" s="1164"/>
      <c r="S264" s="1164"/>
      <c r="T264" s="1164"/>
      <c r="U264" s="1164"/>
      <c r="V264" s="1164"/>
      <c r="W264" s="1164"/>
      <c r="X264" s="1164"/>
      <c r="Y264" s="1164"/>
      <c r="Z264" s="1164"/>
      <c r="AA264" s="1164"/>
      <c r="AB264" s="1164"/>
      <c r="AC264" s="1164"/>
      <c r="AD264" s="1164"/>
      <c r="AE264" s="1164"/>
      <c r="AF264" s="1164"/>
      <c r="AG264" s="1164"/>
      <c r="AH264" s="1164"/>
      <c r="AI264" s="1164"/>
      <c r="AJ264" s="1164"/>
      <c r="AK264" s="1164"/>
      <c r="AL264" s="1164"/>
      <c r="AM264" s="1164"/>
      <c r="AN264" s="1164"/>
      <c r="AO264" s="1164"/>
      <c r="AP264" s="1164"/>
      <c r="AQ264" s="1164"/>
      <c r="AR264" s="1164"/>
      <c r="AS264" s="1164"/>
      <c r="AT264" s="1164"/>
      <c r="AU264" s="1164"/>
      <c r="AV264" s="1164"/>
      <c r="AW264" s="1164"/>
      <c r="AX264" s="1165"/>
    </row>
    <row r="265" spans="1:50">
      <c r="A265" s="1166" t="s">
        <v>0</v>
      </c>
      <c r="B265" s="1167" t="s">
        <v>52</v>
      </c>
      <c r="C265" s="1168"/>
      <c r="D265" s="1168"/>
      <c r="E265" s="1168"/>
      <c r="F265" s="1168"/>
      <c r="G265" s="1168"/>
      <c r="H265" s="1168"/>
      <c r="I265" s="1168"/>
      <c r="J265" s="1168"/>
      <c r="K265" s="1168"/>
      <c r="L265" s="1168"/>
      <c r="M265" s="1168"/>
      <c r="N265" s="1168"/>
      <c r="O265" s="1168"/>
      <c r="P265" s="1168"/>
      <c r="Q265" s="1168"/>
      <c r="R265" s="1169"/>
      <c r="S265" s="1173" t="s">
        <v>1138</v>
      </c>
      <c r="T265" s="1174"/>
      <c r="U265" s="1174"/>
      <c r="V265" s="1174"/>
      <c r="W265" s="1174"/>
      <c r="X265" s="1174"/>
      <c r="Y265" s="1174"/>
      <c r="Z265" s="1174"/>
      <c r="AA265" s="1174"/>
      <c r="AB265" s="1174"/>
      <c r="AC265" s="1174"/>
      <c r="AD265" s="1174"/>
      <c r="AE265" s="1174"/>
      <c r="AF265" s="1174"/>
      <c r="AG265" s="1174"/>
      <c r="AH265" s="1174"/>
      <c r="AI265" s="1174"/>
      <c r="AJ265" s="1174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6" t="s">
        <v>21</v>
      </c>
    </row>
    <row r="266" spans="1:50">
      <c r="A266" s="1166"/>
      <c r="B266" s="1170"/>
      <c r="C266" s="1171"/>
      <c r="D266" s="1171"/>
      <c r="E266" s="1171"/>
      <c r="F266" s="1171"/>
      <c r="G266" s="1171"/>
      <c r="H266" s="1171"/>
      <c r="I266" s="1171"/>
      <c r="J266" s="1171"/>
      <c r="K266" s="1171"/>
      <c r="L266" s="1171"/>
      <c r="M266" s="1171"/>
      <c r="N266" s="1171"/>
      <c r="O266" s="1171"/>
      <c r="P266" s="1171"/>
      <c r="Q266" s="1171"/>
      <c r="R266" s="1172"/>
      <c r="S266" s="603">
        <v>1</v>
      </c>
      <c r="T266" s="603">
        <v>2</v>
      </c>
      <c r="U266" s="603">
        <v>3</v>
      </c>
      <c r="V266" s="603">
        <v>4</v>
      </c>
      <c r="W266" s="603">
        <v>5</v>
      </c>
      <c r="X266" s="603">
        <v>6</v>
      </c>
      <c r="Y266" s="603">
        <v>7</v>
      </c>
      <c r="Z266" s="603">
        <v>8</v>
      </c>
      <c r="AA266" s="603">
        <v>9</v>
      </c>
      <c r="AB266" s="603">
        <v>10</v>
      </c>
      <c r="AC266" s="603">
        <v>11</v>
      </c>
      <c r="AD266" s="603">
        <v>12</v>
      </c>
      <c r="AE266" s="603">
        <v>13</v>
      </c>
      <c r="AF266" s="603">
        <v>14</v>
      </c>
      <c r="AG266" s="603">
        <v>15</v>
      </c>
      <c r="AH266" s="603">
        <v>16</v>
      </c>
      <c r="AI266" s="603">
        <v>17</v>
      </c>
      <c r="AJ266" s="603">
        <v>18</v>
      </c>
      <c r="AK266" s="603">
        <v>19</v>
      </c>
      <c r="AL266" s="407">
        <v>20</v>
      </c>
      <c r="AM266" s="407">
        <v>21</v>
      </c>
      <c r="AN266" s="407">
        <v>22</v>
      </c>
      <c r="AO266" s="407">
        <v>23</v>
      </c>
      <c r="AP266" s="407">
        <v>24</v>
      </c>
      <c r="AQ266" s="407">
        <v>25</v>
      </c>
      <c r="AR266" s="407">
        <v>26</v>
      </c>
      <c r="AS266" s="407">
        <v>27</v>
      </c>
      <c r="AT266" s="603">
        <v>28</v>
      </c>
      <c r="AU266" s="603">
        <v>29</v>
      </c>
      <c r="AV266" s="603">
        <v>30</v>
      </c>
      <c r="AW266" s="603">
        <v>31</v>
      </c>
      <c r="AX266" s="1177"/>
    </row>
    <row r="267" spans="1:50">
      <c r="A267" s="410">
        <v>1</v>
      </c>
      <c r="B267" s="517" t="s">
        <v>264</v>
      </c>
      <c r="C267" s="518"/>
      <c r="D267" s="518"/>
      <c r="E267" s="518"/>
      <c r="F267" s="518"/>
      <c r="G267" s="518"/>
      <c r="H267" s="518"/>
      <c r="I267" s="518"/>
      <c r="J267" s="518"/>
      <c r="K267" s="518"/>
      <c r="L267" s="518"/>
      <c r="M267" s="518"/>
      <c r="N267" s="518"/>
      <c r="O267" s="519"/>
      <c r="P267" s="519"/>
      <c r="Q267" s="519"/>
      <c r="R267" s="520"/>
      <c r="S267" s="323">
        <v>1</v>
      </c>
      <c r="T267" s="323">
        <v>1</v>
      </c>
      <c r="U267" s="323">
        <v>1</v>
      </c>
      <c r="V267" s="323">
        <v>1</v>
      </c>
      <c r="W267" s="323">
        <v>1</v>
      </c>
      <c r="X267" s="323">
        <v>1</v>
      </c>
      <c r="Y267" s="323">
        <v>1</v>
      </c>
      <c r="Z267" s="323">
        <v>1</v>
      </c>
      <c r="AA267" s="323">
        <v>1</v>
      </c>
      <c r="AB267" s="323">
        <v>1</v>
      </c>
      <c r="AC267" s="323">
        <v>1</v>
      </c>
      <c r="AD267" s="323">
        <v>1</v>
      </c>
      <c r="AE267" s="323">
        <v>1</v>
      </c>
      <c r="AF267" s="323">
        <v>1</v>
      </c>
      <c r="AG267" s="323">
        <v>1</v>
      </c>
      <c r="AH267" s="323">
        <v>1</v>
      </c>
      <c r="AI267" s="323">
        <v>1</v>
      </c>
      <c r="AJ267" s="543">
        <v>1</v>
      </c>
      <c r="AK267" s="543">
        <v>1</v>
      </c>
      <c r="AL267" s="543">
        <v>1</v>
      </c>
      <c r="AM267" s="543">
        <v>1</v>
      </c>
      <c r="AN267" s="543">
        <v>1</v>
      </c>
      <c r="AO267" s="543">
        <v>1</v>
      </c>
      <c r="AP267" s="543">
        <v>1</v>
      </c>
      <c r="AQ267" s="543">
        <v>1</v>
      </c>
      <c r="AR267" s="543">
        <v>1</v>
      </c>
      <c r="AS267" s="543">
        <v>1</v>
      </c>
      <c r="AT267" s="543">
        <v>1</v>
      </c>
      <c r="AU267" s="543">
        <v>1</v>
      </c>
      <c r="AV267" s="543">
        <v>1</v>
      </c>
      <c r="AW267" s="543">
        <v>1</v>
      </c>
      <c r="AX267" s="611">
        <v>5</v>
      </c>
    </row>
    <row r="268" spans="1:50">
      <c r="A268" s="410">
        <v>2</v>
      </c>
      <c r="B268" s="596" t="s">
        <v>1</v>
      </c>
      <c r="C268" s="521"/>
      <c r="D268" s="521"/>
      <c r="E268" s="521"/>
      <c r="F268" s="521"/>
      <c r="G268" s="521"/>
      <c r="H268" s="521"/>
      <c r="I268" s="521"/>
      <c r="J268" s="521"/>
      <c r="K268" s="521"/>
      <c r="L268" s="521"/>
      <c r="M268" s="521"/>
      <c r="N268" s="521"/>
      <c r="O268" s="513"/>
      <c r="P268" s="513"/>
      <c r="Q268" s="513"/>
      <c r="R268" s="514"/>
      <c r="S268" s="325">
        <v>1</v>
      </c>
      <c r="T268" s="325">
        <v>1</v>
      </c>
      <c r="U268" s="325">
        <v>1</v>
      </c>
      <c r="V268" s="325">
        <v>1</v>
      </c>
      <c r="W268" s="325">
        <v>1</v>
      </c>
      <c r="X268" s="325">
        <v>1</v>
      </c>
      <c r="Y268" s="325">
        <v>1</v>
      </c>
      <c r="Z268" s="325">
        <v>1</v>
      </c>
      <c r="AA268" s="325">
        <v>1</v>
      </c>
      <c r="AB268" s="325">
        <v>1</v>
      </c>
      <c r="AC268" s="325">
        <v>1</v>
      </c>
      <c r="AD268" s="325">
        <v>1</v>
      </c>
      <c r="AE268" s="325">
        <v>1</v>
      </c>
      <c r="AF268" s="325">
        <v>1</v>
      </c>
      <c r="AG268" s="325">
        <v>1</v>
      </c>
      <c r="AH268" s="325">
        <v>1</v>
      </c>
      <c r="AI268" s="325">
        <v>1</v>
      </c>
      <c r="AJ268" s="544">
        <v>0</v>
      </c>
      <c r="AK268" s="544">
        <v>0</v>
      </c>
      <c r="AL268" s="544">
        <v>0</v>
      </c>
      <c r="AM268" s="544">
        <v>0</v>
      </c>
      <c r="AN268" s="544">
        <v>0</v>
      </c>
      <c r="AO268" s="544">
        <v>1</v>
      </c>
      <c r="AP268" s="544">
        <v>1</v>
      </c>
      <c r="AQ268" s="544">
        <v>1</v>
      </c>
      <c r="AR268" s="544">
        <v>1</v>
      </c>
      <c r="AS268" s="544">
        <v>1</v>
      </c>
      <c r="AT268" s="544">
        <v>1</v>
      </c>
      <c r="AU268" s="544">
        <v>1</v>
      </c>
      <c r="AV268" s="544">
        <v>1</v>
      </c>
      <c r="AW268" s="544">
        <v>1</v>
      </c>
      <c r="AX268" s="432"/>
    </row>
    <row r="269" spans="1:50">
      <c r="A269" s="410">
        <v>3</v>
      </c>
      <c r="B269" s="596" t="s">
        <v>420</v>
      </c>
      <c r="C269" s="521"/>
      <c r="D269" s="521"/>
      <c r="E269" s="521"/>
      <c r="F269" s="521"/>
      <c r="G269" s="521"/>
      <c r="H269" s="521"/>
      <c r="I269" s="521"/>
      <c r="J269" s="521"/>
      <c r="K269" s="521"/>
      <c r="L269" s="521"/>
      <c r="M269" s="521"/>
      <c r="N269" s="521"/>
      <c r="O269" s="515"/>
      <c r="P269" s="515"/>
      <c r="Q269" s="515"/>
      <c r="R269" s="520"/>
      <c r="S269" s="325">
        <v>0</v>
      </c>
      <c r="T269" s="325">
        <v>0</v>
      </c>
      <c r="U269" s="325">
        <v>0</v>
      </c>
      <c r="V269" s="325">
        <v>0</v>
      </c>
      <c r="W269" s="325">
        <v>0</v>
      </c>
      <c r="X269" s="325">
        <v>0</v>
      </c>
      <c r="Y269" s="325">
        <v>0</v>
      </c>
      <c r="Z269" s="325">
        <v>0</v>
      </c>
      <c r="AA269" s="325">
        <v>0</v>
      </c>
      <c r="AB269" s="325">
        <v>0</v>
      </c>
      <c r="AC269" s="325">
        <v>0</v>
      </c>
      <c r="AD269" s="325">
        <v>0</v>
      </c>
      <c r="AE269" s="325">
        <v>0</v>
      </c>
      <c r="AF269" s="325">
        <v>0</v>
      </c>
      <c r="AG269" s="325">
        <v>0</v>
      </c>
      <c r="AH269" s="325">
        <v>0</v>
      </c>
      <c r="AI269" s="325">
        <v>0</v>
      </c>
      <c r="AJ269" s="544">
        <v>0</v>
      </c>
      <c r="AK269" s="544">
        <v>0</v>
      </c>
      <c r="AL269" s="544">
        <v>0</v>
      </c>
      <c r="AM269" s="544">
        <v>0</v>
      </c>
      <c r="AN269" s="544">
        <v>0</v>
      </c>
      <c r="AO269" s="544">
        <v>0</v>
      </c>
      <c r="AP269" s="544">
        <v>0</v>
      </c>
      <c r="AQ269" s="544">
        <v>0</v>
      </c>
      <c r="AR269" s="544">
        <v>0</v>
      </c>
      <c r="AS269" s="544">
        <v>0</v>
      </c>
      <c r="AT269" s="544">
        <v>0</v>
      </c>
      <c r="AU269" s="544">
        <v>0</v>
      </c>
      <c r="AV269" s="544">
        <v>0</v>
      </c>
      <c r="AW269" s="544">
        <v>0</v>
      </c>
      <c r="AX269" s="434"/>
    </row>
    <row r="270" spans="1:50">
      <c r="A270" s="410">
        <v>4</v>
      </c>
      <c r="B270" s="596" t="s">
        <v>54</v>
      </c>
      <c r="C270" s="521"/>
      <c r="D270" s="521"/>
      <c r="E270" s="521"/>
      <c r="F270" s="521"/>
      <c r="G270" s="521"/>
      <c r="H270" s="521"/>
      <c r="I270" s="521"/>
      <c r="J270" s="521"/>
      <c r="K270" s="521"/>
      <c r="L270" s="521"/>
      <c r="M270" s="521"/>
      <c r="N270" s="521"/>
      <c r="O270" s="515"/>
      <c r="P270" s="515"/>
      <c r="Q270" s="515"/>
      <c r="R270" s="514"/>
      <c r="S270" s="325">
        <v>1</v>
      </c>
      <c r="T270" s="325">
        <v>1</v>
      </c>
      <c r="U270" s="325">
        <v>1</v>
      </c>
      <c r="V270" s="325">
        <v>1</v>
      </c>
      <c r="W270" s="325">
        <v>1</v>
      </c>
      <c r="X270" s="325">
        <v>1</v>
      </c>
      <c r="Y270" s="325">
        <v>1</v>
      </c>
      <c r="Z270" s="325">
        <v>1</v>
      </c>
      <c r="AA270" s="325">
        <v>1</v>
      </c>
      <c r="AB270" s="325">
        <v>1</v>
      </c>
      <c r="AC270" s="325">
        <v>1</v>
      </c>
      <c r="AD270" s="325">
        <v>1</v>
      </c>
      <c r="AE270" s="325">
        <v>1</v>
      </c>
      <c r="AF270" s="325">
        <v>1</v>
      </c>
      <c r="AG270" s="325">
        <v>1</v>
      </c>
      <c r="AH270" s="325">
        <v>1</v>
      </c>
      <c r="AI270" s="325">
        <v>1</v>
      </c>
      <c r="AJ270" s="544">
        <v>1</v>
      </c>
      <c r="AK270" s="544">
        <v>1</v>
      </c>
      <c r="AL270" s="544">
        <v>1</v>
      </c>
      <c r="AM270" s="544">
        <v>1</v>
      </c>
      <c r="AN270" s="544">
        <v>1</v>
      </c>
      <c r="AO270" s="544">
        <v>1</v>
      </c>
      <c r="AP270" s="544">
        <v>1</v>
      </c>
      <c r="AQ270" s="544">
        <v>1</v>
      </c>
      <c r="AR270" s="544">
        <v>1</v>
      </c>
      <c r="AS270" s="544">
        <v>1</v>
      </c>
      <c r="AT270" s="544">
        <v>1</v>
      </c>
      <c r="AU270" s="544">
        <v>1</v>
      </c>
      <c r="AV270" s="544">
        <v>1</v>
      </c>
      <c r="AW270" s="544">
        <v>1</v>
      </c>
      <c r="AX270" s="435"/>
    </row>
    <row r="271" spans="1:50">
      <c r="A271" s="410">
        <v>5</v>
      </c>
      <c r="B271" s="596" t="s">
        <v>178</v>
      </c>
      <c r="C271" s="521"/>
      <c r="D271" s="521"/>
      <c r="E271" s="521"/>
      <c r="F271" s="521"/>
      <c r="G271" s="521"/>
      <c r="H271" s="521"/>
      <c r="I271" s="521"/>
      <c r="J271" s="521"/>
      <c r="K271" s="521"/>
      <c r="L271" s="521"/>
      <c r="M271" s="521"/>
      <c r="N271" s="521"/>
      <c r="O271" s="515"/>
      <c r="P271" s="515"/>
      <c r="Q271" s="515"/>
      <c r="R271" s="516"/>
      <c r="S271" s="325">
        <v>2</v>
      </c>
      <c r="T271" s="325">
        <v>2</v>
      </c>
      <c r="U271" s="325">
        <v>2</v>
      </c>
      <c r="V271" s="325">
        <v>2</v>
      </c>
      <c r="W271" s="325">
        <v>2</v>
      </c>
      <c r="X271" s="325">
        <v>2</v>
      </c>
      <c r="Y271" s="325">
        <v>2</v>
      </c>
      <c r="Z271" s="325">
        <v>2</v>
      </c>
      <c r="AA271" s="325">
        <v>2</v>
      </c>
      <c r="AB271" s="325">
        <v>2</v>
      </c>
      <c r="AC271" s="325">
        <v>2</v>
      </c>
      <c r="AD271" s="325">
        <v>3</v>
      </c>
      <c r="AE271" s="325">
        <v>3</v>
      </c>
      <c r="AF271" s="325">
        <v>3</v>
      </c>
      <c r="AG271" s="325">
        <v>2</v>
      </c>
      <c r="AH271" s="325">
        <v>2</v>
      </c>
      <c r="AI271" s="325">
        <v>2</v>
      </c>
      <c r="AJ271" s="544">
        <v>2</v>
      </c>
      <c r="AK271" s="544">
        <v>2</v>
      </c>
      <c r="AL271" s="544">
        <v>2</v>
      </c>
      <c r="AM271" s="544">
        <v>2</v>
      </c>
      <c r="AN271" s="544">
        <v>2</v>
      </c>
      <c r="AO271" s="544">
        <v>2</v>
      </c>
      <c r="AP271" s="544">
        <v>2</v>
      </c>
      <c r="AQ271" s="544">
        <v>2</v>
      </c>
      <c r="AR271" s="544">
        <v>2</v>
      </c>
      <c r="AS271" s="544">
        <v>2</v>
      </c>
      <c r="AT271" s="544">
        <v>2</v>
      </c>
      <c r="AU271" s="544">
        <v>2</v>
      </c>
      <c r="AV271" s="544">
        <v>2</v>
      </c>
      <c r="AW271" s="544">
        <v>1</v>
      </c>
      <c r="AX271" s="435"/>
    </row>
    <row r="272" spans="1:50">
      <c r="A272" s="410">
        <v>6</v>
      </c>
      <c r="B272" s="596" t="s">
        <v>2</v>
      </c>
      <c r="C272" s="521"/>
      <c r="D272" s="521"/>
      <c r="E272" s="521"/>
      <c r="F272" s="521"/>
      <c r="G272" s="521"/>
      <c r="H272" s="521"/>
      <c r="I272" s="521"/>
      <c r="J272" s="521"/>
      <c r="K272" s="521"/>
      <c r="L272" s="521"/>
      <c r="M272" s="521"/>
      <c r="N272" s="521"/>
      <c r="O272" s="515"/>
      <c r="P272" s="515"/>
      <c r="Q272" s="515"/>
      <c r="R272" s="516"/>
      <c r="S272" s="325">
        <v>0</v>
      </c>
      <c r="T272" s="325">
        <v>0</v>
      </c>
      <c r="U272" s="325">
        <v>0</v>
      </c>
      <c r="V272" s="325">
        <v>0</v>
      </c>
      <c r="W272" s="325">
        <v>0</v>
      </c>
      <c r="X272" s="325">
        <v>0</v>
      </c>
      <c r="Y272" s="325">
        <v>0</v>
      </c>
      <c r="Z272" s="325">
        <v>0</v>
      </c>
      <c r="AA272" s="325">
        <v>0</v>
      </c>
      <c r="AB272" s="325">
        <v>0</v>
      </c>
      <c r="AC272" s="325">
        <v>0</v>
      </c>
      <c r="AD272" s="325">
        <v>0</v>
      </c>
      <c r="AE272" s="325">
        <v>0</v>
      </c>
      <c r="AF272" s="325">
        <v>0</v>
      </c>
      <c r="AG272" s="325">
        <v>0</v>
      </c>
      <c r="AH272" s="325">
        <v>0</v>
      </c>
      <c r="AI272" s="325">
        <v>0</v>
      </c>
      <c r="AJ272" s="544">
        <v>0</v>
      </c>
      <c r="AK272" s="544">
        <v>0</v>
      </c>
      <c r="AL272" s="544">
        <v>0</v>
      </c>
      <c r="AM272" s="544">
        <v>0</v>
      </c>
      <c r="AN272" s="544">
        <v>0</v>
      </c>
      <c r="AO272" s="544">
        <v>0</v>
      </c>
      <c r="AP272" s="544">
        <v>0</v>
      </c>
      <c r="AQ272" s="544">
        <v>0</v>
      </c>
      <c r="AR272" s="544">
        <v>0</v>
      </c>
      <c r="AS272" s="544">
        <v>0</v>
      </c>
      <c r="AT272" s="544">
        <v>0</v>
      </c>
      <c r="AU272" s="544">
        <v>0</v>
      </c>
      <c r="AV272" s="544">
        <v>0</v>
      </c>
      <c r="AW272" s="544">
        <v>0</v>
      </c>
      <c r="AX272" s="435"/>
    </row>
    <row r="273" spans="1:50">
      <c r="A273" s="410">
        <v>7</v>
      </c>
      <c r="B273" s="596" t="s">
        <v>57</v>
      </c>
      <c r="C273" s="521"/>
      <c r="D273" s="521"/>
      <c r="E273" s="521"/>
      <c r="F273" s="521"/>
      <c r="G273" s="521"/>
      <c r="H273" s="521"/>
      <c r="I273" s="521"/>
      <c r="J273" s="521"/>
      <c r="K273" s="521"/>
      <c r="L273" s="521"/>
      <c r="M273" s="521"/>
      <c r="N273" s="521"/>
      <c r="O273" s="515"/>
      <c r="P273" s="515"/>
      <c r="Q273" s="515"/>
      <c r="R273" s="516"/>
      <c r="S273" s="325">
        <v>2</v>
      </c>
      <c r="T273" s="325">
        <v>2</v>
      </c>
      <c r="U273" s="325">
        <v>2</v>
      </c>
      <c r="V273" s="325">
        <v>2</v>
      </c>
      <c r="W273" s="325">
        <v>2</v>
      </c>
      <c r="X273" s="325">
        <v>2</v>
      </c>
      <c r="Y273" s="325">
        <v>2</v>
      </c>
      <c r="Z273" s="325">
        <v>2</v>
      </c>
      <c r="AA273" s="325">
        <v>2</v>
      </c>
      <c r="AB273" s="325">
        <v>2</v>
      </c>
      <c r="AC273" s="325">
        <v>2</v>
      </c>
      <c r="AD273" s="325">
        <v>2</v>
      </c>
      <c r="AE273" s="325">
        <v>2</v>
      </c>
      <c r="AF273" s="325">
        <v>2</v>
      </c>
      <c r="AG273" s="325">
        <v>2</v>
      </c>
      <c r="AH273" s="325">
        <v>2</v>
      </c>
      <c r="AI273" s="325">
        <v>2</v>
      </c>
      <c r="AJ273" s="544">
        <v>1</v>
      </c>
      <c r="AK273" s="544">
        <v>1</v>
      </c>
      <c r="AL273" s="544">
        <v>1</v>
      </c>
      <c r="AM273" s="544">
        <v>1</v>
      </c>
      <c r="AN273" s="544">
        <v>1</v>
      </c>
      <c r="AO273" s="544">
        <v>1</v>
      </c>
      <c r="AP273" s="544">
        <v>1</v>
      </c>
      <c r="AQ273" s="544">
        <v>1</v>
      </c>
      <c r="AR273" s="544">
        <v>1</v>
      </c>
      <c r="AS273" s="544">
        <v>1</v>
      </c>
      <c r="AT273" s="544">
        <v>1</v>
      </c>
      <c r="AU273" s="544">
        <v>1</v>
      </c>
      <c r="AV273" s="544">
        <v>1</v>
      </c>
      <c r="AW273" s="544">
        <v>1</v>
      </c>
      <c r="AX273" s="435"/>
    </row>
    <row r="274" spans="1:50">
      <c r="A274" s="410">
        <v>8</v>
      </c>
      <c r="B274" s="596" t="s">
        <v>56</v>
      </c>
      <c r="C274" s="521"/>
      <c r="D274" s="521"/>
      <c r="E274" s="521"/>
      <c r="F274" s="521"/>
      <c r="G274" s="521"/>
      <c r="H274" s="521"/>
      <c r="I274" s="521"/>
      <c r="J274" s="521"/>
      <c r="K274" s="521"/>
      <c r="L274" s="521"/>
      <c r="M274" s="521"/>
      <c r="N274" s="521"/>
      <c r="O274" s="515"/>
      <c r="P274" s="515"/>
      <c r="Q274" s="515"/>
      <c r="R274" s="516"/>
      <c r="S274" s="325">
        <v>2</v>
      </c>
      <c r="T274" s="325">
        <v>2</v>
      </c>
      <c r="U274" s="325">
        <v>2</v>
      </c>
      <c r="V274" s="325">
        <v>2</v>
      </c>
      <c r="W274" s="325">
        <v>2</v>
      </c>
      <c r="X274" s="325">
        <v>2</v>
      </c>
      <c r="Y274" s="325">
        <v>2</v>
      </c>
      <c r="Z274" s="325">
        <v>2</v>
      </c>
      <c r="AA274" s="325">
        <v>2</v>
      </c>
      <c r="AB274" s="325">
        <v>2</v>
      </c>
      <c r="AC274" s="325">
        <v>2</v>
      </c>
      <c r="AD274" s="325">
        <v>2</v>
      </c>
      <c r="AE274" s="325">
        <v>2</v>
      </c>
      <c r="AF274" s="325">
        <v>2</v>
      </c>
      <c r="AG274" s="325">
        <v>2</v>
      </c>
      <c r="AH274" s="325">
        <v>2</v>
      </c>
      <c r="AI274" s="325">
        <v>2</v>
      </c>
      <c r="AJ274" s="544">
        <v>2</v>
      </c>
      <c r="AK274" s="544">
        <v>2</v>
      </c>
      <c r="AL274" s="544">
        <v>2</v>
      </c>
      <c r="AM274" s="544">
        <v>2</v>
      </c>
      <c r="AN274" s="544">
        <v>2</v>
      </c>
      <c r="AO274" s="544">
        <v>3</v>
      </c>
      <c r="AP274" s="544">
        <v>3</v>
      </c>
      <c r="AQ274" s="544">
        <v>3</v>
      </c>
      <c r="AR274" s="544">
        <v>3</v>
      </c>
      <c r="AS274" s="544">
        <v>3</v>
      </c>
      <c r="AT274" s="544">
        <v>3</v>
      </c>
      <c r="AU274" s="544">
        <v>3</v>
      </c>
      <c r="AV274" s="544">
        <v>3</v>
      </c>
      <c r="AW274" s="544">
        <v>2</v>
      </c>
      <c r="AX274" s="435"/>
    </row>
    <row r="275" spans="1:50">
      <c r="A275" s="410">
        <v>9</v>
      </c>
      <c r="B275" s="596" t="s">
        <v>221</v>
      </c>
      <c r="C275" s="521"/>
      <c r="D275" s="521"/>
      <c r="E275" s="521"/>
      <c r="F275" s="521"/>
      <c r="G275" s="521"/>
      <c r="H275" s="521"/>
      <c r="I275" s="521"/>
      <c r="J275" s="521"/>
      <c r="K275" s="521"/>
      <c r="L275" s="521"/>
      <c r="M275" s="521"/>
      <c r="N275" s="521"/>
      <c r="O275" s="515"/>
      <c r="P275" s="515"/>
      <c r="Q275" s="515"/>
      <c r="R275" s="516"/>
      <c r="S275" s="325">
        <v>1</v>
      </c>
      <c r="T275" s="325">
        <v>1</v>
      </c>
      <c r="U275" s="325">
        <v>1</v>
      </c>
      <c r="V275" s="325">
        <v>1</v>
      </c>
      <c r="W275" s="325">
        <v>1</v>
      </c>
      <c r="X275" s="325">
        <v>1</v>
      </c>
      <c r="Y275" s="325">
        <v>1</v>
      </c>
      <c r="Z275" s="325">
        <v>1</v>
      </c>
      <c r="AA275" s="325">
        <v>1</v>
      </c>
      <c r="AB275" s="325">
        <v>1</v>
      </c>
      <c r="AC275" s="325">
        <v>1</v>
      </c>
      <c r="AD275" s="325">
        <v>1</v>
      </c>
      <c r="AE275" s="325">
        <v>1</v>
      </c>
      <c r="AF275" s="325">
        <v>1</v>
      </c>
      <c r="AG275" s="325">
        <v>1</v>
      </c>
      <c r="AH275" s="325">
        <v>1</v>
      </c>
      <c r="AI275" s="325">
        <v>1</v>
      </c>
      <c r="AJ275" s="544">
        <v>0</v>
      </c>
      <c r="AK275" s="544">
        <v>0</v>
      </c>
      <c r="AL275" s="544">
        <v>0</v>
      </c>
      <c r="AM275" s="544">
        <v>0</v>
      </c>
      <c r="AN275" s="544">
        <v>0</v>
      </c>
      <c r="AO275" s="544">
        <v>0</v>
      </c>
      <c r="AP275" s="544">
        <v>0</v>
      </c>
      <c r="AQ275" s="544">
        <v>0</v>
      </c>
      <c r="AR275" s="544">
        <v>0</v>
      </c>
      <c r="AS275" s="544">
        <v>0</v>
      </c>
      <c r="AT275" s="544">
        <v>0</v>
      </c>
      <c r="AU275" s="544">
        <v>0</v>
      </c>
      <c r="AV275" s="544">
        <v>0</v>
      </c>
      <c r="AW275" s="544">
        <v>0</v>
      </c>
      <c r="AX275" s="435"/>
    </row>
    <row r="276" spans="1:50">
      <c r="A276" s="410">
        <v>10</v>
      </c>
      <c r="B276" s="596" t="s">
        <v>171</v>
      </c>
      <c r="C276" s="521"/>
      <c r="D276" s="521"/>
      <c r="E276" s="521"/>
      <c r="F276" s="521"/>
      <c r="G276" s="521"/>
      <c r="H276" s="521"/>
      <c r="I276" s="521"/>
      <c r="J276" s="521"/>
      <c r="K276" s="521"/>
      <c r="L276" s="521"/>
      <c r="M276" s="521"/>
      <c r="N276" s="521"/>
      <c r="O276" s="515"/>
      <c r="P276" s="515"/>
      <c r="Q276" s="515"/>
      <c r="R276" s="516"/>
      <c r="S276" s="325">
        <v>5</v>
      </c>
      <c r="T276" s="325">
        <v>5</v>
      </c>
      <c r="U276" s="325">
        <v>4</v>
      </c>
      <c r="V276" s="325">
        <v>4</v>
      </c>
      <c r="W276" s="325">
        <v>4</v>
      </c>
      <c r="X276" s="325">
        <v>4</v>
      </c>
      <c r="Y276" s="325">
        <v>5</v>
      </c>
      <c r="Z276" s="325">
        <v>5</v>
      </c>
      <c r="AA276" s="325">
        <v>5</v>
      </c>
      <c r="AB276" s="325">
        <v>5</v>
      </c>
      <c r="AC276" s="325">
        <v>5</v>
      </c>
      <c r="AD276" s="325">
        <v>4</v>
      </c>
      <c r="AE276" s="325">
        <v>4</v>
      </c>
      <c r="AF276" s="325">
        <v>4</v>
      </c>
      <c r="AG276" s="325">
        <v>3</v>
      </c>
      <c r="AH276" s="325">
        <v>3</v>
      </c>
      <c r="AI276" s="325">
        <v>3</v>
      </c>
      <c r="AJ276" s="544">
        <v>2</v>
      </c>
      <c r="AK276" s="544">
        <v>2</v>
      </c>
      <c r="AL276" s="544">
        <v>2</v>
      </c>
      <c r="AM276" s="544">
        <v>2</v>
      </c>
      <c r="AN276" s="544">
        <v>2</v>
      </c>
      <c r="AO276" s="544">
        <v>2</v>
      </c>
      <c r="AP276" s="544">
        <v>2</v>
      </c>
      <c r="AQ276" s="544">
        <v>2</v>
      </c>
      <c r="AR276" s="544">
        <v>2</v>
      </c>
      <c r="AS276" s="544">
        <v>2</v>
      </c>
      <c r="AT276" s="544">
        <v>2</v>
      </c>
      <c r="AU276" s="544">
        <v>2</v>
      </c>
      <c r="AV276" s="544">
        <v>2</v>
      </c>
      <c r="AW276" s="544">
        <v>2</v>
      </c>
      <c r="AX276" s="435"/>
    </row>
    <row r="277" spans="1:50">
      <c r="A277" s="410">
        <v>11</v>
      </c>
      <c r="B277" s="596" t="s">
        <v>172</v>
      </c>
      <c r="C277" s="521"/>
      <c r="D277" s="521"/>
      <c r="E277" s="521"/>
      <c r="F277" s="521"/>
      <c r="G277" s="521"/>
      <c r="H277" s="521"/>
      <c r="I277" s="521"/>
      <c r="J277" s="521"/>
      <c r="K277" s="521"/>
      <c r="L277" s="521"/>
      <c r="M277" s="521"/>
      <c r="N277" s="521"/>
      <c r="O277" s="513"/>
      <c r="P277" s="513"/>
      <c r="Q277" s="513"/>
      <c r="R277" s="516"/>
      <c r="S277" s="325">
        <v>4</v>
      </c>
      <c r="T277" s="325">
        <v>4</v>
      </c>
      <c r="U277" s="325">
        <v>4</v>
      </c>
      <c r="V277" s="325">
        <v>4</v>
      </c>
      <c r="W277" s="325">
        <v>4</v>
      </c>
      <c r="X277" s="325">
        <v>4</v>
      </c>
      <c r="Y277" s="325">
        <v>5</v>
      </c>
      <c r="Z277" s="325">
        <v>5</v>
      </c>
      <c r="AA277" s="325">
        <v>5</v>
      </c>
      <c r="AB277" s="325">
        <v>5</v>
      </c>
      <c r="AC277" s="325">
        <v>5</v>
      </c>
      <c r="AD277" s="325">
        <v>1</v>
      </c>
      <c r="AE277" s="325">
        <v>1</v>
      </c>
      <c r="AF277" s="325">
        <v>1</v>
      </c>
      <c r="AG277" s="325">
        <v>1</v>
      </c>
      <c r="AH277" s="325">
        <v>1</v>
      </c>
      <c r="AI277" s="325">
        <v>1</v>
      </c>
      <c r="AJ277" s="544">
        <v>1</v>
      </c>
      <c r="AK277" s="544">
        <v>1</v>
      </c>
      <c r="AL277" s="544">
        <v>1</v>
      </c>
      <c r="AM277" s="544">
        <v>1</v>
      </c>
      <c r="AN277" s="544">
        <v>1</v>
      </c>
      <c r="AO277" s="544">
        <v>1</v>
      </c>
      <c r="AP277" s="544">
        <v>1</v>
      </c>
      <c r="AQ277" s="544">
        <v>1</v>
      </c>
      <c r="AR277" s="544">
        <v>1</v>
      </c>
      <c r="AS277" s="544">
        <v>1</v>
      </c>
      <c r="AT277" s="544">
        <v>1</v>
      </c>
      <c r="AU277" s="544">
        <v>1</v>
      </c>
      <c r="AV277" s="544">
        <v>1</v>
      </c>
      <c r="AW277" s="544">
        <v>1</v>
      </c>
      <c r="AX277" s="435"/>
    </row>
    <row r="278" spans="1:50">
      <c r="A278" s="410">
        <v>12</v>
      </c>
      <c r="B278" s="596" t="s">
        <v>173</v>
      </c>
      <c r="C278" s="518"/>
      <c r="D278" s="518"/>
      <c r="E278" s="518"/>
      <c r="F278" s="518"/>
      <c r="G278" s="518"/>
      <c r="H278" s="518"/>
      <c r="I278" s="518"/>
      <c r="J278" s="518"/>
      <c r="K278" s="518"/>
      <c r="L278" s="518"/>
      <c r="M278" s="518"/>
      <c r="N278" s="518"/>
      <c r="O278" s="515"/>
      <c r="P278" s="515"/>
      <c r="Q278" s="515"/>
      <c r="R278" s="516"/>
      <c r="S278" s="328">
        <v>3</v>
      </c>
      <c r="T278" s="328">
        <v>3</v>
      </c>
      <c r="U278" s="328">
        <v>3</v>
      </c>
      <c r="V278" s="328">
        <v>3</v>
      </c>
      <c r="W278" s="328">
        <v>3</v>
      </c>
      <c r="X278" s="328">
        <v>2</v>
      </c>
      <c r="Y278" s="328">
        <v>2</v>
      </c>
      <c r="Z278" s="328">
        <v>2</v>
      </c>
      <c r="AA278" s="328">
        <v>2</v>
      </c>
      <c r="AB278" s="328">
        <v>2</v>
      </c>
      <c r="AC278" s="328">
        <v>2</v>
      </c>
      <c r="AD278" s="328">
        <v>2</v>
      </c>
      <c r="AE278" s="328">
        <v>2</v>
      </c>
      <c r="AF278" s="328">
        <v>2</v>
      </c>
      <c r="AG278" s="328">
        <v>2</v>
      </c>
      <c r="AH278" s="328">
        <v>3</v>
      </c>
      <c r="AI278" s="328">
        <v>3</v>
      </c>
      <c r="AJ278" s="545">
        <v>5</v>
      </c>
      <c r="AK278" s="545">
        <v>5</v>
      </c>
      <c r="AL278" s="545">
        <v>5</v>
      </c>
      <c r="AM278" s="545">
        <v>5</v>
      </c>
      <c r="AN278" s="545">
        <v>5</v>
      </c>
      <c r="AO278" s="545">
        <v>5</v>
      </c>
      <c r="AP278" s="545">
        <v>5</v>
      </c>
      <c r="AQ278" s="545">
        <v>5</v>
      </c>
      <c r="AR278" s="545">
        <v>5</v>
      </c>
      <c r="AS278" s="545">
        <v>5</v>
      </c>
      <c r="AT278" s="545">
        <v>5</v>
      </c>
      <c r="AU278" s="545">
        <v>5</v>
      </c>
      <c r="AV278" s="545">
        <v>5</v>
      </c>
      <c r="AW278" s="545">
        <v>5</v>
      </c>
      <c r="AX278" s="435"/>
    </row>
    <row r="279" spans="1:50">
      <c r="A279" s="410">
        <v>13</v>
      </c>
      <c r="B279" s="596" t="s">
        <v>58</v>
      </c>
      <c r="C279" s="521"/>
      <c r="D279" s="521"/>
      <c r="E279" s="521"/>
      <c r="F279" s="521"/>
      <c r="G279" s="521"/>
      <c r="H279" s="521"/>
      <c r="I279" s="521"/>
      <c r="J279" s="521"/>
      <c r="K279" s="521"/>
      <c r="L279" s="521"/>
      <c r="M279" s="521"/>
      <c r="N279" s="521"/>
      <c r="O279" s="515"/>
      <c r="P279" s="515"/>
      <c r="Q279" s="515"/>
      <c r="R279" s="514"/>
      <c r="S279" s="325">
        <v>2</v>
      </c>
      <c r="T279" s="325">
        <v>2</v>
      </c>
      <c r="U279" s="325">
        <v>2</v>
      </c>
      <c r="V279" s="325">
        <v>2</v>
      </c>
      <c r="W279" s="325">
        <v>2</v>
      </c>
      <c r="X279" s="325">
        <v>2</v>
      </c>
      <c r="Y279" s="325">
        <v>2</v>
      </c>
      <c r="Z279" s="325">
        <v>2</v>
      </c>
      <c r="AA279" s="325">
        <v>2</v>
      </c>
      <c r="AB279" s="325">
        <v>2</v>
      </c>
      <c r="AC279" s="325">
        <v>2</v>
      </c>
      <c r="AD279" s="325">
        <v>1</v>
      </c>
      <c r="AE279" s="325">
        <v>1</v>
      </c>
      <c r="AF279" s="325">
        <v>1</v>
      </c>
      <c r="AG279" s="325">
        <v>1</v>
      </c>
      <c r="AH279" s="325">
        <v>1</v>
      </c>
      <c r="AI279" s="325">
        <v>1</v>
      </c>
      <c r="AJ279" s="544">
        <v>1</v>
      </c>
      <c r="AK279" s="544">
        <v>1</v>
      </c>
      <c r="AL279" s="544">
        <v>1</v>
      </c>
      <c r="AM279" s="544">
        <v>1</v>
      </c>
      <c r="AN279" s="544">
        <v>1</v>
      </c>
      <c r="AO279" s="544">
        <v>1</v>
      </c>
      <c r="AP279" s="544">
        <v>1</v>
      </c>
      <c r="AQ279" s="544">
        <v>1</v>
      </c>
      <c r="AR279" s="544">
        <v>1</v>
      </c>
      <c r="AS279" s="544">
        <v>1</v>
      </c>
      <c r="AT279" s="544">
        <v>1</v>
      </c>
      <c r="AU279" s="544">
        <v>1</v>
      </c>
      <c r="AV279" s="544">
        <v>1</v>
      </c>
      <c r="AW279" s="544">
        <v>1</v>
      </c>
      <c r="AX279" s="435"/>
    </row>
    <row r="280" spans="1:50">
      <c r="A280" s="410">
        <v>14</v>
      </c>
      <c r="B280" s="596" t="s">
        <v>402</v>
      </c>
      <c r="C280" s="521"/>
      <c r="D280" s="521"/>
      <c r="E280" s="521"/>
      <c r="F280" s="521"/>
      <c r="G280" s="521"/>
      <c r="H280" s="521"/>
      <c r="I280" s="521"/>
      <c r="J280" s="521"/>
      <c r="K280" s="521"/>
      <c r="L280" s="521"/>
      <c r="M280" s="521"/>
      <c r="N280" s="521"/>
      <c r="O280" s="515"/>
      <c r="P280" s="515"/>
      <c r="Q280" s="515"/>
      <c r="R280" s="514"/>
      <c r="S280" s="325">
        <v>0</v>
      </c>
      <c r="T280" s="325">
        <v>0</v>
      </c>
      <c r="U280" s="325">
        <v>0</v>
      </c>
      <c r="V280" s="325">
        <v>0</v>
      </c>
      <c r="W280" s="325">
        <v>0</v>
      </c>
      <c r="X280" s="325">
        <v>0</v>
      </c>
      <c r="Y280" s="325">
        <v>0</v>
      </c>
      <c r="Z280" s="325">
        <v>0</v>
      </c>
      <c r="AA280" s="325">
        <v>0</v>
      </c>
      <c r="AB280" s="325">
        <v>0</v>
      </c>
      <c r="AC280" s="325">
        <v>0</v>
      </c>
      <c r="AD280" s="325">
        <v>0</v>
      </c>
      <c r="AE280" s="325">
        <v>0</v>
      </c>
      <c r="AF280" s="325">
        <v>0</v>
      </c>
      <c r="AG280" s="325">
        <v>0</v>
      </c>
      <c r="AH280" s="325">
        <v>0</v>
      </c>
      <c r="AI280" s="325">
        <v>0</v>
      </c>
      <c r="AJ280" s="544">
        <v>0</v>
      </c>
      <c r="AK280" s="544">
        <v>0</v>
      </c>
      <c r="AL280" s="544">
        <v>0</v>
      </c>
      <c r="AM280" s="544">
        <v>0</v>
      </c>
      <c r="AN280" s="544">
        <v>0</v>
      </c>
      <c r="AO280" s="544">
        <v>0</v>
      </c>
      <c r="AP280" s="544">
        <v>0</v>
      </c>
      <c r="AQ280" s="544">
        <v>0</v>
      </c>
      <c r="AR280" s="544">
        <v>0</v>
      </c>
      <c r="AS280" s="544">
        <v>0</v>
      </c>
      <c r="AT280" s="544">
        <v>0</v>
      </c>
      <c r="AU280" s="544">
        <v>0</v>
      </c>
      <c r="AV280" s="544">
        <v>0</v>
      </c>
      <c r="AW280" s="544">
        <v>0</v>
      </c>
      <c r="AX280" s="435"/>
    </row>
    <row r="281" spans="1:50">
      <c r="A281" s="410">
        <v>15</v>
      </c>
      <c r="B281" s="596" t="s">
        <v>174</v>
      </c>
      <c r="C281" s="521"/>
      <c r="D281" s="521"/>
      <c r="E281" s="521"/>
      <c r="F281" s="521"/>
      <c r="G281" s="521"/>
      <c r="H281" s="521"/>
      <c r="I281" s="521"/>
      <c r="J281" s="521"/>
      <c r="K281" s="521"/>
      <c r="L281" s="521"/>
      <c r="M281" s="521"/>
      <c r="N281" s="521"/>
      <c r="O281" s="515"/>
      <c r="P281" s="515"/>
      <c r="Q281" s="515"/>
      <c r="R281" s="516"/>
      <c r="S281" s="325">
        <v>5</v>
      </c>
      <c r="T281" s="325">
        <v>5</v>
      </c>
      <c r="U281" s="325">
        <v>5</v>
      </c>
      <c r="V281" s="325">
        <v>5</v>
      </c>
      <c r="W281" s="325">
        <v>5</v>
      </c>
      <c r="X281" s="325">
        <v>5</v>
      </c>
      <c r="Y281" s="325">
        <v>5</v>
      </c>
      <c r="Z281" s="325">
        <v>5</v>
      </c>
      <c r="AA281" s="325">
        <v>5</v>
      </c>
      <c r="AB281" s="325">
        <v>5</v>
      </c>
      <c r="AC281" s="325">
        <v>5</v>
      </c>
      <c r="AD281" s="325">
        <v>5</v>
      </c>
      <c r="AE281" s="325">
        <v>5</v>
      </c>
      <c r="AF281" s="325">
        <v>5</v>
      </c>
      <c r="AG281" s="325">
        <v>3</v>
      </c>
      <c r="AH281" s="325">
        <v>4</v>
      </c>
      <c r="AI281" s="325">
        <v>4</v>
      </c>
      <c r="AJ281" s="544">
        <v>6</v>
      </c>
      <c r="AK281" s="544">
        <v>6</v>
      </c>
      <c r="AL281" s="544">
        <v>6</v>
      </c>
      <c r="AM281" s="544">
        <v>6</v>
      </c>
      <c r="AN281" s="544">
        <v>6</v>
      </c>
      <c r="AO281" s="544">
        <v>6</v>
      </c>
      <c r="AP281" s="544">
        <v>6</v>
      </c>
      <c r="AQ281" s="544">
        <v>6</v>
      </c>
      <c r="AR281" s="544">
        <v>6</v>
      </c>
      <c r="AS281" s="544">
        <v>6</v>
      </c>
      <c r="AT281" s="544">
        <v>6</v>
      </c>
      <c r="AU281" s="544">
        <v>6</v>
      </c>
      <c r="AV281" s="544">
        <v>6</v>
      </c>
      <c r="AW281" s="544">
        <v>6</v>
      </c>
      <c r="AX281" s="435"/>
    </row>
    <row r="282" spans="1:50">
      <c r="A282" s="410">
        <v>16</v>
      </c>
      <c r="B282" s="596" t="s">
        <v>3</v>
      </c>
      <c r="C282" s="521"/>
      <c r="D282" s="521"/>
      <c r="E282" s="521"/>
      <c r="F282" s="521"/>
      <c r="G282" s="521"/>
      <c r="H282" s="521"/>
      <c r="I282" s="521"/>
      <c r="J282" s="521"/>
      <c r="K282" s="521"/>
      <c r="L282" s="521"/>
      <c r="M282" s="521"/>
      <c r="N282" s="521"/>
      <c r="O282" s="515"/>
      <c r="P282" s="515"/>
      <c r="Q282" s="515"/>
      <c r="R282" s="516"/>
      <c r="S282" s="325">
        <v>1</v>
      </c>
      <c r="T282" s="325">
        <v>1</v>
      </c>
      <c r="U282" s="325">
        <v>1</v>
      </c>
      <c r="V282" s="325">
        <v>1</v>
      </c>
      <c r="W282" s="325">
        <v>1</v>
      </c>
      <c r="X282" s="325">
        <v>1</v>
      </c>
      <c r="Y282" s="325">
        <v>1</v>
      </c>
      <c r="Z282" s="325">
        <v>1</v>
      </c>
      <c r="AA282" s="325">
        <v>1</v>
      </c>
      <c r="AB282" s="325">
        <v>1</v>
      </c>
      <c r="AC282" s="325">
        <v>1</v>
      </c>
      <c r="AD282" s="325">
        <v>1</v>
      </c>
      <c r="AE282" s="325">
        <v>1</v>
      </c>
      <c r="AF282" s="325">
        <v>1</v>
      </c>
      <c r="AG282" s="325">
        <v>1</v>
      </c>
      <c r="AH282" s="325">
        <v>1</v>
      </c>
      <c r="AI282" s="325">
        <v>1</v>
      </c>
      <c r="AJ282" s="544">
        <v>0</v>
      </c>
      <c r="AK282" s="544">
        <v>0</v>
      </c>
      <c r="AL282" s="544">
        <v>0</v>
      </c>
      <c r="AM282" s="544">
        <v>0</v>
      </c>
      <c r="AN282" s="544">
        <v>0</v>
      </c>
      <c r="AO282" s="544">
        <v>0</v>
      </c>
      <c r="AP282" s="544">
        <v>0</v>
      </c>
      <c r="AQ282" s="544">
        <v>0</v>
      </c>
      <c r="AR282" s="544">
        <v>0</v>
      </c>
      <c r="AS282" s="544">
        <v>0</v>
      </c>
      <c r="AT282" s="544">
        <v>0</v>
      </c>
      <c r="AU282" s="544">
        <v>0</v>
      </c>
      <c r="AV282" s="544">
        <v>0</v>
      </c>
      <c r="AW282" s="544">
        <v>0</v>
      </c>
      <c r="AX282" s="435"/>
    </row>
    <row r="283" spans="1:50">
      <c r="A283" s="410">
        <v>17</v>
      </c>
      <c r="B283" s="596" t="s">
        <v>55</v>
      </c>
      <c r="C283" s="521"/>
      <c r="D283" s="521"/>
      <c r="E283" s="521"/>
      <c r="F283" s="521"/>
      <c r="G283" s="521"/>
      <c r="H283" s="521"/>
      <c r="I283" s="521"/>
      <c r="J283" s="521"/>
      <c r="K283" s="521"/>
      <c r="L283" s="521"/>
      <c r="M283" s="521"/>
      <c r="N283" s="521"/>
      <c r="O283" s="515"/>
      <c r="P283" s="515"/>
      <c r="Q283" s="515"/>
      <c r="R283" s="516"/>
      <c r="S283" s="325">
        <v>6</v>
      </c>
      <c r="T283" s="325">
        <v>6</v>
      </c>
      <c r="U283" s="325">
        <v>6</v>
      </c>
      <c r="V283" s="325">
        <v>6</v>
      </c>
      <c r="W283" s="325">
        <v>6</v>
      </c>
      <c r="X283" s="325">
        <v>6</v>
      </c>
      <c r="Y283" s="325">
        <v>6</v>
      </c>
      <c r="Z283" s="325">
        <v>6</v>
      </c>
      <c r="AA283" s="325">
        <v>6</v>
      </c>
      <c r="AB283" s="325">
        <v>6</v>
      </c>
      <c r="AC283" s="325">
        <v>6</v>
      </c>
      <c r="AD283" s="325">
        <v>5</v>
      </c>
      <c r="AE283" s="325">
        <v>5</v>
      </c>
      <c r="AF283" s="325">
        <v>5</v>
      </c>
      <c r="AG283" s="325">
        <v>5</v>
      </c>
      <c r="AH283" s="325">
        <v>5</v>
      </c>
      <c r="AI283" s="325">
        <v>5</v>
      </c>
      <c r="AJ283" s="544">
        <v>4</v>
      </c>
      <c r="AK283" s="544">
        <v>4</v>
      </c>
      <c r="AL283" s="544">
        <v>4</v>
      </c>
      <c r="AM283" s="544">
        <v>4</v>
      </c>
      <c r="AN283" s="544">
        <v>4</v>
      </c>
      <c r="AO283" s="544">
        <v>4</v>
      </c>
      <c r="AP283" s="544">
        <v>4</v>
      </c>
      <c r="AQ283" s="544">
        <v>4</v>
      </c>
      <c r="AR283" s="544">
        <v>4</v>
      </c>
      <c r="AS283" s="544">
        <v>4</v>
      </c>
      <c r="AT283" s="544">
        <v>4</v>
      </c>
      <c r="AU283" s="544">
        <v>4</v>
      </c>
      <c r="AV283" s="544">
        <v>4</v>
      </c>
      <c r="AW283" s="544">
        <v>4</v>
      </c>
      <c r="AX283" s="435"/>
    </row>
    <row r="284" spans="1:50">
      <c r="A284" s="410">
        <v>18</v>
      </c>
      <c r="B284" s="596" t="s">
        <v>176</v>
      </c>
      <c r="C284" s="521"/>
      <c r="D284" s="521"/>
      <c r="E284" s="521"/>
      <c r="F284" s="521"/>
      <c r="G284" s="521"/>
      <c r="H284" s="521"/>
      <c r="I284" s="521"/>
      <c r="J284" s="521"/>
      <c r="K284" s="521"/>
      <c r="L284" s="521"/>
      <c r="M284" s="521"/>
      <c r="N284" s="521"/>
      <c r="O284" s="515"/>
      <c r="P284" s="515"/>
      <c r="Q284" s="515"/>
      <c r="R284" s="516"/>
      <c r="S284" s="325">
        <v>0</v>
      </c>
      <c r="T284" s="325">
        <v>0</v>
      </c>
      <c r="U284" s="325">
        <v>0</v>
      </c>
      <c r="V284" s="325">
        <v>0</v>
      </c>
      <c r="W284" s="325">
        <v>0</v>
      </c>
      <c r="X284" s="325">
        <v>0</v>
      </c>
      <c r="Y284" s="325">
        <v>0</v>
      </c>
      <c r="Z284" s="325">
        <v>0</v>
      </c>
      <c r="AA284" s="325">
        <v>0</v>
      </c>
      <c r="AB284" s="325">
        <v>0</v>
      </c>
      <c r="AC284" s="325">
        <v>0</v>
      </c>
      <c r="AD284" s="325">
        <v>0</v>
      </c>
      <c r="AE284" s="325">
        <v>0</v>
      </c>
      <c r="AF284" s="325">
        <v>0</v>
      </c>
      <c r="AG284" s="325">
        <v>0</v>
      </c>
      <c r="AH284" s="325">
        <v>0</v>
      </c>
      <c r="AI284" s="325">
        <v>0</v>
      </c>
      <c r="AJ284" s="544">
        <v>1</v>
      </c>
      <c r="AK284" s="544">
        <v>1</v>
      </c>
      <c r="AL284" s="544">
        <v>1</v>
      </c>
      <c r="AM284" s="544">
        <v>1</v>
      </c>
      <c r="AN284" s="544">
        <v>1</v>
      </c>
      <c r="AO284" s="544">
        <v>1</v>
      </c>
      <c r="AP284" s="544">
        <v>1</v>
      </c>
      <c r="AQ284" s="544">
        <v>1</v>
      </c>
      <c r="AR284" s="544">
        <v>1</v>
      </c>
      <c r="AS284" s="544">
        <v>1</v>
      </c>
      <c r="AT284" s="544">
        <v>1</v>
      </c>
      <c r="AU284" s="544">
        <v>1</v>
      </c>
      <c r="AV284" s="544">
        <v>1</v>
      </c>
      <c r="AW284" s="544">
        <v>1</v>
      </c>
      <c r="AX284" s="435"/>
    </row>
    <row r="285" spans="1:50">
      <c r="A285" s="410">
        <v>19</v>
      </c>
      <c r="B285" s="596" t="s">
        <v>177</v>
      </c>
      <c r="C285" s="518"/>
      <c r="D285" s="518"/>
      <c r="E285" s="518"/>
      <c r="F285" s="518"/>
      <c r="G285" s="518"/>
      <c r="H285" s="518"/>
      <c r="I285" s="518"/>
      <c r="J285" s="518"/>
      <c r="K285" s="518"/>
      <c r="L285" s="518"/>
      <c r="M285" s="518"/>
      <c r="N285" s="518"/>
      <c r="O285" s="513"/>
      <c r="P285" s="513"/>
      <c r="Q285" s="513"/>
      <c r="R285" s="516"/>
      <c r="S285" s="328">
        <v>0</v>
      </c>
      <c r="T285" s="328">
        <v>0</v>
      </c>
      <c r="U285" s="328">
        <v>0</v>
      </c>
      <c r="V285" s="328">
        <v>0</v>
      </c>
      <c r="W285" s="328">
        <v>0</v>
      </c>
      <c r="X285" s="328">
        <v>0</v>
      </c>
      <c r="Y285" s="328">
        <v>0</v>
      </c>
      <c r="Z285" s="328">
        <v>0</v>
      </c>
      <c r="AA285" s="328">
        <v>0</v>
      </c>
      <c r="AB285" s="328">
        <v>0</v>
      </c>
      <c r="AC285" s="328">
        <v>0</v>
      </c>
      <c r="AD285" s="328">
        <v>0</v>
      </c>
      <c r="AE285" s="328">
        <v>0</v>
      </c>
      <c r="AF285" s="328">
        <v>0</v>
      </c>
      <c r="AG285" s="328">
        <v>0</v>
      </c>
      <c r="AH285" s="328">
        <v>0</v>
      </c>
      <c r="AI285" s="328">
        <v>0</v>
      </c>
      <c r="AJ285" s="545">
        <v>0</v>
      </c>
      <c r="AK285" s="545">
        <v>0</v>
      </c>
      <c r="AL285" s="545">
        <v>0</v>
      </c>
      <c r="AM285" s="328">
        <v>1</v>
      </c>
      <c r="AN285" s="328">
        <v>1</v>
      </c>
      <c r="AO285" s="328">
        <v>1</v>
      </c>
      <c r="AP285" s="328">
        <v>1</v>
      </c>
      <c r="AQ285" s="328">
        <v>1</v>
      </c>
      <c r="AR285" s="328">
        <v>1</v>
      </c>
      <c r="AS285" s="328">
        <v>1</v>
      </c>
      <c r="AT285" s="328">
        <v>1</v>
      </c>
      <c r="AU285" s="328">
        <v>1</v>
      </c>
      <c r="AV285" s="328">
        <v>1</v>
      </c>
      <c r="AW285" s="328">
        <v>1</v>
      </c>
      <c r="AX285" s="435"/>
    </row>
    <row r="286" spans="1:50">
      <c r="A286" s="410">
        <v>20</v>
      </c>
      <c r="B286" s="596" t="s">
        <v>400</v>
      </c>
      <c r="C286" s="518"/>
      <c r="D286" s="518"/>
      <c r="E286" s="518"/>
      <c r="F286" s="518"/>
      <c r="G286" s="518"/>
      <c r="H286" s="518"/>
      <c r="I286" s="518"/>
      <c r="J286" s="518"/>
      <c r="K286" s="518"/>
      <c r="L286" s="518"/>
      <c r="M286" s="518"/>
      <c r="N286" s="518"/>
      <c r="O286" s="513"/>
      <c r="P286" s="513"/>
      <c r="Q286" s="513"/>
      <c r="R286" s="516"/>
      <c r="S286" s="328">
        <v>1</v>
      </c>
      <c r="T286" s="328">
        <v>1</v>
      </c>
      <c r="U286" s="328">
        <v>1</v>
      </c>
      <c r="V286" s="328">
        <v>1</v>
      </c>
      <c r="W286" s="328">
        <v>1</v>
      </c>
      <c r="X286" s="328">
        <v>1</v>
      </c>
      <c r="Y286" s="328">
        <v>1</v>
      </c>
      <c r="Z286" s="328">
        <v>1</v>
      </c>
      <c r="AA286" s="328">
        <v>1</v>
      </c>
      <c r="AB286" s="328">
        <v>1</v>
      </c>
      <c r="AC286" s="328">
        <v>1</v>
      </c>
      <c r="AD286" s="328">
        <v>2</v>
      </c>
      <c r="AE286" s="328">
        <v>2</v>
      </c>
      <c r="AF286" s="328">
        <v>2</v>
      </c>
      <c r="AG286" s="328">
        <v>1</v>
      </c>
      <c r="AH286" s="328">
        <v>1</v>
      </c>
      <c r="AI286" s="328">
        <v>1</v>
      </c>
      <c r="AJ286" s="545">
        <v>1</v>
      </c>
      <c r="AK286" s="545">
        <v>1</v>
      </c>
      <c r="AL286" s="545">
        <v>1</v>
      </c>
      <c r="AM286" s="545">
        <v>1</v>
      </c>
      <c r="AN286" s="545">
        <v>1</v>
      </c>
      <c r="AO286" s="545">
        <v>1</v>
      </c>
      <c r="AP286" s="545">
        <v>1</v>
      </c>
      <c r="AQ286" s="545">
        <v>1</v>
      </c>
      <c r="AR286" s="545">
        <v>1</v>
      </c>
      <c r="AS286" s="545">
        <v>1</v>
      </c>
      <c r="AT286" s="545">
        <v>1</v>
      </c>
      <c r="AU286" s="545">
        <v>1</v>
      </c>
      <c r="AV286" s="545">
        <v>1</v>
      </c>
      <c r="AW286" s="545">
        <v>1</v>
      </c>
      <c r="AX286" s="435"/>
    </row>
    <row r="287" spans="1:50">
      <c r="A287" s="410">
        <v>21</v>
      </c>
      <c r="B287" s="596" t="s">
        <v>179</v>
      </c>
      <c r="C287" s="518"/>
      <c r="D287" s="518"/>
      <c r="E287" s="518"/>
      <c r="F287" s="518"/>
      <c r="G287" s="518"/>
      <c r="H287" s="518"/>
      <c r="I287" s="518"/>
      <c r="J287" s="518"/>
      <c r="K287" s="518"/>
      <c r="L287" s="518"/>
      <c r="M287" s="518"/>
      <c r="N287" s="518"/>
      <c r="O287" s="515"/>
      <c r="P287" s="515"/>
      <c r="Q287" s="515"/>
      <c r="R287" s="514"/>
      <c r="S287" s="328">
        <v>2</v>
      </c>
      <c r="T287" s="328">
        <v>2</v>
      </c>
      <c r="U287" s="328">
        <v>2</v>
      </c>
      <c r="V287" s="328">
        <v>2</v>
      </c>
      <c r="W287" s="328">
        <v>2</v>
      </c>
      <c r="X287" s="328">
        <v>2</v>
      </c>
      <c r="Y287" s="328">
        <v>2</v>
      </c>
      <c r="Z287" s="328">
        <v>2</v>
      </c>
      <c r="AA287" s="328">
        <v>2</v>
      </c>
      <c r="AB287" s="328">
        <v>2</v>
      </c>
      <c r="AC287" s="328">
        <v>2</v>
      </c>
      <c r="AD287" s="328">
        <v>2</v>
      </c>
      <c r="AE287" s="328">
        <v>2</v>
      </c>
      <c r="AF287" s="328">
        <v>2</v>
      </c>
      <c r="AG287" s="328">
        <v>2</v>
      </c>
      <c r="AH287" s="328">
        <v>2</v>
      </c>
      <c r="AI287" s="328">
        <v>2</v>
      </c>
      <c r="AJ287" s="545">
        <v>1</v>
      </c>
      <c r="AK287" s="545">
        <v>1</v>
      </c>
      <c r="AL287" s="545">
        <v>1</v>
      </c>
      <c r="AM287" s="545">
        <v>1</v>
      </c>
      <c r="AN287" s="545">
        <v>1</v>
      </c>
      <c r="AO287" s="545">
        <v>1</v>
      </c>
      <c r="AP287" s="545">
        <v>1</v>
      </c>
      <c r="AQ287" s="545">
        <v>1</v>
      </c>
      <c r="AR287" s="545">
        <v>1</v>
      </c>
      <c r="AS287" s="545">
        <v>1</v>
      </c>
      <c r="AT287" s="545">
        <v>1</v>
      </c>
      <c r="AU287" s="545">
        <v>1</v>
      </c>
      <c r="AV287" s="545">
        <v>1</v>
      </c>
      <c r="AW287" s="545">
        <v>1</v>
      </c>
      <c r="AX287" s="435"/>
    </row>
    <row r="288" spans="1:50">
      <c r="A288" s="410">
        <v>22</v>
      </c>
      <c r="B288" s="596" t="s">
        <v>175</v>
      </c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5"/>
      <c r="P288" s="515"/>
      <c r="Q288" s="515"/>
      <c r="R288" s="514"/>
      <c r="S288" s="328">
        <v>1</v>
      </c>
      <c r="T288" s="328">
        <v>1</v>
      </c>
      <c r="U288" s="328">
        <v>1</v>
      </c>
      <c r="V288" s="328">
        <v>1</v>
      </c>
      <c r="W288" s="328">
        <v>1</v>
      </c>
      <c r="X288" s="328">
        <v>1</v>
      </c>
      <c r="Y288" s="328">
        <v>1</v>
      </c>
      <c r="Z288" s="328">
        <v>1</v>
      </c>
      <c r="AA288" s="328">
        <v>1</v>
      </c>
      <c r="AB288" s="328">
        <v>1</v>
      </c>
      <c r="AC288" s="328">
        <v>1</v>
      </c>
      <c r="AD288" s="328">
        <v>1</v>
      </c>
      <c r="AE288" s="328">
        <v>1</v>
      </c>
      <c r="AF288" s="328">
        <v>1</v>
      </c>
      <c r="AG288" s="328">
        <v>1</v>
      </c>
      <c r="AH288" s="328">
        <v>1</v>
      </c>
      <c r="AI288" s="328">
        <v>1</v>
      </c>
      <c r="AJ288" s="545">
        <v>1</v>
      </c>
      <c r="AK288" s="545">
        <v>1</v>
      </c>
      <c r="AL288" s="545">
        <v>1</v>
      </c>
      <c r="AM288" s="545">
        <v>1</v>
      </c>
      <c r="AN288" s="545">
        <v>1</v>
      </c>
      <c r="AO288" s="545">
        <v>1</v>
      </c>
      <c r="AP288" s="545">
        <v>1</v>
      </c>
      <c r="AQ288" s="545">
        <v>1</v>
      </c>
      <c r="AR288" s="545">
        <v>1</v>
      </c>
      <c r="AS288" s="545">
        <v>1</v>
      </c>
      <c r="AT288" s="545">
        <v>1</v>
      </c>
      <c r="AU288" s="545">
        <v>1</v>
      </c>
      <c r="AV288" s="545">
        <v>1</v>
      </c>
      <c r="AW288" s="545">
        <v>1</v>
      </c>
      <c r="AX288" s="435"/>
    </row>
    <row r="289" spans="1:50">
      <c r="A289" s="410">
        <v>23</v>
      </c>
      <c r="B289" s="596" t="s">
        <v>170</v>
      </c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5"/>
      <c r="P289" s="515"/>
      <c r="Q289" s="515"/>
      <c r="R289" s="516"/>
      <c r="S289" s="328">
        <v>2</v>
      </c>
      <c r="T289" s="328">
        <v>2</v>
      </c>
      <c r="U289" s="328">
        <v>2</v>
      </c>
      <c r="V289" s="328">
        <v>2</v>
      </c>
      <c r="W289" s="328">
        <v>2</v>
      </c>
      <c r="X289" s="328">
        <v>2</v>
      </c>
      <c r="Y289" s="328">
        <v>2</v>
      </c>
      <c r="Z289" s="328">
        <v>2</v>
      </c>
      <c r="AA289" s="328">
        <v>2</v>
      </c>
      <c r="AB289" s="328">
        <v>2</v>
      </c>
      <c r="AC289" s="328">
        <v>2</v>
      </c>
      <c r="AD289" s="328">
        <v>2</v>
      </c>
      <c r="AE289" s="328">
        <v>2</v>
      </c>
      <c r="AF289" s="328">
        <v>2</v>
      </c>
      <c r="AG289" s="328">
        <v>2</v>
      </c>
      <c r="AH289" s="328">
        <v>2</v>
      </c>
      <c r="AI289" s="328">
        <v>2</v>
      </c>
      <c r="AJ289" s="545">
        <v>2</v>
      </c>
      <c r="AK289" s="545">
        <v>2</v>
      </c>
      <c r="AL289" s="545">
        <v>2</v>
      </c>
      <c r="AM289" s="545">
        <v>2</v>
      </c>
      <c r="AN289" s="545">
        <v>2</v>
      </c>
      <c r="AO289" s="545">
        <v>2</v>
      </c>
      <c r="AP289" s="545">
        <v>2</v>
      </c>
      <c r="AQ289" s="545">
        <v>2</v>
      </c>
      <c r="AR289" s="545">
        <v>2</v>
      </c>
      <c r="AS289" s="545">
        <v>2</v>
      </c>
      <c r="AT289" s="545">
        <v>2</v>
      </c>
      <c r="AU289" s="545">
        <v>2</v>
      </c>
      <c r="AV289" s="545">
        <v>2</v>
      </c>
      <c r="AW289" s="545">
        <v>2</v>
      </c>
      <c r="AX289" s="435"/>
    </row>
    <row r="290" spans="1:50">
      <c r="A290" s="410">
        <v>24</v>
      </c>
      <c r="B290" s="596" t="s">
        <v>218</v>
      </c>
      <c r="C290" s="522"/>
      <c r="D290" s="522"/>
      <c r="E290" s="522"/>
      <c r="F290" s="522"/>
      <c r="G290" s="522"/>
      <c r="H290" s="522"/>
      <c r="I290" s="522"/>
      <c r="J290" s="522"/>
      <c r="K290" s="522"/>
      <c r="L290" s="522"/>
      <c r="M290" s="522"/>
      <c r="N290" s="522"/>
      <c r="O290" s="515"/>
      <c r="P290" s="515"/>
      <c r="Q290" s="515"/>
      <c r="R290" s="516"/>
      <c r="S290" s="319">
        <v>0</v>
      </c>
      <c r="T290" s="319">
        <v>0</v>
      </c>
      <c r="U290" s="319">
        <v>0</v>
      </c>
      <c r="V290" s="319">
        <v>0</v>
      </c>
      <c r="W290" s="319">
        <v>0</v>
      </c>
      <c r="X290" s="319">
        <v>0</v>
      </c>
      <c r="Y290" s="319">
        <v>0</v>
      </c>
      <c r="Z290" s="319">
        <v>0</v>
      </c>
      <c r="AA290" s="319">
        <v>0</v>
      </c>
      <c r="AB290" s="319">
        <v>0</v>
      </c>
      <c r="AC290" s="319">
        <v>0</v>
      </c>
      <c r="AD290" s="319">
        <v>0</v>
      </c>
      <c r="AE290" s="319">
        <v>0</v>
      </c>
      <c r="AF290" s="319">
        <v>0</v>
      </c>
      <c r="AG290" s="319">
        <v>0</v>
      </c>
      <c r="AH290" s="319">
        <v>0</v>
      </c>
      <c r="AI290" s="319">
        <v>0</v>
      </c>
      <c r="AJ290" s="546">
        <v>0</v>
      </c>
      <c r="AK290" s="546">
        <v>0</v>
      </c>
      <c r="AL290" s="546">
        <v>0</v>
      </c>
      <c r="AM290" s="546">
        <v>0</v>
      </c>
      <c r="AN290" s="546">
        <v>0</v>
      </c>
      <c r="AO290" s="546">
        <v>0</v>
      </c>
      <c r="AP290" s="546">
        <v>0</v>
      </c>
      <c r="AQ290" s="546">
        <v>0</v>
      </c>
      <c r="AR290" s="546">
        <v>0</v>
      </c>
      <c r="AS290" s="546">
        <v>0</v>
      </c>
      <c r="AT290" s="546">
        <v>0</v>
      </c>
      <c r="AU290" s="546">
        <v>0</v>
      </c>
      <c r="AV290" s="546">
        <v>0</v>
      </c>
      <c r="AW290" s="546">
        <v>0</v>
      </c>
      <c r="AX290" s="435"/>
    </row>
    <row r="291" spans="1:50">
      <c r="A291" s="410">
        <v>25</v>
      </c>
      <c r="B291" s="596" t="s">
        <v>283</v>
      </c>
      <c r="C291" s="522"/>
      <c r="D291" s="522"/>
      <c r="E291" s="522"/>
      <c r="F291" s="522"/>
      <c r="G291" s="522"/>
      <c r="H291" s="522"/>
      <c r="I291" s="522"/>
      <c r="J291" s="522"/>
      <c r="K291" s="522"/>
      <c r="L291" s="522"/>
      <c r="M291" s="522"/>
      <c r="N291" s="522"/>
      <c r="O291" s="515"/>
      <c r="P291" s="515"/>
      <c r="Q291" s="515"/>
      <c r="R291" s="516"/>
      <c r="S291" s="319">
        <v>1</v>
      </c>
      <c r="T291" s="319">
        <v>1</v>
      </c>
      <c r="U291" s="319">
        <v>1</v>
      </c>
      <c r="V291" s="319">
        <v>1</v>
      </c>
      <c r="W291" s="319">
        <v>1</v>
      </c>
      <c r="X291" s="319">
        <v>1</v>
      </c>
      <c r="Y291" s="319">
        <v>1</v>
      </c>
      <c r="Z291" s="319">
        <v>1</v>
      </c>
      <c r="AA291" s="319">
        <v>1</v>
      </c>
      <c r="AB291" s="319">
        <v>1</v>
      </c>
      <c r="AC291" s="319">
        <v>1</v>
      </c>
      <c r="AD291" s="319">
        <v>1</v>
      </c>
      <c r="AE291" s="319">
        <v>1</v>
      </c>
      <c r="AF291" s="319">
        <v>1</v>
      </c>
      <c r="AG291" s="319">
        <v>1</v>
      </c>
      <c r="AH291" s="319">
        <v>1</v>
      </c>
      <c r="AI291" s="319">
        <v>1</v>
      </c>
      <c r="AJ291" s="546">
        <v>1</v>
      </c>
      <c r="AK291" s="546">
        <v>1</v>
      </c>
      <c r="AL291" s="546">
        <v>1</v>
      </c>
      <c r="AM291" s="546">
        <v>1</v>
      </c>
      <c r="AN291" s="546">
        <v>1</v>
      </c>
      <c r="AO291" s="546">
        <v>1</v>
      </c>
      <c r="AP291" s="546">
        <v>1</v>
      </c>
      <c r="AQ291" s="546">
        <v>1</v>
      </c>
      <c r="AR291" s="546">
        <v>1</v>
      </c>
      <c r="AS291" s="546">
        <v>1</v>
      </c>
      <c r="AT291" s="546">
        <v>1</v>
      </c>
      <c r="AU291" s="546">
        <v>1</v>
      </c>
      <c r="AV291" s="546">
        <v>1</v>
      </c>
      <c r="AW291" s="546">
        <v>1</v>
      </c>
      <c r="AX291" s="435"/>
    </row>
    <row r="292" spans="1:50">
      <c r="A292" s="410">
        <v>26</v>
      </c>
      <c r="B292" s="596" t="s">
        <v>401</v>
      </c>
      <c r="C292" s="522"/>
      <c r="D292" s="522"/>
      <c r="E292" s="522"/>
      <c r="F292" s="522"/>
      <c r="G292" s="522"/>
      <c r="H292" s="522"/>
      <c r="I292" s="522"/>
      <c r="J292" s="522"/>
      <c r="K292" s="522"/>
      <c r="L292" s="522"/>
      <c r="M292" s="522"/>
      <c r="N292" s="522"/>
      <c r="O292" s="515"/>
      <c r="P292" s="515"/>
      <c r="Q292" s="515"/>
      <c r="R292" s="516"/>
      <c r="S292" s="319">
        <v>0</v>
      </c>
      <c r="T292" s="319">
        <v>0</v>
      </c>
      <c r="U292" s="319">
        <v>0</v>
      </c>
      <c r="V292" s="319">
        <v>0</v>
      </c>
      <c r="W292" s="319">
        <v>0</v>
      </c>
      <c r="X292" s="319">
        <v>0</v>
      </c>
      <c r="Y292" s="319">
        <v>0</v>
      </c>
      <c r="Z292" s="319">
        <v>0</v>
      </c>
      <c r="AA292" s="319">
        <v>0</v>
      </c>
      <c r="AB292" s="319">
        <v>0</v>
      </c>
      <c r="AC292" s="319">
        <v>0</v>
      </c>
      <c r="AD292" s="319">
        <v>1</v>
      </c>
      <c r="AE292" s="319">
        <v>1</v>
      </c>
      <c r="AF292" s="319">
        <v>1</v>
      </c>
      <c r="AG292" s="319">
        <v>1</v>
      </c>
      <c r="AH292" s="319">
        <v>1</v>
      </c>
      <c r="AI292" s="319">
        <v>1</v>
      </c>
      <c r="AJ292" s="546">
        <v>1</v>
      </c>
      <c r="AK292" s="546">
        <v>1</v>
      </c>
      <c r="AL292" s="546">
        <v>1</v>
      </c>
      <c r="AM292" s="546">
        <v>1</v>
      </c>
      <c r="AN292" s="546">
        <v>1</v>
      </c>
      <c r="AO292" s="546">
        <v>1</v>
      </c>
      <c r="AP292" s="546">
        <v>1</v>
      </c>
      <c r="AQ292" s="546">
        <v>1</v>
      </c>
      <c r="AR292" s="546">
        <v>1</v>
      </c>
      <c r="AS292" s="546">
        <v>1</v>
      </c>
      <c r="AT292" s="546">
        <v>1</v>
      </c>
      <c r="AU292" s="546">
        <v>1</v>
      </c>
      <c r="AV292" s="546">
        <v>1</v>
      </c>
      <c r="AW292" s="546">
        <v>1</v>
      </c>
      <c r="AX292" s="435"/>
    </row>
    <row r="293" spans="1:50">
      <c r="A293" s="410">
        <v>27</v>
      </c>
      <c r="B293" s="596" t="s">
        <v>286</v>
      </c>
      <c r="C293" s="521"/>
      <c r="D293" s="521"/>
      <c r="E293" s="521"/>
      <c r="F293" s="521"/>
      <c r="G293" s="521"/>
      <c r="H293" s="521"/>
      <c r="I293" s="521"/>
      <c r="J293" s="521"/>
      <c r="K293" s="521"/>
      <c r="L293" s="521"/>
      <c r="M293" s="521"/>
      <c r="N293" s="521"/>
      <c r="O293" s="515"/>
      <c r="P293" s="515"/>
      <c r="Q293" s="515"/>
      <c r="R293" s="516"/>
      <c r="S293" s="325">
        <v>0</v>
      </c>
      <c r="T293" s="325">
        <v>0</v>
      </c>
      <c r="U293" s="325">
        <v>0</v>
      </c>
      <c r="V293" s="325">
        <v>0</v>
      </c>
      <c r="W293" s="325">
        <v>0</v>
      </c>
      <c r="X293" s="325">
        <v>0</v>
      </c>
      <c r="Y293" s="325">
        <v>0</v>
      </c>
      <c r="Z293" s="325">
        <v>0</v>
      </c>
      <c r="AA293" s="325">
        <v>0</v>
      </c>
      <c r="AB293" s="325">
        <v>0</v>
      </c>
      <c r="AC293" s="325">
        <v>0</v>
      </c>
      <c r="AD293" s="325">
        <v>0</v>
      </c>
      <c r="AE293" s="325">
        <v>0</v>
      </c>
      <c r="AF293" s="325">
        <v>0</v>
      </c>
      <c r="AG293" s="325">
        <v>0</v>
      </c>
      <c r="AH293" s="325">
        <v>0</v>
      </c>
      <c r="AI293" s="325">
        <v>0</v>
      </c>
      <c r="AJ293" s="544">
        <v>0</v>
      </c>
      <c r="AK293" s="544">
        <v>0</v>
      </c>
      <c r="AL293" s="544">
        <v>0</v>
      </c>
      <c r="AM293" s="544">
        <v>0</v>
      </c>
      <c r="AN293" s="544">
        <v>0</v>
      </c>
      <c r="AO293" s="544">
        <v>0</v>
      </c>
      <c r="AP293" s="544">
        <v>0</v>
      </c>
      <c r="AQ293" s="544">
        <v>0</v>
      </c>
      <c r="AR293" s="544">
        <v>0</v>
      </c>
      <c r="AS293" s="544">
        <v>0</v>
      </c>
      <c r="AT293" s="544">
        <v>0</v>
      </c>
      <c r="AU293" s="544">
        <v>0</v>
      </c>
      <c r="AV293" s="544">
        <v>0</v>
      </c>
      <c r="AW293" s="544">
        <v>0</v>
      </c>
      <c r="AX293" s="435"/>
    </row>
    <row r="294" spans="1:50">
      <c r="A294" s="410">
        <v>28</v>
      </c>
      <c r="B294" s="596" t="s">
        <v>292</v>
      </c>
      <c r="C294" s="521"/>
      <c r="D294" s="521"/>
      <c r="E294" s="521"/>
      <c r="F294" s="521"/>
      <c r="G294" s="521"/>
      <c r="H294" s="521"/>
      <c r="I294" s="521"/>
      <c r="J294" s="521"/>
      <c r="K294" s="521"/>
      <c r="L294" s="521"/>
      <c r="M294" s="521"/>
      <c r="N294" s="521"/>
      <c r="O294" s="515"/>
      <c r="P294" s="515"/>
      <c r="Q294" s="515"/>
      <c r="R294" s="516"/>
      <c r="S294" s="325">
        <v>5</v>
      </c>
      <c r="T294" s="325">
        <v>5</v>
      </c>
      <c r="U294" s="325">
        <v>5</v>
      </c>
      <c r="V294" s="325">
        <v>5</v>
      </c>
      <c r="W294" s="325">
        <v>5</v>
      </c>
      <c r="X294" s="325">
        <v>5</v>
      </c>
      <c r="Y294" s="325">
        <v>5</v>
      </c>
      <c r="Z294" s="325">
        <v>5</v>
      </c>
      <c r="AA294" s="325">
        <v>5</v>
      </c>
      <c r="AB294" s="325">
        <v>5</v>
      </c>
      <c r="AC294" s="325">
        <v>5</v>
      </c>
      <c r="AD294" s="325">
        <v>5</v>
      </c>
      <c r="AE294" s="325">
        <v>5</v>
      </c>
      <c r="AF294" s="325">
        <v>5</v>
      </c>
      <c r="AG294" s="325">
        <v>5</v>
      </c>
      <c r="AH294" s="325">
        <v>5</v>
      </c>
      <c r="AI294" s="325">
        <v>5</v>
      </c>
      <c r="AJ294" s="544">
        <v>5</v>
      </c>
      <c r="AK294" s="544">
        <v>5</v>
      </c>
      <c r="AL294" s="544">
        <v>5</v>
      </c>
      <c r="AM294" s="544">
        <v>5</v>
      </c>
      <c r="AN294" s="544">
        <v>5</v>
      </c>
      <c r="AO294" s="544">
        <v>5</v>
      </c>
      <c r="AP294" s="544">
        <v>5</v>
      </c>
      <c r="AQ294" s="544">
        <v>5</v>
      </c>
      <c r="AR294" s="544">
        <v>5</v>
      </c>
      <c r="AS294" s="544">
        <v>4</v>
      </c>
      <c r="AT294" s="544">
        <v>4</v>
      </c>
      <c r="AU294" s="544">
        <v>4</v>
      </c>
      <c r="AV294" s="544">
        <v>4</v>
      </c>
      <c r="AW294" s="544">
        <v>3</v>
      </c>
      <c r="AX294" s="435"/>
    </row>
    <row r="295" spans="1:50">
      <c r="A295" s="410">
        <v>29</v>
      </c>
      <c r="B295" s="596" t="s">
        <v>59</v>
      </c>
      <c r="C295" s="522"/>
      <c r="D295" s="522"/>
      <c r="E295" s="522"/>
      <c r="F295" s="522"/>
      <c r="G295" s="522"/>
      <c r="H295" s="522"/>
      <c r="I295" s="522"/>
      <c r="J295" s="522"/>
      <c r="K295" s="522"/>
      <c r="L295" s="522"/>
      <c r="M295" s="522"/>
      <c r="N295" s="522"/>
      <c r="O295" s="515"/>
      <c r="P295" s="515"/>
      <c r="Q295" s="515"/>
      <c r="R295" s="516"/>
      <c r="S295" s="319">
        <v>0</v>
      </c>
      <c r="T295" s="319">
        <v>0</v>
      </c>
      <c r="U295" s="319">
        <v>0</v>
      </c>
      <c r="V295" s="319">
        <v>0</v>
      </c>
      <c r="W295" s="319">
        <v>1</v>
      </c>
      <c r="X295" s="319">
        <v>1</v>
      </c>
      <c r="Y295" s="319">
        <v>1</v>
      </c>
      <c r="Z295" s="319">
        <v>1</v>
      </c>
      <c r="AA295" s="319">
        <v>1</v>
      </c>
      <c r="AB295" s="319">
        <v>1</v>
      </c>
      <c r="AC295" s="319">
        <v>1</v>
      </c>
      <c r="AD295" s="319">
        <v>1</v>
      </c>
      <c r="AE295" s="319">
        <v>1</v>
      </c>
      <c r="AF295" s="319">
        <v>1</v>
      </c>
      <c r="AG295" s="319">
        <v>1</v>
      </c>
      <c r="AH295" s="319">
        <v>1</v>
      </c>
      <c r="AI295" s="319">
        <v>1</v>
      </c>
      <c r="AJ295" s="546">
        <v>1</v>
      </c>
      <c r="AK295" s="546">
        <v>1</v>
      </c>
      <c r="AL295" s="546">
        <v>1</v>
      </c>
      <c r="AM295" s="546">
        <v>1</v>
      </c>
      <c r="AN295" s="546">
        <v>1</v>
      </c>
      <c r="AO295" s="546">
        <v>1</v>
      </c>
      <c r="AP295" s="546">
        <v>1</v>
      </c>
      <c r="AQ295" s="546">
        <v>1</v>
      </c>
      <c r="AR295" s="546">
        <v>1</v>
      </c>
      <c r="AS295" s="546">
        <v>1</v>
      </c>
      <c r="AT295" s="546">
        <v>1</v>
      </c>
      <c r="AU295" s="546">
        <v>1</v>
      </c>
      <c r="AV295" s="546">
        <v>1</v>
      </c>
      <c r="AW295" s="546">
        <v>1</v>
      </c>
      <c r="AX295" s="435"/>
    </row>
    <row r="296" spans="1:50">
      <c r="A296" s="410">
        <v>30</v>
      </c>
      <c r="B296" s="596" t="s">
        <v>1137</v>
      </c>
      <c r="C296" s="522"/>
      <c r="D296" s="522"/>
      <c r="E296" s="522"/>
      <c r="F296" s="522"/>
      <c r="G296" s="522"/>
      <c r="H296" s="522"/>
      <c r="I296" s="522"/>
      <c r="J296" s="522"/>
      <c r="K296" s="522"/>
      <c r="L296" s="522"/>
      <c r="M296" s="522"/>
      <c r="N296" s="522"/>
      <c r="O296" s="515"/>
      <c r="P296" s="515"/>
      <c r="Q296" s="515"/>
      <c r="R296" s="516"/>
      <c r="S296" s="319">
        <v>1</v>
      </c>
      <c r="T296" s="319">
        <v>1</v>
      </c>
      <c r="U296" s="319">
        <v>1</v>
      </c>
      <c r="V296" s="319">
        <v>1</v>
      </c>
      <c r="W296" s="319">
        <v>1</v>
      </c>
      <c r="X296" s="319">
        <v>1</v>
      </c>
      <c r="Y296" s="319">
        <v>1</v>
      </c>
      <c r="Z296" s="319">
        <v>1</v>
      </c>
      <c r="AA296" s="319">
        <v>1</v>
      </c>
      <c r="AB296" s="319">
        <v>1</v>
      </c>
      <c r="AC296" s="319">
        <v>1</v>
      </c>
      <c r="AD296" s="319">
        <v>1</v>
      </c>
      <c r="AE296" s="319">
        <v>1</v>
      </c>
      <c r="AF296" s="319">
        <v>1</v>
      </c>
      <c r="AG296" s="319">
        <v>1</v>
      </c>
      <c r="AH296" s="319">
        <v>1</v>
      </c>
      <c r="AI296" s="319">
        <v>1</v>
      </c>
      <c r="AJ296" s="546">
        <v>1</v>
      </c>
      <c r="AK296" s="546">
        <v>1</v>
      </c>
      <c r="AL296" s="546">
        <v>1</v>
      </c>
      <c r="AM296" s="546">
        <v>1</v>
      </c>
      <c r="AN296" s="546">
        <v>1</v>
      </c>
      <c r="AO296" s="546">
        <v>1</v>
      </c>
      <c r="AP296" s="546">
        <v>1</v>
      </c>
      <c r="AQ296" s="546">
        <v>1</v>
      </c>
      <c r="AR296" s="546">
        <v>1</v>
      </c>
      <c r="AS296" s="546">
        <v>1</v>
      </c>
      <c r="AT296" s="546">
        <v>1</v>
      </c>
      <c r="AU296" s="546">
        <v>1</v>
      </c>
      <c r="AV296" s="546">
        <v>1</v>
      </c>
      <c r="AW296" s="546">
        <v>1</v>
      </c>
      <c r="AX296" s="435"/>
    </row>
    <row r="297" spans="1:50">
      <c r="A297" s="410">
        <v>31</v>
      </c>
      <c r="B297" s="596" t="s">
        <v>1136</v>
      </c>
      <c r="C297" s="522"/>
      <c r="D297" s="522"/>
      <c r="E297" s="522"/>
      <c r="F297" s="522"/>
      <c r="G297" s="522"/>
      <c r="H297" s="522"/>
      <c r="I297" s="522"/>
      <c r="J297" s="522"/>
      <c r="K297" s="522"/>
      <c r="L297" s="522"/>
      <c r="M297" s="522"/>
      <c r="N297" s="522"/>
      <c r="O297" s="597"/>
      <c r="P297" s="597"/>
      <c r="Q297" s="597"/>
      <c r="R297" s="598"/>
      <c r="S297" s="319">
        <v>1</v>
      </c>
      <c r="T297" s="319">
        <v>1</v>
      </c>
      <c r="U297" s="319">
        <v>1</v>
      </c>
      <c r="V297" s="319">
        <v>1</v>
      </c>
      <c r="W297" s="319">
        <v>1</v>
      </c>
      <c r="X297" s="319">
        <v>1</v>
      </c>
      <c r="Y297" s="319">
        <v>1</v>
      </c>
      <c r="Z297" s="319">
        <v>1</v>
      </c>
      <c r="AA297" s="319">
        <v>1</v>
      </c>
      <c r="AB297" s="319">
        <v>1</v>
      </c>
      <c r="AC297" s="319">
        <v>1</v>
      </c>
      <c r="AD297" s="319">
        <v>1</v>
      </c>
      <c r="AE297" s="319">
        <v>1</v>
      </c>
      <c r="AF297" s="319">
        <v>1</v>
      </c>
      <c r="AG297" s="319">
        <v>1</v>
      </c>
      <c r="AH297" s="319">
        <v>1</v>
      </c>
      <c r="AI297" s="319">
        <v>1</v>
      </c>
      <c r="AJ297" s="546">
        <v>2</v>
      </c>
      <c r="AK297" s="546">
        <v>2</v>
      </c>
      <c r="AL297" s="546">
        <v>2</v>
      </c>
      <c r="AM297" s="546">
        <v>2</v>
      </c>
      <c r="AN297" s="546">
        <v>2</v>
      </c>
      <c r="AO297" s="546">
        <v>2</v>
      </c>
      <c r="AP297" s="546">
        <v>2</v>
      </c>
      <c r="AQ297" s="546">
        <v>2</v>
      </c>
      <c r="AR297" s="546">
        <v>2</v>
      </c>
      <c r="AS297" s="546">
        <v>1</v>
      </c>
      <c r="AT297" s="546">
        <v>1</v>
      </c>
      <c r="AU297" s="546">
        <v>1</v>
      </c>
      <c r="AV297" s="546">
        <v>1</v>
      </c>
      <c r="AW297" s="546">
        <v>1</v>
      </c>
      <c r="AX297" s="435"/>
    </row>
    <row r="298" spans="1:50">
      <c r="A298" s="410">
        <v>32</v>
      </c>
      <c r="B298" s="596" t="s">
        <v>295</v>
      </c>
      <c r="C298" s="522"/>
      <c r="D298" s="522"/>
      <c r="E298" s="522"/>
      <c r="F298" s="522"/>
      <c r="G298" s="522"/>
      <c r="H298" s="522"/>
      <c r="I298" s="522"/>
      <c r="J298" s="522"/>
      <c r="K298" s="522"/>
      <c r="L298" s="522"/>
      <c r="M298" s="522"/>
      <c r="N298" s="522"/>
      <c r="O298" s="597"/>
      <c r="P298" s="597"/>
      <c r="Q298" s="597"/>
      <c r="R298" s="598"/>
      <c r="S298" s="319">
        <v>2</v>
      </c>
      <c r="T298" s="319">
        <v>2</v>
      </c>
      <c r="U298" s="319">
        <v>2</v>
      </c>
      <c r="V298" s="319">
        <v>2</v>
      </c>
      <c r="W298" s="319">
        <v>2</v>
      </c>
      <c r="X298" s="319">
        <v>2</v>
      </c>
      <c r="Y298" s="319">
        <v>2</v>
      </c>
      <c r="Z298" s="319">
        <v>2</v>
      </c>
      <c r="AA298" s="319">
        <v>2</v>
      </c>
      <c r="AB298" s="319">
        <v>2</v>
      </c>
      <c r="AC298" s="319">
        <v>2</v>
      </c>
      <c r="AD298" s="319">
        <v>2</v>
      </c>
      <c r="AE298" s="319">
        <v>2</v>
      </c>
      <c r="AF298" s="319">
        <v>2</v>
      </c>
      <c r="AG298" s="319">
        <v>2</v>
      </c>
      <c r="AH298" s="319">
        <v>2</v>
      </c>
      <c r="AI298" s="319">
        <v>2</v>
      </c>
      <c r="AJ298" s="546">
        <v>1</v>
      </c>
      <c r="AK298" s="546">
        <v>1</v>
      </c>
      <c r="AL298" s="546">
        <v>1</v>
      </c>
      <c r="AM298" s="546">
        <v>1</v>
      </c>
      <c r="AN298" s="546">
        <v>1</v>
      </c>
      <c r="AO298" s="546">
        <v>1</v>
      </c>
      <c r="AP298" s="546">
        <v>1</v>
      </c>
      <c r="AQ298" s="546">
        <v>1</v>
      </c>
      <c r="AR298" s="546">
        <v>1</v>
      </c>
      <c r="AS298" s="546">
        <v>1</v>
      </c>
      <c r="AT298" s="546">
        <v>1</v>
      </c>
      <c r="AU298" s="546">
        <v>1</v>
      </c>
      <c r="AV298" s="546">
        <v>1</v>
      </c>
      <c r="AW298" s="546">
        <v>1</v>
      </c>
      <c r="AX298" s="435"/>
    </row>
    <row r="299" spans="1:50">
      <c r="A299" s="410">
        <v>33</v>
      </c>
      <c r="B299" s="596" t="s">
        <v>294</v>
      </c>
      <c r="C299" s="523"/>
      <c r="D299" s="523"/>
      <c r="E299" s="523"/>
      <c r="F299" s="523"/>
      <c r="G299" s="523"/>
      <c r="H299" s="523"/>
      <c r="I299" s="523"/>
      <c r="J299" s="523"/>
      <c r="K299" s="523"/>
      <c r="L299" s="523"/>
      <c r="M299" s="523"/>
      <c r="N299" s="523"/>
      <c r="O299" s="597"/>
      <c r="P299" s="597"/>
      <c r="Q299" s="597"/>
      <c r="R299" s="598"/>
      <c r="S299" s="330">
        <v>2</v>
      </c>
      <c r="T299" s="330">
        <v>2</v>
      </c>
      <c r="U299" s="330">
        <v>2</v>
      </c>
      <c r="V299" s="330">
        <v>2</v>
      </c>
      <c r="W299" s="330">
        <v>2</v>
      </c>
      <c r="X299" s="330">
        <v>2</v>
      </c>
      <c r="Y299" s="330">
        <v>2</v>
      </c>
      <c r="Z299" s="330">
        <v>2</v>
      </c>
      <c r="AA299" s="330">
        <v>2</v>
      </c>
      <c r="AB299" s="330">
        <v>2</v>
      </c>
      <c r="AC299" s="330">
        <v>2</v>
      </c>
      <c r="AD299" s="330">
        <v>2</v>
      </c>
      <c r="AE299" s="330">
        <v>2</v>
      </c>
      <c r="AF299" s="330">
        <v>2</v>
      </c>
      <c r="AG299" s="330">
        <v>2</v>
      </c>
      <c r="AH299" s="330">
        <v>2</v>
      </c>
      <c r="AI299" s="330">
        <v>2</v>
      </c>
      <c r="AJ299" s="545">
        <v>2</v>
      </c>
      <c r="AK299" s="545">
        <v>2</v>
      </c>
      <c r="AL299" s="545">
        <v>2</v>
      </c>
      <c r="AM299" s="545">
        <v>2</v>
      </c>
      <c r="AN299" s="545">
        <v>2</v>
      </c>
      <c r="AO299" s="545">
        <v>2</v>
      </c>
      <c r="AP299" s="545">
        <v>2</v>
      </c>
      <c r="AQ299" s="545">
        <v>2</v>
      </c>
      <c r="AR299" s="545">
        <v>2</v>
      </c>
      <c r="AS299" s="545">
        <v>2</v>
      </c>
      <c r="AT299" s="545">
        <v>2</v>
      </c>
      <c r="AU299" s="545">
        <v>2</v>
      </c>
      <c r="AV299" s="545">
        <v>2</v>
      </c>
      <c r="AW299" s="545">
        <v>2</v>
      </c>
      <c r="AX299" s="435"/>
    </row>
    <row r="300" spans="1:50" ht="15" customHeight="1">
      <c r="A300" s="1159" t="s">
        <v>50</v>
      </c>
      <c r="B300" s="1160"/>
      <c r="C300" s="1160"/>
      <c r="D300" s="1160"/>
      <c r="E300" s="1160"/>
      <c r="F300" s="1160"/>
      <c r="G300" s="1160"/>
      <c r="H300" s="1160"/>
      <c r="I300" s="1160"/>
      <c r="J300" s="1160"/>
      <c r="K300" s="1160"/>
      <c r="L300" s="1160"/>
      <c r="M300" s="1160"/>
      <c r="N300" s="1160"/>
      <c r="O300" s="1160"/>
      <c r="P300" s="1160"/>
      <c r="Q300" s="1160"/>
      <c r="R300" s="1161"/>
      <c r="S300" s="205">
        <f>SUM(S267:S299)</f>
        <v>54</v>
      </c>
      <c r="T300" s="427">
        <f>SUM(T267:T299)</f>
        <v>54</v>
      </c>
      <c r="U300" s="427">
        <f>SUM(U267:U299)</f>
        <v>53</v>
      </c>
      <c r="V300" s="427">
        <f>SUM(V267:V299)</f>
        <v>53</v>
      </c>
      <c r="W300" s="427">
        <f t="shared" ref="W300:AV300" si="8">SUM(W267:W299)</f>
        <v>54</v>
      </c>
      <c r="X300" s="427">
        <f t="shared" si="8"/>
        <v>53</v>
      </c>
      <c r="Y300" s="427">
        <f t="shared" si="8"/>
        <v>55</v>
      </c>
      <c r="Z300" s="427">
        <f t="shared" si="8"/>
        <v>55</v>
      </c>
      <c r="AA300" s="427">
        <f t="shared" si="8"/>
        <v>55</v>
      </c>
      <c r="AB300" s="427">
        <f t="shared" si="8"/>
        <v>55</v>
      </c>
      <c r="AC300" s="427">
        <f t="shared" si="8"/>
        <v>55</v>
      </c>
      <c r="AD300" s="427">
        <f t="shared" si="8"/>
        <v>51</v>
      </c>
      <c r="AE300" s="427">
        <f t="shared" si="8"/>
        <v>51</v>
      </c>
      <c r="AF300" s="427">
        <f t="shared" si="8"/>
        <v>51</v>
      </c>
      <c r="AG300" s="427">
        <f t="shared" si="8"/>
        <v>46</v>
      </c>
      <c r="AH300" s="427">
        <f t="shared" si="8"/>
        <v>48</v>
      </c>
      <c r="AI300" s="427">
        <f t="shared" si="8"/>
        <v>48</v>
      </c>
      <c r="AJ300" s="427">
        <f t="shared" si="8"/>
        <v>46</v>
      </c>
      <c r="AK300" s="427">
        <f t="shared" si="8"/>
        <v>46</v>
      </c>
      <c r="AL300" s="427">
        <f t="shared" si="8"/>
        <v>46</v>
      </c>
      <c r="AM300" s="427">
        <f t="shared" si="8"/>
        <v>47</v>
      </c>
      <c r="AN300" s="427">
        <f t="shared" si="8"/>
        <v>47</v>
      </c>
      <c r="AO300" s="427">
        <f t="shared" si="8"/>
        <v>49</v>
      </c>
      <c r="AP300" s="427">
        <f t="shared" si="8"/>
        <v>49</v>
      </c>
      <c r="AQ300" s="427">
        <f t="shared" si="8"/>
        <v>49</v>
      </c>
      <c r="AR300" s="427">
        <f t="shared" si="8"/>
        <v>49</v>
      </c>
      <c r="AS300" s="427">
        <f t="shared" si="8"/>
        <v>47</v>
      </c>
      <c r="AT300" s="427">
        <f t="shared" si="8"/>
        <v>47</v>
      </c>
      <c r="AU300" s="427">
        <f t="shared" si="8"/>
        <v>47</v>
      </c>
      <c r="AV300" s="427">
        <f t="shared" si="8"/>
        <v>47</v>
      </c>
      <c r="AW300" s="427">
        <f>SUM(AW267:AW299)</f>
        <v>44</v>
      </c>
      <c r="AX300" s="435"/>
    </row>
    <row r="301" spans="1:50" ht="15" customHeight="1">
      <c r="A301" s="1163" t="s">
        <v>60</v>
      </c>
      <c r="B301" s="1164"/>
      <c r="C301" s="1164"/>
      <c r="D301" s="1164"/>
      <c r="E301" s="1164"/>
      <c r="F301" s="1164"/>
      <c r="G301" s="1164"/>
      <c r="H301" s="1164"/>
      <c r="I301" s="1164"/>
      <c r="J301" s="1164"/>
      <c r="K301" s="1164"/>
      <c r="L301" s="1164"/>
      <c r="M301" s="1164"/>
      <c r="N301" s="1164"/>
      <c r="O301" s="1164"/>
      <c r="P301" s="1164"/>
      <c r="Q301" s="1164"/>
      <c r="R301" s="1164"/>
      <c r="S301" s="1164"/>
      <c r="T301" s="1164"/>
      <c r="U301" s="1164"/>
      <c r="V301" s="1164"/>
      <c r="W301" s="1164"/>
      <c r="X301" s="1164"/>
      <c r="Y301" s="1164"/>
      <c r="Z301" s="1164"/>
      <c r="AA301" s="1164"/>
      <c r="AB301" s="1164"/>
      <c r="AC301" s="1164"/>
      <c r="AD301" s="1164"/>
      <c r="AE301" s="1164"/>
      <c r="AF301" s="1164"/>
      <c r="AG301" s="1164"/>
      <c r="AH301" s="1164"/>
      <c r="AI301" s="1164"/>
      <c r="AJ301" s="1164"/>
      <c r="AK301" s="1164"/>
      <c r="AL301" s="1164"/>
      <c r="AM301" s="1164"/>
      <c r="AN301" s="1164"/>
      <c r="AO301" s="1164"/>
      <c r="AP301" s="1164"/>
      <c r="AQ301" s="1164"/>
      <c r="AR301" s="1164"/>
      <c r="AS301" s="1164"/>
      <c r="AT301" s="1164"/>
      <c r="AU301" s="1164"/>
      <c r="AV301" s="1164"/>
      <c r="AW301" s="1164"/>
      <c r="AX301" s="1165"/>
    </row>
    <row r="302" spans="1:50" ht="15" customHeight="1">
      <c r="A302" s="1166" t="s">
        <v>0</v>
      </c>
      <c r="B302" s="1166" t="s">
        <v>61</v>
      </c>
      <c r="C302" s="1166"/>
      <c r="D302" s="1166" t="s">
        <v>52</v>
      </c>
      <c r="E302" s="1166"/>
      <c r="F302" s="1166"/>
      <c r="G302" s="1166"/>
      <c r="H302" s="1166"/>
      <c r="I302" s="1166"/>
      <c r="J302" s="1166"/>
      <c r="K302" s="1166"/>
      <c r="L302" s="1166"/>
      <c r="M302" s="1166"/>
      <c r="N302" s="1166"/>
      <c r="O302" s="1166"/>
      <c r="P302" s="1166"/>
      <c r="Q302" s="1166"/>
      <c r="R302" s="1166"/>
      <c r="S302" s="1173" t="s">
        <v>1138</v>
      </c>
      <c r="T302" s="1174"/>
      <c r="U302" s="1174"/>
      <c r="V302" s="1174"/>
      <c r="W302" s="1174"/>
      <c r="X302" s="1174"/>
      <c r="Y302" s="1174"/>
      <c r="Z302" s="1174"/>
      <c r="AA302" s="1174"/>
      <c r="AB302" s="1174"/>
      <c r="AC302" s="1174"/>
      <c r="AD302" s="1174"/>
      <c r="AE302" s="1174"/>
      <c r="AF302" s="1174"/>
      <c r="AG302" s="1174"/>
      <c r="AH302" s="1174"/>
      <c r="AI302" s="1174"/>
      <c r="AJ302" s="1174"/>
      <c r="AK302" s="1174"/>
      <c r="AL302" s="1174"/>
      <c r="AM302" s="1174"/>
      <c r="AN302" s="1174"/>
      <c r="AO302" s="1174"/>
      <c r="AP302" s="1174"/>
      <c r="AQ302" s="1174"/>
      <c r="AR302" s="1174"/>
      <c r="AS302" s="1174"/>
      <c r="AT302" s="1174"/>
      <c r="AU302" s="1174"/>
      <c r="AV302" s="1174"/>
      <c r="AW302" s="1174"/>
      <c r="AX302" s="1176" t="s">
        <v>21</v>
      </c>
    </row>
    <row r="303" spans="1:50">
      <c r="A303" s="1166"/>
      <c r="B303" s="1166"/>
      <c r="C303" s="1166"/>
      <c r="D303" s="1166"/>
      <c r="E303" s="1166"/>
      <c r="F303" s="1166"/>
      <c r="G303" s="1166"/>
      <c r="H303" s="1166"/>
      <c r="I303" s="1166"/>
      <c r="J303" s="1166"/>
      <c r="K303" s="1166"/>
      <c r="L303" s="1166"/>
      <c r="M303" s="1166"/>
      <c r="N303" s="1166"/>
      <c r="O303" s="1166"/>
      <c r="P303" s="1166"/>
      <c r="Q303" s="1166"/>
      <c r="R303" s="1166"/>
      <c r="S303" s="603">
        <v>1</v>
      </c>
      <c r="T303" s="603">
        <v>2</v>
      </c>
      <c r="U303" s="603">
        <v>3</v>
      </c>
      <c r="V303" s="603">
        <v>4</v>
      </c>
      <c r="W303" s="603">
        <v>5</v>
      </c>
      <c r="X303" s="603">
        <v>6</v>
      </c>
      <c r="Y303" s="603">
        <v>7</v>
      </c>
      <c r="Z303" s="603">
        <v>8</v>
      </c>
      <c r="AA303" s="603">
        <v>9</v>
      </c>
      <c r="AB303" s="603">
        <v>10</v>
      </c>
      <c r="AC303" s="603">
        <v>11</v>
      </c>
      <c r="AD303" s="603">
        <v>12</v>
      </c>
      <c r="AE303" s="603">
        <v>13</v>
      </c>
      <c r="AF303" s="603">
        <v>14</v>
      </c>
      <c r="AG303" s="603">
        <v>15</v>
      </c>
      <c r="AH303" s="603">
        <v>16</v>
      </c>
      <c r="AI303" s="603">
        <v>17</v>
      </c>
      <c r="AJ303" s="603">
        <v>18</v>
      </c>
      <c r="AK303" s="603">
        <v>19</v>
      </c>
      <c r="AL303" s="407">
        <v>20</v>
      </c>
      <c r="AM303" s="407">
        <v>21</v>
      </c>
      <c r="AN303" s="407">
        <v>22</v>
      </c>
      <c r="AO303" s="407">
        <v>23</v>
      </c>
      <c r="AP303" s="407">
        <v>24</v>
      </c>
      <c r="AQ303" s="407">
        <v>25</v>
      </c>
      <c r="AR303" s="407">
        <v>26</v>
      </c>
      <c r="AS303" s="407">
        <v>27</v>
      </c>
      <c r="AT303" s="603">
        <v>28</v>
      </c>
      <c r="AU303" s="603">
        <v>29</v>
      </c>
      <c r="AV303" s="603">
        <v>30</v>
      </c>
      <c r="AW303" s="603">
        <v>31</v>
      </c>
      <c r="AX303" s="1177"/>
    </row>
    <row r="304" spans="1:50">
      <c r="A304" s="595">
        <v>1</v>
      </c>
      <c r="B304" s="1166">
        <v>2</v>
      </c>
      <c r="C304" s="1166"/>
      <c r="D304" s="1166">
        <v>3</v>
      </c>
      <c r="E304" s="1166"/>
      <c r="F304" s="1166"/>
      <c r="G304" s="1166"/>
      <c r="H304" s="1166"/>
      <c r="I304" s="1166"/>
      <c r="J304" s="1166"/>
      <c r="K304" s="1166"/>
      <c r="L304" s="1166"/>
      <c r="M304" s="1166"/>
      <c r="N304" s="1166"/>
      <c r="O304" s="1166"/>
      <c r="P304" s="1166"/>
      <c r="Q304" s="1166"/>
      <c r="R304" s="1166"/>
      <c r="S304" s="1173">
        <v>4</v>
      </c>
      <c r="T304" s="1174"/>
      <c r="U304" s="1174"/>
      <c r="V304" s="1174"/>
      <c r="W304" s="1174"/>
      <c r="X304" s="1174"/>
      <c r="Y304" s="1174"/>
      <c r="Z304" s="1174"/>
      <c r="AA304" s="1174"/>
      <c r="AB304" s="1174"/>
      <c r="AC304" s="1174"/>
      <c r="AD304" s="1174"/>
      <c r="AE304" s="1174"/>
      <c r="AF304" s="1174"/>
      <c r="AG304" s="1174"/>
      <c r="AH304" s="1174"/>
      <c r="AI304" s="1174"/>
      <c r="AJ304" s="1174"/>
      <c r="AK304" s="1174"/>
      <c r="AL304" s="1174"/>
      <c r="AM304" s="1174"/>
      <c r="AN304" s="1174"/>
      <c r="AO304" s="1174"/>
      <c r="AP304" s="1174"/>
      <c r="AQ304" s="1174"/>
      <c r="AR304" s="1174"/>
      <c r="AS304" s="1174"/>
      <c r="AT304" s="1174"/>
      <c r="AU304" s="1174"/>
      <c r="AV304" s="1174"/>
      <c r="AW304" s="1174"/>
      <c r="AX304" s="611">
        <v>5</v>
      </c>
    </row>
    <row r="305" spans="1:50">
      <c r="A305" s="410">
        <v>1</v>
      </c>
      <c r="B305" s="1152"/>
      <c r="C305" s="1152"/>
      <c r="D305" s="1152" t="s">
        <v>216</v>
      </c>
      <c r="E305" s="1152"/>
      <c r="F305" s="1152"/>
      <c r="G305" s="1152"/>
      <c r="H305" s="1152"/>
      <c r="I305" s="1152"/>
      <c r="J305" s="1152"/>
      <c r="K305" s="1152"/>
      <c r="L305" s="1152"/>
      <c r="M305" s="1152"/>
      <c r="N305" s="1152"/>
      <c r="O305" s="1152"/>
      <c r="P305" s="1152"/>
      <c r="Q305" s="1152"/>
      <c r="R305" s="1152"/>
      <c r="S305" s="22">
        <v>0</v>
      </c>
      <c r="T305" s="22">
        <v>0</v>
      </c>
      <c r="U305" s="22">
        <v>0</v>
      </c>
      <c r="V305" s="22">
        <v>0</v>
      </c>
      <c r="W305" s="22">
        <v>1</v>
      </c>
      <c r="X305" s="22">
        <v>1</v>
      </c>
      <c r="Y305" s="22">
        <v>1</v>
      </c>
      <c r="Z305" s="22">
        <v>1</v>
      </c>
      <c r="AA305" s="22">
        <v>1</v>
      </c>
      <c r="AB305" s="22">
        <v>1</v>
      </c>
      <c r="AC305" s="22">
        <v>1</v>
      </c>
      <c r="AD305" s="22">
        <v>0</v>
      </c>
      <c r="AE305" s="22">
        <v>0</v>
      </c>
      <c r="AF305" s="22">
        <v>0</v>
      </c>
      <c r="AG305" s="22">
        <v>0</v>
      </c>
      <c r="AH305" s="22">
        <v>0</v>
      </c>
      <c r="AI305" s="22">
        <v>0</v>
      </c>
      <c r="AJ305" s="22">
        <v>0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432"/>
    </row>
    <row r="306" spans="1:50">
      <c r="A306" s="410">
        <v>2</v>
      </c>
      <c r="B306" s="1152"/>
      <c r="C306" s="1152"/>
      <c r="D306" s="1153" t="s">
        <v>212</v>
      </c>
      <c r="E306" s="1154"/>
      <c r="F306" s="1154"/>
      <c r="G306" s="1154"/>
      <c r="H306" s="1154"/>
      <c r="I306" s="1154"/>
      <c r="J306" s="1154"/>
      <c r="K306" s="1154"/>
      <c r="L306" s="1154"/>
      <c r="M306" s="1154"/>
      <c r="N306" s="1154"/>
      <c r="O306" s="1154"/>
      <c r="P306" s="1154"/>
      <c r="Q306" s="1154"/>
      <c r="R306" s="1155"/>
      <c r="S306" s="22">
        <v>1</v>
      </c>
      <c r="T306" s="22">
        <v>1</v>
      </c>
      <c r="U306" s="22">
        <v>1</v>
      </c>
      <c r="V306" s="22">
        <v>1</v>
      </c>
      <c r="W306" s="22">
        <v>1</v>
      </c>
      <c r="X306" s="22">
        <v>1</v>
      </c>
      <c r="Y306" s="22">
        <v>1</v>
      </c>
      <c r="Z306" s="22">
        <v>1</v>
      </c>
      <c r="AA306" s="22">
        <v>1</v>
      </c>
      <c r="AB306" s="22">
        <v>1</v>
      </c>
      <c r="AC306" s="22">
        <v>1</v>
      </c>
      <c r="AD306" s="22">
        <v>2</v>
      </c>
      <c r="AE306" s="22">
        <v>2</v>
      </c>
      <c r="AF306" s="22">
        <v>2</v>
      </c>
      <c r="AG306" s="22">
        <v>2</v>
      </c>
      <c r="AH306" s="22">
        <v>2</v>
      </c>
      <c r="AI306" s="22">
        <v>2</v>
      </c>
      <c r="AJ306" s="22">
        <v>2</v>
      </c>
      <c r="AK306" s="22">
        <v>2</v>
      </c>
      <c r="AL306" s="22">
        <v>2</v>
      </c>
      <c r="AM306" s="22">
        <v>2</v>
      </c>
      <c r="AN306" s="22">
        <v>2</v>
      </c>
      <c r="AO306" s="22">
        <v>2</v>
      </c>
      <c r="AP306" s="22">
        <v>2</v>
      </c>
      <c r="AQ306" s="22">
        <v>2</v>
      </c>
      <c r="AR306" s="22">
        <v>2</v>
      </c>
      <c r="AS306" s="22">
        <v>2</v>
      </c>
      <c r="AT306" s="22">
        <v>2</v>
      </c>
      <c r="AU306" s="22">
        <v>2</v>
      </c>
      <c r="AV306" s="22">
        <v>2</v>
      </c>
      <c r="AW306" s="22">
        <v>2</v>
      </c>
      <c r="AX306" s="594"/>
    </row>
    <row r="307" spans="1:50" ht="15.75" customHeight="1">
      <c r="A307" s="410">
        <v>3</v>
      </c>
      <c r="B307" s="1152"/>
      <c r="C307" s="1152"/>
      <c r="D307" s="1178" t="s">
        <v>213</v>
      </c>
      <c r="E307" s="1179"/>
      <c r="F307" s="1179"/>
      <c r="G307" s="1179"/>
      <c r="H307" s="1179"/>
      <c r="I307" s="1179"/>
      <c r="J307" s="1179"/>
      <c r="K307" s="1179"/>
      <c r="L307" s="1179"/>
      <c r="M307" s="1179"/>
      <c r="N307" s="1179"/>
      <c r="O307" s="1179"/>
      <c r="P307" s="1179"/>
      <c r="Q307" s="1179"/>
      <c r="R307" s="1180"/>
      <c r="S307" s="22">
        <v>0</v>
      </c>
      <c r="T307" s="22">
        <v>0</v>
      </c>
      <c r="U307" s="22">
        <v>0</v>
      </c>
      <c r="V307" s="22">
        <v>0</v>
      </c>
      <c r="W307" s="22">
        <v>0</v>
      </c>
      <c r="X307" s="22">
        <v>0</v>
      </c>
      <c r="Y307" s="22">
        <v>0</v>
      </c>
      <c r="Z307" s="22">
        <v>0</v>
      </c>
      <c r="AA307" s="22">
        <v>0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  <c r="AG307" s="22">
        <v>0</v>
      </c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435"/>
    </row>
    <row r="308" spans="1:50">
      <c r="A308" s="410">
        <v>4</v>
      </c>
      <c r="B308" s="1152"/>
      <c r="C308" s="1152"/>
      <c r="D308" s="1153" t="s">
        <v>214</v>
      </c>
      <c r="E308" s="1154"/>
      <c r="F308" s="1154"/>
      <c r="G308" s="1154"/>
      <c r="H308" s="1154"/>
      <c r="I308" s="1154"/>
      <c r="J308" s="1154"/>
      <c r="K308" s="1154"/>
      <c r="L308" s="1154"/>
      <c r="M308" s="1154"/>
      <c r="N308" s="1154"/>
      <c r="O308" s="1154"/>
      <c r="P308" s="1154"/>
      <c r="Q308" s="1154"/>
      <c r="R308" s="1155"/>
      <c r="S308" s="22">
        <v>0</v>
      </c>
      <c r="T308" s="22">
        <v>0</v>
      </c>
      <c r="U308" s="22">
        <v>0</v>
      </c>
      <c r="V308" s="22">
        <v>0</v>
      </c>
      <c r="W308" s="22">
        <v>0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  <c r="AG308" s="22">
        <v>0</v>
      </c>
      <c r="AH308" s="22">
        <v>0</v>
      </c>
      <c r="AI308" s="22">
        <v>0</v>
      </c>
      <c r="AJ308" s="22">
        <v>0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435"/>
    </row>
    <row r="309" spans="1:50">
      <c r="A309" s="410">
        <v>5</v>
      </c>
      <c r="B309" s="1152"/>
      <c r="C309" s="1152"/>
      <c r="D309" s="1153" t="s">
        <v>212</v>
      </c>
      <c r="E309" s="1154"/>
      <c r="F309" s="1154"/>
      <c r="G309" s="1154"/>
      <c r="H309" s="1154"/>
      <c r="I309" s="1154"/>
      <c r="J309" s="1154"/>
      <c r="K309" s="1154"/>
      <c r="L309" s="1154"/>
      <c r="M309" s="1154"/>
      <c r="N309" s="1154"/>
      <c r="O309" s="1154"/>
      <c r="P309" s="1154"/>
      <c r="Q309" s="1154"/>
      <c r="R309" s="1155"/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435"/>
    </row>
    <row r="310" spans="1:50" ht="15.75">
      <c r="A310" s="410">
        <v>6</v>
      </c>
      <c r="B310" s="1152"/>
      <c r="C310" s="1152"/>
      <c r="D310" s="591" t="s">
        <v>225</v>
      </c>
      <c r="E310" s="592"/>
      <c r="F310" s="592"/>
      <c r="G310" s="592"/>
      <c r="H310" s="592"/>
      <c r="I310" s="592"/>
      <c r="J310" s="592"/>
      <c r="K310" s="592"/>
      <c r="L310" s="592"/>
      <c r="M310" s="592"/>
      <c r="N310" s="592"/>
      <c r="O310" s="592"/>
      <c r="P310" s="592"/>
      <c r="Q310" s="592"/>
      <c r="R310" s="593"/>
      <c r="S310" s="426"/>
      <c r="T310" s="426"/>
      <c r="U310" s="426"/>
      <c r="V310" s="426"/>
      <c r="W310" s="426"/>
      <c r="X310" s="426"/>
      <c r="Y310" s="441"/>
      <c r="Z310" s="441"/>
      <c r="AA310" s="441"/>
      <c r="AB310" s="441"/>
      <c r="AC310" s="441"/>
      <c r="AD310" s="442"/>
      <c r="AE310" s="443"/>
      <c r="AF310" s="443"/>
      <c r="AG310" s="443"/>
      <c r="AH310" s="443"/>
      <c r="AI310" s="443"/>
      <c r="AJ310" s="443"/>
      <c r="AK310" s="443"/>
      <c r="AL310" s="422"/>
      <c r="AM310" s="422"/>
      <c r="AN310" s="422"/>
      <c r="AO310" s="422"/>
      <c r="AP310" s="422"/>
      <c r="AQ310" s="422"/>
      <c r="AR310" s="422"/>
      <c r="AS310" s="422"/>
      <c r="AT310" s="422"/>
      <c r="AU310" s="422"/>
      <c r="AV310" s="422"/>
      <c r="AW310" s="422"/>
      <c r="AX310" s="435"/>
    </row>
    <row r="311" spans="1:50" ht="15.75">
      <c r="A311" s="410">
        <v>7</v>
      </c>
      <c r="B311" s="1152"/>
      <c r="C311" s="1152"/>
      <c r="D311" s="591"/>
      <c r="E311" s="592"/>
      <c r="F311" s="592"/>
      <c r="G311" s="592"/>
      <c r="H311" s="592"/>
      <c r="I311" s="592"/>
      <c r="J311" s="592"/>
      <c r="K311" s="592"/>
      <c r="L311" s="592"/>
      <c r="M311" s="592"/>
      <c r="N311" s="592"/>
      <c r="O311" s="592"/>
      <c r="P311" s="592"/>
      <c r="Q311" s="592"/>
      <c r="R311" s="593"/>
      <c r="S311" s="444"/>
      <c r="T311" s="444"/>
      <c r="U311" s="444"/>
      <c r="V311" s="427"/>
      <c r="W311" s="445"/>
      <c r="X311" s="445"/>
      <c r="Y311" s="445"/>
      <c r="Z311" s="445"/>
      <c r="AA311" s="445"/>
      <c r="AB311" s="445"/>
      <c r="AC311" s="445"/>
      <c r="AD311" s="445"/>
      <c r="AE311" s="437"/>
      <c r="AF311" s="437"/>
      <c r="AG311" s="437"/>
      <c r="AH311" s="437"/>
      <c r="AI311" s="437"/>
      <c r="AJ311" s="437"/>
      <c r="AK311" s="437"/>
      <c r="AL311" s="422"/>
      <c r="AM311" s="422"/>
      <c r="AN311" s="422"/>
      <c r="AO311" s="422"/>
      <c r="AP311" s="422"/>
      <c r="AQ311" s="422"/>
      <c r="AR311" s="422"/>
      <c r="AS311" s="422"/>
      <c r="AT311" s="422"/>
      <c r="AU311" s="422"/>
      <c r="AV311" s="422"/>
      <c r="AW311" s="422"/>
      <c r="AX311" s="435"/>
    </row>
    <row r="312" spans="1:50">
      <c r="A312" s="410">
        <v>8</v>
      </c>
      <c r="B312" s="1152"/>
      <c r="C312" s="1152"/>
      <c r="D312" s="591"/>
      <c r="E312" s="592"/>
      <c r="F312" s="592"/>
      <c r="G312" s="592"/>
      <c r="H312" s="592"/>
      <c r="I312" s="592"/>
      <c r="J312" s="592"/>
      <c r="K312" s="592"/>
      <c r="L312" s="592"/>
      <c r="M312" s="592"/>
      <c r="N312" s="592"/>
      <c r="O312" s="592"/>
      <c r="P312" s="592"/>
      <c r="Q312" s="592"/>
      <c r="R312" s="593"/>
      <c r="S312" s="445"/>
      <c r="T312" s="445"/>
      <c r="U312" s="445"/>
      <c r="V312" s="445"/>
      <c r="W312" s="445"/>
      <c r="X312" s="445"/>
      <c r="Y312" s="445"/>
      <c r="Z312" s="445"/>
      <c r="AA312" s="445"/>
      <c r="AB312" s="445"/>
      <c r="AC312" s="445"/>
      <c r="AD312" s="445"/>
      <c r="AE312" s="437"/>
      <c r="AF312" s="437"/>
      <c r="AG312" s="433"/>
      <c r="AH312" s="446"/>
      <c r="AI312" s="446"/>
      <c r="AJ312" s="446"/>
      <c r="AK312" s="446"/>
      <c r="AL312" s="422"/>
      <c r="AM312" s="422"/>
      <c r="AN312" s="422"/>
      <c r="AO312" s="422"/>
      <c r="AP312" s="422"/>
      <c r="AQ312" s="422"/>
      <c r="AR312" s="422"/>
      <c r="AS312" s="422"/>
      <c r="AT312" s="422"/>
      <c r="AU312" s="422"/>
      <c r="AV312" s="422"/>
      <c r="AW312" s="422"/>
      <c r="AX312" s="435"/>
    </row>
    <row r="313" spans="1:50">
      <c r="A313" s="410">
        <v>9</v>
      </c>
      <c r="B313" s="1152"/>
      <c r="C313" s="1152"/>
      <c r="D313" s="591"/>
      <c r="E313" s="592"/>
      <c r="F313" s="592"/>
      <c r="G313" s="592"/>
      <c r="H313" s="592"/>
      <c r="I313" s="592"/>
      <c r="J313" s="592"/>
      <c r="K313" s="592"/>
      <c r="L313" s="592"/>
      <c r="M313" s="592"/>
      <c r="N313" s="592"/>
      <c r="O313" s="592"/>
      <c r="P313" s="592"/>
      <c r="Q313" s="592"/>
      <c r="R313" s="593"/>
      <c r="S313" s="445"/>
      <c r="T313" s="445"/>
      <c r="U313" s="445"/>
      <c r="V313" s="445"/>
      <c r="W313" s="445"/>
      <c r="X313" s="445"/>
      <c r="Y313" s="445"/>
      <c r="Z313" s="445"/>
      <c r="AA313" s="445"/>
      <c r="AB313" s="445"/>
      <c r="AC313" s="445"/>
      <c r="AD313" s="445"/>
      <c r="AE313" s="437"/>
      <c r="AF313" s="437"/>
      <c r="AG313" s="433"/>
      <c r="AH313" s="446"/>
      <c r="AI313" s="446"/>
      <c r="AJ313" s="446"/>
      <c r="AK313" s="446"/>
      <c r="AL313" s="422"/>
      <c r="AM313" s="422"/>
      <c r="AN313" s="422"/>
      <c r="AO313" s="422"/>
      <c r="AP313" s="422"/>
      <c r="AQ313" s="422"/>
      <c r="AR313" s="422"/>
      <c r="AS313" s="422"/>
      <c r="AT313" s="422"/>
      <c r="AU313" s="422"/>
      <c r="AV313" s="422"/>
      <c r="AW313" s="422"/>
      <c r="AX313" s="435"/>
    </row>
    <row r="314" spans="1:50">
      <c r="A314" s="410">
        <v>10</v>
      </c>
      <c r="B314" s="1152"/>
      <c r="C314" s="1152"/>
      <c r="D314" s="1153"/>
      <c r="E314" s="1154"/>
      <c r="F314" s="1154"/>
      <c r="G314" s="1154"/>
      <c r="H314" s="1154"/>
      <c r="I314" s="1154"/>
      <c r="J314" s="1154"/>
      <c r="K314" s="1154"/>
      <c r="L314" s="1154"/>
      <c r="M314" s="1154"/>
      <c r="N314" s="1154"/>
      <c r="O314" s="1154"/>
      <c r="P314" s="1154"/>
      <c r="Q314" s="1154"/>
      <c r="R314" s="1155"/>
      <c r="S314" s="445"/>
      <c r="T314" s="445"/>
      <c r="U314" s="445"/>
      <c r="V314" s="445"/>
      <c r="W314" s="445"/>
      <c r="X314" s="445"/>
      <c r="Y314" s="445"/>
      <c r="Z314" s="445"/>
      <c r="AA314" s="445"/>
      <c r="AB314" s="445"/>
      <c r="AC314" s="445"/>
      <c r="AD314" s="445"/>
      <c r="AE314" s="437"/>
      <c r="AF314" s="437"/>
      <c r="AG314" s="433"/>
      <c r="AH314" s="446"/>
      <c r="AI314" s="446"/>
      <c r="AJ314" s="446"/>
      <c r="AK314" s="446"/>
      <c r="AL314" s="422"/>
      <c r="AM314" s="422"/>
      <c r="AN314" s="422"/>
      <c r="AO314" s="422"/>
      <c r="AP314" s="422"/>
      <c r="AQ314" s="422"/>
      <c r="AR314" s="422"/>
      <c r="AS314" s="422"/>
      <c r="AT314" s="422"/>
      <c r="AU314" s="422"/>
      <c r="AV314" s="422"/>
      <c r="AW314" s="422"/>
      <c r="AX314" s="435"/>
    </row>
    <row r="315" spans="1:50" ht="15" customHeight="1">
      <c r="A315" s="1159" t="s">
        <v>50</v>
      </c>
      <c r="B315" s="1160"/>
      <c r="C315" s="1160"/>
      <c r="D315" s="1160"/>
      <c r="E315" s="1160"/>
      <c r="F315" s="1160"/>
      <c r="G315" s="1160"/>
      <c r="H315" s="1160"/>
      <c r="I315" s="1160"/>
      <c r="J315" s="1160"/>
      <c r="K315" s="1160"/>
      <c r="L315" s="1160"/>
      <c r="M315" s="1160"/>
      <c r="N315" s="1160"/>
      <c r="O315" s="1160"/>
      <c r="P315" s="1160"/>
      <c r="Q315" s="1160"/>
      <c r="R315" s="1161"/>
      <c r="S315" s="445">
        <f>SUM(S305:S314)</f>
        <v>1</v>
      </c>
      <c r="T315" s="445">
        <f t="shared" ref="T315:AW315" si="9">SUM(T305:T314)</f>
        <v>1</v>
      </c>
      <c r="U315" s="445">
        <f t="shared" si="9"/>
        <v>1</v>
      </c>
      <c r="V315" s="445">
        <f t="shared" si="9"/>
        <v>1</v>
      </c>
      <c r="W315" s="445">
        <f t="shared" si="9"/>
        <v>2</v>
      </c>
      <c r="X315" s="445">
        <f t="shared" si="9"/>
        <v>2</v>
      </c>
      <c r="Y315" s="445">
        <f t="shared" si="9"/>
        <v>2</v>
      </c>
      <c r="Z315" s="445">
        <f t="shared" si="9"/>
        <v>2</v>
      </c>
      <c r="AA315" s="445">
        <f t="shared" si="9"/>
        <v>2</v>
      </c>
      <c r="AB315" s="445">
        <f t="shared" si="9"/>
        <v>2</v>
      </c>
      <c r="AC315" s="445">
        <f t="shared" si="9"/>
        <v>2</v>
      </c>
      <c r="AD315" s="445">
        <f t="shared" si="9"/>
        <v>2</v>
      </c>
      <c r="AE315" s="445">
        <f t="shared" si="9"/>
        <v>2</v>
      </c>
      <c r="AF315" s="445">
        <f t="shared" si="9"/>
        <v>2</v>
      </c>
      <c r="AG315" s="445">
        <f t="shared" si="9"/>
        <v>2</v>
      </c>
      <c r="AH315" s="445">
        <f t="shared" si="9"/>
        <v>2</v>
      </c>
      <c r="AI315" s="445">
        <f t="shared" si="9"/>
        <v>2</v>
      </c>
      <c r="AJ315" s="445">
        <f t="shared" si="9"/>
        <v>2</v>
      </c>
      <c r="AK315" s="445">
        <f t="shared" si="9"/>
        <v>2</v>
      </c>
      <c r="AL315" s="445">
        <f t="shared" si="9"/>
        <v>2</v>
      </c>
      <c r="AM315" s="445">
        <f t="shared" si="9"/>
        <v>2</v>
      </c>
      <c r="AN315" s="445">
        <f t="shared" si="9"/>
        <v>2</v>
      </c>
      <c r="AO315" s="445">
        <f t="shared" si="9"/>
        <v>2</v>
      </c>
      <c r="AP315" s="445">
        <f t="shared" si="9"/>
        <v>2</v>
      </c>
      <c r="AQ315" s="445">
        <f t="shared" si="9"/>
        <v>2</v>
      </c>
      <c r="AR315" s="445">
        <f t="shared" si="9"/>
        <v>2</v>
      </c>
      <c r="AS315" s="445">
        <f t="shared" si="9"/>
        <v>2</v>
      </c>
      <c r="AT315" s="445">
        <f t="shared" si="9"/>
        <v>2</v>
      </c>
      <c r="AU315" s="445">
        <f t="shared" si="9"/>
        <v>2</v>
      </c>
      <c r="AV315" s="445">
        <f t="shared" si="9"/>
        <v>2</v>
      </c>
      <c r="AW315" s="445">
        <f t="shared" si="9"/>
        <v>2</v>
      </c>
      <c r="AX315" s="435"/>
    </row>
    <row r="316" spans="1:50" ht="15" customHeight="1">
      <c r="A316" s="1163" t="s">
        <v>62</v>
      </c>
      <c r="B316" s="1164"/>
      <c r="C316" s="1164"/>
      <c r="D316" s="1164"/>
      <c r="E316" s="1164"/>
      <c r="F316" s="1164"/>
      <c r="G316" s="1164"/>
      <c r="H316" s="1164"/>
      <c r="I316" s="1164"/>
      <c r="J316" s="1164"/>
      <c r="K316" s="1164"/>
      <c r="L316" s="1164"/>
      <c r="M316" s="1164"/>
      <c r="N316" s="1164"/>
      <c r="O316" s="1164"/>
      <c r="P316" s="1164"/>
      <c r="Q316" s="1164"/>
      <c r="R316" s="1164"/>
      <c r="S316" s="1164"/>
      <c r="T316" s="1164"/>
      <c r="U316" s="1164"/>
      <c r="V316" s="1164"/>
      <c r="W316" s="1164"/>
      <c r="X316" s="1164"/>
      <c r="Y316" s="1164"/>
      <c r="Z316" s="1164"/>
      <c r="AA316" s="1164"/>
      <c r="AB316" s="1164"/>
      <c r="AC316" s="1164"/>
      <c r="AD316" s="1164"/>
      <c r="AE316" s="1164"/>
      <c r="AF316" s="1164"/>
      <c r="AG316" s="1164"/>
      <c r="AH316" s="1164"/>
      <c r="AI316" s="1164"/>
      <c r="AJ316" s="1164"/>
      <c r="AK316" s="1164"/>
      <c r="AL316" s="1164"/>
      <c r="AM316" s="1164"/>
      <c r="AN316" s="1164"/>
      <c r="AO316" s="1164"/>
      <c r="AP316" s="1164"/>
      <c r="AQ316" s="1164"/>
      <c r="AR316" s="1164"/>
      <c r="AS316" s="1164"/>
      <c r="AT316" s="1164"/>
      <c r="AU316" s="1164"/>
      <c r="AV316" s="1164"/>
      <c r="AW316" s="1164"/>
      <c r="AX316" s="1165"/>
    </row>
    <row r="317" spans="1:50" ht="15" customHeight="1">
      <c r="A317" s="1166" t="s">
        <v>0</v>
      </c>
      <c r="B317" s="1166" t="s">
        <v>61</v>
      </c>
      <c r="C317" s="1166"/>
      <c r="D317" s="1167" t="s">
        <v>40</v>
      </c>
      <c r="E317" s="1168"/>
      <c r="F317" s="1168"/>
      <c r="G317" s="1168"/>
      <c r="H317" s="1168"/>
      <c r="I317" s="1168"/>
      <c r="J317" s="1168"/>
      <c r="K317" s="1168"/>
      <c r="L317" s="1168"/>
      <c r="M317" s="1168"/>
      <c r="N317" s="1168"/>
      <c r="O317" s="1169"/>
      <c r="P317" s="1167" t="s">
        <v>6</v>
      </c>
      <c r="Q317" s="1168"/>
      <c r="R317" s="1169"/>
      <c r="S317" s="1173" t="s">
        <v>1138</v>
      </c>
      <c r="T317" s="1174"/>
      <c r="U317" s="1174"/>
      <c r="V317" s="1174"/>
      <c r="W317" s="1174"/>
      <c r="X317" s="1174"/>
      <c r="Y317" s="1174"/>
      <c r="Z317" s="1174"/>
      <c r="AA317" s="1174"/>
      <c r="AB317" s="1174"/>
      <c r="AC317" s="1174"/>
      <c r="AD317" s="1174"/>
      <c r="AE317" s="1174"/>
      <c r="AF317" s="1174"/>
      <c r="AG317" s="1174"/>
      <c r="AH317" s="1174"/>
      <c r="AI317" s="1174"/>
      <c r="AJ317" s="1174"/>
      <c r="AK317" s="1174"/>
      <c r="AL317" s="1174"/>
      <c r="AM317" s="1174"/>
      <c r="AN317" s="1174"/>
      <c r="AO317" s="1174"/>
      <c r="AP317" s="1174"/>
      <c r="AQ317" s="1174"/>
      <c r="AR317" s="1174"/>
      <c r="AS317" s="1174"/>
      <c r="AT317" s="1174"/>
      <c r="AU317" s="1174"/>
      <c r="AV317" s="1174"/>
      <c r="AW317" s="1174"/>
      <c r="AX317" s="435"/>
    </row>
    <row r="318" spans="1:50">
      <c r="A318" s="1166"/>
      <c r="B318" s="1166"/>
      <c r="C318" s="1166"/>
      <c r="D318" s="1170"/>
      <c r="E318" s="1171"/>
      <c r="F318" s="1171"/>
      <c r="G318" s="1171"/>
      <c r="H318" s="1171"/>
      <c r="I318" s="1171"/>
      <c r="J318" s="1171"/>
      <c r="K318" s="1171"/>
      <c r="L318" s="1171"/>
      <c r="M318" s="1171"/>
      <c r="N318" s="1171"/>
      <c r="O318" s="1172"/>
      <c r="P318" s="1170"/>
      <c r="Q318" s="1171"/>
      <c r="R318" s="1172"/>
      <c r="S318" s="603">
        <v>1</v>
      </c>
      <c r="T318" s="603">
        <v>2</v>
      </c>
      <c r="U318" s="603">
        <v>3</v>
      </c>
      <c r="V318" s="603">
        <v>4</v>
      </c>
      <c r="W318" s="603">
        <v>5</v>
      </c>
      <c r="X318" s="603">
        <v>6</v>
      </c>
      <c r="Y318" s="603">
        <v>7</v>
      </c>
      <c r="Z318" s="603">
        <v>8</v>
      </c>
      <c r="AA318" s="603">
        <v>9</v>
      </c>
      <c r="AB318" s="603">
        <v>10</v>
      </c>
      <c r="AC318" s="603">
        <v>11</v>
      </c>
      <c r="AD318" s="603">
        <v>12</v>
      </c>
      <c r="AE318" s="603">
        <v>13</v>
      </c>
      <c r="AF318" s="603">
        <v>14</v>
      </c>
      <c r="AG318" s="603">
        <v>15</v>
      </c>
      <c r="AH318" s="603">
        <v>16</v>
      </c>
      <c r="AI318" s="603">
        <v>17</v>
      </c>
      <c r="AJ318" s="603">
        <v>18</v>
      </c>
      <c r="AK318" s="603">
        <v>19</v>
      </c>
      <c r="AL318" s="407">
        <v>20</v>
      </c>
      <c r="AM318" s="407">
        <v>21</v>
      </c>
      <c r="AN318" s="407">
        <v>22</v>
      </c>
      <c r="AO318" s="407">
        <v>23</v>
      </c>
      <c r="AP318" s="407">
        <v>24</v>
      </c>
      <c r="AQ318" s="407">
        <v>25</v>
      </c>
      <c r="AR318" s="407">
        <v>26</v>
      </c>
      <c r="AS318" s="407">
        <v>27</v>
      </c>
      <c r="AT318" s="603">
        <v>28</v>
      </c>
      <c r="AU318" s="603">
        <v>29</v>
      </c>
      <c r="AV318" s="603">
        <v>30</v>
      </c>
      <c r="AW318" s="603">
        <v>30</v>
      </c>
      <c r="AX318" s="594"/>
    </row>
    <row r="319" spans="1:50">
      <c r="A319" s="595">
        <v>1</v>
      </c>
      <c r="B319" s="1166">
        <v>2</v>
      </c>
      <c r="C319" s="1166"/>
      <c r="D319" s="1174">
        <v>3</v>
      </c>
      <c r="E319" s="1174"/>
      <c r="F319" s="1174"/>
      <c r="G319" s="1174"/>
      <c r="H319" s="1174"/>
      <c r="I319" s="1174"/>
      <c r="J319" s="1174"/>
      <c r="K319" s="1174"/>
      <c r="L319" s="1174"/>
      <c r="M319" s="1174"/>
      <c r="N319" s="1174"/>
      <c r="O319" s="1175"/>
      <c r="P319" s="1173">
        <v>4</v>
      </c>
      <c r="Q319" s="1174"/>
      <c r="R319" s="1175"/>
      <c r="S319" s="1173">
        <v>4</v>
      </c>
      <c r="T319" s="1174"/>
      <c r="U319" s="1174"/>
      <c r="V319" s="1174"/>
      <c r="W319" s="1174"/>
      <c r="X319" s="1174"/>
      <c r="Y319" s="1174"/>
      <c r="Z319" s="1174"/>
      <c r="AA319" s="1174"/>
      <c r="AB319" s="1174"/>
      <c r="AC319" s="1174"/>
      <c r="AD319" s="1174"/>
      <c r="AE319" s="1174"/>
      <c r="AF319" s="1174"/>
      <c r="AG319" s="1174"/>
      <c r="AH319" s="1174"/>
      <c r="AI319" s="1174"/>
      <c r="AJ319" s="1174"/>
      <c r="AK319" s="1174"/>
      <c r="AL319" s="1174"/>
      <c r="AM319" s="1174"/>
      <c r="AN319" s="1174"/>
      <c r="AO319" s="1174"/>
      <c r="AP319" s="1174"/>
      <c r="AQ319" s="1174"/>
      <c r="AR319" s="1174"/>
      <c r="AS319" s="1174"/>
      <c r="AT319" s="1174"/>
      <c r="AU319" s="1174"/>
      <c r="AV319" s="1174"/>
      <c r="AW319" s="1174"/>
      <c r="AX319" s="1176" t="s">
        <v>21</v>
      </c>
    </row>
    <row r="320" spans="1:50" ht="15.75">
      <c r="A320" s="410">
        <v>1</v>
      </c>
      <c r="B320" s="1152"/>
      <c r="C320" s="1152"/>
      <c r="D320" s="1153" t="s">
        <v>217</v>
      </c>
      <c r="E320" s="1154"/>
      <c r="F320" s="1154"/>
      <c r="G320" s="1154"/>
      <c r="H320" s="1154"/>
      <c r="I320" s="1154"/>
      <c r="J320" s="1154"/>
      <c r="K320" s="1154"/>
      <c r="L320" s="1154"/>
      <c r="M320" s="1154"/>
      <c r="N320" s="1154"/>
      <c r="O320" s="1155"/>
      <c r="P320" s="1156" t="s">
        <v>215</v>
      </c>
      <c r="Q320" s="1157"/>
      <c r="R320" s="1158"/>
      <c r="S320" s="414">
        <v>2</v>
      </c>
      <c r="T320" s="414">
        <v>2</v>
      </c>
      <c r="U320" s="414">
        <v>2</v>
      </c>
      <c r="V320" s="414">
        <v>2</v>
      </c>
      <c r="W320" s="414">
        <v>2</v>
      </c>
      <c r="X320" s="414">
        <v>2</v>
      </c>
      <c r="Y320" s="414">
        <v>2</v>
      </c>
      <c r="Z320" s="414">
        <v>2</v>
      </c>
      <c r="AA320" s="414">
        <v>2</v>
      </c>
      <c r="AB320" s="414">
        <v>2</v>
      </c>
      <c r="AC320" s="414">
        <v>2</v>
      </c>
      <c r="AD320" s="414">
        <v>2</v>
      </c>
      <c r="AE320" s="414">
        <v>2</v>
      </c>
      <c r="AF320" s="414">
        <v>2</v>
      </c>
      <c r="AG320" s="414">
        <v>2</v>
      </c>
      <c r="AH320" s="414">
        <v>2</v>
      </c>
      <c r="AI320" s="414">
        <v>2</v>
      </c>
      <c r="AJ320" s="414">
        <v>2</v>
      </c>
      <c r="AK320" s="414">
        <v>2</v>
      </c>
      <c r="AL320" s="414">
        <v>2</v>
      </c>
      <c r="AM320" s="414">
        <v>2</v>
      </c>
      <c r="AN320" s="414">
        <v>2</v>
      </c>
      <c r="AO320" s="414">
        <v>2</v>
      </c>
      <c r="AP320" s="414">
        <v>2</v>
      </c>
      <c r="AQ320" s="414">
        <v>2</v>
      </c>
      <c r="AR320" s="414">
        <v>2</v>
      </c>
      <c r="AS320" s="414">
        <v>2</v>
      </c>
      <c r="AT320" s="414">
        <v>2</v>
      </c>
      <c r="AU320" s="414">
        <v>2</v>
      </c>
      <c r="AV320" s="414">
        <v>2</v>
      </c>
      <c r="AW320" s="414">
        <v>2</v>
      </c>
      <c r="AX320" s="1177"/>
    </row>
    <row r="321" spans="1:50" ht="15.75">
      <c r="A321" s="410">
        <v>2</v>
      </c>
      <c r="B321" s="1152"/>
      <c r="C321" s="1152"/>
      <c r="D321" s="1153" t="s">
        <v>226</v>
      </c>
      <c r="E321" s="1154"/>
      <c r="F321" s="1154"/>
      <c r="G321" s="1154"/>
      <c r="H321" s="1154"/>
      <c r="I321" s="1154"/>
      <c r="J321" s="1154"/>
      <c r="K321" s="1154"/>
      <c r="L321" s="1154"/>
      <c r="M321" s="1154"/>
      <c r="N321" s="1154"/>
      <c r="O321" s="1155"/>
      <c r="P321" s="1156" t="s">
        <v>227</v>
      </c>
      <c r="Q321" s="1157"/>
      <c r="R321" s="1158"/>
      <c r="S321" s="426">
        <v>0</v>
      </c>
      <c r="T321" s="426">
        <v>0</v>
      </c>
      <c r="U321" s="426">
        <v>0</v>
      </c>
      <c r="V321" s="426">
        <v>0</v>
      </c>
      <c r="W321" s="426">
        <v>0</v>
      </c>
      <c r="X321" s="426">
        <v>0</v>
      </c>
      <c r="Y321" s="426">
        <v>0</v>
      </c>
      <c r="Z321" s="426">
        <v>0</v>
      </c>
      <c r="AA321" s="426">
        <v>0</v>
      </c>
      <c r="AB321" s="426">
        <v>0</v>
      </c>
      <c r="AC321" s="426">
        <v>0</v>
      </c>
      <c r="AD321" s="426">
        <v>0</v>
      </c>
      <c r="AE321" s="426">
        <v>0</v>
      </c>
      <c r="AF321" s="426">
        <v>0</v>
      </c>
      <c r="AG321" s="426">
        <v>0</v>
      </c>
      <c r="AH321" s="426">
        <v>0</v>
      </c>
      <c r="AI321" s="426">
        <v>0</v>
      </c>
      <c r="AJ321" s="426">
        <v>0</v>
      </c>
      <c r="AK321" s="426">
        <v>0</v>
      </c>
      <c r="AL321" s="426">
        <v>0</v>
      </c>
      <c r="AM321" s="426">
        <v>0</v>
      </c>
      <c r="AN321" s="426">
        <v>0</v>
      </c>
      <c r="AO321" s="426">
        <v>0</v>
      </c>
      <c r="AP321" s="426">
        <v>0</v>
      </c>
      <c r="AQ321" s="426">
        <v>0</v>
      </c>
      <c r="AR321" s="426">
        <v>0</v>
      </c>
      <c r="AS321" s="426">
        <v>0</v>
      </c>
      <c r="AT321" s="426">
        <v>0</v>
      </c>
      <c r="AU321" s="426">
        <v>0</v>
      </c>
      <c r="AV321" s="426">
        <v>0</v>
      </c>
      <c r="AW321" s="426">
        <v>0</v>
      </c>
      <c r="AX321" s="594">
        <v>6</v>
      </c>
    </row>
    <row r="322" spans="1:50" ht="15.75">
      <c r="A322" s="410">
        <v>3</v>
      </c>
      <c r="B322" s="1152"/>
      <c r="C322" s="1152"/>
      <c r="D322" s="1153"/>
      <c r="E322" s="1154"/>
      <c r="F322" s="1154"/>
      <c r="G322" s="1154"/>
      <c r="H322" s="1154"/>
      <c r="I322" s="1154"/>
      <c r="J322" s="1154"/>
      <c r="K322" s="1154"/>
      <c r="L322" s="1154"/>
      <c r="M322" s="1154"/>
      <c r="N322" s="1154"/>
      <c r="O322" s="1155"/>
      <c r="P322" s="1156"/>
      <c r="Q322" s="1157"/>
      <c r="R322" s="1158"/>
      <c r="S322" s="444"/>
      <c r="T322" s="444"/>
      <c r="U322" s="444"/>
      <c r="V322" s="427"/>
      <c r="W322" s="427"/>
      <c r="X322" s="427"/>
      <c r="Y322" s="427"/>
      <c r="Z322" s="445"/>
      <c r="AA322" s="445"/>
      <c r="AB322" s="445"/>
      <c r="AC322" s="442"/>
      <c r="AD322" s="442"/>
      <c r="AE322" s="443"/>
      <c r="AF322" s="443"/>
      <c r="AG322" s="443"/>
      <c r="AH322" s="446"/>
      <c r="AI322" s="446"/>
      <c r="AJ322" s="446"/>
      <c r="AK322" s="446"/>
      <c r="AL322" s="422"/>
      <c r="AM322" s="422"/>
      <c r="AN322" s="422"/>
      <c r="AO322" s="422"/>
      <c r="AP322" s="422"/>
      <c r="AQ322" s="422"/>
      <c r="AR322" s="422"/>
      <c r="AS322" s="422"/>
      <c r="AT322" s="422"/>
      <c r="AU322" s="422"/>
      <c r="AV322" s="422"/>
      <c r="AW322" s="422"/>
      <c r="AX322" s="410"/>
    </row>
    <row r="323" spans="1:50">
      <c r="A323" s="410">
        <v>4</v>
      </c>
      <c r="B323" s="1152"/>
      <c r="C323" s="1152"/>
      <c r="D323" s="1153"/>
      <c r="E323" s="1154"/>
      <c r="F323" s="1154"/>
      <c r="G323" s="1154"/>
      <c r="H323" s="1154"/>
      <c r="I323" s="1154"/>
      <c r="J323" s="1154"/>
      <c r="K323" s="1154"/>
      <c r="L323" s="1154"/>
      <c r="M323" s="1154"/>
      <c r="N323" s="1154"/>
      <c r="O323" s="1155"/>
      <c r="P323" s="1156"/>
      <c r="Q323" s="1157"/>
      <c r="R323" s="1158"/>
      <c r="S323" s="427"/>
      <c r="T323" s="427"/>
      <c r="U323" s="427"/>
      <c r="V323" s="427"/>
      <c r="W323" s="445"/>
      <c r="X323" s="445"/>
      <c r="Y323" s="445"/>
      <c r="Z323" s="445"/>
      <c r="AA323" s="445"/>
      <c r="AB323" s="445"/>
      <c r="AC323" s="445"/>
      <c r="AD323" s="445"/>
      <c r="AE323" s="437"/>
      <c r="AF323" s="437"/>
      <c r="AG323" s="437"/>
      <c r="AH323" s="446"/>
      <c r="AI323" s="446"/>
      <c r="AJ323" s="446"/>
      <c r="AK323" s="446"/>
      <c r="AL323" s="422"/>
      <c r="AM323" s="422"/>
      <c r="AN323" s="422"/>
      <c r="AO323" s="422"/>
      <c r="AP323" s="422"/>
      <c r="AQ323" s="422"/>
      <c r="AR323" s="422"/>
      <c r="AS323" s="422"/>
      <c r="AT323" s="422"/>
      <c r="AU323" s="422"/>
      <c r="AV323" s="422"/>
      <c r="AW323" s="422"/>
      <c r="AX323" s="410"/>
    </row>
    <row r="324" spans="1:50" ht="15" customHeight="1">
      <c r="A324" s="1159" t="s">
        <v>50</v>
      </c>
      <c r="B324" s="1160"/>
      <c r="C324" s="1160"/>
      <c r="D324" s="1160"/>
      <c r="E324" s="1160"/>
      <c r="F324" s="1160"/>
      <c r="G324" s="1160"/>
      <c r="H324" s="1160"/>
      <c r="I324" s="1160"/>
      <c r="J324" s="1160"/>
      <c r="K324" s="1160"/>
      <c r="L324" s="1160"/>
      <c r="M324" s="1160"/>
      <c r="N324" s="1160"/>
      <c r="O324" s="1160"/>
      <c r="P324" s="1160"/>
      <c r="Q324" s="1160"/>
      <c r="R324" s="1161"/>
      <c r="S324" s="445">
        <f t="shared" ref="S324:AV324" si="10">SUM(S320:S323)</f>
        <v>2</v>
      </c>
      <c r="T324" s="445">
        <f t="shared" si="10"/>
        <v>2</v>
      </c>
      <c r="U324" s="445">
        <f t="shared" si="10"/>
        <v>2</v>
      </c>
      <c r="V324" s="445">
        <f t="shared" si="10"/>
        <v>2</v>
      </c>
      <c r="W324" s="445">
        <f t="shared" si="10"/>
        <v>2</v>
      </c>
      <c r="X324" s="445">
        <f t="shared" si="10"/>
        <v>2</v>
      </c>
      <c r="Y324" s="445">
        <f t="shared" si="10"/>
        <v>2</v>
      </c>
      <c r="Z324" s="445">
        <f t="shared" si="10"/>
        <v>2</v>
      </c>
      <c r="AA324" s="445">
        <f t="shared" si="10"/>
        <v>2</v>
      </c>
      <c r="AB324" s="445">
        <f t="shared" si="10"/>
        <v>2</v>
      </c>
      <c r="AC324" s="445">
        <f t="shared" si="10"/>
        <v>2</v>
      </c>
      <c r="AD324" s="445">
        <f t="shared" si="10"/>
        <v>2</v>
      </c>
      <c r="AE324" s="445">
        <f t="shared" si="10"/>
        <v>2</v>
      </c>
      <c r="AF324" s="445">
        <f t="shared" si="10"/>
        <v>2</v>
      </c>
      <c r="AG324" s="445">
        <f t="shared" si="10"/>
        <v>2</v>
      </c>
      <c r="AH324" s="445">
        <f t="shared" si="10"/>
        <v>2</v>
      </c>
      <c r="AI324" s="445">
        <f t="shared" si="10"/>
        <v>2</v>
      </c>
      <c r="AJ324" s="445">
        <f t="shared" si="10"/>
        <v>2</v>
      </c>
      <c r="AK324" s="445">
        <f t="shared" si="10"/>
        <v>2</v>
      </c>
      <c r="AL324" s="445">
        <f t="shared" si="10"/>
        <v>2</v>
      </c>
      <c r="AM324" s="445">
        <f t="shared" si="10"/>
        <v>2</v>
      </c>
      <c r="AN324" s="445">
        <f t="shared" si="10"/>
        <v>2</v>
      </c>
      <c r="AO324" s="445">
        <f t="shared" si="10"/>
        <v>2</v>
      </c>
      <c r="AP324" s="445">
        <f t="shared" si="10"/>
        <v>2</v>
      </c>
      <c r="AQ324" s="445">
        <f t="shared" si="10"/>
        <v>2</v>
      </c>
      <c r="AR324" s="445">
        <f t="shared" si="10"/>
        <v>2</v>
      </c>
      <c r="AS324" s="445">
        <f t="shared" si="10"/>
        <v>2</v>
      </c>
      <c r="AT324" s="445">
        <f t="shared" si="10"/>
        <v>2</v>
      </c>
      <c r="AU324" s="445">
        <f t="shared" si="10"/>
        <v>2</v>
      </c>
      <c r="AV324" s="445">
        <f t="shared" si="10"/>
        <v>2</v>
      </c>
      <c r="AW324" s="445">
        <f>SUM(AW320:AW323)</f>
        <v>2</v>
      </c>
      <c r="AX324" s="435"/>
    </row>
    <row r="325" spans="1:50" ht="15.75">
      <c r="A325" s="447"/>
      <c r="B325" s="462"/>
      <c r="C325" s="448"/>
      <c r="D325" s="448"/>
      <c r="E325" s="448"/>
      <c r="F325" s="448"/>
      <c r="G325" s="448"/>
      <c r="H325" s="448"/>
      <c r="I325" s="448"/>
      <c r="J325" s="448"/>
      <c r="K325" s="448"/>
      <c r="L325" s="448"/>
      <c r="M325" s="448"/>
      <c r="N325" s="448"/>
      <c r="O325" s="448"/>
      <c r="P325" s="448"/>
      <c r="Q325" s="448"/>
      <c r="R325" s="448"/>
      <c r="S325" s="449"/>
      <c r="T325" s="370"/>
      <c r="U325" s="370"/>
      <c r="V325" s="370"/>
      <c r="W325" s="370"/>
      <c r="X325" s="370"/>
      <c r="Y325" s="370"/>
      <c r="Z325" s="370"/>
      <c r="AA325" s="370"/>
      <c r="AB325" s="370"/>
      <c r="AC325" s="370"/>
      <c r="AD325" s="370"/>
      <c r="AE325" s="370"/>
      <c r="AF325" s="370"/>
      <c r="AG325" s="370"/>
      <c r="AH325" s="370"/>
      <c r="AI325" s="370"/>
      <c r="AJ325" s="370"/>
      <c r="AK325" s="370"/>
      <c r="AL325" s="450"/>
      <c r="AM325" s="450"/>
      <c r="AN325" s="450"/>
      <c r="AO325" s="450"/>
      <c r="AP325" s="450"/>
      <c r="AQ325" s="450"/>
      <c r="AR325" s="450"/>
      <c r="AS325" s="450"/>
      <c r="AT325" s="370"/>
      <c r="AU325" s="370"/>
      <c r="AV325" s="370"/>
      <c r="AW325" s="370"/>
      <c r="AX325" s="347"/>
    </row>
    <row r="326" spans="1:50" ht="15.75">
      <c r="A326" s="451"/>
      <c r="B326" s="463" t="s">
        <v>63</v>
      </c>
      <c r="C326" s="452"/>
      <c r="D326" s="452"/>
      <c r="E326" s="452"/>
      <c r="F326" s="452"/>
      <c r="G326" s="452"/>
      <c r="H326" s="452"/>
      <c r="I326" s="452"/>
      <c r="J326" s="452"/>
      <c r="K326" s="452"/>
      <c r="L326" s="452"/>
      <c r="M326" s="452"/>
      <c r="N326" s="452"/>
      <c r="O326" s="452"/>
      <c r="P326" s="452"/>
      <c r="Q326" s="453"/>
      <c r="R326" s="453"/>
      <c r="S326" s="454"/>
      <c r="T326" s="450"/>
      <c r="U326" s="450"/>
      <c r="V326" s="450"/>
      <c r="W326" s="450"/>
      <c r="X326" s="450"/>
      <c r="Y326" s="450"/>
      <c r="Z326" s="450"/>
      <c r="AA326" s="450"/>
      <c r="AB326" s="450"/>
      <c r="AC326" s="450"/>
      <c r="AD326" s="450"/>
      <c r="AE326" s="450"/>
      <c r="AF326" s="450"/>
      <c r="AG326" s="450"/>
      <c r="AH326" s="450"/>
      <c r="AI326" s="450"/>
      <c r="AJ326" s="450"/>
      <c r="AK326" s="450"/>
      <c r="AL326" s="450"/>
      <c r="AM326" s="450"/>
      <c r="AN326" s="450"/>
      <c r="AO326" s="450"/>
      <c r="AP326" s="450"/>
      <c r="AQ326" s="450"/>
      <c r="AR326" s="450"/>
      <c r="AS326" s="450"/>
      <c r="AT326" s="450"/>
      <c r="AU326" s="450"/>
      <c r="AV326" s="450"/>
      <c r="AW326" s="450"/>
      <c r="AX326" s="455"/>
    </row>
    <row r="327" spans="1:50" ht="15.75">
      <c r="A327" s="451"/>
      <c r="B327" s="463"/>
      <c r="C327" s="452"/>
      <c r="D327" s="452"/>
      <c r="E327" s="452"/>
      <c r="F327" s="452"/>
      <c r="G327" s="452"/>
      <c r="H327" s="452"/>
      <c r="I327" s="452"/>
      <c r="J327" s="452"/>
      <c r="K327" s="452"/>
      <c r="L327" s="452"/>
      <c r="M327" s="452"/>
      <c r="N327" s="452"/>
      <c r="O327" s="452"/>
      <c r="P327" s="452"/>
      <c r="Q327" s="453"/>
      <c r="R327" s="448"/>
      <c r="S327" s="454"/>
      <c r="T327" s="450"/>
      <c r="U327" s="450"/>
      <c r="V327" s="450"/>
      <c r="W327" s="450"/>
      <c r="X327" s="450"/>
      <c r="Y327" s="450"/>
      <c r="Z327" s="450"/>
      <c r="AA327" s="450"/>
      <c r="AB327" s="450"/>
      <c r="AC327" s="450"/>
      <c r="AD327" s="450"/>
      <c r="AE327" s="450"/>
      <c r="AF327" s="450"/>
      <c r="AG327" s="450"/>
      <c r="AH327" s="450"/>
      <c r="AI327" s="450"/>
      <c r="AJ327" s="450"/>
      <c r="AK327" s="450"/>
      <c r="AL327" s="450"/>
      <c r="AM327" s="450"/>
      <c r="AN327" s="450"/>
      <c r="AO327" s="450"/>
      <c r="AP327" s="450"/>
      <c r="AQ327" s="450"/>
      <c r="AR327" s="450"/>
      <c r="AS327" s="450"/>
      <c r="AT327" s="450"/>
      <c r="AU327" s="450"/>
      <c r="AV327" s="450"/>
      <c r="AW327" s="450"/>
      <c r="AX327" s="455"/>
    </row>
    <row r="328" spans="1:50" ht="15.75">
      <c r="A328" s="451"/>
      <c r="B328" s="463"/>
      <c r="C328" s="452"/>
      <c r="D328" s="452"/>
      <c r="E328" s="452"/>
      <c r="F328" s="452"/>
      <c r="G328" s="452"/>
      <c r="H328" s="452"/>
      <c r="I328" s="452"/>
      <c r="J328" s="452"/>
      <c r="K328" s="452"/>
      <c r="L328" s="452"/>
      <c r="M328" s="452"/>
      <c r="N328" s="452"/>
      <c r="O328" s="452"/>
      <c r="P328" s="452"/>
      <c r="Q328" s="453"/>
      <c r="R328" s="453"/>
      <c r="S328" s="454"/>
      <c r="T328" s="450"/>
      <c r="U328" s="450"/>
      <c r="V328" s="450"/>
      <c r="W328" s="450"/>
      <c r="X328" s="450"/>
      <c r="Y328" s="450"/>
      <c r="Z328" s="450"/>
      <c r="AA328" s="450"/>
      <c r="AB328" s="450"/>
      <c r="AC328" s="450"/>
      <c r="AD328" s="450"/>
      <c r="AE328" s="450"/>
      <c r="AF328" s="450"/>
      <c r="AG328" s="450"/>
      <c r="AH328" s="450"/>
      <c r="AI328" s="450"/>
      <c r="AJ328" s="450"/>
      <c r="AK328" s="450"/>
      <c r="AL328" s="450"/>
      <c r="AM328" s="450"/>
      <c r="AN328" s="450"/>
      <c r="AO328" s="450"/>
      <c r="AP328" s="450"/>
      <c r="AQ328" s="450"/>
      <c r="AR328" s="450"/>
      <c r="AS328" s="450"/>
      <c r="AT328" s="450"/>
      <c r="AU328" s="450"/>
      <c r="AV328" s="450"/>
      <c r="AW328" s="450"/>
      <c r="AX328" s="455"/>
    </row>
    <row r="329" spans="1:50" ht="15.75">
      <c r="A329" s="451"/>
      <c r="B329" s="463"/>
      <c r="C329" s="452"/>
      <c r="D329" s="452"/>
      <c r="E329" s="452"/>
      <c r="F329" s="452"/>
      <c r="G329" s="452"/>
      <c r="H329" s="452"/>
      <c r="I329" s="452"/>
      <c r="J329" s="452"/>
      <c r="K329" s="452"/>
      <c r="L329" s="452"/>
      <c r="M329" s="452"/>
      <c r="N329" s="452"/>
      <c r="O329" s="452"/>
      <c r="P329" s="452"/>
      <c r="Q329" s="453"/>
      <c r="R329" s="453"/>
      <c r="S329" s="454"/>
      <c r="T329" s="450"/>
      <c r="U329" s="450"/>
      <c r="V329" s="450"/>
      <c r="W329" s="450"/>
      <c r="X329" s="450"/>
      <c r="Y329" s="450"/>
      <c r="Z329" s="450"/>
      <c r="AA329" s="450"/>
      <c r="AB329" s="450"/>
      <c r="AC329" s="450"/>
      <c r="AD329" s="450"/>
      <c r="AE329" s="450"/>
      <c r="AF329" s="450"/>
      <c r="AG329" s="450"/>
      <c r="AH329" s="450"/>
      <c r="AI329" s="450"/>
      <c r="AJ329" s="450"/>
      <c r="AK329" s="450"/>
      <c r="AL329" s="450"/>
      <c r="AM329" s="450"/>
      <c r="AN329" s="450"/>
      <c r="AO329" s="450"/>
      <c r="AP329" s="450"/>
      <c r="AQ329" s="450"/>
      <c r="AR329" s="450"/>
      <c r="AS329" s="450"/>
      <c r="AT329" s="450"/>
      <c r="AU329" s="450"/>
      <c r="AV329" s="450"/>
      <c r="AW329" s="450"/>
      <c r="AX329" s="455"/>
    </row>
    <row r="330" spans="1:50" ht="15.75">
      <c r="A330" s="451"/>
      <c r="B330" s="464"/>
      <c r="C330" s="452"/>
      <c r="D330" s="452"/>
      <c r="E330" s="452"/>
      <c r="F330" s="452"/>
      <c r="G330" s="452"/>
      <c r="H330" s="452"/>
      <c r="I330" s="452"/>
      <c r="J330" s="452"/>
      <c r="K330" s="452"/>
      <c r="L330" s="452"/>
      <c r="M330" s="452"/>
      <c r="N330" s="1162"/>
      <c r="O330" s="1162"/>
      <c r="P330" s="1162"/>
      <c r="Q330" s="1162"/>
      <c r="R330" s="453"/>
      <c r="S330" s="450"/>
      <c r="T330" s="450"/>
      <c r="U330" s="450"/>
      <c r="V330" s="450"/>
      <c r="W330" s="450"/>
      <c r="X330" s="450"/>
      <c r="Y330" s="450"/>
      <c r="Z330" s="450"/>
      <c r="AA330" s="450"/>
      <c r="AB330" s="450"/>
      <c r="AC330" s="450"/>
      <c r="AD330" s="450"/>
      <c r="AE330" s="450"/>
      <c r="AF330" s="450"/>
      <c r="AG330" s="450"/>
      <c r="AH330" s="450"/>
      <c r="AI330" s="450"/>
      <c r="AJ330" s="450"/>
      <c r="AK330" s="450"/>
      <c r="AL330" s="450"/>
      <c r="AM330" s="450"/>
      <c r="AN330" s="450"/>
      <c r="AO330" s="450"/>
      <c r="AP330" s="450"/>
      <c r="AQ330" s="450"/>
      <c r="AR330" s="450"/>
      <c r="AS330" s="450"/>
      <c r="AT330" s="450"/>
      <c r="AU330" s="450"/>
      <c r="AV330" s="450"/>
      <c r="AW330" s="455"/>
      <c r="AX330" s="346"/>
    </row>
  </sheetData>
  <mergeCells count="1560">
    <mergeCell ref="C19:C20"/>
    <mergeCell ref="E19:E20"/>
    <mergeCell ref="D9:D11"/>
    <mergeCell ref="B18:AX18"/>
    <mergeCell ref="M35:M36"/>
    <mergeCell ref="N35:N36"/>
    <mergeCell ref="K16:K17"/>
    <mergeCell ref="K27:K28"/>
    <mergeCell ref="L27:L28"/>
    <mergeCell ref="M27:M28"/>
    <mergeCell ref="L23:L24"/>
    <mergeCell ref="M23:M24"/>
    <mergeCell ref="N27:N28"/>
    <mergeCell ref="Q19:Q20"/>
    <mergeCell ref="A23:A24"/>
    <mergeCell ref="B23:B24"/>
    <mergeCell ref="C23:C24"/>
    <mergeCell ref="D23:D24"/>
    <mergeCell ref="E23:E24"/>
    <mergeCell ref="A19:A20"/>
    <mergeCell ref="H12:J12"/>
    <mergeCell ref="A16:A17"/>
    <mergeCell ref="B16:B17"/>
    <mergeCell ref="C16:C17"/>
    <mergeCell ref="P16:P17"/>
    <mergeCell ref="E12:G12"/>
    <mergeCell ref="C14:C15"/>
    <mergeCell ref="K12:L12"/>
    <mergeCell ref="O12:P12"/>
    <mergeCell ref="F14:F15"/>
    <mergeCell ref="Q16:Q17"/>
    <mergeCell ref="G16:G17"/>
    <mergeCell ref="A9:A11"/>
    <mergeCell ref="B9:B11"/>
    <mergeCell ref="C9:C11"/>
    <mergeCell ref="M9:M11"/>
    <mergeCell ref="N9:N11"/>
    <mergeCell ref="O9:P10"/>
    <mergeCell ref="A3:AT3"/>
    <mergeCell ref="A5:D5"/>
    <mergeCell ref="G5:J5"/>
    <mergeCell ref="E10:G10"/>
    <mergeCell ref="H10:J10"/>
    <mergeCell ref="A14:A15"/>
    <mergeCell ref="Q9:Q11"/>
    <mergeCell ref="R9:R11"/>
    <mergeCell ref="A6:D6"/>
    <mergeCell ref="A7:D7"/>
    <mergeCell ref="L16:L17"/>
    <mergeCell ref="G14:G15"/>
    <mergeCell ref="H14:H15"/>
    <mergeCell ref="I14:I15"/>
    <mergeCell ref="J14:J15"/>
    <mergeCell ref="N14:N15"/>
    <mergeCell ref="M14:M15"/>
    <mergeCell ref="H16:H17"/>
    <mergeCell ref="I16:I17"/>
    <mergeCell ref="J16:J17"/>
    <mergeCell ref="O14:O15"/>
    <mergeCell ref="F19:F20"/>
    <mergeCell ref="N23:N24"/>
    <mergeCell ref="L21:L22"/>
    <mergeCell ref="H23:H24"/>
    <mergeCell ref="F23:F24"/>
    <mergeCell ref="G23:G24"/>
    <mergeCell ref="F33:F34"/>
    <mergeCell ref="G33:G34"/>
    <mergeCell ref="H33:H34"/>
    <mergeCell ref="G27:G28"/>
    <mergeCell ref="F25:F26"/>
    <mergeCell ref="G25:G26"/>
    <mergeCell ref="H25:H26"/>
    <mergeCell ref="P21:P22"/>
    <mergeCell ref="M16:M17"/>
    <mergeCell ref="N16:N17"/>
    <mergeCell ref="O16:O17"/>
    <mergeCell ref="O21:O22"/>
    <mergeCell ref="F27:F28"/>
    <mergeCell ref="O27:O28"/>
    <mergeCell ref="H27:H28"/>
    <mergeCell ref="I27:I28"/>
    <mergeCell ref="L25:L26"/>
    <mergeCell ref="M25:M26"/>
    <mergeCell ref="P23:P24"/>
    <mergeCell ref="I25:I26"/>
    <mergeCell ref="J25:J26"/>
    <mergeCell ref="K25:K26"/>
    <mergeCell ref="P25:P26"/>
    <mergeCell ref="I23:I24"/>
    <mergeCell ref="J23:J24"/>
    <mergeCell ref="O25:O26"/>
    <mergeCell ref="A33:A34"/>
    <mergeCell ref="B33:B34"/>
    <mergeCell ref="C33:C34"/>
    <mergeCell ref="D33:D34"/>
    <mergeCell ref="E33:E34"/>
    <mergeCell ref="B39:B40"/>
    <mergeCell ref="A39:A40"/>
    <mergeCell ref="A37:A38"/>
    <mergeCell ref="B37:B38"/>
    <mergeCell ref="C37:C38"/>
    <mergeCell ref="D37:D38"/>
    <mergeCell ref="A25:A26"/>
    <mergeCell ref="B25:B26"/>
    <mergeCell ref="C25:C26"/>
    <mergeCell ref="D25:D26"/>
    <mergeCell ref="E25:E26"/>
    <mergeCell ref="A21:A22"/>
    <mergeCell ref="B21:B22"/>
    <mergeCell ref="C21:C22"/>
    <mergeCell ref="D21:D22"/>
    <mergeCell ref="E21:E22"/>
    <mergeCell ref="A27:A28"/>
    <mergeCell ref="B27:B28"/>
    <mergeCell ref="C27:C28"/>
    <mergeCell ref="D27:D28"/>
    <mergeCell ref="E27:E28"/>
    <mergeCell ref="O23:O24"/>
    <mergeCell ref="N25:N26"/>
    <mergeCell ref="K23:K24"/>
    <mergeCell ref="D41:D42"/>
    <mergeCell ref="E41:E42"/>
    <mergeCell ref="H39:H40"/>
    <mergeCell ref="G39:G40"/>
    <mergeCell ref="F39:F40"/>
    <mergeCell ref="E39:E40"/>
    <mergeCell ref="C39:C40"/>
    <mergeCell ref="D39:D40"/>
    <mergeCell ref="E37:E38"/>
    <mergeCell ref="F37:F38"/>
    <mergeCell ref="G37:G38"/>
    <mergeCell ref="H37:H38"/>
    <mergeCell ref="I37:I38"/>
    <mergeCell ref="I33:I34"/>
    <mergeCell ref="J33:J34"/>
    <mergeCell ref="K33:K34"/>
    <mergeCell ref="J27:J28"/>
    <mergeCell ref="P41:P42"/>
    <mergeCell ref="Q41:Q42"/>
    <mergeCell ref="F41:F42"/>
    <mergeCell ref="G41:G42"/>
    <mergeCell ref="H41:H42"/>
    <mergeCell ref="I41:I42"/>
    <mergeCell ref="J41:J42"/>
    <mergeCell ref="A44:A45"/>
    <mergeCell ref="B44:B45"/>
    <mergeCell ref="C44:C45"/>
    <mergeCell ref="D44:D45"/>
    <mergeCell ref="E44:E45"/>
    <mergeCell ref="F44:F45"/>
    <mergeCell ref="K44:K45"/>
    <mergeCell ref="L44:L45"/>
    <mergeCell ref="M44:M45"/>
    <mergeCell ref="Q37:Q38"/>
    <mergeCell ref="J37:J38"/>
    <mergeCell ref="K37:K38"/>
    <mergeCell ref="L37:L38"/>
    <mergeCell ref="M37:M38"/>
    <mergeCell ref="N37:N38"/>
    <mergeCell ref="O37:O38"/>
    <mergeCell ref="L39:L40"/>
    <mergeCell ref="M39:M40"/>
    <mergeCell ref="P37:P38"/>
    <mergeCell ref="N39:N40"/>
    <mergeCell ref="O39:O40"/>
    <mergeCell ref="P39:P40"/>
    <mergeCell ref="A41:A42"/>
    <mergeCell ref="B41:B42"/>
    <mergeCell ref="C41:C42"/>
    <mergeCell ref="N46:N47"/>
    <mergeCell ref="O46:O47"/>
    <mergeCell ref="N44:N45"/>
    <mergeCell ref="P44:P45"/>
    <mergeCell ref="Q44:Q45"/>
    <mergeCell ref="A46:A47"/>
    <mergeCell ref="B46:B47"/>
    <mergeCell ref="C46:C47"/>
    <mergeCell ref="D46:D47"/>
    <mergeCell ref="E46:E47"/>
    <mergeCell ref="F46:F47"/>
    <mergeCell ref="I44:I45"/>
    <mergeCell ref="M46:M47"/>
    <mergeCell ref="G48:G49"/>
    <mergeCell ref="P46:P47"/>
    <mergeCell ref="Q46:Q47"/>
    <mergeCell ref="G46:G47"/>
    <mergeCell ref="H46:H47"/>
    <mergeCell ref="I46:I47"/>
    <mergeCell ref="J46:J47"/>
    <mergeCell ref="N48:N49"/>
    <mergeCell ref="A48:A49"/>
    <mergeCell ref="B48:B49"/>
    <mergeCell ref="C48:C49"/>
    <mergeCell ref="D48:D49"/>
    <mergeCell ref="E48:E49"/>
    <mergeCell ref="F48:F49"/>
    <mergeCell ref="G44:G45"/>
    <mergeCell ref="H44:H45"/>
    <mergeCell ref="J44:J45"/>
    <mergeCell ref="H48:H49"/>
    <mergeCell ref="I48:I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O56:O57"/>
    <mergeCell ref="P56:P57"/>
    <mergeCell ref="Q56:Q57"/>
    <mergeCell ref="G56:G57"/>
    <mergeCell ref="H56:H57"/>
    <mergeCell ref="K56:K57"/>
    <mergeCell ref="L56:L57"/>
    <mergeCell ref="A54:A55"/>
    <mergeCell ref="B54:B55"/>
    <mergeCell ref="C54:C55"/>
    <mergeCell ref="D54:D55"/>
    <mergeCell ref="E54:E55"/>
    <mergeCell ref="F54:F55"/>
    <mergeCell ref="N54:N55"/>
    <mergeCell ref="O54:O55"/>
    <mergeCell ref="P54:P55"/>
    <mergeCell ref="Q54:Q55"/>
    <mergeCell ref="G54:G55"/>
    <mergeCell ref="H54:H55"/>
    <mergeCell ref="I54:I55"/>
    <mergeCell ref="J54:J55"/>
    <mergeCell ref="K54:K55"/>
    <mergeCell ref="L54:L55"/>
    <mergeCell ref="B56:B57"/>
    <mergeCell ref="C56:C57"/>
    <mergeCell ref="D56:D57"/>
    <mergeCell ref="E56:E57"/>
    <mergeCell ref="F56:F57"/>
    <mergeCell ref="M54:M55"/>
    <mergeCell ref="A56:A57"/>
    <mergeCell ref="D62:D63"/>
    <mergeCell ref="E62:E63"/>
    <mergeCell ref="F62:F63"/>
    <mergeCell ref="M64:M65"/>
    <mergeCell ref="N64:N65"/>
    <mergeCell ref="M92:M93"/>
    <mergeCell ref="N92:N93"/>
    <mergeCell ref="J90:J91"/>
    <mergeCell ref="K90:K91"/>
    <mergeCell ref="L90:L91"/>
    <mergeCell ref="E60:E61"/>
    <mergeCell ref="F60:F61"/>
    <mergeCell ref="G60:G61"/>
    <mergeCell ref="H60:H61"/>
    <mergeCell ref="A90:A91"/>
    <mergeCell ref="B90:B91"/>
    <mergeCell ref="C90:C91"/>
    <mergeCell ref="A62:A63"/>
    <mergeCell ref="B62:B63"/>
    <mergeCell ref="C62:C63"/>
    <mergeCell ref="M90:M91"/>
    <mergeCell ref="N90:N91"/>
    <mergeCell ref="N70:N71"/>
    <mergeCell ref="D72:D73"/>
    <mergeCell ref="A70:A71"/>
    <mergeCell ref="B70:B71"/>
    <mergeCell ref="D64:D65"/>
    <mergeCell ref="E64:E65"/>
    <mergeCell ref="F64:F65"/>
    <mergeCell ref="G62:G63"/>
    <mergeCell ref="H62:H63"/>
    <mergeCell ref="F68:F69"/>
    <mergeCell ref="A94:A95"/>
    <mergeCell ref="E90:E91"/>
    <mergeCell ref="F90:F91"/>
    <mergeCell ref="G90:G91"/>
    <mergeCell ref="H90:H91"/>
    <mergeCell ref="I60:I61"/>
    <mergeCell ref="A60:A61"/>
    <mergeCell ref="B60:B61"/>
    <mergeCell ref="C60:C61"/>
    <mergeCell ref="D60:D61"/>
    <mergeCell ref="K96:K97"/>
    <mergeCell ref="L96:L97"/>
    <mergeCell ref="A96:A97"/>
    <mergeCell ref="B96:B97"/>
    <mergeCell ref="C96:C97"/>
    <mergeCell ref="D96:D97"/>
    <mergeCell ref="E96:E97"/>
    <mergeCell ref="F96:F97"/>
    <mergeCell ref="D90:D91"/>
    <mergeCell ref="D66:D67"/>
    <mergeCell ref="E66:E67"/>
    <mergeCell ref="F66:F67"/>
    <mergeCell ref="A64:A65"/>
    <mergeCell ref="B64:B65"/>
    <mergeCell ref="F72:F73"/>
    <mergeCell ref="A68:A69"/>
    <mergeCell ref="B68:B69"/>
    <mergeCell ref="A66:A67"/>
    <mergeCell ref="B66:B67"/>
    <mergeCell ref="A72:A73"/>
    <mergeCell ref="B72:B73"/>
    <mergeCell ref="C72:C73"/>
    <mergeCell ref="M96:M97"/>
    <mergeCell ref="N96:N97"/>
    <mergeCell ref="O96:O97"/>
    <mergeCell ref="P96:P97"/>
    <mergeCell ref="Q96:Q97"/>
    <mergeCell ref="G96:G97"/>
    <mergeCell ref="H96:H97"/>
    <mergeCell ref="I96:I97"/>
    <mergeCell ref="J96:J97"/>
    <mergeCell ref="H98:H99"/>
    <mergeCell ref="I98:I99"/>
    <mergeCell ref="J98:J99"/>
    <mergeCell ref="K98:K99"/>
    <mergeCell ref="L98:L99"/>
    <mergeCell ref="A98:A99"/>
    <mergeCell ref="B98:B99"/>
    <mergeCell ref="C98:C99"/>
    <mergeCell ref="D98:D99"/>
    <mergeCell ref="E98:E99"/>
    <mergeCell ref="P106:P107"/>
    <mergeCell ref="Q106:Q107"/>
    <mergeCell ref="G106:G107"/>
    <mergeCell ref="H106:H107"/>
    <mergeCell ref="M98:M99"/>
    <mergeCell ref="N98:N99"/>
    <mergeCell ref="O98:O99"/>
    <mergeCell ref="P98:P99"/>
    <mergeCell ref="Q98:Q99"/>
    <mergeCell ref="G98:G99"/>
    <mergeCell ref="G102:G103"/>
    <mergeCell ref="H102:H103"/>
    <mergeCell ref="M106:M107"/>
    <mergeCell ref="N106:N107"/>
    <mergeCell ref="O106:O107"/>
    <mergeCell ref="O102:O103"/>
    <mergeCell ref="I106:I107"/>
    <mergeCell ref="J106:J107"/>
    <mergeCell ref="K106:K107"/>
    <mergeCell ref="L106:L107"/>
    <mergeCell ref="B104:AX105"/>
    <mergeCell ref="F98:F99"/>
    <mergeCell ref="A100:A101"/>
    <mergeCell ref="A102:A103"/>
    <mergeCell ref="B102:B103"/>
    <mergeCell ref="C102:C103"/>
    <mergeCell ref="D102:D103"/>
    <mergeCell ref="E102:E103"/>
    <mergeCell ref="B100:AX101"/>
    <mergeCell ref="AX102:AX103"/>
    <mergeCell ref="F102:F103"/>
    <mergeCell ref="G112:G113"/>
    <mergeCell ref="P102:P103"/>
    <mergeCell ref="Q102:Q103"/>
    <mergeCell ref="A104:A105"/>
    <mergeCell ref="I102:I103"/>
    <mergeCell ref="J102:J103"/>
    <mergeCell ref="K102:K103"/>
    <mergeCell ref="L102:L103"/>
    <mergeCell ref="M102:M103"/>
    <mergeCell ref="N102:N103"/>
    <mergeCell ref="M108:M109"/>
    <mergeCell ref="L112:L113"/>
    <mergeCell ref="M112:M113"/>
    <mergeCell ref="A106:A107"/>
    <mergeCell ref="B106:B107"/>
    <mergeCell ref="C106:C107"/>
    <mergeCell ref="D106:D107"/>
    <mergeCell ref="E106:E107"/>
    <mergeCell ref="F106:F107"/>
    <mergeCell ref="A108:A109"/>
    <mergeCell ref="J110:J111"/>
    <mergeCell ref="N108:N109"/>
    <mergeCell ref="O108:O109"/>
    <mergeCell ref="P108:P109"/>
    <mergeCell ref="Q108:Q109"/>
    <mergeCell ref="H108:H109"/>
    <mergeCell ref="I108:I109"/>
    <mergeCell ref="J108:J109"/>
    <mergeCell ref="K108:K109"/>
    <mergeCell ref="L108:L109"/>
    <mergeCell ref="C108:C109"/>
    <mergeCell ref="D108:D109"/>
    <mergeCell ref="E108:E109"/>
    <mergeCell ref="F108:F109"/>
    <mergeCell ref="G108:G109"/>
    <mergeCell ref="G110:G111"/>
    <mergeCell ref="A112:A113"/>
    <mergeCell ref="C112:C113"/>
    <mergeCell ref="D112:D113"/>
    <mergeCell ref="E112:E113"/>
    <mergeCell ref="F112:F113"/>
    <mergeCell ref="A110:A111"/>
    <mergeCell ref="C110:C111"/>
    <mergeCell ref="D110:D111"/>
    <mergeCell ref="E110:E111"/>
    <mergeCell ref="F110:F111"/>
    <mergeCell ref="K110:K111"/>
    <mergeCell ref="L110:L111"/>
    <mergeCell ref="N112:N113"/>
    <mergeCell ref="M110:M111"/>
    <mergeCell ref="H112:H113"/>
    <mergeCell ref="I112:I113"/>
    <mergeCell ref="J112:J113"/>
    <mergeCell ref="K112:K113"/>
    <mergeCell ref="H110:H111"/>
    <mergeCell ref="I110:I111"/>
    <mergeCell ref="O112:O113"/>
    <mergeCell ref="P112:P113"/>
    <mergeCell ref="Q112:Q113"/>
    <mergeCell ref="N110:N111"/>
    <mergeCell ref="O110:O111"/>
    <mergeCell ref="P110:P111"/>
    <mergeCell ref="Q110:Q111"/>
    <mergeCell ref="G114:G115"/>
    <mergeCell ref="H114:H115"/>
    <mergeCell ref="I114:I115"/>
    <mergeCell ref="J114:J115"/>
    <mergeCell ref="K114:K115"/>
    <mergeCell ref="L114:L115"/>
    <mergeCell ref="M118:M119"/>
    <mergeCell ref="M114:M115"/>
    <mergeCell ref="N114:N115"/>
    <mergeCell ref="O114:O115"/>
    <mergeCell ref="P114:P115"/>
    <mergeCell ref="Q114:Q115"/>
    <mergeCell ref="N116:N117"/>
    <mergeCell ref="O116:O117"/>
    <mergeCell ref="P116:P117"/>
    <mergeCell ref="Q116:Q117"/>
    <mergeCell ref="A116:A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A114:A115"/>
    <mergeCell ref="C114:C115"/>
    <mergeCell ref="D114:D115"/>
    <mergeCell ref="E114:E115"/>
    <mergeCell ref="F114:F115"/>
    <mergeCell ref="A118:A119"/>
    <mergeCell ref="C118:C119"/>
    <mergeCell ref="D118:D119"/>
    <mergeCell ref="E118:E119"/>
    <mergeCell ref="F118:F119"/>
    <mergeCell ref="N120:N121"/>
    <mergeCell ref="O120:O121"/>
    <mergeCell ref="P120:P121"/>
    <mergeCell ref="Q120:Q121"/>
    <mergeCell ref="N118:N119"/>
    <mergeCell ref="O118:O119"/>
    <mergeCell ref="P118:P119"/>
    <mergeCell ref="Q118:Q119"/>
    <mergeCell ref="G118:G119"/>
    <mergeCell ref="H118:H119"/>
    <mergeCell ref="I118:I119"/>
    <mergeCell ref="J118:J119"/>
    <mergeCell ref="K118:K119"/>
    <mergeCell ref="L118:L119"/>
    <mergeCell ref="M120:M121"/>
    <mergeCell ref="A120:A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L120:L121"/>
    <mergeCell ref="K120:K121"/>
    <mergeCell ref="P122:P123"/>
    <mergeCell ref="Q122:Q123"/>
    <mergeCell ref="G122:G123"/>
    <mergeCell ref="H122:H123"/>
    <mergeCell ref="I122:I123"/>
    <mergeCell ref="J122:J123"/>
    <mergeCell ref="K122:K123"/>
    <mergeCell ref="L122:L123"/>
    <mergeCell ref="D125:D126"/>
    <mergeCell ref="E125:E126"/>
    <mergeCell ref="F125:F126"/>
    <mergeCell ref="N122:N123"/>
    <mergeCell ref="K125:K126"/>
    <mergeCell ref="L125:L126"/>
    <mergeCell ref="M125:M126"/>
    <mergeCell ref="N125:N126"/>
    <mergeCell ref="M122:M123"/>
    <mergeCell ref="P125:P126"/>
    <mergeCell ref="Q125:Q126"/>
    <mergeCell ref="A125:A126"/>
    <mergeCell ref="B125:B126"/>
    <mergeCell ref="C125:C126"/>
    <mergeCell ref="O127:O128"/>
    <mergeCell ref="F127:F128"/>
    <mergeCell ref="G127:G128"/>
    <mergeCell ref="J125:J126"/>
    <mergeCell ref="H127:H128"/>
    <mergeCell ref="I127:I128"/>
    <mergeCell ref="J127:J128"/>
    <mergeCell ref="G125:G126"/>
    <mergeCell ref="H125:H126"/>
    <mergeCell ref="I125:I126"/>
    <mergeCell ref="A122:A123"/>
    <mergeCell ref="C122:C123"/>
    <mergeCell ref="D122:D123"/>
    <mergeCell ref="E122:E123"/>
    <mergeCell ref="F122:F123"/>
    <mergeCell ref="O125:O126"/>
    <mergeCell ref="O122:O123"/>
    <mergeCell ref="Q127:Q128"/>
    <mergeCell ref="A129:A130"/>
    <mergeCell ref="B129:B130"/>
    <mergeCell ref="C129:C130"/>
    <mergeCell ref="D129:D130"/>
    <mergeCell ref="E129:E130"/>
    <mergeCell ref="M129:M130"/>
    <mergeCell ref="N129:N130"/>
    <mergeCell ref="O129:O130"/>
    <mergeCell ref="K127:K128"/>
    <mergeCell ref="F129:F130"/>
    <mergeCell ref="G129:G130"/>
    <mergeCell ref="H129:H130"/>
    <mergeCell ref="I129:I130"/>
    <mergeCell ref="J129:J130"/>
    <mergeCell ref="P127:P128"/>
    <mergeCell ref="L127:L128"/>
    <mergeCell ref="M127:M128"/>
    <mergeCell ref="K129:K130"/>
    <mergeCell ref="N127:N128"/>
    <mergeCell ref="A127:A128"/>
    <mergeCell ref="B127:B128"/>
    <mergeCell ref="C127:C128"/>
    <mergeCell ref="D127:D128"/>
    <mergeCell ref="E127:E128"/>
    <mergeCell ref="A131:A132"/>
    <mergeCell ref="B131:B132"/>
    <mergeCell ref="C131:C132"/>
    <mergeCell ref="D131:D132"/>
    <mergeCell ref="E131:E132"/>
    <mergeCell ref="F131:F132"/>
    <mergeCell ref="G133:G134"/>
    <mergeCell ref="J131:J132"/>
    <mergeCell ref="K131:K132"/>
    <mergeCell ref="L131:L132"/>
    <mergeCell ref="M131:M132"/>
    <mergeCell ref="N131:N132"/>
    <mergeCell ref="G131:G132"/>
    <mergeCell ref="H131:H132"/>
    <mergeCell ref="I131:I132"/>
    <mergeCell ref="H133:H134"/>
    <mergeCell ref="A133:A134"/>
    <mergeCell ref="B133:B134"/>
    <mergeCell ref="C133:C134"/>
    <mergeCell ref="D133:D134"/>
    <mergeCell ref="E133:E134"/>
    <mergeCell ref="F133:F134"/>
    <mergeCell ref="I133:I134"/>
    <mergeCell ref="J133:J134"/>
    <mergeCell ref="K133:K134"/>
    <mergeCell ref="L133:L134"/>
    <mergeCell ref="M133:M134"/>
    <mergeCell ref="K135:K136"/>
    <mergeCell ref="N133:N134"/>
    <mergeCell ref="O133:O134"/>
    <mergeCell ref="P133:P134"/>
    <mergeCell ref="Q133:Q134"/>
    <mergeCell ref="A135:A136"/>
    <mergeCell ref="B135:B136"/>
    <mergeCell ref="C135:C136"/>
    <mergeCell ref="D135:D136"/>
    <mergeCell ref="E135:E136"/>
    <mergeCell ref="M135:M136"/>
    <mergeCell ref="N135:N136"/>
    <mergeCell ref="O135:O136"/>
    <mergeCell ref="P135:P136"/>
    <mergeCell ref="Q135:Q136"/>
    <mergeCell ref="F135:F136"/>
    <mergeCell ref="G135:G136"/>
    <mergeCell ref="H135:H136"/>
    <mergeCell ref="I135:I136"/>
    <mergeCell ref="J135:J136"/>
    <mergeCell ref="M138:M139"/>
    <mergeCell ref="N138:N139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E140:E141"/>
    <mergeCell ref="F140:F141"/>
    <mergeCell ref="G140:G141"/>
    <mergeCell ref="H140:H141"/>
    <mergeCell ref="I140:I141"/>
    <mergeCell ref="J140:J141"/>
    <mergeCell ref="A140:A141"/>
    <mergeCell ref="B140:B141"/>
    <mergeCell ref="C140:C141"/>
    <mergeCell ref="D140:D141"/>
    <mergeCell ref="AX142:AX143"/>
    <mergeCell ref="M144:M145"/>
    <mergeCell ref="N144:N145"/>
    <mergeCell ref="O144:O145"/>
    <mergeCell ref="P144:P145"/>
    <mergeCell ref="Q144:Q145"/>
    <mergeCell ref="Q142:Q143"/>
    <mergeCell ref="M142:M143"/>
    <mergeCell ref="N142:N143"/>
    <mergeCell ref="O142:O143"/>
    <mergeCell ref="J146:J147"/>
    <mergeCell ref="K146:K147"/>
    <mergeCell ref="L146:L147"/>
    <mergeCell ref="A146:A147"/>
    <mergeCell ref="B146:B147"/>
    <mergeCell ref="C146:C147"/>
    <mergeCell ref="D146:D147"/>
    <mergeCell ref="E146:E147"/>
    <mergeCell ref="F146:F147"/>
    <mergeCell ref="P142:P143"/>
    <mergeCell ref="G142:G143"/>
    <mergeCell ref="H142:H143"/>
    <mergeCell ref="I142:I143"/>
    <mergeCell ref="J142:J143"/>
    <mergeCell ref="K142:K143"/>
    <mergeCell ref="L142:L143"/>
    <mergeCell ref="A144:A145"/>
    <mergeCell ref="B144:B145"/>
    <mergeCell ref="A142:A143"/>
    <mergeCell ref="B142:B143"/>
    <mergeCell ref="C142:C143"/>
    <mergeCell ref="D142:D143"/>
    <mergeCell ref="A148:A149"/>
    <mergeCell ref="B148:B149"/>
    <mergeCell ref="C148:C149"/>
    <mergeCell ref="D148:D149"/>
    <mergeCell ref="E148:E149"/>
    <mergeCell ref="F148:F149"/>
    <mergeCell ref="E142:E143"/>
    <mergeCell ref="F142:F143"/>
    <mergeCell ref="C144:C145"/>
    <mergeCell ref="D144:D145"/>
    <mergeCell ref="E144:E145"/>
    <mergeCell ref="F144:F145"/>
    <mergeCell ref="Q148:Q149"/>
    <mergeCell ref="G148:G149"/>
    <mergeCell ref="H148:H149"/>
    <mergeCell ref="I148:I149"/>
    <mergeCell ref="J148:J149"/>
    <mergeCell ref="K148:K149"/>
    <mergeCell ref="L148:L149"/>
    <mergeCell ref="M148:M149"/>
    <mergeCell ref="N148:N149"/>
    <mergeCell ref="O148:O149"/>
    <mergeCell ref="P148:P149"/>
    <mergeCell ref="G144:G145"/>
    <mergeCell ref="H144:H145"/>
    <mergeCell ref="I144:I145"/>
    <mergeCell ref="J144:J145"/>
    <mergeCell ref="K144:K145"/>
    <mergeCell ref="L144:L145"/>
    <mergeCell ref="AX146:AX147"/>
    <mergeCell ref="AX144:AX145"/>
    <mergeCell ref="B151:B152"/>
    <mergeCell ref="C151:C152"/>
    <mergeCell ref="D151:D152"/>
    <mergeCell ref="E151:E152"/>
    <mergeCell ref="F151:F152"/>
    <mergeCell ref="G151:G152"/>
    <mergeCell ref="M153:M154"/>
    <mergeCell ref="P151:P152"/>
    <mergeCell ref="AX151:AX152"/>
    <mergeCell ref="AX153:AX154"/>
    <mergeCell ref="AX148:AX149"/>
    <mergeCell ref="B150:AX150"/>
    <mergeCell ref="M146:M147"/>
    <mergeCell ref="N146:N147"/>
    <mergeCell ref="O146:O147"/>
    <mergeCell ref="P146:P147"/>
    <mergeCell ref="Q146:Q147"/>
    <mergeCell ref="G146:G147"/>
    <mergeCell ref="H146:H147"/>
    <mergeCell ref="I146:I147"/>
    <mergeCell ref="B155:AX155"/>
    <mergeCell ref="A151:A152"/>
    <mergeCell ref="H151:H152"/>
    <mergeCell ref="I151:I152"/>
    <mergeCell ref="F153:F154"/>
    <mergeCell ref="G153:G154"/>
    <mergeCell ref="Q151:Q152"/>
    <mergeCell ref="A153:A154"/>
    <mergeCell ref="B153:B154"/>
    <mergeCell ref="C153:C154"/>
    <mergeCell ref="D153:D154"/>
    <mergeCell ref="E153:E154"/>
    <mergeCell ref="L151:L152"/>
    <mergeCell ref="M151:M152"/>
    <mergeCell ref="K153:K154"/>
    <mergeCell ref="L153:L154"/>
    <mergeCell ref="AX156:AX157"/>
    <mergeCell ref="N151:N152"/>
    <mergeCell ref="O151:O152"/>
    <mergeCell ref="J151:J152"/>
    <mergeCell ref="K151:K152"/>
    <mergeCell ref="B158:AX158"/>
    <mergeCell ref="AX159:AX160"/>
    <mergeCell ref="N153:N154"/>
    <mergeCell ref="O153:O154"/>
    <mergeCell ref="P153:P154"/>
    <mergeCell ref="Q153:Q154"/>
    <mergeCell ref="H153:H154"/>
    <mergeCell ref="I153:I154"/>
    <mergeCell ref="J153:J154"/>
    <mergeCell ref="A156:A157"/>
    <mergeCell ref="B156:B157"/>
    <mergeCell ref="C156:C157"/>
    <mergeCell ref="D156:D157"/>
    <mergeCell ref="E156:E157"/>
    <mergeCell ref="F156:F157"/>
    <mergeCell ref="P156:P157"/>
    <mergeCell ref="Q156:Q157"/>
    <mergeCell ref="G156:G157"/>
    <mergeCell ref="H156:H157"/>
    <mergeCell ref="I156:I157"/>
    <mergeCell ref="J156:J157"/>
    <mergeCell ref="K156:K157"/>
    <mergeCell ref="L156:L157"/>
    <mergeCell ref="G159:G160"/>
    <mergeCell ref="H159:H160"/>
    <mergeCell ref="I159:I160"/>
    <mergeCell ref="M156:M157"/>
    <mergeCell ref="N156:N157"/>
    <mergeCell ref="O156:O157"/>
    <mergeCell ref="A159:A160"/>
    <mergeCell ref="B159:B160"/>
    <mergeCell ref="C159:C160"/>
    <mergeCell ref="D159:D160"/>
    <mergeCell ref="E159:E160"/>
    <mergeCell ref="F159:F160"/>
    <mergeCell ref="Q159:Q160"/>
    <mergeCell ref="A161:A162"/>
    <mergeCell ref="B161:B162"/>
    <mergeCell ref="C161:C162"/>
    <mergeCell ref="D161:D162"/>
    <mergeCell ref="E161:E162"/>
    <mergeCell ref="F161:F162"/>
    <mergeCell ref="G161:G162"/>
    <mergeCell ref="J159:J160"/>
    <mergeCell ref="K159:K160"/>
    <mergeCell ref="I161:I162"/>
    <mergeCell ref="J161:J162"/>
    <mergeCell ref="K161:K162"/>
    <mergeCell ref="L161:L162"/>
    <mergeCell ref="M161:M162"/>
    <mergeCell ref="P159:P160"/>
    <mergeCell ref="L159:L160"/>
    <mergeCell ref="M159:M160"/>
    <mergeCell ref="N159:N160"/>
    <mergeCell ref="O159:O160"/>
    <mergeCell ref="N161:N162"/>
    <mergeCell ref="O161:O162"/>
    <mergeCell ref="P161:P162"/>
    <mergeCell ref="Q161:Q162"/>
    <mergeCell ref="A163:A164"/>
    <mergeCell ref="B163:B164"/>
    <mergeCell ref="C163:C164"/>
    <mergeCell ref="D163:D164"/>
    <mergeCell ref="E163:E164"/>
    <mergeCell ref="H161:H162"/>
    <mergeCell ref="O163:O164"/>
    <mergeCell ref="P163:P164"/>
    <mergeCell ref="Q163:Q164"/>
    <mergeCell ref="F163:F164"/>
    <mergeCell ref="G163:G164"/>
    <mergeCell ref="H163:H164"/>
    <mergeCell ref="I163:I164"/>
    <mergeCell ref="J163:J164"/>
    <mergeCell ref="K163:K164"/>
    <mergeCell ref="G165:G166"/>
    <mergeCell ref="H165:H166"/>
    <mergeCell ref="I165:I166"/>
    <mergeCell ref="L163:L164"/>
    <mergeCell ref="M163:M164"/>
    <mergeCell ref="N163:N164"/>
    <mergeCell ref="A165:A166"/>
    <mergeCell ref="B165:B166"/>
    <mergeCell ref="C165:C166"/>
    <mergeCell ref="D165:D166"/>
    <mergeCell ref="E165:E166"/>
    <mergeCell ref="F165:F166"/>
    <mergeCell ref="Q165:Q166"/>
    <mergeCell ref="D167:D168"/>
    <mergeCell ref="E167:E168"/>
    <mergeCell ref="F167:F168"/>
    <mergeCell ref="G167:G168"/>
    <mergeCell ref="J165:J166"/>
    <mergeCell ref="K165:K166"/>
    <mergeCell ref="I167:I168"/>
    <mergeCell ref="J167:J168"/>
    <mergeCell ref="K167:K168"/>
    <mergeCell ref="L167:L168"/>
    <mergeCell ref="M167:M168"/>
    <mergeCell ref="P165:P166"/>
    <mergeCell ref="L165:L166"/>
    <mergeCell ref="M165:M166"/>
    <mergeCell ref="N165:N166"/>
    <mergeCell ref="O165:O166"/>
    <mergeCell ref="N167:N168"/>
    <mergeCell ref="O167:O168"/>
    <mergeCell ref="P167:P168"/>
    <mergeCell ref="Q167:Q168"/>
    <mergeCell ref="A169:A170"/>
    <mergeCell ref="B169:B170"/>
    <mergeCell ref="C169:C170"/>
    <mergeCell ref="D169:D170"/>
    <mergeCell ref="E169:E170"/>
    <mergeCell ref="H167:H168"/>
    <mergeCell ref="O169:O170"/>
    <mergeCell ref="P169:P170"/>
    <mergeCell ref="Q169:Q170"/>
    <mergeCell ref="F169:F170"/>
    <mergeCell ref="G169:G170"/>
    <mergeCell ref="H169:H170"/>
    <mergeCell ref="I169:I170"/>
    <mergeCell ref="J169:J170"/>
    <mergeCell ref="K169:K170"/>
    <mergeCell ref="G171:G172"/>
    <mergeCell ref="H171:H172"/>
    <mergeCell ref="I171:I172"/>
    <mergeCell ref="L169:L170"/>
    <mergeCell ref="M169:M170"/>
    <mergeCell ref="N169:N170"/>
    <mergeCell ref="A171:A172"/>
    <mergeCell ref="B171:B172"/>
    <mergeCell ref="C171:C172"/>
    <mergeCell ref="D171:D172"/>
    <mergeCell ref="E171:E172"/>
    <mergeCell ref="F171:F172"/>
    <mergeCell ref="Q171:Q172"/>
    <mergeCell ref="A167:A168"/>
    <mergeCell ref="B167:B168"/>
    <mergeCell ref="C167:C168"/>
    <mergeCell ref="A173:A174"/>
    <mergeCell ref="B173:B174"/>
    <mergeCell ref="C173:C174"/>
    <mergeCell ref="D173:D174"/>
    <mergeCell ref="E173:E174"/>
    <mergeCell ref="F173:F174"/>
    <mergeCell ref="G173:G174"/>
    <mergeCell ref="J171:J172"/>
    <mergeCell ref="K171:K172"/>
    <mergeCell ref="I173:I174"/>
    <mergeCell ref="J173:J174"/>
    <mergeCell ref="K173:K174"/>
    <mergeCell ref="L173:L174"/>
    <mergeCell ref="M173:M174"/>
    <mergeCell ref="P171:P172"/>
    <mergeCell ref="L171:L172"/>
    <mergeCell ref="M171:M172"/>
    <mergeCell ref="N171:N172"/>
    <mergeCell ref="O171:O172"/>
    <mergeCell ref="N173:N174"/>
    <mergeCell ref="O173:O174"/>
    <mergeCell ref="P173:P174"/>
    <mergeCell ref="Q173:Q174"/>
    <mergeCell ref="A175:A176"/>
    <mergeCell ref="B175:B176"/>
    <mergeCell ref="C175:C176"/>
    <mergeCell ref="D175:D176"/>
    <mergeCell ref="E175:E176"/>
    <mergeCell ref="H173:H174"/>
    <mergeCell ref="Q175:Q176"/>
    <mergeCell ref="F175:F176"/>
    <mergeCell ref="G175:G176"/>
    <mergeCell ref="H175:H176"/>
    <mergeCell ref="I175:I176"/>
    <mergeCell ref="J175:J176"/>
    <mergeCell ref="K175:K176"/>
    <mergeCell ref="G178:G179"/>
    <mergeCell ref="H178:H179"/>
    <mergeCell ref="L175:L176"/>
    <mergeCell ref="M175:M176"/>
    <mergeCell ref="N175:N176"/>
    <mergeCell ref="O175:O176"/>
    <mergeCell ref="I178:I179"/>
    <mergeCell ref="J178:J179"/>
    <mergeCell ref="K178:K179"/>
    <mergeCell ref="L178:L179"/>
    <mergeCell ref="A178:A179"/>
    <mergeCell ref="B178:B179"/>
    <mergeCell ref="C178:C179"/>
    <mergeCell ref="D178:D179"/>
    <mergeCell ref="E178:E179"/>
    <mergeCell ref="F178:F179"/>
    <mergeCell ref="M178:M179"/>
    <mergeCell ref="N178:N179"/>
    <mergeCell ref="L180:L181"/>
    <mergeCell ref="O178:O179"/>
    <mergeCell ref="P178:P179"/>
    <mergeCell ref="Q178:Q179"/>
    <mergeCell ref="M180:M181"/>
    <mergeCell ref="N180:N181"/>
    <mergeCell ref="O180:O181"/>
    <mergeCell ref="P180:P181"/>
    <mergeCell ref="A180:A181"/>
    <mergeCell ref="B180:B181"/>
    <mergeCell ref="C180:C181"/>
    <mergeCell ref="D180:D181"/>
    <mergeCell ref="E180:E181"/>
    <mergeCell ref="F180:F181"/>
    <mergeCell ref="Q180:Q181"/>
    <mergeCell ref="G180:G181"/>
    <mergeCell ref="H180:H181"/>
    <mergeCell ref="I180:I181"/>
    <mergeCell ref="J180:J181"/>
    <mergeCell ref="K180:K181"/>
    <mergeCell ref="L182:L183"/>
    <mergeCell ref="A182:A183"/>
    <mergeCell ref="B182:B183"/>
    <mergeCell ref="C182:C183"/>
    <mergeCell ref="D182:D183"/>
    <mergeCell ref="E182:E183"/>
    <mergeCell ref="F182:F183"/>
    <mergeCell ref="M182:M183"/>
    <mergeCell ref="N182:N183"/>
    <mergeCell ref="O182:O183"/>
    <mergeCell ref="P182:P183"/>
    <mergeCell ref="Q182:Q183"/>
    <mergeCell ref="G182:G183"/>
    <mergeCell ref="H182:H183"/>
    <mergeCell ref="I182:I183"/>
    <mergeCell ref="J182:J183"/>
    <mergeCell ref="K182:K183"/>
    <mergeCell ref="L184:L185"/>
    <mergeCell ref="A184:A185"/>
    <mergeCell ref="B184:B185"/>
    <mergeCell ref="C184:C185"/>
    <mergeCell ref="D184:D185"/>
    <mergeCell ref="E184:E185"/>
    <mergeCell ref="F184:F185"/>
    <mergeCell ref="M184:M185"/>
    <mergeCell ref="N184:N185"/>
    <mergeCell ref="O184:O185"/>
    <mergeCell ref="P184:P185"/>
    <mergeCell ref="Q184:Q185"/>
    <mergeCell ref="G184:G185"/>
    <mergeCell ref="H184:H185"/>
    <mergeCell ref="I184:I185"/>
    <mergeCell ref="J184:J185"/>
    <mergeCell ref="K184:K185"/>
    <mergeCell ref="L186:L187"/>
    <mergeCell ref="A186:A187"/>
    <mergeCell ref="B186:B187"/>
    <mergeCell ref="C186:C187"/>
    <mergeCell ref="D186:D187"/>
    <mergeCell ref="E186:E187"/>
    <mergeCell ref="F186:F187"/>
    <mergeCell ref="M186:M187"/>
    <mergeCell ref="N186:N187"/>
    <mergeCell ref="O186:O187"/>
    <mergeCell ref="P186:P187"/>
    <mergeCell ref="Q186:Q187"/>
    <mergeCell ref="G186:G187"/>
    <mergeCell ref="H186:H187"/>
    <mergeCell ref="I186:I187"/>
    <mergeCell ref="J186:J187"/>
    <mergeCell ref="K186:K187"/>
    <mergeCell ref="A188:A189"/>
    <mergeCell ref="B188:B189"/>
    <mergeCell ref="C188:C189"/>
    <mergeCell ref="D188:D189"/>
    <mergeCell ref="E188:E189"/>
    <mergeCell ref="F188:F189"/>
    <mergeCell ref="Q188:Q189"/>
    <mergeCell ref="G188:G189"/>
    <mergeCell ref="H188:H189"/>
    <mergeCell ref="I188:I189"/>
    <mergeCell ref="J188:J189"/>
    <mergeCell ref="K188:K189"/>
    <mergeCell ref="L188:L189"/>
    <mergeCell ref="E190:E191"/>
    <mergeCell ref="F190:F191"/>
    <mergeCell ref="M188:M189"/>
    <mergeCell ref="N188:N189"/>
    <mergeCell ref="O188:O189"/>
    <mergeCell ref="P188:P189"/>
    <mergeCell ref="P190:P191"/>
    <mergeCell ref="Q190:Q191"/>
    <mergeCell ref="G190:G191"/>
    <mergeCell ref="H190:H191"/>
    <mergeCell ref="I190:I191"/>
    <mergeCell ref="J190:J191"/>
    <mergeCell ref="K190:K191"/>
    <mergeCell ref="L190:L191"/>
    <mergeCell ref="A194:A195"/>
    <mergeCell ref="B194:B195"/>
    <mergeCell ref="C194:C195"/>
    <mergeCell ref="M190:M191"/>
    <mergeCell ref="N190:N191"/>
    <mergeCell ref="O190:O191"/>
    <mergeCell ref="A190:A191"/>
    <mergeCell ref="B190:B191"/>
    <mergeCell ref="C190:C191"/>
    <mergeCell ref="D190:D191"/>
    <mergeCell ref="O194:O195"/>
    <mergeCell ref="P194:P195"/>
    <mergeCell ref="Q194:Q195"/>
    <mergeCell ref="G194:G195"/>
    <mergeCell ref="H194:H195"/>
    <mergeCell ref="I194:I195"/>
    <mergeCell ref="J194:J195"/>
    <mergeCell ref="K194:K195"/>
    <mergeCell ref="L194:L195"/>
    <mergeCell ref="A192:A193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K192:K193"/>
    <mergeCell ref="L192:L193"/>
    <mergeCell ref="J198:J199"/>
    <mergeCell ref="K198:K199"/>
    <mergeCell ref="AX194:AX195"/>
    <mergeCell ref="M192:M193"/>
    <mergeCell ref="N192:N193"/>
    <mergeCell ref="O192:O193"/>
    <mergeCell ref="P192:P193"/>
    <mergeCell ref="Q192:Q193"/>
    <mergeCell ref="M194:M195"/>
    <mergeCell ref="N194:N195"/>
    <mergeCell ref="F196:F197"/>
    <mergeCell ref="AX196:AX197"/>
    <mergeCell ref="M198:M199"/>
    <mergeCell ref="N198:N199"/>
    <mergeCell ref="O198:O199"/>
    <mergeCell ref="P198:P199"/>
    <mergeCell ref="Q198:Q199"/>
    <mergeCell ref="G198:G199"/>
    <mergeCell ref="H198:H199"/>
    <mergeCell ref="I198:I199"/>
    <mergeCell ref="H196:H197"/>
    <mergeCell ref="I196:I197"/>
    <mergeCell ref="J196:J197"/>
    <mergeCell ref="K196:K197"/>
    <mergeCell ref="L196:L197"/>
    <mergeCell ref="A196:A197"/>
    <mergeCell ref="B196:B197"/>
    <mergeCell ref="C196:C197"/>
    <mergeCell ref="D196:D197"/>
    <mergeCell ref="E196:E197"/>
    <mergeCell ref="D194:D195"/>
    <mergeCell ref="E194:E195"/>
    <mergeCell ref="F194:F195"/>
    <mergeCell ref="AX198:AX199"/>
    <mergeCell ref="M196:M197"/>
    <mergeCell ref="N196:N197"/>
    <mergeCell ref="O196:O197"/>
    <mergeCell ref="P196:P197"/>
    <mergeCell ref="Q196:Q197"/>
    <mergeCell ref="G196:G197"/>
    <mergeCell ref="AX200:AX201"/>
    <mergeCell ref="M202:M203"/>
    <mergeCell ref="N202:N203"/>
    <mergeCell ref="O202:O203"/>
    <mergeCell ref="P202:P203"/>
    <mergeCell ref="Q202:Q203"/>
    <mergeCell ref="M200:M201"/>
    <mergeCell ref="N200:N201"/>
    <mergeCell ref="O200:O201"/>
    <mergeCell ref="P200:P201"/>
    <mergeCell ref="A200:A201"/>
    <mergeCell ref="B200:B201"/>
    <mergeCell ref="C200:C201"/>
    <mergeCell ref="D200:D201"/>
    <mergeCell ref="E200:E201"/>
    <mergeCell ref="F200:F201"/>
    <mergeCell ref="Q200:Q201"/>
    <mergeCell ref="G200:G201"/>
    <mergeCell ref="H200:H201"/>
    <mergeCell ref="I200:I201"/>
    <mergeCell ref="J200:J201"/>
    <mergeCell ref="K200:K201"/>
    <mergeCell ref="L200:L201"/>
    <mergeCell ref="AX204:AX205"/>
    <mergeCell ref="P207:P208"/>
    <mergeCell ref="L198:L199"/>
    <mergeCell ref="A198:A199"/>
    <mergeCell ref="B198:B199"/>
    <mergeCell ref="C198:C199"/>
    <mergeCell ref="D198:D199"/>
    <mergeCell ref="E198:E199"/>
    <mergeCell ref="F198:F199"/>
    <mergeCell ref="AX202:AX203"/>
    <mergeCell ref="A204:A205"/>
    <mergeCell ref="B204:B205"/>
    <mergeCell ref="C204:C205"/>
    <mergeCell ref="D204:D205"/>
    <mergeCell ref="E204:E205"/>
    <mergeCell ref="F204:F205"/>
    <mergeCell ref="O204:O205"/>
    <mergeCell ref="P204:P205"/>
    <mergeCell ref="Q204:Q205"/>
    <mergeCell ref="G204:G205"/>
    <mergeCell ref="H204:H205"/>
    <mergeCell ref="I204:I205"/>
    <mergeCell ref="J204:J205"/>
    <mergeCell ref="K204:K205"/>
    <mergeCell ref="L204:L205"/>
    <mergeCell ref="K202:K203"/>
    <mergeCell ref="L202:L203"/>
    <mergeCell ref="A202:A203"/>
    <mergeCell ref="B202:B203"/>
    <mergeCell ref="C202:C203"/>
    <mergeCell ref="D202:D203"/>
    <mergeCell ref="E202:E203"/>
    <mergeCell ref="F202:F203"/>
    <mergeCell ref="G202:G203"/>
    <mergeCell ref="G207:G208"/>
    <mergeCell ref="H207:H208"/>
    <mergeCell ref="I207:I208"/>
    <mergeCell ref="H202:H203"/>
    <mergeCell ref="I202:I203"/>
    <mergeCell ref="J202:J203"/>
    <mergeCell ref="B206:AX206"/>
    <mergeCell ref="AX207:AX208"/>
    <mergeCell ref="M204:M205"/>
    <mergeCell ref="N204:N205"/>
    <mergeCell ref="A207:A208"/>
    <mergeCell ref="B207:B208"/>
    <mergeCell ref="C207:C208"/>
    <mergeCell ref="D207:D208"/>
    <mergeCell ref="E207:E208"/>
    <mergeCell ref="F207:F208"/>
    <mergeCell ref="J207:J208"/>
    <mergeCell ref="K207:K208"/>
    <mergeCell ref="L207:L208"/>
    <mergeCell ref="M207:M208"/>
    <mergeCell ref="N207:N208"/>
    <mergeCell ref="O207:O208"/>
    <mergeCell ref="AX209:AX210"/>
    <mergeCell ref="B211:AX211"/>
    <mergeCell ref="Q207:Q208"/>
    <mergeCell ref="A209:A210"/>
    <mergeCell ref="B209:B210"/>
    <mergeCell ref="C209:C210"/>
    <mergeCell ref="D209:D210"/>
    <mergeCell ref="E209:E210"/>
    <mergeCell ref="F209:F210"/>
    <mergeCell ref="G209:G210"/>
    <mergeCell ref="N209:N210"/>
    <mergeCell ref="O209:O210"/>
    <mergeCell ref="P209:P210"/>
    <mergeCell ref="Q209:Q210"/>
    <mergeCell ref="H209:H210"/>
    <mergeCell ref="I209:I210"/>
    <mergeCell ref="J209:J210"/>
    <mergeCell ref="K209:K210"/>
    <mergeCell ref="L209:L210"/>
    <mergeCell ref="M209:M210"/>
    <mergeCell ref="A316:AX316"/>
    <mergeCell ref="M230:O230"/>
    <mergeCell ref="O232:P232"/>
    <mergeCell ref="M243:R243"/>
    <mergeCell ref="M258:R258"/>
    <mergeCell ref="M262:R262"/>
    <mergeCell ref="A300:R300"/>
    <mergeCell ref="A213:A214"/>
    <mergeCell ref="B213:B214"/>
    <mergeCell ref="C213:C214"/>
    <mergeCell ref="D213:F214"/>
    <mergeCell ref="G213:J213"/>
    <mergeCell ref="K213:K214"/>
    <mergeCell ref="H214:J214"/>
    <mergeCell ref="S213:AW213"/>
    <mergeCell ref="M225:R225"/>
    <mergeCell ref="O228:P228"/>
    <mergeCell ref="M229:R229"/>
    <mergeCell ref="AX213:AX214"/>
    <mergeCell ref="S215:AW215"/>
    <mergeCell ref="L213:R213"/>
    <mergeCell ref="M214:R214"/>
    <mergeCell ref="M219:R219"/>
    <mergeCell ref="M220:R220"/>
    <mergeCell ref="D215:F215"/>
    <mergeCell ref="H215:J215"/>
    <mergeCell ref="M215:R215"/>
    <mergeCell ref="D216:F216"/>
    <mergeCell ref="H216:J216"/>
    <mergeCell ref="M216:R216"/>
    <mergeCell ref="D221:F221"/>
    <mergeCell ref="H221:J221"/>
    <mergeCell ref="B310:C310"/>
    <mergeCell ref="B311:C311"/>
    <mergeCell ref="B312:C312"/>
    <mergeCell ref="A302:A303"/>
    <mergeCell ref="B302:C303"/>
    <mergeCell ref="D302:R303"/>
    <mergeCell ref="D307:R307"/>
    <mergeCell ref="B308:C308"/>
    <mergeCell ref="D308:R308"/>
    <mergeCell ref="B309:C309"/>
    <mergeCell ref="B306:C306"/>
    <mergeCell ref="B305:C305"/>
    <mergeCell ref="AX265:AX266"/>
    <mergeCell ref="A301:AX301"/>
    <mergeCell ref="S302:AW302"/>
    <mergeCell ref="AX302:AX303"/>
    <mergeCell ref="M259:R259"/>
    <mergeCell ref="A263:R263"/>
    <mergeCell ref="A265:A266"/>
    <mergeCell ref="B265:R266"/>
    <mergeCell ref="B307:C307"/>
    <mergeCell ref="B304:C304"/>
    <mergeCell ref="D304:R304"/>
    <mergeCell ref="O62:O63"/>
    <mergeCell ref="P62:P63"/>
    <mergeCell ref="Q62:Q63"/>
    <mergeCell ref="M68:M69"/>
    <mergeCell ref="N68:N69"/>
    <mergeCell ref="O68:O69"/>
    <mergeCell ref="P68:P69"/>
    <mergeCell ref="Q68:Q69"/>
    <mergeCell ref="M66:M67"/>
    <mergeCell ref="N66:N67"/>
    <mergeCell ref="P60:P61"/>
    <mergeCell ref="Q60:Q61"/>
    <mergeCell ref="M56:M57"/>
    <mergeCell ref="N56:N57"/>
    <mergeCell ref="I56:I57"/>
    <mergeCell ref="J56:J57"/>
    <mergeCell ref="J60:J61"/>
    <mergeCell ref="K60:K61"/>
    <mergeCell ref="L60:L61"/>
    <mergeCell ref="M60:M61"/>
    <mergeCell ref="M62:M63"/>
    <mergeCell ref="N62:N63"/>
    <mergeCell ref="N60:N61"/>
    <mergeCell ref="J62:J63"/>
    <mergeCell ref="K62:K63"/>
    <mergeCell ref="L62:L63"/>
    <mergeCell ref="O60:O61"/>
    <mergeCell ref="I66:I67"/>
    <mergeCell ref="J66:J67"/>
    <mergeCell ref="K66:K67"/>
    <mergeCell ref="L66:L67"/>
    <mergeCell ref="I62:I63"/>
    <mergeCell ref="O90:O91"/>
    <mergeCell ref="P90:P91"/>
    <mergeCell ref="Q90:Q91"/>
    <mergeCell ref="I90:I91"/>
    <mergeCell ref="C66:C67"/>
    <mergeCell ref="A92:A93"/>
    <mergeCell ref="B92:B93"/>
    <mergeCell ref="C92:C93"/>
    <mergeCell ref="D92:D93"/>
    <mergeCell ref="E92:E93"/>
    <mergeCell ref="F92:F93"/>
    <mergeCell ref="O92:O93"/>
    <mergeCell ref="P92:P93"/>
    <mergeCell ref="Q92:Q93"/>
    <mergeCell ref="G92:G93"/>
    <mergeCell ref="H92:H93"/>
    <mergeCell ref="I92:I93"/>
    <mergeCell ref="J92:J93"/>
    <mergeCell ref="K92:K93"/>
    <mergeCell ref="L92:L93"/>
    <mergeCell ref="Q70:Q71"/>
    <mergeCell ref="G70:G71"/>
    <mergeCell ref="H70:H71"/>
    <mergeCell ref="I70:I71"/>
    <mergeCell ref="J70:J71"/>
    <mergeCell ref="K70:K71"/>
    <mergeCell ref="M70:M71"/>
    <mergeCell ref="C70:C71"/>
    <mergeCell ref="D70:D71"/>
    <mergeCell ref="E70:E71"/>
    <mergeCell ref="F70:F71"/>
    <mergeCell ref="E68:E69"/>
    <mergeCell ref="Q64:Q65"/>
    <mergeCell ref="G64:G65"/>
    <mergeCell ref="H64:H65"/>
    <mergeCell ref="I64:I65"/>
    <mergeCell ref="J64:J65"/>
    <mergeCell ref="K64:K65"/>
    <mergeCell ref="L64:L65"/>
    <mergeCell ref="O64:O65"/>
    <mergeCell ref="P64:P65"/>
    <mergeCell ref="C64:C65"/>
    <mergeCell ref="G68:G69"/>
    <mergeCell ref="J68:J69"/>
    <mergeCell ref="K68:K69"/>
    <mergeCell ref="L68:L69"/>
    <mergeCell ref="C68:C69"/>
    <mergeCell ref="D68:D69"/>
    <mergeCell ref="L70:L71"/>
    <mergeCell ref="O66:O67"/>
    <mergeCell ref="P66:P67"/>
    <mergeCell ref="Q66:Q67"/>
    <mergeCell ref="G66:G67"/>
    <mergeCell ref="H66:H67"/>
    <mergeCell ref="K46:K47"/>
    <mergeCell ref="L46:L47"/>
    <mergeCell ref="O44:O45"/>
    <mergeCell ref="E9:J9"/>
    <mergeCell ref="K9:L10"/>
    <mergeCell ref="P14:P15"/>
    <mergeCell ref="Q14:Q15"/>
    <mergeCell ref="S9:AW10"/>
    <mergeCell ref="AX9:AX11"/>
    <mergeCell ref="S12:AW12"/>
    <mergeCell ref="B13:AX13"/>
    <mergeCell ref="AW14:AW15"/>
    <mergeCell ref="AU14:AU15"/>
    <mergeCell ref="AV14:AV15"/>
    <mergeCell ref="AX14:AX15"/>
    <mergeCell ref="L14:L15"/>
    <mergeCell ref="E14:E15"/>
    <mergeCell ref="N19:N20"/>
    <mergeCell ref="O19:O20"/>
    <mergeCell ref="J19:J20"/>
    <mergeCell ref="K19:K20"/>
    <mergeCell ref="L19:L20"/>
    <mergeCell ref="AX19:AX20"/>
    <mergeCell ref="G19:G20"/>
    <mergeCell ref="I19:I20"/>
    <mergeCell ref="B19:B20"/>
    <mergeCell ref="M19:M20"/>
    <mergeCell ref="D19:D20"/>
    <mergeCell ref="K14:K15"/>
    <mergeCell ref="B14:B15"/>
    <mergeCell ref="H19:H20"/>
    <mergeCell ref="D14:D15"/>
    <mergeCell ref="AX27:AX28"/>
    <mergeCell ref="B31:AX31"/>
    <mergeCell ref="B32:AX32"/>
    <mergeCell ref="AX33:AX34"/>
    <mergeCell ref="AX37:AX38"/>
    <mergeCell ref="AX16:AX17"/>
    <mergeCell ref="D16:D17"/>
    <mergeCell ref="E16:E17"/>
    <mergeCell ref="F16:F17"/>
    <mergeCell ref="M21:M22"/>
    <mergeCell ref="J21:J22"/>
    <mergeCell ref="K21:K22"/>
    <mergeCell ref="N21:N22"/>
    <mergeCell ref="AX21:AX22"/>
    <mergeCell ref="AX23:AX24"/>
    <mergeCell ref="AX25:AX26"/>
    <mergeCell ref="F21:F22"/>
    <mergeCell ref="G21:G22"/>
    <mergeCell ref="H21:H22"/>
    <mergeCell ref="I21:I22"/>
    <mergeCell ref="Q21:Q22"/>
    <mergeCell ref="P19:P20"/>
    <mergeCell ref="Q23:Q24"/>
    <mergeCell ref="L33:L34"/>
    <mergeCell ref="M33:M34"/>
    <mergeCell ref="N33:N34"/>
    <mergeCell ref="O33:O34"/>
    <mergeCell ref="P33:P34"/>
    <mergeCell ref="Q33:Q34"/>
    <mergeCell ref="Q25:Q26"/>
    <mergeCell ref="P27:P28"/>
    <mergeCell ref="Q27:Q28"/>
    <mergeCell ref="AX44:AX45"/>
    <mergeCell ref="AX46:AX47"/>
    <mergeCell ref="AX48:AX49"/>
    <mergeCell ref="AX50:AX51"/>
    <mergeCell ref="O48:O49"/>
    <mergeCell ref="P48:P49"/>
    <mergeCell ref="Q48:Q49"/>
    <mergeCell ref="O50:O51"/>
    <mergeCell ref="P50:P51"/>
    <mergeCell ref="Q50:Q51"/>
    <mergeCell ref="N50:N51"/>
    <mergeCell ref="M52:M53"/>
    <mergeCell ref="N52:N53"/>
    <mergeCell ref="AV1:AX1"/>
    <mergeCell ref="AN2:AX2"/>
    <mergeCell ref="AU3:AW3"/>
    <mergeCell ref="AU5:AW5"/>
    <mergeCell ref="AU6:AW6"/>
    <mergeCell ref="AX52:AX53"/>
    <mergeCell ref="AU7:AW7"/>
    <mergeCell ref="M48:M49"/>
    <mergeCell ref="O52:O53"/>
    <mergeCell ref="P52:P53"/>
    <mergeCell ref="Q52:Q53"/>
    <mergeCell ref="M50:M51"/>
    <mergeCell ref="AX41:AX42"/>
    <mergeCell ref="B43:AX43"/>
    <mergeCell ref="L41:L42"/>
    <mergeCell ref="M41:M42"/>
    <mergeCell ref="N41:N42"/>
    <mergeCell ref="O41:O42"/>
    <mergeCell ref="K41:K42"/>
    <mergeCell ref="J48:J49"/>
    <mergeCell ref="K48:K49"/>
    <mergeCell ref="L48:L49"/>
    <mergeCell ref="AX39:AX40"/>
    <mergeCell ref="Q39:Q40"/>
    <mergeCell ref="I39:I40"/>
    <mergeCell ref="J39:J40"/>
    <mergeCell ref="K39:K40"/>
    <mergeCell ref="AX106:AX107"/>
    <mergeCell ref="AX108:AX109"/>
    <mergeCell ref="M72:M73"/>
    <mergeCell ref="N72:N73"/>
    <mergeCell ref="O72:O73"/>
    <mergeCell ref="P72:P73"/>
    <mergeCell ref="Q72:Q73"/>
    <mergeCell ref="AX72:AX73"/>
    <mergeCell ref="AX90:AX91"/>
    <mergeCell ref="AX92:AX93"/>
    <mergeCell ref="B94:AX95"/>
    <mergeCell ref="AX96:AX97"/>
    <mergeCell ref="AX98:AX99"/>
    <mergeCell ref="G72:G73"/>
    <mergeCell ref="H72:H73"/>
    <mergeCell ref="I72:I73"/>
    <mergeCell ref="J72:J73"/>
    <mergeCell ref="K72:K73"/>
    <mergeCell ref="L72:L73"/>
    <mergeCell ref="E72:E73"/>
    <mergeCell ref="AX54:AX55"/>
    <mergeCell ref="AX56:AX57"/>
    <mergeCell ref="B58:AX58"/>
    <mergeCell ref="B59:AX59"/>
    <mergeCell ref="AX60:AX61"/>
    <mergeCell ref="AX62:AX63"/>
    <mergeCell ref="AX64:AX65"/>
    <mergeCell ref="AX66:AX67"/>
    <mergeCell ref="AX68:AX69"/>
    <mergeCell ref="AX70:AX71"/>
    <mergeCell ref="K140:K141"/>
    <mergeCell ref="L140:L141"/>
    <mergeCell ref="AX133:AX134"/>
    <mergeCell ref="AX135:AX136"/>
    <mergeCell ref="B137:AX137"/>
    <mergeCell ref="AX138:AX139"/>
    <mergeCell ref="AX140:AX141"/>
    <mergeCell ref="M140:M141"/>
    <mergeCell ref="N140:N141"/>
    <mergeCell ref="O140:O141"/>
    <mergeCell ref="P140:P141"/>
    <mergeCell ref="Q140:Q141"/>
    <mergeCell ref="AX122:AX123"/>
    <mergeCell ref="B124:AX124"/>
    <mergeCell ref="AX125:AX126"/>
    <mergeCell ref="AX127:AX128"/>
    <mergeCell ref="AX129:AX130"/>
    <mergeCell ref="AX131:AX132"/>
    <mergeCell ref="P131:P132"/>
    <mergeCell ref="Q131:Q132"/>
    <mergeCell ref="O131:O132"/>
    <mergeCell ref="L129:L130"/>
    <mergeCell ref="O70:O71"/>
    <mergeCell ref="P70:P71"/>
    <mergeCell ref="H68:H69"/>
    <mergeCell ref="I68:I69"/>
    <mergeCell ref="AX110:AX111"/>
    <mergeCell ref="AX112:AX113"/>
    <mergeCell ref="AX114:AX115"/>
    <mergeCell ref="AX116:AX117"/>
    <mergeCell ref="AX118:AX119"/>
    <mergeCell ref="AX120:AX121"/>
    <mergeCell ref="P129:P130"/>
    <mergeCell ref="Q129:Q130"/>
    <mergeCell ref="D323:O323"/>
    <mergeCell ref="P323:R323"/>
    <mergeCell ref="AX180:AX181"/>
    <mergeCell ref="AX182:AX183"/>
    <mergeCell ref="AX184:AX185"/>
    <mergeCell ref="AX186:AX187"/>
    <mergeCell ref="S319:AW319"/>
    <mergeCell ref="AX319:AX320"/>
    <mergeCell ref="S317:AW317"/>
    <mergeCell ref="S304:AW304"/>
    <mergeCell ref="AX190:AX191"/>
    <mergeCell ref="AX192:AX193"/>
    <mergeCell ref="AX178:AX179"/>
    <mergeCell ref="D305:R305"/>
    <mergeCell ref="D306:R306"/>
    <mergeCell ref="AX188:AX189"/>
    <mergeCell ref="A264:AX264"/>
    <mergeCell ref="S265:AW265"/>
    <mergeCell ref="O138:O139"/>
    <mergeCell ref="P138:P139"/>
    <mergeCell ref="Q138:Q139"/>
    <mergeCell ref="L135:L136"/>
    <mergeCell ref="B320:C320"/>
    <mergeCell ref="D320:O320"/>
    <mergeCell ref="N330:Q330"/>
    <mergeCell ref="D309:R309"/>
    <mergeCell ref="P321:R321"/>
    <mergeCell ref="D319:O319"/>
    <mergeCell ref="P319:R319"/>
    <mergeCell ref="A324:R324"/>
    <mergeCell ref="A317:A318"/>
    <mergeCell ref="B317:C318"/>
    <mergeCell ref="D317:O318"/>
    <mergeCell ref="B323:C323"/>
    <mergeCell ref="AX173:AX174"/>
    <mergeCell ref="AX175:AX176"/>
    <mergeCell ref="B177:AX177"/>
    <mergeCell ref="AX161:AX162"/>
    <mergeCell ref="AX163:AX164"/>
    <mergeCell ref="AX165:AX166"/>
    <mergeCell ref="AX167:AX168"/>
    <mergeCell ref="AX169:AX170"/>
    <mergeCell ref="AX171:AX172"/>
    <mergeCell ref="P175:P176"/>
    <mergeCell ref="P320:R320"/>
    <mergeCell ref="A315:R315"/>
    <mergeCell ref="B322:C322"/>
    <mergeCell ref="D322:O322"/>
    <mergeCell ref="P322:R322"/>
    <mergeCell ref="B313:C313"/>
    <mergeCell ref="B314:C314"/>
    <mergeCell ref="D314:R314"/>
    <mergeCell ref="P317:R318"/>
    <mergeCell ref="B321:C321"/>
    <mergeCell ref="D321:O321"/>
    <mergeCell ref="B319:C319"/>
  </mergeCells>
  <conditionalFormatting sqref="E207:J210 E178:J205 E151:J154 E125:E136 G125:J136 F125 F127 F129 F131 F133 F135 E138:J149 E159:J176 E156:J157 E106:J123 E102:J103 E96:J99 E44:J57 E60:J61 E74:J89 E33:J42 E14:J17 E19:J28">
    <cfRule type="timePeriod" dxfId="557" priority="334" stopIfTrue="1" timePeriod="tomorrow">
      <formula>FLOOR(E14,1)=TODAY()+1</formula>
    </cfRule>
    <cfRule type="timePeriod" dxfId="556" priority="335" stopIfTrue="1" timePeriod="today">
      <formula>FLOOR(E14,1)=TODAY()</formula>
    </cfRule>
    <cfRule type="timePeriod" dxfId="555" priority="336" stopIfTrue="1" timePeriod="yesterday">
      <formula>FLOOR(E14,1)=TODAY()-1</formula>
    </cfRule>
  </conditionalFormatting>
  <conditionalFormatting sqref="F322:G325 I322:J325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31:G61 I31:J61 I3:J7 F3:G7 F9:G18 I9:J18 E19:J28">
    <cfRule type="timePeriod" dxfId="554" priority="331" stopIfTrue="1" timePeriod="tomorrow">
      <formula>FLOOR(D3,1)=TODAY()+1</formula>
    </cfRule>
    <cfRule type="timePeriod" dxfId="553" priority="332" stopIfTrue="1" timePeriod="today">
      <formula>FLOOR(D3,1)=TODAY()</formula>
    </cfRule>
    <cfRule type="timePeriod" dxfId="552" priority="333" stopIfTrue="1" timePeriod="yesterday">
      <formula>FLOOR(D3,1)=TODAY()-1</formula>
    </cfRule>
  </conditionalFormatting>
  <conditionalFormatting sqref="E90:J91">
    <cfRule type="timePeriod" dxfId="551" priority="316" stopIfTrue="1" timePeriod="tomorrow">
      <formula>FLOOR(E90,1)=TODAY()+1</formula>
    </cfRule>
    <cfRule type="timePeriod" dxfId="550" priority="317" stopIfTrue="1" timePeriod="today">
      <formula>FLOOR(E90,1)=TODAY()</formula>
    </cfRule>
    <cfRule type="timePeriod" dxfId="549" priority="318" stopIfTrue="1" timePeriod="yesterday">
      <formula>FLOOR(E90,1)=TODAY()-1</formula>
    </cfRule>
  </conditionalFormatting>
  <conditionalFormatting sqref="F90:G91 I90:J91">
    <cfRule type="timePeriod" dxfId="548" priority="313" stopIfTrue="1" timePeriod="tomorrow">
      <formula>FLOOR(F90,1)=TODAY()+1</formula>
    </cfRule>
    <cfRule type="timePeriod" dxfId="547" priority="314" stopIfTrue="1" timePeriod="today">
      <formula>FLOOR(F90,1)=TODAY()</formula>
    </cfRule>
    <cfRule type="timePeriod" dxfId="546" priority="315" stopIfTrue="1" timePeriod="yesterday">
      <formula>FLOOR(F90,1)=TODAY()-1</formula>
    </cfRule>
  </conditionalFormatting>
  <conditionalFormatting sqref="E92:J93">
    <cfRule type="timePeriod" dxfId="545" priority="292" stopIfTrue="1" timePeriod="tomorrow">
      <formula>FLOOR(E92,1)=TODAY()+1</formula>
    </cfRule>
    <cfRule type="timePeriod" dxfId="544" priority="293" stopIfTrue="1" timePeriod="today">
      <formula>FLOOR(E92,1)=TODAY()</formula>
    </cfRule>
    <cfRule type="timePeriod" dxfId="543" priority="294" stopIfTrue="1" timePeriod="yesterday">
      <formula>FLOOR(E92,1)=TODAY()-1</formula>
    </cfRule>
  </conditionalFormatting>
  <conditionalFormatting sqref="F92:G93 I92:J93">
    <cfRule type="timePeriod" dxfId="542" priority="289" stopIfTrue="1" timePeriod="tomorrow">
      <formula>FLOOR(F92,1)=TODAY()+1</formula>
    </cfRule>
    <cfRule type="timePeriod" dxfId="541" priority="290" stopIfTrue="1" timePeriod="today">
      <formula>FLOOR(F92,1)=TODAY()</formula>
    </cfRule>
    <cfRule type="timePeriod" dxfId="540" priority="291" stopIfTrue="1" timePeriod="yesterday">
      <formula>FLOOR(F92,1)=TODAY()-1</formula>
    </cfRule>
  </conditionalFormatting>
  <conditionalFormatting sqref="E72:J73">
    <cfRule type="timePeriod" dxfId="539" priority="262" stopIfTrue="1" timePeriod="tomorrow">
      <formula>FLOOR(E72,1)=TODAY()+1</formula>
    </cfRule>
    <cfRule type="timePeriod" dxfId="538" priority="263" stopIfTrue="1" timePeriod="today">
      <formula>FLOOR(E72,1)=TODAY()</formula>
    </cfRule>
    <cfRule type="timePeriod" dxfId="537" priority="264" stopIfTrue="1" timePeriod="yesterday">
      <formula>FLOOR(E72,1)=TODAY()-1</formula>
    </cfRule>
  </conditionalFormatting>
  <conditionalFormatting sqref="F72:G73 I72:J73">
    <cfRule type="timePeriod" dxfId="536" priority="259" stopIfTrue="1" timePeriod="tomorrow">
      <formula>FLOOR(F72,1)=TODAY()+1</formula>
    </cfRule>
    <cfRule type="timePeriod" dxfId="535" priority="260" stopIfTrue="1" timePeriod="today">
      <formula>FLOOR(F72,1)=TODAY()</formula>
    </cfRule>
    <cfRule type="timePeriod" dxfId="534" priority="261" stopIfTrue="1" timePeriod="yesterday">
      <formula>FLOOR(F72,1)=TODAY()-1</formula>
    </cfRule>
  </conditionalFormatting>
  <conditionalFormatting sqref="E62:J63">
    <cfRule type="timePeriod" dxfId="533" priority="286" stopIfTrue="1" timePeriod="tomorrow">
      <formula>FLOOR(E62,1)=TODAY()+1</formula>
    </cfRule>
    <cfRule type="timePeriod" dxfId="532" priority="287" stopIfTrue="1" timePeriod="today">
      <formula>FLOOR(E62,1)=TODAY()</formula>
    </cfRule>
    <cfRule type="timePeriod" dxfId="531" priority="288" stopIfTrue="1" timePeriod="yesterday">
      <formula>FLOOR(E62,1)=TODAY()-1</formula>
    </cfRule>
  </conditionalFormatting>
  <conditionalFormatting sqref="F62:G63 I62:J63">
    <cfRule type="timePeriod" dxfId="530" priority="283" stopIfTrue="1" timePeriod="tomorrow">
      <formula>FLOOR(F62,1)=TODAY()+1</formula>
    </cfRule>
    <cfRule type="timePeriod" dxfId="529" priority="284" stopIfTrue="1" timePeriod="today">
      <formula>FLOOR(F62,1)=TODAY()</formula>
    </cfRule>
    <cfRule type="timePeriod" dxfId="528" priority="285" stopIfTrue="1" timePeriod="yesterday">
      <formula>FLOOR(F62,1)=TODAY()-1</formula>
    </cfRule>
  </conditionalFormatting>
  <conditionalFormatting sqref="E64:J67">
    <cfRule type="timePeriod" dxfId="527" priority="280" stopIfTrue="1" timePeriod="tomorrow">
      <formula>FLOOR(E64,1)=TODAY()+1</formula>
    </cfRule>
    <cfRule type="timePeriod" dxfId="526" priority="281" stopIfTrue="1" timePeriod="today">
      <formula>FLOOR(E64,1)=TODAY()</formula>
    </cfRule>
    <cfRule type="timePeriod" dxfId="525" priority="282" stopIfTrue="1" timePeriod="yesterday">
      <formula>FLOOR(E64,1)=TODAY()-1</formula>
    </cfRule>
  </conditionalFormatting>
  <conditionalFormatting sqref="F64:G67 I64:J67">
    <cfRule type="timePeriod" dxfId="524" priority="277" stopIfTrue="1" timePeriod="tomorrow">
      <formula>FLOOR(F64,1)=TODAY()+1</formula>
    </cfRule>
    <cfRule type="timePeriod" dxfId="523" priority="278" stopIfTrue="1" timePeriod="today">
      <formula>FLOOR(F64,1)=TODAY()</formula>
    </cfRule>
    <cfRule type="timePeriod" dxfId="522" priority="279" stopIfTrue="1" timePeriod="yesterday">
      <formula>FLOOR(F64,1)=TODAY()-1</formula>
    </cfRule>
  </conditionalFormatting>
  <conditionalFormatting sqref="E68:J69">
    <cfRule type="timePeriod" dxfId="521" priority="274" stopIfTrue="1" timePeriod="tomorrow">
      <formula>FLOOR(E68,1)=TODAY()+1</formula>
    </cfRule>
    <cfRule type="timePeriod" dxfId="520" priority="275" stopIfTrue="1" timePeriod="today">
      <formula>FLOOR(E68,1)=TODAY()</formula>
    </cfRule>
    <cfRule type="timePeriod" dxfId="519" priority="276" stopIfTrue="1" timePeriod="yesterday">
      <formula>FLOOR(E68,1)=TODAY()-1</formula>
    </cfRule>
  </conditionalFormatting>
  <conditionalFormatting sqref="F68:G69 I68:J69">
    <cfRule type="timePeriod" dxfId="518" priority="271" stopIfTrue="1" timePeriod="tomorrow">
      <formula>FLOOR(F68,1)=TODAY()+1</formula>
    </cfRule>
    <cfRule type="timePeriod" dxfId="517" priority="272" stopIfTrue="1" timePeriod="today">
      <formula>FLOOR(F68,1)=TODAY()</formula>
    </cfRule>
    <cfRule type="timePeriod" dxfId="516" priority="273" stopIfTrue="1" timePeriod="yesterday">
      <formula>FLOOR(F68,1)=TODAY()-1</formula>
    </cfRule>
  </conditionalFormatting>
  <conditionalFormatting sqref="E70:J71">
    <cfRule type="timePeriod" dxfId="515" priority="268" stopIfTrue="1" timePeriod="tomorrow">
      <formula>FLOOR(E70,1)=TODAY()+1</formula>
    </cfRule>
    <cfRule type="timePeriod" dxfId="514" priority="269" stopIfTrue="1" timePeriod="today">
      <formula>FLOOR(E70,1)=TODAY()</formula>
    </cfRule>
    <cfRule type="timePeriod" dxfId="513" priority="270" stopIfTrue="1" timePeriod="yesterday">
      <formula>FLOOR(E70,1)=TODAY()-1</formula>
    </cfRule>
  </conditionalFormatting>
  <conditionalFormatting sqref="F70:G71 I70:J71">
    <cfRule type="timePeriod" dxfId="512" priority="265" stopIfTrue="1" timePeriod="tomorrow">
      <formula>FLOOR(F70,1)=TODAY()+1</formula>
    </cfRule>
    <cfRule type="timePeriod" dxfId="511" priority="266" stopIfTrue="1" timePeriod="today">
      <formula>FLOOR(F70,1)=TODAY()</formula>
    </cfRule>
    <cfRule type="timePeriod" dxfId="510" priority="267" stopIfTrue="1" timePeriod="yesterday">
      <formula>FLOOR(F70,1)=TODAY()-1</formula>
    </cfRule>
  </conditionalFormatting>
  <conditionalFormatting sqref="E29:J30">
    <cfRule type="timePeriod" dxfId="509" priority="256" stopIfTrue="1" timePeriod="tomorrow">
      <formula>FLOOR(E29,1)=TODAY()+1</formula>
    </cfRule>
    <cfRule type="timePeriod" dxfId="508" priority="257" stopIfTrue="1" timePeriod="today">
      <formula>FLOOR(E29,1)=TODAY()</formula>
    </cfRule>
    <cfRule type="timePeriod" dxfId="507" priority="258" stopIfTrue="1" timePeriod="yesterday">
      <formula>FLOOR(E29,1)=TODAY()-1</formula>
    </cfRule>
  </conditionalFormatting>
  <conditionalFormatting sqref="E29:J30">
    <cfRule type="timePeriod" dxfId="506" priority="253" stopIfTrue="1" timePeriod="tomorrow">
      <formula>FLOOR(E29,1)=TODAY()+1</formula>
    </cfRule>
    <cfRule type="timePeriod" dxfId="505" priority="254" stopIfTrue="1" timePeriod="today">
      <formula>FLOOR(E29,1)=TODAY()</formula>
    </cfRule>
    <cfRule type="timePeriod" dxfId="504" priority="255" stopIfTrue="1" timePeriod="yesterday">
      <formula>FLOOR(E29,1)=TODAY()-1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503" priority="250" stopIfTrue="1" timePeriod="tomorrow">
      <formula>FLOOR(E14,1)=TODAY()+1</formula>
    </cfRule>
    <cfRule type="timePeriod" dxfId="502" priority="251" stopIfTrue="1" timePeriod="today">
      <formula>FLOOR(E14,1)=TODAY()</formula>
    </cfRule>
    <cfRule type="timePeriod" dxfId="501" priority="252" stopIfTrue="1" timePeriod="yesterday">
      <formula>FLOOR(E14,1)=TODAY()-1</formula>
    </cfRule>
  </conditionalFormatting>
  <conditionalFormatting sqref="F322:G325 I322:J325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500" priority="247" stopIfTrue="1" timePeriod="tomorrow">
      <formula>FLOOR(D3,1)=TODAY()+1</formula>
    </cfRule>
    <cfRule type="timePeriod" dxfId="499" priority="248" stopIfTrue="1" timePeriod="today">
      <formula>FLOOR(D3,1)=TODAY()</formula>
    </cfRule>
    <cfRule type="timePeriod" dxfId="498" priority="249" stopIfTrue="1" timePeriod="yesterday">
      <formula>FLOOR(D3,1)=TODAY()-1</formula>
    </cfRule>
  </conditionalFormatting>
  <conditionalFormatting sqref="E90:J91">
    <cfRule type="timePeriod" dxfId="497" priority="244" stopIfTrue="1" timePeriod="tomorrow">
      <formula>FLOOR(E90,1)=TODAY()+1</formula>
    </cfRule>
    <cfRule type="timePeriod" dxfId="496" priority="245" stopIfTrue="1" timePeriod="today">
      <formula>FLOOR(E90,1)=TODAY()</formula>
    </cfRule>
    <cfRule type="timePeriod" dxfId="495" priority="246" stopIfTrue="1" timePeriod="yesterday">
      <formula>FLOOR(E90,1)=TODAY()-1</formula>
    </cfRule>
  </conditionalFormatting>
  <conditionalFormatting sqref="F90:G91 I90:J91">
    <cfRule type="timePeriod" dxfId="494" priority="241" stopIfTrue="1" timePeriod="tomorrow">
      <formula>FLOOR(F90,1)=TODAY()+1</formula>
    </cfRule>
    <cfRule type="timePeriod" dxfId="493" priority="242" stopIfTrue="1" timePeriod="today">
      <formula>FLOOR(F90,1)=TODAY()</formula>
    </cfRule>
    <cfRule type="timePeriod" dxfId="492" priority="243" stopIfTrue="1" timePeriod="yesterday">
      <formula>FLOOR(F90,1)=TODAY()-1</formula>
    </cfRule>
  </conditionalFormatting>
  <conditionalFormatting sqref="E92:J93">
    <cfRule type="timePeriod" dxfId="491" priority="238" stopIfTrue="1" timePeriod="tomorrow">
      <formula>FLOOR(E92,1)=TODAY()+1</formula>
    </cfRule>
    <cfRule type="timePeriod" dxfId="490" priority="239" stopIfTrue="1" timePeriod="today">
      <formula>FLOOR(E92,1)=TODAY()</formula>
    </cfRule>
    <cfRule type="timePeriod" dxfId="489" priority="240" stopIfTrue="1" timePeriod="yesterday">
      <formula>FLOOR(E92,1)=TODAY()-1</formula>
    </cfRule>
  </conditionalFormatting>
  <conditionalFormatting sqref="F92:G93 I92:J93">
    <cfRule type="timePeriod" dxfId="488" priority="235" stopIfTrue="1" timePeriod="tomorrow">
      <formula>FLOOR(F92,1)=TODAY()+1</formula>
    </cfRule>
    <cfRule type="timePeriod" dxfId="487" priority="236" stopIfTrue="1" timePeriod="today">
      <formula>FLOOR(F92,1)=TODAY()</formula>
    </cfRule>
    <cfRule type="timePeriod" dxfId="486" priority="237" stopIfTrue="1" timePeriod="yesterday">
      <formula>FLOOR(F92,1)=TODAY()-1</formula>
    </cfRule>
  </conditionalFormatting>
  <conditionalFormatting sqref="E72:J73">
    <cfRule type="timePeriod" dxfId="485" priority="232" stopIfTrue="1" timePeriod="tomorrow">
      <formula>FLOOR(E72,1)=TODAY()+1</formula>
    </cfRule>
    <cfRule type="timePeriod" dxfId="484" priority="233" stopIfTrue="1" timePeriod="today">
      <formula>FLOOR(E72,1)=TODAY()</formula>
    </cfRule>
    <cfRule type="timePeriod" dxfId="483" priority="234" stopIfTrue="1" timePeriod="yesterday">
      <formula>FLOOR(E72,1)=TODAY()-1</formula>
    </cfRule>
  </conditionalFormatting>
  <conditionalFormatting sqref="F72:G73 I72:J73">
    <cfRule type="timePeriod" dxfId="482" priority="229" stopIfTrue="1" timePeriod="tomorrow">
      <formula>FLOOR(F72,1)=TODAY()+1</formula>
    </cfRule>
    <cfRule type="timePeriod" dxfId="481" priority="230" stopIfTrue="1" timePeriod="today">
      <formula>FLOOR(F72,1)=TODAY()</formula>
    </cfRule>
    <cfRule type="timePeriod" dxfId="480" priority="231" stopIfTrue="1" timePeriod="yesterday">
      <formula>FLOOR(F72,1)=TODAY()-1</formula>
    </cfRule>
  </conditionalFormatting>
  <conditionalFormatting sqref="E62:J63">
    <cfRule type="timePeriod" dxfId="479" priority="226" stopIfTrue="1" timePeriod="tomorrow">
      <formula>FLOOR(E62,1)=TODAY()+1</formula>
    </cfRule>
    <cfRule type="timePeriod" dxfId="478" priority="227" stopIfTrue="1" timePeriod="today">
      <formula>FLOOR(E62,1)=TODAY()</formula>
    </cfRule>
    <cfRule type="timePeriod" dxfId="477" priority="228" stopIfTrue="1" timePeriod="yesterday">
      <formula>FLOOR(E62,1)=TODAY()-1</formula>
    </cfRule>
  </conditionalFormatting>
  <conditionalFormatting sqref="F62:G63 I62:J63">
    <cfRule type="timePeriod" dxfId="476" priority="223" stopIfTrue="1" timePeriod="tomorrow">
      <formula>FLOOR(F62,1)=TODAY()+1</formula>
    </cfRule>
    <cfRule type="timePeriod" dxfId="475" priority="224" stopIfTrue="1" timePeriod="today">
      <formula>FLOOR(F62,1)=TODAY()</formula>
    </cfRule>
    <cfRule type="timePeriod" dxfId="474" priority="225" stopIfTrue="1" timePeriod="yesterday">
      <formula>FLOOR(F62,1)=TODAY()-1</formula>
    </cfRule>
  </conditionalFormatting>
  <conditionalFormatting sqref="E64:J67">
    <cfRule type="timePeriod" dxfId="473" priority="220" stopIfTrue="1" timePeriod="tomorrow">
      <formula>FLOOR(E64,1)=TODAY()+1</formula>
    </cfRule>
    <cfRule type="timePeriod" dxfId="472" priority="221" stopIfTrue="1" timePeriod="today">
      <formula>FLOOR(E64,1)=TODAY()</formula>
    </cfRule>
    <cfRule type="timePeriod" dxfId="471" priority="222" stopIfTrue="1" timePeriod="yesterday">
      <formula>FLOOR(E64,1)=TODAY()-1</formula>
    </cfRule>
  </conditionalFormatting>
  <conditionalFormatting sqref="F64:G67 I64:J67">
    <cfRule type="timePeriod" dxfId="470" priority="217" stopIfTrue="1" timePeriod="tomorrow">
      <formula>FLOOR(F64,1)=TODAY()+1</formula>
    </cfRule>
    <cfRule type="timePeriod" dxfId="469" priority="218" stopIfTrue="1" timePeriod="today">
      <formula>FLOOR(F64,1)=TODAY()</formula>
    </cfRule>
    <cfRule type="timePeriod" dxfId="468" priority="219" stopIfTrue="1" timePeriod="yesterday">
      <formula>FLOOR(F64,1)=TODAY()-1</formula>
    </cfRule>
  </conditionalFormatting>
  <conditionalFormatting sqref="E68:J69">
    <cfRule type="timePeriod" dxfId="467" priority="214" stopIfTrue="1" timePeriod="tomorrow">
      <formula>FLOOR(E68,1)=TODAY()+1</formula>
    </cfRule>
    <cfRule type="timePeriod" dxfId="466" priority="215" stopIfTrue="1" timePeriod="today">
      <formula>FLOOR(E68,1)=TODAY()</formula>
    </cfRule>
    <cfRule type="timePeriod" dxfId="465" priority="216" stopIfTrue="1" timePeriod="yesterday">
      <formula>FLOOR(E68,1)=TODAY()-1</formula>
    </cfRule>
  </conditionalFormatting>
  <conditionalFormatting sqref="F68:G69 I68:J69">
    <cfRule type="timePeriod" dxfId="464" priority="211" stopIfTrue="1" timePeriod="tomorrow">
      <formula>FLOOR(F68,1)=TODAY()+1</formula>
    </cfRule>
    <cfRule type="timePeriod" dxfId="463" priority="212" stopIfTrue="1" timePeriod="today">
      <formula>FLOOR(F68,1)=TODAY()</formula>
    </cfRule>
    <cfRule type="timePeriod" dxfId="462" priority="213" stopIfTrue="1" timePeriod="yesterday">
      <formula>FLOOR(F68,1)=TODAY()-1</formula>
    </cfRule>
  </conditionalFormatting>
  <conditionalFormatting sqref="E70:J71">
    <cfRule type="timePeriod" dxfId="461" priority="208" stopIfTrue="1" timePeriod="tomorrow">
      <formula>FLOOR(E70,1)=TODAY()+1</formula>
    </cfRule>
    <cfRule type="timePeriod" dxfId="460" priority="209" stopIfTrue="1" timePeriod="today">
      <formula>FLOOR(E70,1)=TODAY()</formula>
    </cfRule>
    <cfRule type="timePeriod" dxfId="459" priority="210" stopIfTrue="1" timePeriod="yesterday">
      <formula>FLOOR(E70,1)=TODAY()-1</formula>
    </cfRule>
  </conditionalFormatting>
  <conditionalFormatting sqref="F70:G71 I70:J71">
    <cfRule type="timePeriod" dxfId="458" priority="205" stopIfTrue="1" timePeriod="tomorrow">
      <formula>FLOOR(F70,1)=TODAY()+1</formula>
    </cfRule>
    <cfRule type="timePeriod" dxfId="457" priority="206" stopIfTrue="1" timePeriod="today">
      <formula>FLOOR(F70,1)=TODAY()</formula>
    </cfRule>
    <cfRule type="timePeriod" dxfId="456" priority="207" stopIfTrue="1" timePeriod="yesterday">
      <formula>FLOOR(F70,1)=TODAY()-1</formula>
    </cfRule>
  </conditionalFormatting>
  <conditionalFormatting sqref="E207:J210 E178:J205 E151:J154 E125:E136 G125:J136 F125 F127 F129 F131 F133 F135 E138:J149 E159:J176 E156:J157 E106:J123 E102:J103 E96:J99 E44:J57 E33:J42 E14:J17 E19:J30 E60:J93">
    <cfRule type="timePeriod" dxfId="455" priority="202" stopIfTrue="1" timePeriod="tomorrow">
      <formula>FLOOR(E14,1)=TODAY()+1</formula>
    </cfRule>
    <cfRule type="timePeriod" dxfId="454" priority="203" stopIfTrue="1" timePeriod="today">
      <formula>FLOOR(E14,1)=TODAY()</formula>
    </cfRule>
    <cfRule type="timePeriod" dxfId="453" priority="204" stopIfTrue="1" timePeriod="yesterday">
      <formula>FLOOR(E14,1)=TODAY()-1</formula>
    </cfRule>
  </conditionalFormatting>
  <conditionalFormatting sqref="F322:G325 I322:J325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I3:J7 F3:G7 F9:G18 I9:J18 E19:J28 F29:G93 I29:J93">
    <cfRule type="timePeriod" dxfId="452" priority="199" stopIfTrue="1" timePeriod="tomorrow">
      <formula>FLOOR(D3,1)=TODAY()+1</formula>
    </cfRule>
    <cfRule type="timePeriod" dxfId="451" priority="200" stopIfTrue="1" timePeriod="today">
      <formula>FLOOR(D3,1)=TODAY()</formula>
    </cfRule>
    <cfRule type="timePeriod" dxfId="450" priority="201" stopIfTrue="1" timePeriod="yesterday">
      <formula>FLOOR(D3,1)=TODAY()-1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449" priority="196" stopIfTrue="1" timePeriod="tomorrow">
      <formula>FLOOR(E14,1)=TODAY()+1</formula>
    </cfRule>
    <cfRule type="timePeriod" dxfId="448" priority="197" stopIfTrue="1" timePeriod="today">
      <formula>FLOOR(E14,1)=TODAY()</formula>
    </cfRule>
    <cfRule type="timePeriod" dxfId="447" priority="198" stopIfTrue="1" timePeriod="yesterday">
      <formula>FLOOR(E14,1)=TODAY()-1</formula>
    </cfRule>
  </conditionalFormatting>
  <conditionalFormatting sqref="F322:G325 F327:G329 E330:F330 E326:J326 I322:J325 I327:J329 H330:I330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446" priority="193" stopIfTrue="1" timePeriod="tomorrow">
      <formula>FLOOR(D3,1)=TODAY()+1</formula>
    </cfRule>
    <cfRule type="timePeriod" dxfId="445" priority="194" stopIfTrue="1" timePeriod="today">
      <formula>FLOOR(D3,1)=TODAY()</formula>
    </cfRule>
    <cfRule type="timePeriod" dxfId="444" priority="195" stopIfTrue="1" timePeriod="yesterday">
      <formula>FLOOR(D3,1)=TODAY()-1</formula>
    </cfRule>
  </conditionalFormatting>
  <conditionalFormatting sqref="E90:J91">
    <cfRule type="timePeriod" dxfId="443" priority="190" stopIfTrue="1" timePeriod="tomorrow">
      <formula>FLOOR(E90,1)=TODAY()+1</formula>
    </cfRule>
    <cfRule type="timePeriod" dxfId="442" priority="191" stopIfTrue="1" timePeriod="today">
      <formula>FLOOR(E90,1)=TODAY()</formula>
    </cfRule>
    <cfRule type="timePeriod" dxfId="441" priority="192" stopIfTrue="1" timePeriod="yesterday">
      <formula>FLOOR(E90,1)=TODAY()-1</formula>
    </cfRule>
  </conditionalFormatting>
  <conditionalFormatting sqref="F90:G91 I90:J91">
    <cfRule type="timePeriod" dxfId="440" priority="187" stopIfTrue="1" timePeriod="tomorrow">
      <formula>FLOOR(F90,1)=TODAY()+1</formula>
    </cfRule>
    <cfRule type="timePeriod" dxfId="439" priority="188" stopIfTrue="1" timePeriod="today">
      <formula>FLOOR(F90,1)=TODAY()</formula>
    </cfRule>
    <cfRule type="timePeriod" dxfId="438" priority="189" stopIfTrue="1" timePeriod="yesterday">
      <formula>FLOOR(F90,1)=TODAY()-1</formula>
    </cfRule>
  </conditionalFormatting>
  <conditionalFormatting sqref="E92:J93">
    <cfRule type="timePeriod" dxfId="437" priority="184" stopIfTrue="1" timePeriod="tomorrow">
      <formula>FLOOR(E92,1)=TODAY()+1</formula>
    </cfRule>
    <cfRule type="timePeriod" dxfId="436" priority="185" stopIfTrue="1" timePeriod="today">
      <formula>FLOOR(E92,1)=TODAY()</formula>
    </cfRule>
    <cfRule type="timePeriod" dxfId="435" priority="186" stopIfTrue="1" timePeriod="yesterday">
      <formula>FLOOR(E92,1)=TODAY()-1</formula>
    </cfRule>
  </conditionalFormatting>
  <conditionalFormatting sqref="F92:G93 I92:J93">
    <cfRule type="timePeriod" dxfId="434" priority="181" stopIfTrue="1" timePeriod="tomorrow">
      <formula>FLOOR(F92,1)=TODAY()+1</formula>
    </cfRule>
    <cfRule type="timePeriod" dxfId="433" priority="182" stopIfTrue="1" timePeriod="today">
      <formula>FLOOR(F92,1)=TODAY()</formula>
    </cfRule>
    <cfRule type="timePeriod" dxfId="432" priority="183" stopIfTrue="1" timePeriod="yesterday">
      <formula>FLOOR(F92,1)=TODAY()-1</formula>
    </cfRule>
  </conditionalFormatting>
  <conditionalFormatting sqref="E72:J73">
    <cfRule type="timePeriod" dxfId="431" priority="178" stopIfTrue="1" timePeriod="tomorrow">
      <formula>FLOOR(E72,1)=TODAY()+1</formula>
    </cfRule>
    <cfRule type="timePeriod" dxfId="430" priority="179" stopIfTrue="1" timePeriod="today">
      <formula>FLOOR(E72,1)=TODAY()</formula>
    </cfRule>
    <cfRule type="timePeriod" dxfId="429" priority="180" stopIfTrue="1" timePeriod="yesterday">
      <formula>FLOOR(E72,1)=TODAY()-1</formula>
    </cfRule>
  </conditionalFormatting>
  <conditionalFormatting sqref="F72:G73 I72:J73">
    <cfRule type="timePeriod" dxfId="428" priority="175" stopIfTrue="1" timePeriod="tomorrow">
      <formula>FLOOR(F72,1)=TODAY()+1</formula>
    </cfRule>
    <cfRule type="timePeriod" dxfId="427" priority="176" stopIfTrue="1" timePeriod="today">
      <formula>FLOOR(F72,1)=TODAY()</formula>
    </cfRule>
    <cfRule type="timePeriod" dxfId="426" priority="177" stopIfTrue="1" timePeriod="yesterday">
      <formula>FLOOR(F72,1)=TODAY()-1</formula>
    </cfRule>
  </conditionalFormatting>
  <conditionalFormatting sqref="E62:J63">
    <cfRule type="timePeriod" dxfId="425" priority="172" stopIfTrue="1" timePeriod="tomorrow">
      <formula>FLOOR(E62,1)=TODAY()+1</formula>
    </cfRule>
    <cfRule type="timePeriod" dxfId="424" priority="173" stopIfTrue="1" timePeriod="today">
      <formula>FLOOR(E62,1)=TODAY()</formula>
    </cfRule>
    <cfRule type="timePeriod" dxfId="423" priority="174" stopIfTrue="1" timePeriod="yesterday">
      <formula>FLOOR(E62,1)=TODAY()-1</formula>
    </cfRule>
  </conditionalFormatting>
  <conditionalFormatting sqref="F62:G63 I62:J63">
    <cfRule type="timePeriod" dxfId="422" priority="169" stopIfTrue="1" timePeriod="tomorrow">
      <formula>FLOOR(F62,1)=TODAY()+1</formula>
    </cfRule>
    <cfRule type="timePeriod" dxfId="421" priority="170" stopIfTrue="1" timePeriod="today">
      <formula>FLOOR(F62,1)=TODAY()</formula>
    </cfRule>
    <cfRule type="timePeriod" dxfId="420" priority="171" stopIfTrue="1" timePeriod="yesterday">
      <formula>FLOOR(F62,1)=TODAY()-1</formula>
    </cfRule>
  </conditionalFormatting>
  <conditionalFormatting sqref="E64:J67">
    <cfRule type="timePeriod" dxfId="419" priority="166" stopIfTrue="1" timePeriod="tomorrow">
      <formula>FLOOR(E64,1)=TODAY()+1</formula>
    </cfRule>
    <cfRule type="timePeriod" dxfId="418" priority="167" stopIfTrue="1" timePeriod="today">
      <formula>FLOOR(E64,1)=TODAY()</formula>
    </cfRule>
    <cfRule type="timePeriod" dxfId="417" priority="168" stopIfTrue="1" timePeriod="yesterday">
      <formula>FLOOR(E64,1)=TODAY()-1</formula>
    </cfRule>
  </conditionalFormatting>
  <conditionalFormatting sqref="F64:G67 I64:J67">
    <cfRule type="timePeriod" dxfId="416" priority="163" stopIfTrue="1" timePeriod="tomorrow">
      <formula>FLOOR(F64,1)=TODAY()+1</formula>
    </cfRule>
    <cfRule type="timePeriod" dxfId="415" priority="164" stopIfTrue="1" timePeriod="today">
      <formula>FLOOR(F64,1)=TODAY()</formula>
    </cfRule>
    <cfRule type="timePeriod" dxfId="414" priority="165" stopIfTrue="1" timePeriod="yesterday">
      <formula>FLOOR(F64,1)=TODAY()-1</formula>
    </cfRule>
  </conditionalFormatting>
  <conditionalFormatting sqref="E68:J69">
    <cfRule type="timePeriod" dxfId="413" priority="160" stopIfTrue="1" timePeriod="tomorrow">
      <formula>FLOOR(E68,1)=TODAY()+1</formula>
    </cfRule>
    <cfRule type="timePeriod" dxfId="412" priority="161" stopIfTrue="1" timePeriod="today">
      <formula>FLOOR(E68,1)=TODAY()</formula>
    </cfRule>
    <cfRule type="timePeriod" dxfId="411" priority="162" stopIfTrue="1" timePeriod="yesterday">
      <formula>FLOOR(E68,1)=TODAY()-1</formula>
    </cfRule>
  </conditionalFormatting>
  <conditionalFormatting sqref="F68:G69 I68:J69">
    <cfRule type="timePeriod" dxfId="410" priority="157" stopIfTrue="1" timePeriod="tomorrow">
      <formula>FLOOR(F68,1)=TODAY()+1</formula>
    </cfRule>
    <cfRule type="timePeriod" dxfId="409" priority="158" stopIfTrue="1" timePeriod="today">
      <formula>FLOOR(F68,1)=TODAY()</formula>
    </cfRule>
    <cfRule type="timePeriod" dxfId="408" priority="159" stopIfTrue="1" timePeriod="yesterday">
      <formula>FLOOR(F68,1)=TODAY()-1</formula>
    </cfRule>
  </conditionalFormatting>
  <conditionalFormatting sqref="E70:J71">
    <cfRule type="timePeriod" dxfId="407" priority="154" stopIfTrue="1" timePeriod="tomorrow">
      <formula>FLOOR(E70,1)=TODAY()+1</formula>
    </cfRule>
    <cfRule type="timePeriod" dxfId="406" priority="155" stopIfTrue="1" timePeriod="today">
      <formula>FLOOR(E70,1)=TODAY()</formula>
    </cfRule>
    <cfRule type="timePeriod" dxfId="405" priority="156" stopIfTrue="1" timePeriod="yesterday">
      <formula>FLOOR(E70,1)=TODAY()-1</formula>
    </cfRule>
  </conditionalFormatting>
  <conditionalFormatting sqref="F70:G71 I70:J71">
    <cfRule type="timePeriod" dxfId="404" priority="151" stopIfTrue="1" timePeriod="tomorrow">
      <formula>FLOOR(F70,1)=TODAY()+1</formula>
    </cfRule>
    <cfRule type="timePeriod" dxfId="403" priority="152" stopIfTrue="1" timePeriod="today">
      <formula>FLOOR(F70,1)=TODAY()</formula>
    </cfRule>
    <cfRule type="timePeriod" dxfId="402" priority="153" stopIfTrue="1" timePeriod="yesterday">
      <formula>FLOOR(F70,1)=TODAY()-1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401" priority="148" stopIfTrue="1" timePeriod="tomorrow">
      <formula>FLOOR(E14,1)=TODAY()+1</formula>
    </cfRule>
    <cfRule type="timePeriod" dxfId="400" priority="149" stopIfTrue="1" timePeriod="today">
      <formula>FLOOR(E14,1)=TODAY()</formula>
    </cfRule>
    <cfRule type="timePeriod" dxfId="399" priority="150" stopIfTrue="1" timePeriod="yesterday">
      <formula>FLOOR(E14,1)=TODAY()-1</formula>
    </cfRule>
  </conditionalFormatting>
  <conditionalFormatting sqref="F322:G325 F327:G329 E330:F330 E326:J326 I322:J325 I327:J329 H330:I330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398" priority="145" stopIfTrue="1" timePeriod="tomorrow">
      <formula>FLOOR(D3,1)=TODAY()+1</formula>
    </cfRule>
    <cfRule type="timePeriod" dxfId="397" priority="146" stopIfTrue="1" timePeriod="today">
      <formula>FLOOR(D3,1)=TODAY()</formula>
    </cfRule>
    <cfRule type="timePeriod" dxfId="396" priority="147" stopIfTrue="1" timePeriod="yesterday">
      <formula>FLOOR(D3,1)=TODAY()-1</formula>
    </cfRule>
  </conditionalFormatting>
  <conditionalFormatting sqref="E90:J91">
    <cfRule type="timePeriod" dxfId="395" priority="142" stopIfTrue="1" timePeriod="tomorrow">
      <formula>FLOOR(E90,1)=TODAY()+1</formula>
    </cfRule>
    <cfRule type="timePeriod" dxfId="394" priority="143" stopIfTrue="1" timePeriod="today">
      <formula>FLOOR(E90,1)=TODAY()</formula>
    </cfRule>
    <cfRule type="timePeriod" dxfId="393" priority="144" stopIfTrue="1" timePeriod="yesterday">
      <formula>FLOOR(E90,1)=TODAY()-1</formula>
    </cfRule>
  </conditionalFormatting>
  <conditionalFormatting sqref="F90:G91 I90:J91">
    <cfRule type="timePeriod" dxfId="392" priority="139" stopIfTrue="1" timePeriod="tomorrow">
      <formula>FLOOR(F90,1)=TODAY()+1</formula>
    </cfRule>
    <cfRule type="timePeriod" dxfId="391" priority="140" stopIfTrue="1" timePeriod="today">
      <formula>FLOOR(F90,1)=TODAY()</formula>
    </cfRule>
    <cfRule type="timePeriod" dxfId="390" priority="141" stopIfTrue="1" timePeriod="yesterday">
      <formula>FLOOR(F90,1)=TODAY()-1</formula>
    </cfRule>
  </conditionalFormatting>
  <conditionalFormatting sqref="E92:J93">
    <cfRule type="timePeriod" dxfId="389" priority="136" stopIfTrue="1" timePeriod="tomorrow">
      <formula>FLOOR(E92,1)=TODAY()+1</formula>
    </cfRule>
    <cfRule type="timePeriod" dxfId="388" priority="137" stopIfTrue="1" timePeriod="today">
      <formula>FLOOR(E92,1)=TODAY()</formula>
    </cfRule>
    <cfRule type="timePeriod" dxfId="387" priority="138" stopIfTrue="1" timePeriod="yesterday">
      <formula>FLOOR(E92,1)=TODAY()-1</formula>
    </cfRule>
  </conditionalFormatting>
  <conditionalFormatting sqref="F92:G93 I92:J93">
    <cfRule type="timePeriod" dxfId="386" priority="133" stopIfTrue="1" timePeriod="tomorrow">
      <formula>FLOOR(F92,1)=TODAY()+1</formula>
    </cfRule>
    <cfRule type="timePeriod" dxfId="385" priority="134" stopIfTrue="1" timePeriod="today">
      <formula>FLOOR(F92,1)=TODAY()</formula>
    </cfRule>
    <cfRule type="timePeriod" dxfId="384" priority="135" stopIfTrue="1" timePeriod="yesterday">
      <formula>FLOOR(F92,1)=TODAY()-1</formula>
    </cfRule>
  </conditionalFormatting>
  <conditionalFormatting sqref="E72:J73">
    <cfRule type="timePeriod" dxfId="383" priority="130" stopIfTrue="1" timePeriod="tomorrow">
      <formula>FLOOR(E72,1)=TODAY()+1</formula>
    </cfRule>
    <cfRule type="timePeriod" dxfId="382" priority="131" stopIfTrue="1" timePeriod="today">
      <formula>FLOOR(E72,1)=TODAY()</formula>
    </cfRule>
    <cfRule type="timePeriod" dxfId="381" priority="132" stopIfTrue="1" timePeriod="yesterday">
      <formula>FLOOR(E72,1)=TODAY()-1</formula>
    </cfRule>
  </conditionalFormatting>
  <conditionalFormatting sqref="F72:G73 I72:J73">
    <cfRule type="timePeriod" dxfId="380" priority="127" stopIfTrue="1" timePeriod="tomorrow">
      <formula>FLOOR(F72,1)=TODAY()+1</formula>
    </cfRule>
    <cfRule type="timePeriod" dxfId="379" priority="128" stopIfTrue="1" timePeriod="today">
      <formula>FLOOR(F72,1)=TODAY()</formula>
    </cfRule>
    <cfRule type="timePeriod" dxfId="378" priority="129" stopIfTrue="1" timePeriod="yesterday">
      <formula>FLOOR(F72,1)=TODAY()-1</formula>
    </cfRule>
  </conditionalFormatting>
  <conditionalFormatting sqref="E62:J63">
    <cfRule type="timePeriod" dxfId="377" priority="124" stopIfTrue="1" timePeriod="tomorrow">
      <formula>FLOOR(E62,1)=TODAY()+1</formula>
    </cfRule>
    <cfRule type="timePeriod" dxfId="376" priority="125" stopIfTrue="1" timePeriod="today">
      <formula>FLOOR(E62,1)=TODAY()</formula>
    </cfRule>
    <cfRule type="timePeriod" dxfId="375" priority="126" stopIfTrue="1" timePeriod="yesterday">
      <formula>FLOOR(E62,1)=TODAY()-1</formula>
    </cfRule>
  </conditionalFormatting>
  <conditionalFormatting sqref="F62:G63 I62:J63">
    <cfRule type="timePeriod" dxfId="374" priority="121" stopIfTrue="1" timePeriod="tomorrow">
      <formula>FLOOR(F62,1)=TODAY()+1</formula>
    </cfRule>
    <cfRule type="timePeriod" dxfId="373" priority="122" stopIfTrue="1" timePeriod="today">
      <formula>FLOOR(F62,1)=TODAY()</formula>
    </cfRule>
    <cfRule type="timePeriod" dxfId="372" priority="123" stopIfTrue="1" timePeriod="yesterday">
      <formula>FLOOR(F62,1)=TODAY()-1</formula>
    </cfRule>
  </conditionalFormatting>
  <conditionalFormatting sqref="E64:J67">
    <cfRule type="timePeriod" dxfId="371" priority="118" stopIfTrue="1" timePeriod="tomorrow">
      <formula>FLOOR(E64,1)=TODAY()+1</formula>
    </cfRule>
    <cfRule type="timePeriod" dxfId="370" priority="119" stopIfTrue="1" timePeriod="today">
      <formula>FLOOR(E64,1)=TODAY()</formula>
    </cfRule>
    <cfRule type="timePeriod" dxfId="369" priority="120" stopIfTrue="1" timePeriod="yesterday">
      <formula>FLOOR(E64,1)=TODAY()-1</formula>
    </cfRule>
  </conditionalFormatting>
  <conditionalFormatting sqref="F64:G67 I64:J67">
    <cfRule type="timePeriod" dxfId="368" priority="115" stopIfTrue="1" timePeriod="tomorrow">
      <formula>FLOOR(F64,1)=TODAY()+1</formula>
    </cfRule>
    <cfRule type="timePeriod" dxfId="367" priority="116" stopIfTrue="1" timePeriod="today">
      <formula>FLOOR(F64,1)=TODAY()</formula>
    </cfRule>
    <cfRule type="timePeriod" dxfId="366" priority="117" stopIfTrue="1" timePeriod="yesterday">
      <formula>FLOOR(F64,1)=TODAY()-1</formula>
    </cfRule>
  </conditionalFormatting>
  <conditionalFormatting sqref="E68:J69">
    <cfRule type="timePeriod" dxfId="365" priority="112" stopIfTrue="1" timePeriod="tomorrow">
      <formula>FLOOR(E68,1)=TODAY()+1</formula>
    </cfRule>
    <cfRule type="timePeriod" dxfId="364" priority="113" stopIfTrue="1" timePeriod="today">
      <formula>FLOOR(E68,1)=TODAY()</formula>
    </cfRule>
    <cfRule type="timePeriod" dxfId="363" priority="114" stopIfTrue="1" timePeriod="yesterday">
      <formula>FLOOR(E68,1)=TODAY()-1</formula>
    </cfRule>
  </conditionalFormatting>
  <conditionalFormatting sqref="F68:G69 I68:J69">
    <cfRule type="timePeriod" dxfId="362" priority="109" stopIfTrue="1" timePeriod="tomorrow">
      <formula>FLOOR(F68,1)=TODAY()+1</formula>
    </cfRule>
    <cfRule type="timePeriod" dxfId="361" priority="110" stopIfTrue="1" timePeriod="today">
      <formula>FLOOR(F68,1)=TODAY()</formula>
    </cfRule>
    <cfRule type="timePeriod" dxfId="360" priority="111" stopIfTrue="1" timePeriod="yesterday">
      <formula>FLOOR(F68,1)=TODAY()-1</formula>
    </cfRule>
  </conditionalFormatting>
  <conditionalFormatting sqref="E70:J71">
    <cfRule type="timePeriod" dxfId="359" priority="106" stopIfTrue="1" timePeriod="tomorrow">
      <formula>FLOOR(E70,1)=TODAY()+1</formula>
    </cfRule>
    <cfRule type="timePeriod" dxfId="358" priority="107" stopIfTrue="1" timePeriod="today">
      <formula>FLOOR(E70,1)=TODAY()</formula>
    </cfRule>
    <cfRule type="timePeriod" dxfId="357" priority="108" stopIfTrue="1" timePeriod="yesterday">
      <formula>FLOOR(E70,1)=TODAY()-1</formula>
    </cfRule>
  </conditionalFormatting>
  <conditionalFormatting sqref="F70:G71 I70:J71">
    <cfRule type="timePeriod" dxfId="356" priority="103" stopIfTrue="1" timePeriod="tomorrow">
      <formula>FLOOR(F70,1)=TODAY()+1</formula>
    </cfRule>
    <cfRule type="timePeriod" dxfId="355" priority="104" stopIfTrue="1" timePeriod="today">
      <formula>FLOOR(F70,1)=TODAY()</formula>
    </cfRule>
    <cfRule type="timePeriod" dxfId="354" priority="105" stopIfTrue="1" timePeriod="yesterday">
      <formula>FLOOR(F70,1)=TODAY()-1</formula>
    </cfRule>
  </conditionalFormatting>
  <conditionalFormatting sqref="E207:J210 E178:J205 E151:J154 E125:E136 G125:J136 F125 F127 F129 F131 F133 F135 E138:J149 E159:J176 E156:J157 E106:J123 E102:J103 E96:J99 E44:J57 E33:J42 E14:J17 E19:J30 E60:J93">
    <cfRule type="timePeriod" dxfId="353" priority="100" stopIfTrue="1" timePeriod="tomorrow">
      <formula>FLOOR(E14,1)=TODAY()+1</formula>
    </cfRule>
    <cfRule type="timePeriod" dxfId="352" priority="101" stopIfTrue="1" timePeriod="today">
      <formula>FLOOR(E14,1)=TODAY()</formula>
    </cfRule>
    <cfRule type="timePeriod" dxfId="351" priority="102" stopIfTrue="1" timePeriod="yesterday">
      <formula>FLOOR(E14,1)=TODAY()-1</formula>
    </cfRule>
  </conditionalFormatting>
  <conditionalFormatting sqref="F322:G325 I322:J325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I3:J7 F3:G7 F9:G18 I9:J18 E19:J28 F29:G93 I29:J93">
    <cfRule type="timePeriod" dxfId="350" priority="97" stopIfTrue="1" timePeriod="tomorrow">
      <formula>FLOOR(D3,1)=TODAY()+1</formula>
    </cfRule>
    <cfRule type="timePeriod" dxfId="349" priority="98" stopIfTrue="1" timePeriod="today">
      <formula>FLOOR(D3,1)=TODAY()</formula>
    </cfRule>
    <cfRule type="timePeriod" dxfId="348" priority="99" stopIfTrue="1" timePeriod="yesterday">
      <formula>FLOOR(D3,1)=TODAY()-1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347" priority="94" stopIfTrue="1" timePeriod="tomorrow">
      <formula>FLOOR(E14,1)=TODAY()+1</formula>
    </cfRule>
    <cfRule type="timePeriod" dxfId="346" priority="95" stopIfTrue="1" timePeriod="today">
      <formula>FLOOR(E14,1)=TODAY()</formula>
    </cfRule>
    <cfRule type="timePeriod" dxfId="345" priority="96" stopIfTrue="1" timePeriod="yesterday">
      <formula>FLOOR(E14,1)=TODAY()-1</formula>
    </cfRule>
  </conditionalFormatting>
  <conditionalFormatting sqref="F322:G325 F327:G329 E330:F330 E326:J326 I322:J325 I327:J329 H330:I330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344" priority="91" stopIfTrue="1" timePeriod="tomorrow">
      <formula>FLOOR(D3,1)=TODAY()+1</formula>
    </cfRule>
    <cfRule type="timePeriod" dxfId="343" priority="92" stopIfTrue="1" timePeriod="today">
      <formula>FLOOR(D3,1)=TODAY()</formula>
    </cfRule>
    <cfRule type="timePeriod" dxfId="342" priority="93" stopIfTrue="1" timePeriod="yesterday">
      <formula>FLOOR(D3,1)=TODAY()-1</formula>
    </cfRule>
  </conditionalFormatting>
  <conditionalFormatting sqref="E90:J91">
    <cfRule type="timePeriod" dxfId="341" priority="88" stopIfTrue="1" timePeriod="tomorrow">
      <formula>FLOOR(E90,1)=TODAY()+1</formula>
    </cfRule>
    <cfRule type="timePeriod" dxfId="340" priority="89" stopIfTrue="1" timePeriod="today">
      <formula>FLOOR(E90,1)=TODAY()</formula>
    </cfRule>
    <cfRule type="timePeriod" dxfId="339" priority="90" stopIfTrue="1" timePeriod="yesterday">
      <formula>FLOOR(E90,1)=TODAY()-1</formula>
    </cfRule>
  </conditionalFormatting>
  <conditionalFormatting sqref="F90:G91 I90:J91">
    <cfRule type="timePeriod" dxfId="338" priority="85" stopIfTrue="1" timePeriod="tomorrow">
      <formula>FLOOR(F90,1)=TODAY()+1</formula>
    </cfRule>
    <cfRule type="timePeriod" dxfId="337" priority="86" stopIfTrue="1" timePeriod="today">
      <formula>FLOOR(F90,1)=TODAY()</formula>
    </cfRule>
    <cfRule type="timePeriod" dxfId="336" priority="87" stopIfTrue="1" timePeriod="yesterday">
      <formula>FLOOR(F90,1)=TODAY()-1</formula>
    </cfRule>
  </conditionalFormatting>
  <conditionalFormatting sqref="E92:J93">
    <cfRule type="timePeriod" dxfId="335" priority="82" stopIfTrue="1" timePeriod="tomorrow">
      <formula>FLOOR(E92,1)=TODAY()+1</formula>
    </cfRule>
    <cfRule type="timePeriod" dxfId="334" priority="83" stopIfTrue="1" timePeriod="today">
      <formula>FLOOR(E92,1)=TODAY()</formula>
    </cfRule>
    <cfRule type="timePeriod" dxfId="333" priority="84" stopIfTrue="1" timePeriod="yesterday">
      <formula>FLOOR(E92,1)=TODAY()-1</formula>
    </cfRule>
  </conditionalFormatting>
  <conditionalFormatting sqref="F92:G93 I92:J93">
    <cfRule type="timePeriod" dxfId="332" priority="79" stopIfTrue="1" timePeriod="tomorrow">
      <formula>FLOOR(F92,1)=TODAY()+1</formula>
    </cfRule>
    <cfRule type="timePeriod" dxfId="331" priority="80" stopIfTrue="1" timePeriod="today">
      <formula>FLOOR(F92,1)=TODAY()</formula>
    </cfRule>
    <cfRule type="timePeriod" dxfId="330" priority="81" stopIfTrue="1" timePeriod="yesterday">
      <formula>FLOOR(F92,1)=TODAY()-1</formula>
    </cfRule>
  </conditionalFormatting>
  <conditionalFormatting sqref="E72:J73">
    <cfRule type="timePeriod" dxfId="329" priority="76" stopIfTrue="1" timePeriod="tomorrow">
      <formula>FLOOR(E72,1)=TODAY()+1</formula>
    </cfRule>
    <cfRule type="timePeriod" dxfId="328" priority="77" stopIfTrue="1" timePeriod="today">
      <formula>FLOOR(E72,1)=TODAY()</formula>
    </cfRule>
    <cfRule type="timePeriod" dxfId="327" priority="78" stopIfTrue="1" timePeriod="yesterday">
      <formula>FLOOR(E72,1)=TODAY()-1</formula>
    </cfRule>
  </conditionalFormatting>
  <conditionalFormatting sqref="F72:G73 I72:J73">
    <cfRule type="timePeriod" dxfId="326" priority="73" stopIfTrue="1" timePeriod="tomorrow">
      <formula>FLOOR(F72,1)=TODAY()+1</formula>
    </cfRule>
    <cfRule type="timePeriod" dxfId="325" priority="74" stopIfTrue="1" timePeriod="today">
      <formula>FLOOR(F72,1)=TODAY()</formula>
    </cfRule>
    <cfRule type="timePeriod" dxfId="324" priority="75" stopIfTrue="1" timePeriod="yesterday">
      <formula>FLOOR(F72,1)=TODAY()-1</formula>
    </cfRule>
  </conditionalFormatting>
  <conditionalFormatting sqref="E62:J63">
    <cfRule type="timePeriod" dxfId="323" priority="70" stopIfTrue="1" timePeriod="tomorrow">
      <formula>FLOOR(E62,1)=TODAY()+1</formula>
    </cfRule>
    <cfRule type="timePeriod" dxfId="322" priority="71" stopIfTrue="1" timePeriod="today">
      <formula>FLOOR(E62,1)=TODAY()</formula>
    </cfRule>
    <cfRule type="timePeriod" dxfId="321" priority="72" stopIfTrue="1" timePeriod="yesterday">
      <formula>FLOOR(E62,1)=TODAY()-1</formula>
    </cfRule>
  </conditionalFormatting>
  <conditionalFormatting sqref="F62:G63 I62:J63">
    <cfRule type="timePeriod" dxfId="320" priority="67" stopIfTrue="1" timePeriod="tomorrow">
      <formula>FLOOR(F62,1)=TODAY()+1</formula>
    </cfRule>
    <cfRule type="timePeriod" dxfId="319" priority="68" stopIfTrue="1" timePeriod="today">
      <formula>FLOOR(F62,1)=TODAY()</formula>
    </cfRule>
    <cfRule type="timePeriod" dxfId="318" priority="69" stopIfTrue="1" timePeriod="yesterday">
      <formula>FLOOR(F62,1)=TODAY()-1</formula>
    </cfRule>
  </conditionalFormatting>
  <conditionalFormatting sqref="E64:J67">
    <cfRule type="timePeriod" dxfId="317" priority="64" stopIfTrue="1" timePeriod="tomorrow">
      <formula>FLOOR(E64,1)=TODAY()+1</formula>
    </cfRule>
    <cfRule type="timePeriod" dxfId="316" priority="65" stopIfTrue="1" timePeriod="today">
      <formula>FLOOR(E64,1)=TODAY()</formula>
    </cfRule>
    <cfRule type="timePeriod" dxfId="315" priority="66" stopIfTrue="1" timePeriod="yesterday">
      <formula>FLOOR(E64,1)=TODAY()-1</formula>
    </cfRule>
  </conditionalFormatting>
  <conditionalFormatting sqref="F64:G67 I64:J67">
    <cfRule type="timePeriod" dxfId="314" priority="61" stopIfTrue="1" timePeriod="tomorrow">
      <formula>FLOOR(F64,1)=TODAY()+1</formula>
    </cfRule>
    <cfRule type="timePeriod" dxfId="313" priority="62" stopIfTrue="1" timePeriod="today">
      <formula>FLOOR(F64,1)=TODAY()</formula>
    </cfRule>
    <cfRule type="timePeriod" dxfId="312" priority="63" stopIfTrue="1" timePeriod="yesterday">
      <formula>FLOOR(F64,1)=TODAY()-1</formula>
    </cfRule>
  </conditionalFormatting>
  <conditionalFormatting sqref="E68:J69">
    <cfRule type="timePeriod" dxfId="311" priority="58" stopIfTrue="1" timePeriod="tomorrow">
      <formula>FLOOR(E68,1)=TODAY()+1</formula>
    </cfRule>
    <cfRule type="timePeriod" dxfId="310" priority="59" stopIfTrue="1" timePeriod="today">
      <formula>FLOOR(E68,1)=TODAY()</formula>
    </cfRule>
    <cfRule type="timePeriod" dxfId="309" priority="60" stopIfTrue="1" timePeriod="yesterday">
      <formula>FLOOR(E68,1)=TODAY()-1</formula>
    </cfRule>
  </conditionalFormatting>
  <conditionalFormatting sqref="F68:G69 I68:J69">
    <cfRule type="timePeriod" dxfId="308" priority="55" stopIfTrue="1" timePeriod="tomorrow">
      <formula>FLOOR(F68,1)=TODAY()+1</formula>
    </cfRule>
    <cfRule type="timePeriod" dxfId="307" priority="56" stopIfTrue="1" timePeriod="today">
      <formula>FLOOR(F68,1)=TODAY()</formula>
    </cfRule>
    <cfRule type="timePeriod" dxfId="306" priority="57" stopIfTrue="1" timePeriod="yesterday">
      <formula>FLOOR(F68,1)=TODAY()-1</formula>
    </cfRule>
  </conditionalFormatting>
  <conditionalFormatting sqref="E70:J71">
    <cfRule type="timePeriod" dxfId="305" priority="52" stopIfTrue="1" timePeriod="tomorrow">
      <formula>FLOOR(E70,1)=TODAY()+1</formula>
    </cfRule>
    <cfRule type="timePeriod" dxfId="304" priority="53" stopIfTrue="1" timePeriod="today">
      <formula>FLOOR(E70,1)=TODAY()</formula>
    </cfRule>
    <cfRule type="timePeriod" dxfId="303" priority="54" stopIfTrue="1" timePeriod="yesterday">
      <formula>FLOOR(E70,1)=TODAY()-1</formula>
    </cfRule>
  </conditionalFormatting>
  <conditionalFormatting sqref="F70:G71 I70:J71">
    <cfRule type="timePeriod" dxfId="302" priority="49" stopIfTrue="1" timePeriod="tomorrow">
      <formula>FLOOR(F70,1)=TODAY()+1</formula>
    </cfRule>
    <cfRule type="timePeriod" dxfId="301" priority="50" stopIfTrue="1" timePeriod="today">
      <formula>FLOOR(F70,1)=TODAY()</formula>
    </cfRule>
    <cfRule type="timePeriod" dxfId="300" priority="51" stopIfTrue="1" timePeriod="yesterday">
      <formula>FLOOR(F70,1)=TODAY()-1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299" priority="46" stopIfTrue="1" timePeriod="tomorrow">
      <formula>FLOOR(E14,1)=TODAY()+1</formula>
    </cfRule>
    <cfRule type="timePeriod" dxfId="298" priority="47" stopIfTrue="1" timePeriod="today">
      <formula>FLOOR(E14,1)=TODAY()</formula>
    </cfRule>
    <cfRule type="timePeriod" dxfId="297" priority="48" stopIfTrue="1" timePeriod="yesterday">
      <formula>FLOOR(E14,1)=TODAY()-1</formula>
    </cfRule>
  </conditionalFormatting>
  <conditionalFormatting sqref="F322:G325 F327:G329 E330:F330 E326:J326 I322:J325 I327:J329 H330:I330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296" priority="43" stopIfTrue="1" timePeriod="tomorrow">
      <formula>FLOOR(D3,1)=TODAY()+1</formula>
    </cfRule>
    <cfRule type="timePeriod" dxfId="295" priority="44" stopIfTrue="1" timePeriod="today">
      <formula>FLOOR(D3,1)=TODAY()</formula>
    </cfRule>
    <cfRule type="timePeriod" dxfId="294" priority="45" stopIfTrue="1" timePeriod="yesterday">
      <formula>FLOOR(D3,1)=TODAY()-1</formula>
    </cfRule>
  </conditionalFormatting>
  <conditionalFormatting sqref="E90:J91">
    <cfRule type="timePeriod" dxfId="293" priority="40" stopIfTrue="1" timePeriod="tomorrow">
      <formula>FLOOR(E90,1)=TODAY()+1</formula>
    </cfRule>
    <cfRule type="timePeriod" dxfId="292" priority="41" stopIfTrue="1" timePeriod="today">
      <formula>FLOOR(E90,1)=TODAY()</formula>
    </cfRule>
    <cfRule type="timePeriod" dxfId="291" priority="42" stopIfTrue="1" timePeriod="yesterday">
      <formula>FLOOR(E90,1)=TODAY()-1</formula>
    </cfRule>
  </conditionalFormatting>
  <conditionalFormatting sqref="F90:G91 I90:J91">
    <cfRule type="timePeriod" dxfId="290" priority="37" stopIfTrue="1" timePeriod="tomorrow">
      <formula>FLOOR(F90,1)=TODAY()+1</formula>
    </cfRule>
    <cfRule type="timePeriod" dxfId="289" priority="38" stopIfTrue="1" timePeriod="today">
      <formula>FLOOR(F90,1)=TODAY()</formula>
    </cfRule>
    <cfRule type="timePeriod" dxfId="288" priority="39" stopIfTrue="1" timePeriod="yesterday">
      <formula>FLOOR(F90,1)=TODAY()-1</formula>
    </cfRule>
  </conditionalFormatting>
  <conditionalFormatting sqref="E92:J93">
    <cfRule type="timePeriod" dxfId="287" priority="34" stopIfTrue="1" timePeriod="tomorrow">
      <formula>FLOOR(E92,1)=TODAY()+1</formula>
    </cfRule>
    <cfRule type="timePeriod" dxfId="286" priority="35" stopIfTrue="1" timePeriod="today">
      <formula>FLOOR(E92,1)=TODAY()</formula>
    </cfRule>
    <cfRule type="timePeriod" dxfId="285" priority="36" stopIfTrue="1" timePeriod="yesterday">
      <formula>FLOOR(E92,1)=TODAY()-1</formula>
    </cfRule>
  </conditionalFormatting>
  <conditionalFormatting sqref="F92:G93 I92:J93">
    <cfRule type="timePeriod" dxfId="284" priority="31" stopIfTrue="1" timePeriod="tomorrow">
      <formula>FLOOR(F92,1)=TODAY()+1</formula>
    </cfRule>
    <cfRule type="timePeriod" dxfId="283" priority="32" stopIfTrue="1" timePeriod="today">
      <formula>FLOOR(F92,1)=TODAY()</formula>
    </cfRule>
    <cfRule type="timePeriod" dxfId="282" priority="33" stopIfTrue="1" timePeriod="yesterday">
      <formula>FLOOR(F92,1)=TODAY()-1</formula>
    </cfRule>
  </conditionalFormatting>
  <conditionalFormatting sqref="E72:J73">
    <cfRule type="timePeriod" dxfId="281" priority="28" stopIfTrue="1" timePeriod="tomorrow">
      <formula>FLOOR(E72,1)=TODAY()+1</formula>
    </cfRule>
    <cfRule type="timePeriod" dxfId="280" priority="29" stopIfTrue="1" timePeriod="today">
      <formula>FLOOR(E72,1)=TODAY()</formula>
    </cfRule>
    <cfRule type="timePeriod" dxfId="279" priority="30" stopIfTrue="1" timePeriod="yesterday">
      <formula>FLOOR(E72,1)=TODAY()-1</formula>
    </cfRule>
  </conditionalFormatting>
  <conditionalFormatting sqref="F72:G73 I72:J73">
    <cfRule type="timePeriod" dxfId="278" priority="25" stopIfTrue="1" timePeriod="tomorrow">
      <formula>FLOOR(F72,1)=TODAY()+1</formula>
    </cfRule>
    <cfRule type="timePeriod" dxfId="277" priority="26" stopIfTrue="1" timePeriod="today">
      <formula>FLOOR(F72,1)=TODAY()</formula>
    </cfRule>
    <cfRule type="timePeriod" dxfId="276" priority="27" stopIfTrue="1" timePeriod="yesterday">
      <formula>FLOOR(F72,1)=TODAY()-1</formula>
    </cfRule>
  </conditionalFormatting>
  <conditionalFormatting sqref="E62:J63">
    <cfRule type="timePeriod" dxfId="275" priority="22" stopIfTrue="1" timePeriod="tomorrow">
      <formula>FLOOR(E62,1)=TODAY()+1</formula>
    </cfRule>
    <cfRule type="timePeriod" dxfId="274" priority="23" stopIfTrue="1" timePeriod="today">
      <formula>FLOOR(E62,1)=TODAY()</formula>
    </cfRule>
    <cfRule type="timePeriod" dxfId="273" priority="24" stopIfTrue="1" timePeriod="yesterday">
      <formula>FLOOR(E62,1)=TODAY()-1</formula>
    </cfRule>
  </conditionalFormatting>
  <conditionalFormatting sqref="F62:G63 I62:J63">
    <cfRule type="timePeriod" dxfId="272" priority="19" stopIfTrue="1" timePeriod="tomorrow">
      <formula>FLOOR(F62,1)=TODAY()+1</formula>
    </cfRule>
    <cfRule type="timePeriod" dxfId="271" priority="20" stopIfTrue="1" timePeriod="today">
      <formula>FLOOR(F62,1)=TODAY()</formula>
    </cfRule>
    <cfRule type="timePeriod" dxfId="270" priority="21" stopIfTrue="1" timePeriod="yesterday">
      <formula>FLOOR(F62,1)=TODAY()-1</formula>
    </cfRule>
  </conditionalFormatting>
  <conditionalFormatting sqref="E64:J67">
    <cfRule type="timePeriod" dxfId="269" priority="16" stopIfTrue="1" timePeriod="tomorrow">
      <formula>FLOOR(E64,1)=TODAY()+1</formula>
    </cfRule>
    <cfRule type="timePeriod" dxfId="268" priority="17" stopIfTrue="1" timePeriod="today">
      <formula>FLOOR(E64,1)=TODAY()</formula>
    </cfRule>
    <cfRule type="timePeriod" dxfId="267" priority="18" stopIfTrue="1" timePeriod="yesterday">
      <formula>FLOOR(E64,1)=TODAY()-1</formula>
    </cfRule>
  </conditionalFormatting>
  <conditionalFormatting sqref="F64:G67 I64:J67">
    <cfRule type="timePeriod" dxfId="266" priority="13" stopIfTrue="1" timePeriod="tomorrow">
      <formula>FLOOR(F64,1)=TODAY()+1</formula>
    </cfRule>
    <cfRule type="timePeriod" dxfId="265" priority="14" stopIfTrue="1" timePeriod="today">
      <formula>FLOOR(F64,1)=TODAY()</formula>
    </cfRule>
    <cfRule type="timePeriod" dxfId="264" priority="15" stopIfTrue="1" timePeriod="yesterday">
      <formula>FLOOR(F64,1)=TODAY()-1</formula>
    </cfRule>
  </conditionalFormatting>
  <conditionalFormatting sqref="E68:J69">
    <cfRule type="timePeriod" dxfId="263" priority="10" stopIfTrue="1" timePeriod="tomorrow">
      <formula>FLOOR(E68,1)=TODAY()+1</formula>
    </cfRule>
    <cfRule type="timePeriod" dxfId="262" priority="11" stopIfTrue="1" timePeriod="today">
      <formula>FLOOR(E68,1)=TODAY()</formula>
    </cfRule>
    <cfRule type="timePeriod" dxfId="261" priority="12" stopIfTrue="1" timePeriod="yesterday">
      <formula>FLOOR(E68,1)=TODAY()-1</formula>
    </cfRule>
  </conditionalFormatting>
  <conditionalFormatting sqref="F68:G69 I68:J69">
    <cfRule type="timePeriod" dxfId="260" priority="7" stopIfTrue="1" timePeriod="tomorrow">
      <formula>FLOOR(F68,1)=TODAY()+1</formula>
    </cfRule>
    <cfRule type="timePeriod" dxfId="259" priority="8" stopIfTrue="1" timePeriod="today">
      <formula>FLOOR(F68,1)=TODAY()</formula>
    </cfRule>
    <cfRule type="timePeriod" dxfId="258" priority="9" stopIfTrue="1" timePeriod="yesterday">
      <formula>FLOOR(F68,1)=TODAY()-1</formula>
    </cfRule>
  </conditionalFormatting>
  <conditionalFormatting sqref="E70:J71">
    <cfRule type="timePeriod" dxfId="257" priority="4" stopIfTrue="1" timePeriod="tomorrow">
      <formula>FLOOR(E70,1)=TODAY()+1</formula>
    </cfRule>
    <cfRule type="timePeriod" dxfId="256" priority="5" stopIfTrue="1" timePeriod="today">
      <formula>FLOOR(E70,1)=TODAY()</formula>
    </cfRule>
    <cfRule type="timePeriod" dxfId="255" priority="6" stopIfTrue="1" timePeriod="yesterday">
      <formula>FLOOR(E70,1)=TODAY()-1</formula>
    </cfRule>
  </conditionalFormatting>
  <conditionalFormatting sqref="F70:G71 I70:J71">
    <cfRule type="timePeriod" dxfId="254" priority="1" stopIfTrue="1" timePeriod="tomorrow">
      <formula>FLOOR(F70,1)=TODAY()+1</formula>
    </cfRule>
    <cfRule type="timePeriod" dxfId="253" priority="2" stopIfTrue="1" timePeriod="today">
      <formula>FLOOR(F70,1)=TODAY()</formula>
    </cfRule>
    <cfRule type="timePeriod" dxfId="252" priority="3" stopIfTrue="1" timePeriod="yesterday">
      <formula>FLOOR(F70,1)=TODAY()-1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8">
    <pageSetUpPr fitToPage="1"/>
  </sheetPr>
  <dimension ref="A1:AZ327"/>
  <sheetViews>
    <sheetView topLeftCell="N1" zoomScale="70" zoomScaleNormal="70" workbookViewId="0">
      <selection activeCell="AN2" sqref="AN2:AX2"/>
    </sheetView>
  </sheetViews>
  <sheetFormatPr defaultRowHeight="15"/>
  <cols>
    <col min="1" max="1" width="7.140625" style="468" customWidth="1"/>
    <col min="2" max="2" width="65.28515625" style="470" customWidth="1"/>
    <col min="3" max="3" width="16.42578125" style="468" customWidth="1"/>
    <col min="4" max="4" width="10.7109375" style="468" customWidth="1"/>
    <col min="5" max="5" width="11.85546875" style="468" customWidth="1"/>
    <col min="6" max="6" width="10.85546875" style="468" customWidth="1"/>
    <col min="7" max="7" width="11.7109375" style="468" customWidth="1"/>
    <col min="8" max="8" width="12.85546875" style="468" customWidth="1"/>
    <col min="9" max="9" width="14.28515625" style="468" customWidth="1"/>
    <col min="10" max="10" width="9.7109375" style="468" customWidth="1"/>
    <col min="11" max="11" width="12.85546875" style="468" customWidth="1"/>
    <col min="12" max="12" width="12" style="468" customWidth="1"/>
    <col min="13" max="13" width="11.5703125" style="468" customWidth="1"/>
    <col min="14" max="14" width="11" style="468" customWidth="1"/>
    <col min="15" max="15" width="10.42578125" style="468" customWidth="1"/>
    <col min="16" max="16" width="12.28515625" style="468" customWidth="1"/>
    <col min="17" max="17" width="15.42578125" style="468" customWidth="1"/>
    <col min="18" max="18" width="12.7109375" style="468" customWidth="1"/>
    <col min="19" max="48" width="8.7109375" style="468" customWidth="1"/>
    <col min="49" max="49" width="9.140625" style="468" hidden="1" customWidth="1"/>
    <col min="50" max="50" width="35" style="468" customWidth="1"/>
    <col min="51" max="51" width="9.140625" style="468" customWidth="1"/>
    <col min="52" max="52" width="9.7109375" style="468" customWidth="1"/>
    <col min="53" max="53" width="9.140625" style="468" customWidth="1"/>
    <col min="54" max="16384" width="9.140625" style="468"/>
  </cols>
  <sheetData>
    <row r="1" spans="1:50" s="346" customFormat="1" ht="15.75">
      <c r="A1" s="341"/>
      <c r="B1" s="456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549"/>
      <c r="Y1" s="549"/>
      <c r="Z1" s="549"/>
      <c r="AA1" s="549"/>
      <c r="AB1" s="549"/>
      <c r="AC1" s="549"/>
      <c r="AD1" s="549"/>
      <c r="AE1" s="549" t="s">
        <v>31</v>
      </c>
      <c r="AF1" s="549"/>
      <c r="AG1" s="549"/>
      <c r="AH1" s="549"/>
      <c r="AI1" s="549"/>
      <c r="AJ1" s="549"/>
      <c r="AK1" s="549"/>
      <c r="AL1" s="344"/>
      <c r="AM1" s="344"/>
      <c r="AN1" s="344"/>
      <c r="AO1" s="344"/>
      <c r="AP1" s="344"/>
      <c r="AQ1" s="344"/>
      <c r="AR1" s="345"/>
      <c r="AS1" s="344"/>
      <c r="AT1" s="549"/>
      <c r="AU1" s="549"/>
      <c r="AV1" s="1268"/>
      <c r="AW1" s="1268"/>
      <c r="AX1" s="1268"/>
    </row>
    <row r="2" spans="1:50" s="346" customFormat="1" ht="15.75">
      <c r="A2" s="341"/>
      <c r="B2" s="456"/>
      <c r="C2" s="342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549"/>
      <c r="Y2" s="549"/>
      <c r="Z2" s="549"/>
      <c r="AA2" s="549"/>
      <c r="AB2" s="549"/>
      <c r="AC2" s="549"/>
      <c r="AD2" s="549"/>
      <c r="AE2" s="549"/>
      <c r="AF2" s="549"/>
      <c r="AG2" s="549"/>
      <c r="AH2" s="549"/>
      <c r="AI2" s="549"/>
      <c r="AJ2" s="549"/>
      <c r="AK2" s="549"/>
      <c r="AL2" s="344"/>
      <c r="AM2" s="345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</row>
    <row r="3" spans="1:50" s="348" customFormat="1" ht="20.25">
      <c r="A3" s="1270"/>
      <c r="B3" s="1270"/>
      <c r="C3" s="1270"/>
      <c r="D3" s="1270"/>
      <c r="E3" s="1270"/>
      <c r="F3" s="1270"/>
      <c r="G3" s="1270"/>
      <c r="H3" s="1270"/>
      <c r="I3" s="1270"/>
      <c r="J3" s="1270"/>
      <c r="K3" s="1270"/>
      <c r="L3" s="1270"/>
      <c r="M3" s="1270"/>
      <c r="N3" s="1270"/>
      <c r="O3" s="1270"/>
      <c r="P3" s="1270"/>
      <c r="Q3" s="1270"/>
      <c r="R3" s="1270"/>
      <c r="S3" s="1270"/>
      <c r="T3" s="1270"/>
      <c r="U3" s="1270"/>
      <c r="V3" s="1270"/>
      <c r="W3" s="1270"/>
      <c r="X3" s="1270"/>
      <c r="Y3" s="1270"/>
      <c r="Z3" s="1270"/>
      <c r="AA3" s="1270"/>
      <c r="AB3" s="1270"/>
      <c r="AC3" s="1270"/>
      <c r="AD3" s="1270"/>
      <c r="AE3" s="1270"/>
      <c r="AF3" s="1270"/>
      <c r="AG3" s="1270"/>
      <c r="AH3" s="1270"/>
      <c r="AI3" s="1270"/>
      <c r="AJ3" s="1270"/>
      <c r="AK3" s="1270"/>
      <c r="AL3" s="1270"/>
      <c r="AM3" s="1270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347"/>
    </row>
    <row r="4" spans="1:50" s="348" customFormat="1" ht="20.25">
      <c r="A4" s="349"/>
      <c r="B4" s="457"/>
      <c r="C4" s="350"/>
      <c r="D4" s="350"/>
      <c r="E4" s="350"/>
      <c r="F4" s="350"/>
      <c r="G4" s="350"/>
      <c r="H4" s="350"/>
      <c r="I4" s="350"/>
      <c r="J4" s="350"/>
      <c r="K4" s="350"/>
      <c r="L4" s="350"/>
      <c r="M4" s="350"/>
      <c r="N4" s="350"/>
      <c r="O4" s="350"/>
      <c r="P4" s="350"/>
      <c r="Q4" s="350"/>
      <c r="R4" s="351"/>
      <c r="S4" s="351"/>
      <c r="T4" s="351"/>
      <c r="U4" s="351"/>
      <c r="V4" s="351"/>
      <c r="W4" s="351"/>
      <c r="X4" s="350"/>
      <c r="Y4" s="350"/>
      <c r="Z4" s="350"/>
      <c r="AA4" s="350"/>
      <c r="AB4" s="350"/>
      <c r="AC4" s="350"/>
      <c r="AD4" s="350"/>
      <c r="AE4" s="350"/>
      <c r="AF4" s="350"/>
      <c r="AG4" s="350"/>
      <c r="AH4" s="350"/>
      <c r="AI4" s="350"/>
      <c r="AJ4" s="350"/>
      <c r="AK4" s="350"/>
      <c r="AL4" s="352"/>
      <c r="AM4" s="352"/>
      <c r="AN4" s="352"/>
      <c r="AO4" s="352"/>
      <c r="AP4" s="352"/>
      <c r="AQ4" s="353"/>
      <c r="AR4" s="353"/>
      <c r="AS4" s="353"/>
      <c r="AT4" s="354"/>
      <c r="AU4" s="349"/>
      <c r="AV4" s="350"/>
      <c r="AW4" s="350"/>
      <c r="AX4" s="347"/>
    </row>
    <row r="5" spans="1:50" s="346" customFormat="1" ht="23.25">
      <c r="A5" s="1271"/>
      <c r="B5" s="1271"/>
      <c r="C5" s="1271"/>
      <c r="D5" s="1271"/>
      <c r="E5" s="355"/>
      <c r="F5" s="355"/>
      <c r="G5" s="1272"/>
      <c r="H5" s="1272"/>
      <c r="I5" s="1272"/>
      <c r="J5" s="1272"/>
      <c r="K5" s="356"/>
      <c r="L5" s="356"/>
      <c r="M5" s="356"/>
      <c r="N5" s="355"/>
      <c r="O5" s="357"/>
      <c r="P5" s="357"/>
      <c r="Q5" s="358"/>
      <c r="R5" s="358"/>
      <c r="S5" s="358"/>
      <c r="T5" s="358"/>
      <c r="U5" s="358"/>
      <c r="V5" s="358"/>
      <c r="W5" s="358"/>
      <c r="X5" s="356"/>
      <c r="Y5" s="356"/>
      <c r="Z5" s="356"/>
      <c r="AA5" s="356"/>
      <c r="AB5" s="356"/>
      <c r="AC5" s="355"/>
      <c r="AD5" s="355"/>
      <c r="AE5" s="549"/>
      <c r="AF5" s="549"/>
      <c r="AG5" s="549"/>
      <c r="AH5" s="549"/>
      <c r="AI5" s="549"/>
      <c r="AJ5" s="549"/>
      <c r="AK5" s="549"/>
      <c r="AL5" s="344"/>
      <c r="AM5" s="344"/>
      <c r="AN5" s="344"/>
      <c r="AO5" s="344"/>
      <c r="AP5" s="344"/>
      <c r="AQ5" s="359"/>
      <c r="AR5" s="360"/>
      <c r="AS5" s="360"/>
      <c r="AT5" s="361"/>
      <c r="AU5" s="1271"/>
      <c r="AV5" s="1271"/>
      <c r="AW5" s="1271"/>
      <c r="AX5" s="347"/>
    </row>
    <row r="6" spans="1:50" s="346" customFormat="1" ht="22.5">
      <c r="A6" s="1271"/>
      <c r="B6" s="1271"/>
      <c r="C6" s="1271"/>
      <c r="D6" s="1271"/>
      <c r="E6" s="362"/>
      <c r="F6" s="362"/>
      <c r="G6" s="358"/>
      <c r="H6" s="358"/>
      <c r="I6" s="358"/>
      <c r="J6" s="358"/>
      <c r="K6" s="363"/>
      <c r="L6" s="363"/>
      <c r="M6" s="357"/>
      <c r="N6" s="363"/>
      <c r="O6" s="364"/>
      <c r="P6" s="357"/>
      <c r="Q6" s="358"/>
      <c r="R6" s="358"/>
      <c r="S6" s="365"/>
      <c r="T6" s="358"/>
      <c r="U6" s="358"/>
      <c r="V6" s="358"/>
      <c r="W6" s="358"/>
      <c r="X6" s="355"/>
      <c r="Y6" s="355"/>
      <c r="Z6" s="355"/>
      <c r="AA6" s="355"/>
      <c r="AB6" s="355"/>
      <c r="AC6" s="366"/>
      <c r="AD6" s="362"/>
      <c r="AE6" s="549"/>
      <c r="AF6" s="549"/>
      <c r="AG6" s="549"/>
      <c r="AH6" s="549"/>
      <c r="AI6" s="549"/>
      <c r="AJ6" s="549"/>
      <c r="AK6" s="549"/>
      <c r="AL6" s="344"/>
      <c r="AM6" s="344"/>
      <c r="AN6" s="344"/>
      <c r="AO6" s="344"/>
      <c r="AP6" s="344"/>
      <c r="AQ6" s="359"/>
      <c r="AR6" s="360"/>
      <c r="AS6" s="360"/>
      <c r="AT6" s="361"/>
      <c r="AU6" s="1271"/>
      <c r="AV6" s="1271"/>
      <c r="AW6" s="1271"/>
      <c r="AX6" s="347"/>
    </row>
    <row r="7" spans="1:50" s="346" customFormat="1" ht="18.75">
      <c r="A7" s="1271"/>
      <c r="B7" s="1271"/>
      <c r="C7" s="1271"/>
      <c r="D7" s="1271"/>
      <c r="E7" s="362"/>
      <c r="F7" s="362"/>
      <c r="G7" s="362"/>
      <c r="H7" s="362"/>
      <c r="I7" s="362"/>
      <c r="J7" s="362"/>
      <c r="K7" s="362"/>
      <c r="L7" s="367"/>
      <c r="M7" s="362"/>
      <c r="N7" s="362"/>
      <c r="O7" s="362"/>
      <c r="P7" s="362"/>
      <c r="Q7" s="362"/>
      <c r="R7" s="366"/>
      <c r="S7" s="366"/>
      <c r="T7" s="366"/>
      <c r="U7" s="366"/>
      <c r="V7" s="366"/>
      <c r="W7" s="366"/>
      <c r="X7" s="366"/>
      <c r="Y7" s="366"/>
      <c r="Z7" s="366"/>
      <c r="AA7" s="366"/>
      <c r="AB7" s="366"/>
      <c r="AC7" s="366"/>
      <c r="AD7" s="362"/>
      <c r="AE7" s="549"/>
      <c r="AF7" s="549"/>
      <c r="AG7" s="549"/>
      <c r="AH7" s="549"/>
      <c r="AI7" s="549"/>
      <c r="AJ7" s="549"/>
      <c r="AK7" s="549"/>
      <c r="AL7" s="344"/>
      <c r="AM7" s="344"/>
      <c r="AN7" s="344"/>
      <c r="AO7" s="344"/>
      <c r="AP7" s="344"/>
      <c r="AQ7" s="359"/>
      <c r="AR7" s="360"/>
      <c r="AS7" s="360"/>
      <c r="AT7" s="361"/>
      <c r="AU7" s="1271"/>
      <c r="AV7" s="1271"/>
      <c r="AW7" s="1271"/>
      <c r="AX7" s="347"/>
    </row>
    <row r="8" spans="1:50" s="348" customFormat="1" ht="15.75">
      <c r="A8" s="368"/>
      <c r="B8" s="458"/>
      <c r="C8" s="369"/>
      <c r="D8" s="369"/>
      <c r="E8" s="369"/>
      <c r="F8" s="369"/>
      <c r="G8" s="369"/>
      <c r="H8" s="369"/>
      <c r="I8" s="369"/>
      <c r="J8" s="369"/>
      <c r="K8" s="369"/>
      <c r="L8" s="369"/>
      <c r="M8" s="369"/>
      <c r="N8" s="369"/>
      <c r="O8" s="369"/>
      <c r="P8" s="369"/>
      <c r="Q8" s="369"/>
      <c r="R8" s="370"/>
      <c r="S8" s="370"/>
      <c r="T8" s="370"/>
      <c r="U8" s="370"/>
      <c r="V8" s="370"/>
      <c r="W8" s="370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71"/>
      <c r="AM8" s="371"/>
      <c r="AN8" s="371"/>
      <c r="AO8" s="371"/>
      <c r="AP8" s="371"/>
      <c r="AQ8" s="372"/>
      <c r="AR8" s="371"/>
      <c r="AS8" s="371"/>
      <c r="AT8" s="369"/>
      <c r="AU8" s="369"/>
      <c r="AV8" s="369"/>
      <c r="AW8" s="369"/>
      <c r="AX8" s="347"/>
    </row>
    <row r="9" spans="1:50" s="346" customFormat="1" ht="31.5" customHeight="1">
      <c r="A9" s="1277" t="s">
        <v>9</v>
      </c>
      <c r="B9" s="1278" t="s">
        <v>10</v>
      </c>
      <c r="C9" s="1176" t="s">
        <v>11</v>
      </c>
      <c r="D9" s="1176" t="s">
        <v>12</v>
      </c>
      <c r="E9" s="1282" t="s">
        <v>13</v>
      </c>
      <c r="F9" s="1282"/>
      <c r="G9" s="1282"/>
      <c r="H9" s="1282"/>
      <c r="I9" s="1282"/>
      <c r="J9" s="1282"/>
      <c r="K9" s="1282" t="s">
        <v>14</v>
      </c>
      <c r="L9" s="1282"/>
      <c r="M9" s="1176" t="s">
        <v>15</v>
      </c>
      <c r="N9" s="1282" t="s">
        <v>16</v>
      </c>
      <c r="O9" s="1282" t="s">
        <v>17</v>
      </c>
      <c r="P9" s="1282"/>
      <c r="Q9" s="1282" t="s">
        <v>18</v>
      </c>
      <c r="R9" s="1282" t="s">
        <v>19</v>
      </c>
      <c r="S9" s="1287" t="s">
        <v>1174</v>
      </c>
      <c r="T9" s="1288"/>
      <c r="U9" s="1288"/>
      <c r="V9" s="1288"/>
      <c r="W9" s="1288"/>
      <c r="X9" s="1288"/>
      <c r="Y9" s="1288"/>
      <c r="Z9" s="1288"/>
      <c r="AA9" s="1288"/>
      <c r="AB9" s="1288"/>
      <c r="AC9" s="1288"/>
      <c r="AD9" s="1288"/>
      <c r="AE9" s="1288"/>
      <c r="AF9" s="1288"/>
      <c r="AG9" s="1288"/>
      <c r="AH9" s="1288"/>
      <c r="AI9" s="1288"/>
      <c r="AJ9" s="1288"/>
      <c r="AK9" s="1288"/>
      <c r="AL9" s="1288"/>
      <c r="AM9" s="1288"/>
      <c r="AN9" s="1288"/>
      <c r="AO9" s="1288"/>
      <c r="AP9" s="1288"/>
      <c r="AQ9" s="1288"/>
      <c r="AR9" s="1288"/>
      <c r="AS9" s="1288"/>
      <c r="AT9" s="1288"/>
      <c r="AU9" s="1288"/>
      <c r="AV9" s="1288"/>
      <c r="AW9" s="1289"/>
      <c r="AX9" s="1282" t="s">
        <v>21</v>
      </c>
    </row>
    <row r="10" spans="1:50" s="346" customFormat="1" ht="15.75">
      <c r="A10" s="1277"/>
      <c r="B10" s="1279"/>
      <c r="C10" s="1281"/>
      <c r="D10" s="1281"/>
      <c r="E10" s="1282" t="s">
        <v>22</v>
      </c>
      <c r="F10" s="1282"/>
      <c r="G10" s="1283"/>
      <c r="H10" s="1282" t="s">
        <v>23</v>
      </c>
      <c r="I10" s="1282"/>
      <c r="J10" s="1282"/>
      <c r="K10" s="1282"/>
      <c r="L10" s="1282"/>
      <c r="M10" s="1281"/>
      <c r="N10" s="1282"/>
      <c r="O10" s="1282"/>
      <c r="P10" s="1282"/>
      <c r="Q10" s="1282"/>
      <c r="R10" s="1282"/>
      <c r="S10" s="1290"/>
      <c r="T10" s="1291"/>
      <c r="U10" s="1291"/>
      <c r="V10" s="1291"/>
      <c r="W10" s="1291"/>
      <c r="X10" s="1291"/>
      <c r="Y10" s="1291"/>
      <c r="Z10" s="1291"/>
      <c r="AA10" s="1291"/>
      <c r="AB10" s="1291"/>
      <c r="AC10" s="1291"/>
      <c r="AD10" s="1291"/>
      <c r="AE10" s="1291"/>
      <c r="AF10" s="1291"/>
      <c r="AG10" s="1291"/>
      <c r="AH10" s="1291"/>
      <c r="AI10" s="1291"/>
      <c r="AJ10" s="1291"/>
      <c r="AK10" s="1291"/>
      <c r="AL10" s="1291"/>
      <c r="AM10" s="1291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2"/>
      <c r="AX10" s="1282"/>
    </row>
    <row r="11" spans="1:50" s="346" customFormat="1" ht="15.75">
      <c r="A11" s="1277"/>
      <c r="B11" s="1280"/>
      <c r="C11" s="1177"/>
      <c r="D11" s="1177"/>
      <c r="E11" s="550" t="s">
        <v>24</v>
      </c>
      <c r="F11" s="550" t="s">
        <v>25</v>
      </c>
      <c r="G11" s="550" t="s">
        <v>26</v>
      </c>
      <c r="H11" s="550" t="s">
        <v>24</v>
      </c>
      <c r="I11" s="550" t="s">
        <v>25</v>
      </c>
      <c r="J11" s="550" t="s">
        <v>26</v>
      </c>
      <c r="K11" s="550" t="s">
        <v>24</v>
      </c>
      <c r="L11" s="550" t="s">
        <v>26</v>
      </c>
      <c r="M11" s="1177"/>
      <c r="N11" s="1282"/>
      <c r="O11" s="550" t="s">
        <v>24</v>
      </c>
      <c r="P11" s="550" t="s">
        <v>26</v>
      </c>
      <c r="Q11" s="1282"/>
      <c r="R11" s="1282"/>
      <c r="S11" s="374">
        <v>1</v>
      </c>
      <c r="T11" s="374">
        <v>2</v>
      </c>
      <c r="U11" s="374">
        <v>3</v>
      </c>
      <c r="V11" s="374">
        <v>4</v>
      </c>
      <c r="W11" s="374">
        <v>5</v>
      </c>
      <c r="X11" s="374">
        <v>6</v>
      </c>
      <c r="Y11" s="374">
        <v>7</v>
      </c>
      <c r="Z11" s="374">
        <v>8</v>
      </c>
      <c r="AA11" s="374">
        <v>9</v>
      </c>
      <c r="AB11" s="374">
        <v>10</v>
      </c>
      <c r="AC11" s="374">
        <v>11</v>
      </c>
      <c r="AD11" s="374">
        <v>12</v>
      </c>
      <c r="AE11" s="374">
        <v>13</v>
      </c>
      <c r="AF11" s="374">
        <v>14</v>
      </c>
      <c r="AG11" s="374">
        <v>15</v>
      </c>
      <c r="AH11" s="374">
        <v>16</v>
      </c>
      <c r="AI11" s="374">
        <v>17</v>
      </c>
      <c r="AJ11" s="374">
        <v>18</v>
      </c>
      <c r="AK11" s="374">
        <v>19</v>
      </c>
      <c r="AL11" s="375">
        <v>20</v>
      </c>
      <c r="AM11" s="375">
        <v>21</v>
      </c>
      <c r="AN11" s="375">
        <v>22</v>
      </c>
      <c r="AO11" s="375">
        <v>23</v>
      </c>
      <c r="AP11" s="375">
        <v>24</v>
      </c>
      <c r="AQ11" s="375">
        <v>25</v>
      </c>
      <c r="AR11" s="375">
        <v>26</v>
      </c>
      <c r="AS11" s="375">
        <v>27</v>
      </c>
      <c r="AT11" s="375">
        <v>28</v>
      </c>
      <c r="AU11" s="375">
        <v>29</v>
      </c>
      <c r="AV11" s="375">
        <v>30</v>
      </c>
      <c r="AW11" s="375">
        <v>31</v>
      </c>
      <c r="AX11" s="1282"/>
    </row>
    <row r="12" spans="1:50" s="378" customFormat="1" ht="15.75">
      <c r="A12" s="376">
        <v>1</v>
      </c>
      <c r="B12" s="459">
        <v>2</v>
      </c>
      <c r="C12" s="550">
        <v>3</v>
      </c>
      <c r="D12" s="550">
        <v>4</v>
      </c>
      <c r="E12" s="1282">
        <v>5</v>
      </c>
      <c r="F12" s="1282"/>
      <c r="G12" s="1282"/>
      <c r="H12" s="1282">
        <v>6</v>
      </c>
      <c r="I12" s="1282"/>
      <c r="J12" s="1282"/>
      <c r="K12" s="1277" t="s">
        <v>27</v>
      </c>
      <c r="L12" s="1277"/>
      <c r="M12" s="551" t="s">
        <v>28</v>
      </c>
      <c r="N12" s="551" t="s">
        <v>29</v>
      </c>
      <c r="O12" s="1282">
        <v>10</v>
      </c>
      <c r="P12" s="1282"/>
      <c r="Q12" s="550">
        <v>11</v>
      </c>
      <c r="R12" s="374">
        <v>12</v>
      </c>
      <c r="S12" s="1284">
        <v>13</v>
      </c>
      <c r="T12" s="1285"/>
      <c r="U12" s="1285"/>
      <c r="V12" s="1285"/>
      <c r="W12" s="1285"/>
      <c r="X12" s="1285"/>
      <c r="Y12" s="1285"/>
      <c r="Z12" s="1285"/>
      <c r="AA12" s="1285"/>
      <c r="AB12" s="1285"/>
      <c r="AC12" s="1285"/>
      <c r="AD12" s="1285"/>
      <c r="AE12" s="1285"/>
      <c r="AF12" s="1285"/>
      <c r="AG12" s="1285"/>
      <c r="AH12" s="1285"/>
      <c r="AI12" s="1285"/>
      <c r="AJ12" s="1285"/>
      <c r="AK12" s="1285"/>
      <c r="AL12" s="1285"/>
      <c r="AM12" s="1285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6"/>
      <c r="AX12" s="550">
        <v>14</v>
      </c>
    </row>
    <row r="13" spans="1:50" ht="18.75">
      <c r="A13" s="379">
        <v>1</v>
      </c>
      <c r="B13" s="1267" t="s">
        <v>74</v>
      </c>
      <c r="C13" s="1267"/>
      <c r="D13" s="1267"/>
      <c r="E13" s="1267">
        <v>42045</v>
      </c>
      <c r="F13" s="1267"/>
      <c r="G13" s="1267"/>
      <c r="H13" s="1267">
        <v>42310</v>
      </c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</row>
    <row r="14" spans="1:50" hidden="1">
      <c r="A14" s="1276" t="s">
        <v>30</v>
      </c>
      <c r="B14" s="1275" t="s">
        <v>169</v>
      </c>
      <c r="C14" s="1184" t="s">
        <v>39</v>
      </c>
      <c r="D14" s="1188">
        <v>100</v>
      </c>
      <c r="E14" s="1200">
        <v>42045</v>
      </c>
      <c r="F14" s="1200"/>
      <c r="G14" s="1200">
        <v>42045</v>
      </c>
      <c r="H14" s="1200">
        <v>42063</v>
      </c>
      <c r="I14" s="1200"/>
      <c r="J14" s="1200">
        <v>42054</v>
      </c>
      <c r="K14" s="1199">
        <f>O14+август!L14</f>
        <v>99.996207777462388</v>
      </c>
      <c r="L14" s="1199">
        <f>P14+август!L14</f>
        <v>99.996207777462388</v>
      </c>
      <c r="M14" s="1201">
        <f>D14-L14</f>
        <v>3.7922225376121332E-3</v>
      </c>
      <c r="N14" s="1201">
        <f>L14/D14*100</f>
        <v>99.996207777462388</v>
      </c>
      <c r="O14" s="1188">
        <f>SUM(S14:AW14)</f>
        <v>0</v>
      </c>
      <c r="P14" s="1201">
        <f>SUM(S15:AW15)</f>
        <v>0</v>
      </c>
      <c r="Q14" s="1201">
        <v>0</v>
      </c>
      <c r="R14" s="380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1273"/>
      <c r="AV14" s="1276"/>
      <c r="AW14" s="1275"/>
      <c r="AX14" s="1184"/>
    </row>
    <row r="15" spans="1:50" hidden="1">
      <c r="A15" s="1276"/>
      <c r="B15" s="1275"/>
      <c r="C15" s="1185"/>
      <c r="D15" s="1188"/>
      <c r="E15" s="1200"/>
      <c r="F15" s="1200"/>
      <c r="G15" s="1200"/>
      <c r="H15" s="1200"/>
      <c r="I15" s="1200"/>
      <c r="J15" s="1200"/>
      <c r="K15" s="1199"/>
      <c r="L15" s="1199"/>
      <c r="M15" s="1202"/>
      <c r="N15" s="1202"/>
      <c r="O15" s="1188"/>
      <c r="P15" s="1202"/>
      <c r="Q15" s="1202"/>
      <c r="R15" s="374"/>
      <c r="S15" s="382"/>
      <c r="T15" s="382"/>
      <c r="U15" s="382"/>
      <c r="V15" s="382"/>
      <c r="W15" s="382"/>
      <c r="X15" s="382"/>
      <c r="Y15" s="382"/>
      <c r="Z15" s="382"/>
      <c r="AA15" s="382"/>
      <c r="AB15" s="382"/>
      <c r="AC15" s="382"/>
      <c r="AD15" s="382"/>
      <c r="AE15" s="382"/>
      <c r="AF15" s="382"/>
      <c r="AG15" s="382"/>
      <c r="AH15" s="382"/>
      <c r="AI15" s="382"/>
      <c r="AJ15" s="382"/>
      <c r="AK15" s="382"/>
      <c r="AL15" s="383"/>
      <c r="AM15" s="383"/>
      <c r="AN15" s="383"/>
      <c r="AO15" s="383"/>
      <c r="AP15" s="383"/>
      <c r="AQ15" s="383"/>
      <c r="AR15" s="383"/>
      <c r="AS15" s="383"/>
      <c r="AT15" s="383"/>
      <c r="AU15" s="1274"/>
      <c r="AV15" s="1276"/>
      <c r="AW15" s="1275"/>
      <c r="AX15" s="1185"/>
    </row>
    <row r="16" spans="1:50" hidden="1">
      <c r="A16" s="1276" t="s">
        <v>37</v>
      </c>
      <c r="B16" s="1275" t="s">
        <v>75</v>
      </c>
      <c r="C16" s="1184" t="s">
        <v>39</v>
      </c>
      <c r="D16" s="1188">
        <v>100</v>
      </c>
      <c r="E16" s="1200">
        <v>42045</v>
      </c>
      <c r="F16" s="1200"/>
      <c r="G16" s="1200">
        <v>42043</v>
      </c>
      <c r="H16" s="1200">
        <v>42063</v>
      </c>
      <c r="I16" s="1200"/>
      <c r="J16" s="1200">
        <v>42054</v>
      </c>
      <c r="K16" s="1199">
        <f>O16+август!L16</f>
        <v>100</v>
      </c>
      <c r="L16" s="1199">
        <f>P16+август!L16</f>
        <v>100</v>
      </c>
      <c r="M16" s="1201">
        <f>D16-L16</f>
        <v>0</v>
      </c>
      <c r="N16" s="1201">
        <f>L16/D16*100</f>
        <v>100</v>
      </c>
      <c r="O16" s="1188">
        <f>SUM(S16:AW16)</f>
        <v>0</v>
      </c>
      <c r="P16" s="1201">
        <f>SUM(S17:AW17)</f>
        <v>0</v>
      </c>
      <c r="Q16" s="1201">
        <v>0</v>
      </c>
      <c r="R16" s="380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1184" t="s">
        <v>31</v>
      </c>
    </row>
    <row r="17" spans="1:50" hidden="1">
      <c r="A17" s="1276"/>
      <c r="B17" s="1275"/>
      <c r="C17" s="1185"/>
      <c r="D17" s="1188"/>
      <c r="E17" s="1200"/>
      <c r="F17" s="1200"/>
      <c r="G17" s="1200"/>
      <c r="H17" s="1200"/>
      <c r="I17" s="1200"/>
      <c r="J17" s="1200"/>
      <c r="K17" s="1199"/>
      <c r="L17" s="1199"/>
      <c r="M17" s="1202"/>
      <c r="N17" s="1202"/>
      <c r="O17" s="1188"/>
      <c r="P17" s="1202"/>
      <c r="Q17" s="1202"/>
      <c r="R17" s="374"/>
      <c r="S17" s="382"/>
      <c r="T17" s="382"/>
      <c r="U17" s="382"/>
      <c r="V17" s="382"/>
      <c r="W17" s="382"/>
      <c r="X17" s="382"/>
      <c r="Y17" s="382"/>
      <c r="Z17" s="382"/>
      <c r="AA17" s="382"/>
      <c r="AB17" s="382"/>
      <c r="AC17" s="382"/>
      <c r="AD17" s="382"/>
      <c r="AE17" s="382"/>
      <c r="AF17" s="383"/>
      <c r="AG17" s="382"/>
      <c r="AH17" s="382"/>
      <c r="AI17" s="382"/>
      <c r="AJ17" s="382"/>
      <c r="AK17" s="382"/>
      <c r="AL17" s="383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1185"/>
    </row>
    <row r="18" spans="1:50" ht="18.75">
      <c r="A18" s="379">
        <v>2</v>
      </c>
      <c r="B18" s="1267" t="s">
        <v>65</v>
      </c>
      <c r="C18" s="1267"/>
      <c r="D18" s="1267"/>
      <c r="E18" s="1267">
        <v>42045</v>
      </c>
      <c r="F18" s="1267"/>
      <c r="G18" s="1267"/>
      <c r="H18" s="1267">
        <v>42227</v>
      </c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</row>
    <row r="19" spans="1:50">
      <c r="A19" s="1198" t="s">
        <v>66</v>
      </c>
      <c r="B19" s="1187" t="s">
        <v>1081</v>
      </c>
      <c r="C19" s="1262" t="s">
        <v>33</v>
      </c>
      <c r="D19" s="1262">
        <v>35.229999999999997</v>
      </c>
      <c r="E19" s="1200">
        <v>42047</v>
      </c>
      <c r="F19" s="1200"/>
      <c r="G19" s="1200">
        <v>42047</v>
      </c>
      <c r="H19" s="1200">
        <v>42101</v>
      </c>
      <c r="I19" s="1200">
        <v>42273</v>
      </c>
      <c r="J19" s="1250"/>
      <c r="K19" s="1265">
        <f>август!L19+O19</f>
        <v>35.229999999999997</v>
      </c>
      <c r="L19" s="1265">
        <f>август!L19+P19</f>
        <v>32.85</v>
      </c>
      <c r="M19" s="1188">
        <f>D19-L19</f>
        <v>2.3799999999999955</v>
      </c>
      <c r="N19" s="1188">
        <f>L19/D19*100</f>
        <v>93.244393982401377</v>
      </c>
      <c r="O19" s="1188">
        <f>SUM(S19:AW19)</f>
        <v>3.2800000000000002</v>
      </c>
      <c r="P19" s="1188">
        <f>SUM(S20:AW20)</f>
        <v>0.89999999999999991</v>
      </c>
      <c r="Q19" s="1188">
        <f>P19/O19*100</f>
        <v>27.439024390243897</v>
      </c>
      <c r="R19" s="380" t="s">
        <v>34</v>
      </c>
      <c r="S19" s="381"/>
      <c r="T19" s="381"/>
      <c r="U19" s="381"/>
      <c r="V19" s="381"/>
      <c r="W19" s="381"/>
      <c r="X19" s="381"/>
      <c r="Y19" s="381">
        <f t="shared" ref="Y19:AQ19" si="0">3.28/20</f>
        <v>0.16399999999999998</v>
      </c>
      <c r="Z19" s="381">
        <f t="shared" si="0"/>
        <v>0.16399999999999998</v>
      </c>
      <c r="AA19" s="381">
        <f t="shared" si="0"/>
        <v>0.16399999999999998</v>
      </c>
      <c r="AB19" s="381">
        <f t="shared" si="0"/>
        <v>0.16399999999999998</v>
      </c>
      <c r="AC19" s="381">
        <f t="shared" si="0"/>
        <v>0.16399999999999998</v>
      </c>
      <c r="AD19" s="381">
        <f t="shared" si="0"/>
        <v>0.16399999999999998</v>
      </c>
      <c r="AE19" s="381">
        <f t="shared" si="0"/>
        <v>0.16399999999999998</v>
      </c>
      <c r="AF19" s="381">
        <f t="shared" si="0"/>
        <v>0.16399999999999998</v>
      </c>
      <c r="AG19" s="381">
        <f t="shared" si="0"/>
        <v>0.16399999999999998</v>
      </c>
      <c r="AH19" s="381">
        <f t="shared" si="0"/>
        <v>0.16399999999999998</v>
      </c>
      <c r="AI19" s="381">
        <f t="shared" si="0"/>
        <v>0.16399999999999998</v>
      </c>
      <c r="AJ19" s="381">
        <f t="shared" si="0"/>
        <v>0.16399999999999998</v>
      </c>
      <c r="AK19" s="381">
        <f t="shared" si="0"/>
        <v>0.16399999999999998</v>
      </c>
      <c r="AL19" s="381">
        <f t="shared" si="0"/>
        <v>0.16399999999999998</v>
      </c>
      <c r="AM19" s="381">
        <f t="shared" si="0"/>
        <v>0.16399999999999998</v>
      </c>
      <c r="AN19" s="381">
        <f t="shared" si="0"/>
        <v>0.16399999999999998</v>
      </c>
      <c r="AO19" s="381">
        <f t="shared" si="0"/>
        <v>0.16399999999999998</v>
      </c>
      <c r="AP19" s="381">
        <f t="shared" si="0"/>
        <v>0.16399999999999998</v>
      </c>
      <c r="AQ19" s="381">
        <f t="shared" si="0"/>
        <v>0.16399999999999998</v>
      </c>
      <c r="AR19" s="381">
        <f>3.28/20</f>
        <v>0.16399999999999998</v>
      </c>
      <c r="AS19" s="381"/>
      <c r="AT19" s="381"/>
      <c r="AU19" s="381"/>
      <c r="AV19" s="381"/>
      <c r="AW19" s="381"/>
      <c r="AX19" s="1184"/>
    </row>
    <row r="20" spans="1:50">
      <c r="A20" s="1198"/>
      <c r="B20" s="1187"/>
      <c r="C20" s="1262"/>
      <c r="D20" s="1262"/>
      <c r="E20" s="1200"/>
      <c r="F20" s="1200"/>
      <c r="G20" s="1200"/>
      <c r="H20" s="1200"/>
      <c r="I20" s="1200"/>
      <c r="J20" s="1250"/>
      <c r="K20" s="1262"/>
      <c r="L20" s="1262"/>
      <c r="M20" s="1188"/>
      <c r="N20" s="1188"/>
      <c r="O20" s="1188"/>
      <c r="P20" s="1188"/>
      <c r="Q20" s="1188"/>
      <c r="R20" s="374" t="s">
        <v>35</v>
      </c>
      <c r="S20" s="382"/>
      <c r="T20" s="382"/>
      <c r="U20" s="382"/>
      <c r="V20" s="382"/>
      <c r="W20" s="382"/>
      <c r="X20" s="382"/>
      <c r="Y20" s="382">
        <v>0</v>
      </c>
      <c r="Z20" s="382">
        <v>0</v>
      </c>
      <c r="AA20" s="382">
        <v>0</v>
      </c>
      <c r="AB20" s="382">
        <v>0.2</v>
      </c>
      <c r="AC20" s="382">
        <v>0.1</v>
      </c>
      <c r="AD20" s="382">
        <v>0.1</v>
      </c>
      <c r="AE20" s="384">
        <v>0.1</v>
      </c>
      <c r="AF20" s="384">
        <v>0.1</v>
      </c>
      <c r="AG20" s="384">
        <v>0.1</v>
      </c>
      <c r="AH20" s="384">
        <v>0</v>
      </c>
      <c r="AI20" s="384">
        <v>0</v>
      </c>
      <c r="AJ20" s="384">
        <v>0</v>
      </c>
      <c r="AK20" s="384">
        <v>0.1</v>
      </c>
      <c r="AL20" s="384">
        <v>0.1</v>
      </c>
      <c r="AM20" s="385">
        <v>0</v>
      </c>
      <c r="AN20" s="385">
        <v>0</v>
      </c>
      <c r="AO20" s="385">
        <v>0</v>
      </c>
      <c r="AP20" s="385">
        <v>0</v>
      </c>
      <c r="AQ20" s="385">
        <v>0</v>
      </c>
      <c r="AR20" s="385">
        <v>0</v>
      </c>
      <c r="AS20" s="385"/>
      <c r="AT20" s="385"/>
      <c r="AU20" s="386"/>
      <c r="AV20" s="387"/>
      <c r="AW20" s="387"/>
      <c r="AX20" s="1185"/>
    </row>
    <row r="21" spans="1:50">
      <c r="A21" s="1198" t="s">
        <v>67</v>
      </c>
      <c r="B21" s="1187" t="s">
        <v>1082</v>
      </c>
      <c r="C21" s="1262" t="s">
        <v>33</v>
      </c>
      <c r="D21" s="1262">
        <v>35.229999999999997</v>
      </c>
      <c r="E21" s="1200">
        <v>42047</v>
      </c>
      <c r="F21" s="1200" t="s">
        <v>31</v>
      </c>
      <c r="G21" s="1200">
        <v>42047</v>
      </c>
      <c r="H21" s="1200">
        <v>42228</v>
      </c>
      <c r="I21" s="1200">
        <v>42328</v>
      </c>
      <c r="J21" s="1200"/>
      <c r="K21" s="1265">
        <f>август!L21+O21</f>
        <v>6.5500000000000007</v>
      </c>
      <c r="L21" s="1265">
        <f>P21+август!L21</f>
        <v>6.5500000000000007</v>
      </c>
      <c r="M21" s="1188">
        <f>D21-L21</f>
        <v>28.679999999999996</v>
      </c>
      <c r="N21" s="1188">
        <f>L21/D21*100</f>
        <v>18.59210899801306</v>
      </c>
      <c r="O21" s="1188">
        <f>SUM(S21:AW21)</f>
        <v>1.5000000000000007</v>
      </c>
      <c r="P21" s="1188">
        <f>SUM(S22:AW22)</f>
        <v>1.5000000000000004</v>
      </c>
      <c r="Q21" s="1188">
        <f>P21/O21*100</f>
        <v>99.999999999999986</v>
      </c>
      <c r="R21" s="380" t="s">
        <v>34</v>
      </c>
      <c r="S21" s="381">
        <v>0.05</v>
      </c>
      <c r="T21" s="381">
        <v>0.05</v>
      </c>
      <c r="U21" s="381">
        <v>0.05</v>
      </c>
      <c r="V21" s="381">
        <v>0.05</v>
      </c>
      <c r="W21" s="381">
        <v>0.05</v>
      </c>
      <c r="X21" s="381">
        <v>0.05</v>
      </c>
      <c r="Y21" s="381">
        <v>0.05</v>
      </c>
      <c r="Z21" s="381">
        <v>0.05</v>
      </c>
      <c r="AA21" s="381">
        <v>0.05</v>
      </c>
      <c r="AB21" s="381">
        <v>0.05</v>
      </c>
      <c r="AC21" s="381">
        <v>0.05</v>
      </c>
      <c r="AD21" s="381">
        <v>0.05</v>
      </c>
      <c r="AE21" s="381">
        <v>0.05</v>
      </c>
      <c r="AF21" s="381">
        <v>0.05</v>
      </c>
      <c r="AG21" s="381">
        <v>0.05</v>
      </c>
      <c r="AH21" s="381">
        <v>0.05</v>
      </c>
      <c r="AI21" s="381">
        <v>0.05</v>
      </c>
      <c r="AJ21" s="381">
        <v>0.05</v>
      </c>
      <c r="AK21" s="381">
        <v>0.05</v>
      </c>
      <c r="AL21" s="381">
        <v>0.05</v>
      </c>
      <c r="AM21" s="381">
        <v>0.05</v>
      </c>
      <c r="AN21" s="381">
        <v>0.05</v>
      </c>
      <c r="AO21" s="381">
        <v>0.05</v>
      </c>
      <c r="AP21" s="381">
        <v>0.05</v>
      </c>
      <c r="AQ21" s="381">
        <v>0.05</v>
      </c>
      <c r="AR21" s="381">
        <v>0.05</v>
      </c>
      <c r="AS21" s="381">
        <v>0.05</v>
      </c>
      <c r="AT21" s="381">
        <v>0.05</v>
      </c>
      <c r="AU21" s="381">
        <v>0.05</v>
      </c>
      <c r="AV21" s="381">
        <v>0.05</v>
      </c>
      <c r="AW21" s="381"/>
      <c r="AX21" s="1184"/>
    </row>
    <row r="22" spans="1:50">
      <c r="A22" s="1198"/>
      <c r="B22" s="1187"/>
      <c r="C22" s="1262"/>
      <c r="D22" s="1262"/>
      <c r="E22" s="1200"/>
      <c r="F22" s="1200"/>
      <c r="G22" s="1200"/>
      <c r="H22" s="1200"/>
      <c r="I22" s="1200"/>
      <c r="J22" s="1200"/>
      <c r="K22" s="1262"/>
      <c r="L22" s="1262"/>
      <c r="M22" s="1188"/>
      <c r="N22" s="1188"/>
      <c r="O22" s="1188"/>
      <c r="P22" s="1188"/>
      <c r="Q22" s="1188"/>
      <c r="R22" s="374" t="s">
        <v>35</v>
      </c>
      <c r="S22" s="382">
        <v>0.1</v>
      </c>
      <c r="T22" s="382">
        <v>0.2</v>
      </c>
      <c r="U22" s="382">
        <v>0.1</v>
      </c>
      <c r="V22" s="382">
        <v>0.2</v>
      </c>
      <c r="W22" s="382">
        <v>0.2</v>
      </c>
      <c r="X22" s="382">
        <v>0.2</v>
      </c>
      <c r="Y22" s="382">
        <v>0.1</v>
      </c>
      <c r="Z22" s="382">
        <v>0</v>
      </c>
      <c r="AA22" s="382">
        <v>0.1</v>
      </c>
      <c r="AB22" s="382">
        <v>0</v>
      </c>
      <c r="AC22" s="382">
        <v>0</v>
      </c>
      <c r="AD22" s="382">
        <v>0</v>
      </c>
      <c r="AE22" s="382">
        <v>0</v>
      </c>
      <c r="AF22" s="382">
        <v>0.1</v>
      </c>
      <c r="AG22" s="382">
        <v>0.1</v>
      </c>
      <c r="AH22" s="382">
        <v>0</v>
      </c>
      <c r="AI22" s="382">
        <v>0</v>
      </c>
      <c r="AJ22" s="382">
        <v>0</v>
      </c>
      <c r="AK22" s="382">
        <v>0.1</v>
      </c>
      <c r="AL22" s="382">
        <v>0</v>
      </c>
      <c r="AM22" s="382">
        <v>0</v>
      </c>
      <c r="AN22" s="382">
        <v>0</v>
      </c>
      <c r="AO22" s="382">
        <v>0</v>
      </c>
      <c r="AP22" s="382">
        <v>0</v>
      </c>
      <c r="AQ22" s="382">
        <v>0</v>
      </c>
      <c r="AR22" s="382">
        <v>0</v>
      </c>
      <c r="AS22" s="382">
        <v>0</v>
      </c>
      <c r="AT22" s="382">
        <v>0</v>
      </c>
      <c r="AU22" s="382">
        <v>0</v>
      </c>
      <c r="AV22" s="385">
        <v>0</v>
      </c>
      <c r="AW22" s="382"/>
      <c r="AX22" s="1185"/>
    </row>
    <row r="23" spans="1:50" ht="15" hidden="1" customHeight="1">
      <c r="A23" s="1198" t="s">
        <v>68</v>
      </c>
      <c r="B23" s="1187" t="s">
        <v>1083</v>
      </c>
      <c r="C23" s="1262" t="s">
        <v>33</v>
      </c>
      <c r="D23" s="1262">
        <v>35.229999999999997</v>
      </c>
      <c r="E23" s="1200">
        <v>42102</v>
      </c>
      <c r="F23" s="1200" t="s">
        <v>31</v>
      </c>
      <c r="G23" s="1200">
        <v>42102</v>
      </c>
      <c r="H23" s="1200">
        <v>42118</v>
      </c>
      <c r="I23" s="1200">
        <v>42328</v>
      </c>
      <c r="J23" s="1200"/>
      <c r="K23" s="1265">
        <f>август!L23+O23</f>
        <v>31.71</v>
      </c>
      <c r="L23" s="1265">
        <f>P23+август!L23</f>
        <v>31.71</v>
      </c>
      <c r="M23" s="1188">
        <f>D23-L23</f>
        <v>3.519999999999996</v>
      </c>
      <c r="N23" s="1188">
        <f>L23/D23*100</f>
        <v>90.008515469770089</v>
      </c>
      <c r="O23" s="1188">
        <f>SUM(S23:AW23)</f>
        <v>0</v>
      </c>
      <c r="P23" s="1188">
        <f>SUM(S24:AW24)</f>
        <v>0</v>
      </c>
      <c r="Q23" s="1188" t="e">
        <f t="shared" ref="Q23:Q29" si="1">P23/O23*100</f>
        <v>#DIV/0!</v>
      </c>
      <c r="R23" s="380" t="s">
        <v>34</v>
      </c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1184" t="s">
        <v>413</v>
      </c>
    </row>
    <row r="24" spans="1:50" ht="15" hidden="1" customHeight="1">
      <c r="A24" s="1198"/>
      <c r="B24" s="1187"/>
      <c r="C24" s="1262"/>
      <c r="D24" s="1262"/>
      <c r="E24" s="1200"/>
      <c r="F24" s="1200"/>
      <c r="G24" s="1200"/>
      <c r="H24" s="1200"/>
      <c r="I24" s="1200"/>
      <c r="J24" s="1200"/>
      <c r="K24" s="1262"/>
      <c r="L24" s="1262"/>
      <c r="M24" s="1188"/>
      <c r="N24" s="1188"/>
      <c r="O24" s="1188"/>
      <c r="P24" s="1188"/>
      <c r="Q24" s="1188"/>
      <c r="R24" s="374" t="s">
        <v>35</v>
      </c>
      <c r="S24" s="382"/>
      <c r="T24" s="382"/>
      <c r="U24" s="382"/>
      <c r="V24" s="382"/>
      <c r="W24" s="382"/>
      <c r="X24" s="382"/>
      <c r="Y24" s="382"/>
      <c r="Z24" s="382"/>
      <c r="AA24" s="382"/>
      <c r="AB24" s="382"/>
      <c r="AC24" s="382"/>
      <c r="AD24" s="382"/>
      <c r="AE24" s="382"/>
      <c r="AF24" s="382"/>
      <c r="AG24" s="382"/>
      <c r="AH24" s="382"/>
      <c r="AI24" s="382"/>
      <c r="AJ24" s="382"/>
      <c r="AK24" s="382"/>
      <c r="AL24" s="383"/>
      <c r="AM24" s="383"/>
      <c r="AN24" s="383"/>
      <c r="AO24" s="383"/>
      <c r="AP24" s="383"/>
      <c r="AQ24" s="383"/>
      <c r="AR24" s="383"/>
      <c r="AS24" s="383"/>
      <c r="AT24" s="383"/>
      <c r="AU24" s="389"/>
      <c r="AV24" s="390"/>
      <c r="AW24" s="391"/>
      <c r="AX24" s="1185"/>
    </row>
    <row r="25" spans="1:50">
      <c r="A25" s="1198" t="s">
        <v>69</v>
      </c>
      <c r="B25" s="1187" t="s">
        <v>1085</v>
      </c>
      <c r="C25" s="1262" t="s">
        <v>33</v>
      </c>
      <c r="D25" s="1262">
        <v>35.229999999999997</v>
      </c>
      <c r="E25" s="1200">
        <v>42170</v>
      </c>
      <c r="F25" s="1200"/>
      <c r="G25" s="1200">
        <v>42170</v>
      </c>
      <c r="H25" s="1200">
        <v>42119</v>
      </c>
      <c r="I25" s="1200">
        <v>42328</v>
      </c>
      <c r="J25" s="1200"/>
      <c r="K25" s="1265">
        <f>август!L25+O25</f>
        <v>7.3600000000000012</v>
      </c>
      <c r="L25" s="1263">
        <f>август!L25+P25</f>
        <v>5.86</v>
      </c>
      <c r="M25" s="1188">
        <f>D25-L25</f>
        <v>29.369999999999997</v>
      </c>
      <c r="N25" s="1188">
        <f>L25/D25*100</f>
        <v>16.633550950894126</v>
      </c>
      <c r="O25" s="1188">
        <f>SUM(S25:AW25)</f>
        <v>1.5000000000000007</v>
      </c>
      <c r="P25" s="1188">
        <f>SUM(S26:AW26)</f>
        <v>0</v>
      </c>
      <c r="Q25" s="1188">
        <f t="shared" si="1"/>
        <v>0</v>
      </c>
      <c r="R25" s="380" t="s">
        <v>34</v>
      </c>
      <c r="S25" s="381">
        <v>0.05</v>
      </c>
      <c r="T25" s="381">
        <v>0.05</v>
      </c>
      <c r="U25" s="381">
        <v>0.05</v>
      </c>
      <c r="V25" s="381">
        <v>0.05</v>
      </c>
      <c r="W25" s="381">
        <v>0.05</v>
      </c>
      <c r="X25" s="381">
        <v>0.05</v>
      </c>
      <c r="Y25" s="381">
        <v>0.05</v>
      </c>
      <c r="Z25" s="381">
        <v>0.05</v>
      </c>
      <c r="AA25" s="381">
        <v>0.05</v>
      </c>
      <c r="AB25" s="381">
        <v>0.05</v>
      </c>
      <c r="AC25" s="381">
        <v>0.05</v>
      </c>
      <c r="AD25" s="381">
        <v>0.05</v>
      </c>
      <c r="AE25" s="381">
        <v>0.05</v>
      </c>
      <c r="AF25" s="381">
        <v>0.05</v>
      </c>
      <c r="AG25" s="381">
        <v>0.05</v>
      </c>
      <c r="AH25" s="381">
        <v>0.05</v>
      </c>
      <c r="AI25" s="381">
        <v>0.05</v>
      </c>
      <c r="AJ25" s="381">
        <v>0.05</v>
      </c>
      <c r="AK25" s="381">
        <v>0.05</v>
      </c>
      <c r="AL25" s="381">
        <v>0.05</v>
      </c>
      <c r="AM25" s="381">
        <v>0.05</v>
      </c>
      <c r="AN25" s="381">
        <v>0.05</v>
      </c>
      <c r="AO25" s="381">
        <v>0.05</v>
      </c>
      <c r="AP25" s="381">
        <v>0.05</v>
      </c>
      <c r="AQ25" s="381">
        <v>0.05</v>
      </c>
      <c r="AR25" s="381">
        <v>0.05</v>
      </c>
      <c r="AS25" s="381">
        <v>0.05</v>
      </c>
      <c r="AT25" s="381">
        <v>0.05</v>
      </c>
      <c r="AU25" s="381">
        <v>0.05</v>
      </c>
      <c r="AV25" s="381">
        <v>0.05</v>
      </c>
      <c r="AW25" s="381"/>
      <c r="AX25" s="1184" t="s">
        <v>413</v>
      </c>
    </row>
    <row r="26" spans="1:50">
      <c r="A26" s="1198"/>
      <c r="B26" s="1187"/>
      <c r="C26" s="1262"/>
      <c r="D26" s="1262"/>
      <c r="E26" s="1200"/>
      <c r="F26" s="1200"/>
      <c r="G26" s="1200"/>
      <c r="H26" s="1200"/>
      <c r="I26" s="1200"/>
      <c r="J26" s="1200"/>
      <c r="K26" s="1262"/>
      <c r="L26" s="1264"/>
      <c r="M26" s="1188"/>
      <c r="N26" s="1188"/>
      <c r="O26" s="1188"/>
      <c r="P26" s="1188"/>
      <c r="Q26" s="1188"/>
      <c r="R26" s="374" t="s">
        <v>35</v>
      </c>
      <c r="S26" s="382">
        <v>0</v>
      </c>
      <c r="T26" s="382">
        <v>0</v>
      </c>
      <c r="U26" s="382">
        <v>0</v>
      </c>
      <c r="V26" s="382">
        <v>0</v>
      </c>
      <c r="W26" s="382">
        <v>0</v>
      </c>
      <c r="X26" s="382">
        <v>0</v>
      </c>
      <c r="Y26" s="382">
        <v>0</v>
      </c>
      <c r="Z26" s="382">
        <v>0</v>
      </c>
      <c r="AA26" s="382">
        <v>0</v>
      </c>
      <c r="AB26" s="382">
        <v>0</v>
      </c>
      <c r="AC26" s="382">
        <v>0</v>
      </c>
      <c r="AD26" s="382">
        <v>0</v>
      </c>
      <c r="AE26" s="382">
        <v>0</v>
      </c>
      <c r="AF26" s="382">
        <v>0</v>
      </c>
      <c r="AG26" s="382">
        <v>0</v>
      </c>
      <c r="AH26" s="382">
        <v>0</v>
      </c>
      <c r="AI26" s="382">
        <v>0</v>
      </c>
      <c r="AJ26" s="382">
        <v>0</v>
      </c>
      <c r="AK26" s="382">
        <v>0</v>
      </c>
      <c r="AL26" s="383">
        <v>0</v>
      </c>
      <c r="AM26" s="383">
        <v>0</v>
      </c>
      <c r="AN26" s="383">
        <v>0</v>
      </c>
      <c r="AO26" s="383">
        <v>0</v>
      </c>
      <c r="AP26" s="383">
        <v>0</v>
      </c>
      <c r="AQ26" s="383">
        <v>0</v>
      </c>
      <c r="AR26" s="383">
        <v>0</v>
      </c>
      <c r="AS26" s="383">
        <v>0</v>
      </c>
      <c r="AT26" s="383">
        <v>0</v>
      </c>
      <c r="AU26" s="383">
        <v>0</v>
      </c>
      <c r="AV26" s="385">
        <v>0</v>
      </c>
      <c r="AW26" s="391"/>
      <c r="AX26" s="1185"/>
    </row>
    <row r="27" spans="1:50" ht="15" hidden="1" customHeight="1">
      <c r="A27" s="1198" t="s">
        <v>71</v>
      </c>
      <c r="B27" s="1187" t="s">
        <v>1087</v>
      </c>
      <c r="C27" s="1262" t="s">
        <v>33</v>
      </c>
      <c r="D27" s="1262">
        <v>1.47</v>
      </c>
      <c r="E27" s="1200">
        <v>42057</v>
      </c>
      <c r="F27" s="1200"/>
      <c r="G27" s="1200">
        <v>42057</v>
      </c>
      <c r="H27" s="1200">
        <v>42116</v>
      </c>
      <c r="I27" s="1200">
        <v>42214</v>
      </c>
      <c r="J27" s="1200"/>
      <c r="K27" s="1265">
        <f>август!L27+O27</f>
        <v>1.472</v>
      </c>
      <c r="L27" s="1265">
        <f>август!L27+P27</f>
        <v>1.472</v>
      </c>
      <c r="M27" s="1188">
        <f>K27-L27</f>
        <v>0</v>
      </c>
      <c r="N27" s="1188">
        <f>L27/D27*100</f>
        <v>100.13605442176872</v>
      </c>
      <c r="O27" s="1188">
        <f>SUM(S27:AW27)</f>
        <v>0</v>
      </c>
      <c r="P27" s="1188">
        <f>SUM(S28:AW28)</f>
        <v>0</v>
      </c>
      <c r="Q27" s="1188" t="e">
        <f t="shared" si="1"/>
        <v>#DIV/0!</v>
      </c>
      <c r="R27" s="380" t="s">
        <v>34</v>
      </c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1184" t="s">
        <v>413</v>
      </c>
    </row>
    <row r="28" spans="1:50" ht="15" hidden="1" customHeight="1">
      <c r="A28" s="1198"/>
      <c r="B28" s="1187"/>
      <c r="C28" s="1262"/>
      <c r="D28" s="1262"/>
      <c r="E28" s="1200"/>
      <c r="F28" s="1200"/>
      <c r="G28" s="1200"/>
      <c r="H28" s="1200"/>
      <c r="I28" s="1200"/>
      <c r="J28" s="1200"/>
      <c r="K28" s="1262"/>
      <c r="L28" s="1262"/>
      <c r="M28" s="1188"/>
      <c r="N28" s="1188"/>
      <c r="O28" s="1188"/>
      <c r="P28" s="1188"/>
      <c r="Q28" s="1188"/>
      <c r="R28" s="374" t="s">
        <v>35</v>
      </c>
      <c r="S28" s="382"/>
      <c r="T28" s="382"/>
      <c r="U28" s="382"/>
      <c r="V28" s="382"/>
      <c r="W28" s="382"/>
      <c r="X28" s="382"/>
      <c r="Y28" s="382"/>
      <c r="Z28" s="382"/>
      <c r="AA28" s="382"/>
      <c r="AB28" s="382"/>
      <c r="AC28" s="382"/>
      <c r="AD28" s="382"/>
      <c r="AE28" s="382"/>
      <c r="AF28" s="382"/>
      <c r="AG28" s="382"/>
      <c r="AH28" s="382"/>
      <c r="AI28" s="382"/>
      <c r="AJ28" s="382"/>
      <c r="AK28" s="382"/>
      <c r="AL28" s="383"/>
      <c r="AM28" s="383"/>
      <c r="AN28" s="383"/>
      <c r="AO28" s="383"/>
      <c r="AP28" s="383"/>
      <c r="AQ28" s="383"/>
      <c r="AR28" s="383"/>
      <c r="AS28" s="383"/>
      <c r="AT28" s="383"/>
      <c r="AU28" s="389"/>
      <c r="AV28" s="390"/>
      <c r="AW28" s="391"/>
      <c r="AX28" s="1185"/>
    </row>
    <row r="29" spans="1:50">
      <c r="A29" s="1198" t="s">
        <v>275</v>
      </c>
      <c r="B29" s="1187" t="s">
        <v>1084</v>
      </c>
      <c r="C29" s="1262" t="s">
        <v>33</v>
      </c>
      <c r="D29" s="1262">
        <v>35.229999999999997</v>
      </c>
      <c r="E29" s="1200">
        <v>42047</v>
      </c>
      <c r="F29" s="1200"/>
      <c r="G29" s="1200">
        <v>42057</v>
      </c>
      <c r="H29" s="1200">
        <v>42116</v>
      </c>
      <c r="I29" s="1200">
        <v>42328</v>
      </c>
      <c r="J29" s="1200"/>
      <c r="K29" s="1265">
        <f>август!L21+O29</f>
        <v>6.5500000000000007</v>
      </c>
      <c r="L29" s="1265">
        <f>август!L21+P29</f>
        <v>6.5500000000000007</v>
      </c>
      <c r="M29" s="1188">
        <f>K29-L29</f>
        <v>0</v>
      </c>
      <c r="N29" s="1188">
        <f>L29/D29*100</f>
        <v>18.59210899801306</v>
      </c>
      <c r="O29" s="1188">
        <f>SUM(S29:AW29)</f>
        <v>1.5000000000000007</v>
      </c>
      <c r="P29" s="1188">
        <f>SUM(S30:AW30)</f>
        <v>1.5000000000000004</v>
      </c>
      <c r="Q29" s="1188">
        <f t="shared" si="1"/>
        <v>99.999999999999986</v>
      </c>
      <c r="R29" s="380" t="s">
        <v>34</v>
      </c>
      <c r="S29" s="381">
        <v>0.05</v>
      </c>
      <c r="T29" s="381">
        <v>0.05</v>
      </c>
      <c r="U29" s="381">
        <v>0.05</v>
      </c>
      <c r="V29" s="381">
        <v>0.05</v>
      </c>
      <c r="W29" s="381">
        <v>0.05</v>
      </c>
      <c r="X29" s="381">
        <v>0.05</v>
      </c>
      <c r="Y29" s="381">
        <v>0.05</v>
      </c>
      <c r="Z29" s="381">
        <v>0.05</v>
      </c>
      <c r="AA29" s="381">
        <v>0.05</v>
      </c>
      <c r="AB29" s="381">
        <v>0.05</v>
      </c>
      <c r="AC29" s="381">
        <v>0.05</v>
      </c>
      <c r="AD29" s="381">
        <v>0.05</v>
      </c>
      <c r="AE29" s="381">
        <v>0.05</v>
      </c>
      <c r="AF29" s="381">
        <v>0.05</v>
      </c>
      <c r="AG29" s="381">
        <v>0.05</v>
      </c>
      <c r="AH29" s="381">
        <v>0.05</v>
      </c>
      <c r="AI29" s="381">
        <v>0.05</v>
      </c>
      <c r="AJ29" s="381">
        <v>0.05</v>
      </c>
      <c r="AK29" s="381">
        <v>0.05</v>
      </c>
      <c r="AL29" s="381">
        <v>0.05</v>
      </c>
      <c r="AM29" s="381">
        <v>0.05</v>
      </c>
      <c r="AN29" s="381">
        <v>0.05</v>
      </c>
      <c r="AO29" s="381">
        <v>0.05</v>
      </c>
      <c r="AP29" s="381">
        <v>0.05</v>
      </c>
      <c r="AQ29" s="381">
        <v>0.05</v>
      </c>
      <c r="AR29" s="381">
        <v>0.05</v>
      </c>
      <c r="AS29" s="381">
        <v>0.05</v>
      </c>
      <c r="AT29" s="381">
        <v>0.05</v>
      </c>
      <c r="AU29" s="381">
        <v>0.05</v>
      </c>
      <c r="AV29" s="381">
        <v>0.05</v>
      </c>
      <c r="AW29" s="381"/>
      <c r="AX29" s="1184"/>
    </row>
    <row r="30" spans="1:50">
      <c r="A30" s="1198"/>
      <c r="B30" s="1187"/>
      <c r="C30" s="1262"/>
      <c r="D30" s="1262"/>
      <c r="E30" s="1200"/>
      <c r="F30" s="1200"/>
      <c r="G30" s="1200"/>
      <c r="H30" s="1200"/>
      <c r="I30" s="1200"/>
      <c r="J30" s="1200"/>
      <c r="K30" s="1262"/>
      <c r="L30" s="1262"/>
      <c r="M30" s="1188"/>
      <c r="N30" s="1188"/>
      <c r="O30" s="1188"/>
      <c r="P30" s="1188"/>
      <c r="Q30" s="1188"/>
      <c r="R30" s="374" t="s">
        <v>35</v>
      </c>
      <c r="S30" s="382">
        <v>0.1</v>
      </c>
      <c r="T30" s="382">
        <v>0.2</v>
      </c>
      <c r="U30" s="382">
        <v>0.1</v>
      </c>
      <c r="V30" s="382">
        <v>0.2</v>
      </c>
      <c r="W30" s="382">
        <v>0.2</v>
      </c>
      <c r="X30" s="382">
        <v>0.2</v>
      </c>
      <c r="Y30" s="382">
        <v>0.1</v>
      </c>
      <c r="Z30" s="382">
        <v>0</v>
      </c>
      <c r="AA30" s="382">
        <v>0.1</v>
      </c>
      <c r="AB30" s="382">
        <v>0</v>
      </c>
      <c r="AC30" s="382">
        <v>0</v>
      </c>
      <c r="AD30" s="382">
        <v>0</v>
      </c>
      <c r="AE30" s="382">
        <v>0</v>
      </c>
      <c r="AF30" s="382">
        <v>0.1</v>
      </c>
      <c r="AG30" s="382">
        <v>0.1</v>
      </c>
      <c r="AH30" s="382">
        <v>0</v>
      </c>
      <c r="AI30" s="382">
        <v>0</v>
      </c>
      <c r="AJ30" s="382">
        <v>0</v>
      </c>
      <c r="AK30" s="382">
        <v>0.1</v>
      </c>
      <c r="AL30" s="382">
        <v>0</v>
      </c>
      <c r="AM30" s="382">
        <v>0</v>
      </c>
      <c r="AN30" s="382">
        <v>0</v>
      </c>
      <c r="AO30" s="382">
        <v>0</v>
      </c>
      <c r="AP30" s="382">
        <v>0</v>
      </c>
      <c r="AQ30" s="382">
        <v>0</v>
      </c>
      <c r="AR30" s="382">
        <v>0</v>
      </c>
      <c r="AS30" s="382">
        <v>0</v>
      </c>
      <c r="AT30" s="382">
        <v>0</v>
      </c>
      <c r="AU30" s="382">
        <v>0</v>
      </c>
      <c r="AV30" s="385">
        <v>0</v>
      </c>
      <c r="AW30" s="391"/>
      <c r="AX30" s="1185"/>
    </row>
    <row r="31" spans="1:50">
      <c r="A31" s="392">
        <v>3</v>
      </c>
      <c r="B31" s="1193" t="s">
        <v>81</v>
      </c>
      <c r="C31" s="1193"/>
      <c r="D31" s="1193"/>
      <c r="E31" s="1193">
        <v>42045</v>
      </c>
      <c r="F31" s="1193"/>
      <c r="G31" s="1193"/>
      <c r="H31" s="1193">
        <v>42338</v>
      </c>
      <c r="I31" s="1193"/>
      <c r="J31" s="1193"/>
      <c r="K31" s="1193"/>
      <c r="L31" s="1193"/>
      <c r="M31" s="1193"/>
      <c r="N31" s="1193"/>
      <c r="O31" s="1193"/>
      <c r="P31" s="1193"/>
      <c r="Q31" s="1193"/>
      <c r="R31" s="1193"/>
      <c r="S31" s="1193"/>
      <c r="T31" s="1193"/>
      <c r="U31" s="1193"/>
      <c r="V31" s="1193"/>
      <c r="W31" s="1193"/>
      <c r="X31" s="1193"/>
      <c r="Y31" s="1193"/>
      <c r="Z31" s="1193"/>
      <c r="AA31" s="1193"/>
      <c r="AB31" s="1193"/>
      <c r="AC31" s="1193"/>
      <c r="AD31" s="1193"/>
      <c r="AE31" s="1193"/>
      <c r="AF31" s="1193"/>
      <c r="AG31" s="1193"/>
      <c r="AH31" s="1193"/>
      <c r="AI31" s="1193"/>
      <c r="AJ31" s="1193"/>
      <c r="AK31" s="1193"/>
      <c r="AL31" s="1193"/>
      <c r="AM31" s="1193"/>
      <c r="AN31" s="1193"/>
      <c r="AO31" s="1193"/>
      <c r="AP31" s="1193"/>
      <c r="AQ31" s="1193"/>
      <c r="AR31" s="1193"/>
      <c r="AS31" s="1193"/>
      <c r="AT31" s="1193"/>
      <c r="AU31" s="1193"/>
      <c r="AV31" s="1193"/>
      <c r="AW31" s="1193"/>
      <c r="AX31" s="1193"/>
    </row>
    <row r="32" spans="1:50">
      <c r="A32" s="393" t="s">
        <v>193</v>
      </c>
      <c r="B32" s="1251" t="s">
        <v>1088</v>
      </c>
      <c r="C32" s="1251"/>
      <c r="D32" s="1251"/>
      <c r="E32" s="1251">
        <v>42046</v>
      </c>
      <c r="F32" s="1251"/>
      <c r="G32" s="1251"/>
      <c r="H32" s="1251">
        <v>42111</v>
      </c>
      <c r="I32" s="1251"/>
      <c r="J32" s="1251"/>
      <c r="K32" s="1251"/>
      <c r="L32" s="1251"/>
      <c r="M32" s="1251"/>
      <c r="N32" s="1251"/>
      <c r="O32" s="1251"/>
      <c r="P32" s="1251"/>
      <c r="Q32" s="1251"/>
      <c r="R32" s="1251"/>
      <c r="S32" s="1251"/>
      <c r="T32" s="1251"/>
      <c r="U32" s="1251"/>
      <c r="V32" s="1251"/>
      <c r="W32" s="1251"/>
      <c r="X32" s="1251"/>
      <c r="Y32" s="1251"/>
      <c r="Z32" s="1251"/>
      <c r="AA32" s="1251"/>
      <c r="AB32" s="1251"/>
      <c r="AC32" s="1251"/>
      <c r="AD32" s="1251"/>
      <c r="AE32" s="1251"/>
      <c r="AF32" s="1251"/>
      <c r="AG32" s="1251"/>
      <c r="AH32" s="1251"/>
      <c r="AI32" s="1251"/>
      <c r="AJ32" s="1251"/>
      <c r="AK32" s="1251"/>
      <c r="AL32" s="1251"/>
      <c r="AM32" s="1251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</row>
    <row r="33" spans="1:50">
      <c r="A33" s="1198" t="s">
        <v>126</v>
      </c>
      <c r="B33" s="1187" t="s">
        <v>1089</v>
      </c>
      <c r="C33" s="1184" t="s">
        <v>33</v>
      </c>
      <c r="D33" s="1188">
        <v>35.229999999999997</v>
      </c>
      <c r="E33" s="1200">
        <v>42046</v>
      </c>
      <c r="F33" s="1200"/>
      <c r="G33" s="1200">
        <v>42044</v>
      </c>
      <c r="H33" s="1200">
        <v>42086</v>
      </c>
      <c r="I33" s="1200">
        <v>42272</v>
      </c>
      <c r="J33" s="1200"/>
      <c r="K33" s="1199">
        <f>август!L33+O33</f>
        <v>34.58</v>
      </c>
      <c r="L33" s="1199">
        <f>август!L33+P33</f>
        <v>28.359999999999996</v>
      </c>
      <c r="M33" s="1188">
        <f>D33-L33</f>
        <v>6.870000000000001</v>
      </c>
      <c r="N33" s="1188">
        <f>L33/D33*100</f>
        <v>80.499574226511498</v>
      </c>
      <c r="O33" s="1188">
        <f>SUM(S33:AW33)</f>
        <v>6.22</v>
      </c>
      <c r="P33" s="1201">
        <f>SUM(S34:AW34)</f>
        <v>0</v>
      </c>
      <c r="Q33" s="1201">
        <f>P33/O33*100</f>
        <v>0</v>
      </c>
      <c r="R33" s="380" t="s">
        <v>34</v>
      </c>
      <c r="S33" s="381">
        <f>ROUND(6.22/25,2)</f>
        <v>0.25</v>
      </c>
      <c r="T33" s="381">
        <f t="shared" ref="T33:AP33" si="2">ROUND(6.22/25,2)</f>
        <v>0.25</v>
      </c>
      <c r="U33" s="381">
        <f t="shared" si="2"/>
        <v>0.25</v>
      </c>
      <c r="V33" s="381">
        <f t="shared" si="2"/>
        <v>0.25</v>
      </c>
      <c r="W33" s="381">
        <f t="shared" si="2"/>
        <v>0.25</v>
      </c>
      <c r="X33" s="381">
        <f t="shared" si="2"/>
        <v>0.25</v>
      </c>
      <c r="Y33" s="381">
        <f t="shared" si="2"/>
        <v>0.25</v>
      </c>
      <c r="Z33" s="381">
        <f t="shared" si="2"/>
        <v>0.25</v>
      </c>
      <c r="AA33" s="381">
        <f t="shared" si="2"/>
        <v>0.25</v>
      </c>
      <c r="AB33" s="381">
        <f t="shared" si="2"/>
        <v>0.25</v>
      </c>
      <c r="AC33" s="381">
        <f t="shared" si="2"/>
        <v>0.25</v>
      </c>
      <c r="AD33" s="381">
        <f t="shared" si="2"/>
        <v>0.25</v>
      </c>
      <c r="AE33" s="381">
        <f t="shared" si="2"/>
        <v>0.25</v>
      </c>
      <c r="AF33" s="381">
        <f t="shared" si="2"/>
        <v>0.25</v>
      </c>
      <c r="AG33" s="381">
        <f t="shared" si="2"/>
        <v>0.25</v>
      </c>
      <c r="AH33" s="381">
        <f t="shared" si="2"/>
        <v>0.25</v>
      </c>
      <c r="AI33" s="381">
        <f t="shared" si="2"/>
        <v>0.25</v>
      </c>
      <c r="AJ33" s="381">
        <f t="shared" si="2"/>
        <v>0.25</v>
      </c>
      <c r="AK33" s="381">
        <f t="shared" si="2"/>
        <v>0.25</v>
      </c>
      <c r="AL33" s="381">
        <f t="shared" si="2"/>
        <v>0.25</v>
      </c>
      <c r="AM33" s="381">
        <f t="shared" si="2"/>
        <v>0.25</v>
      </c>
      <c r="AN33" s="381">
        <f t="shared" si="2"/>
        <v>0.25</v>
      </c>
      <c r="AO33" s="381">
        <f t="shared" si="2"/>
        <v>0.25</v>
      </c>
      <c r="AP33" s="381">
        <f t="shared" si="2"/>
        <v>0.25</v>
      </c>
      <c r="AQ33" s="381">
        <f>ROUND(6.22/25,2)-0.03</f>
        <v>0.22</v>
      </c>
      <c r="AR33" s="381"/>
      <c r="AS33" s="381"/>
      <c r="AT33" s="381"/>
      <c r="AU33" s="381"/>
      <c r="AV33" s="381"/>
      <c r="AW33" s="381"/>
      <c r="AX33" s="1184" t="s">
        <v>413</v>
      </c>
    </row>
    <row r="34" spans="1:50">
      <c r="A34" s="1198"/>
      <c r="B34" s="1187"/>
      <c r="C34" s="1185"/>
      <c r="D34" s="1188"/>
      <c r="E34" s="1200"/>
      <c r="F34" s="1200"/>
      <c r="G34" s="1200"/>
      <c r="H34" s="1200"/>
      <c r="I34" s="1200"/>
      <c r="J34" s="1200"/>
      <c r="K34" s="1199"/>
      <c r="L34" s="1199"/>
      <c r="M34" s="1188"/>
      <c r="N34" s="1188"/>
      <c r="O34" s="1188"/>
      <c r="P34" s="1202"/>
      <c r="Q34" s="1202"/>
      <c r="R34" s="374" t="s">
        <v>35</v>
      </c>
      <c r="S34" s="382">
        <v>0</v>
      </c>
      <c r="T34" s="382">
        <v>0</v>
      </c>
      <c r="U34" s="382">
        <v>0</v>
      </c>
      <c r="V34" s="382">
        <v>0</v>
      </c>
      <c r="W34" s="382">
        <v>0</v>
      </c>
      <c r="X34" s="382">
        <v>0</v>
      </c>
      <c r="Y34" s="382">
        <v>0</v>
      </c>
      <c r="Z34" s="382">
        <v>0</v>
      </c>
      <c r="AA34" s="382">
        <v>0</v>
      </c>
      <c r="AB34" s="382">
        <v>0</v>
      </c>
      <c r="AC34" s="382">
        <v>0</v>
      </c>
      <c r="AD34" s="382">
        <v>0</v>
      </c>
      <c r="AE34" s="382">
        <v>0</v>
      </c>
      <c r="AF34" s="382">
        <v>0</v>
      </c>
      <c r="AG34" s="382">
        <v>0</v>
      </c>
      <c r="AH34" s="382">
        <v>0</v>
      </c>
      <c r="AI34" s="382">
        <v>0</v>
      </c>
      <c r="AJ34" s="382">
        <v>0</v>
      </c>
      <c r="AK34" s="382">
        <v>0</v>
      </c>
      <c r="AL34" s="383">
        <v>0</v>
      </c>
      <c r="AM34" s="383">
        <v>0</v>
      </c>
      <c r="AN34" s="383">
        <v>0</v>
      </c>
      <c r="AO34" s="383">
        <v>0</v>
      </c>
      <c r="AP34" s="383">
        <v>0</v>
      </c>
      <c r="AQ34" s="383">
        <v>0</v>
      </c>
      <c r="AR34" s="383"/>
      <c r="AS34" s="383"/>
      <c r="AT34" s="383"/>
      <c r="AU34" s="389"/>
      <c r="AV34" s="390"/>
      <c r="AW34" s="391"/>
      <c r="AX34" s="1185"/>
    </row>
    <row r="35" spans="1:50" hidden="1">
      <c r="A35" s="557"/>
      <c r="B35" s="532"/>
      <c r="C35" s="547"/>
      <c r="D35" s="556"/>
      <c r="E35" s="555"/>
      <c r="F35" s="555"/>
      <c r="G35" s="555"/>
      <c r="H35" s="555"/>
      <c r="I35" s="555"/>
      <c r="J35" s="555"/>
      <c r="K35" s="529"/>
      <c r="L35" s="529"/>
      <c r="M35" s="1188"/>
      <c r="N35" s="1188"/>
      <c r="O35" s="556"/>
      <c r="P35" s="553"/>
      <c r="Q35" s="553"/>
      <c r="R35" s="380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547"/>
    </row>
    <row r="36" spans="1:50" hidden="1">
      <c r="A36" s="557"/>
      <c r="B36" s="532"/>
      <c r="C36" s="548"/>
      <c r="D36" s="556"/>
      <c r="E36" s="555"/>
      <c r="F36" s="555"/>
      <c r="G36" s="555"/>
      <c r="H36" s="555"/>
      <c r="I36" s="555"/>
      <c r="J36" s="555"/>
      <c r="K36" s="529"/>
      <c r="L36" s="529"/>
      <c r="M36" s="1188"/>
      <c r="N36" s="1188"/>
      <c r="O36" s="556"/>
      <c r="P36" s="554"/>
      <c r="Q36" s="554"/>
      <c r="R36" s="374"/>
      <c r="S36" s="382"/>
      <c r="T36" s="382"/>
      <c r="U36" s="382"/>
      <c r="V36" s="382"/>
      <c r="W36" s="382"/>
      <c r="X36" s="382"/>
      <c r="Y36" s="382"/>
      <c r="Z36" s="382"/>
      <c r="AA36" s="382"/>
      <c r="AB36" s="382"/>
      <c r="AC36" s="382"/>
      <c r="AD36" s="382"/>
      <c r="AE36" s="382"/>
      <c r="AF36" s="382"/>
      <c r="AG36" s="382"/>
      <c r="AH36" s="382"/>
      <c r="AI36" s="382"/>
      <c r="AJ36" s="382"/>
      <c r="AK36" s="382"/>
      <c r="AL36" s="383"/>
      <c r="AM36" s="383"/>
      <c r="AN36" s="383"/>
      <c r="AO36" s="383"/>
      <c r="AP36" s="383"/>
      <c r="AQ36" s="383"/>
      <c r="AR36" s="383"/>
      <c r="AS36" s="383"/>
      <c r="AT36" s="383"/>
      <c r="AU36" s="389"/>
      <c r="AV36" s="390"/>
      <c r="AW36" s="391"/>
      <c r="AX36" s="548"/>
    </row>
    <row r="37" spans="1:50">
      <c r="A37" s="1198" t="s">
        <v>127</v>
      </c>
      <c r="B37" s="1187" t="s">
        <v>1176</v>
      </c>
      <c r="C37" s="1184" t="s">
        <v>7</v>
      </c>
      <c r="D37" s="1188">
        <v>1823</v>
      </c>
      <c r="E37" s="1200">
        <v>42065</v>
      </c>
      <c r="F37" s="1200"/>
      <c r="G37" s="1200">
        <v>42045</v>
      </c>
      <c r="H37" s="1200">
        <v>42111</v>
      </c>
      <c r="I37" s="1200">
        <v>42274</v>
      </c>
      <c r="J37" s="1200"/>
      <c r="K37" s="1199">
        <f>август!L37+O37</f>
        <v>1712</v>
      </c>
      <c r="L37" s="1199">
        <f>август!L37+P37</f>
        <v>910</v>
      </c>
      <c r="M37" s="1188">
        <f>D37-L37</f>
        <v>913</v>
      </c>
      <c r="N37" s="1188">
        <f>L37/D37*100</f>
        <v>49.917718047174986</v>
      </c>
      <c r="O37" s="1188">
        <f>SUM(S37:AW37)</f>
        <v>841</v>
      </c>
      <c r="P37" s="1201">
        <f>SUM(S38:AW38)</f>
        <v>39</v>
      </c>
      <c r="Q37" s="1201">
        <f>P37/O37*100</f>
        <v>4.6373365041617118</v>
      </c>
      <c r="R37" s="380" t="s">
        <v>34</v>
      </c>
      <c r="S37" s="388">
        <f>ROUND(841/27,0)+1</f>
        <v>32</v>
      </c>
      <c r="T37" s="388">
        <f>ROUND(841/27,0)+1</f>
        <v>32</v>
      </c>
      <c r="U37" s="388">
        <f>ROUND(841/27,0)+1</f>
        <v>32</v>
      </c>
      <c r="V37" s="388">
        <f>ROUND(841/27,0)+1</f>
        <v>32</v>
      </c>
      <c r="W37" s="388">
        <f t="shared" ref="W37:AS37" si="3">ROUND(841/27,0)</f>
        <v>31</v>
      </c>
      <c r="X37" s="388">
        <f t="shared" si="3"/>
        <v>31</v>
      </c>
      <c r="Y37" s="388">
        <f t="shared" si="3"/>
        <v>31</v>
      </c>
      <c r="Z37" s="388">
        <f t="shared" si="3"/>
        <v>31</v>
      </c>
      <c r="AA37" s="388">
        <f t="shared" si="3"/>
        <v>31</v>
      </c>
      <c r="AB37" s="388">
        <f t="shared" si="3"/>
        <v>31</v>
      </c>
      <c r="AC37" s="388">
        <f t="shared" si="3"/>
        <v>31</v>
      </c>
      <c r="AD37" s="388">
        <f t="shared" si="3"/>
        <v>31</v>
      </c>
      <c r="AE37" s="388">
        <f t="shared" si="3"/>
        <v>31</v>
      </c>
      <c r="AF37" s="388">
        <f t="shared" si="3"/>
        <v>31</v>
      </c>
      <c r="AG37" s="388">
        <f t="shared" si="3"/>
        <v>31</v>
      </c>
      <c r="AH37" s="388">
        <f t="shared" si="3"/>
        <v>31</v>
      </c>
      <c r="AI37" s="388">
        <f t="shared" si="3"/>
        <v>31</v>
      </c>
      <c r="AJ37" s="388">
        <f t="shared" si="3"/>
        <v>31</v>
      </c>
      <c r="AK37" s="388">
        <f t="shared" si="3"/>
        <v>31</v>
      </c>
      <c r="AL37" s="388">
        <f t="shared" si="3"/>
        <v>31</v>
      </c>
      <c r="AM37" s="388">
        <f t="shared" si="3"/>
        <v>31</v>
      </c>
      <c r="AN37" s="388">
        <f t="shared" si="3"/>
        <v>31</v>
      </c>
      <c r="AO37" s="388">
        <f t="shared" si="3"/>
        <v>31</v>
      </c>
      <c r="AP37" s="388">
        <f t="shared" si="3"/>
        <v>31</v>
      </c>
      <c r="AQ37" s="388">
        <f t="shared" si="3"/>
        <v>31</v>
      </c>
      <c r="AR37" s="388">
        <f t="shared" si="3"/>
        <v>31</v>
      </c>
      <c r="AS37" s="388">
        <f t="shared" si="3"/>
        <v>31</v>
      </c>
      <c r="AT37" s="388">
        <v>0</v>
      </c>
      <c r="AU37" s="388">
        <v>0</v>
      </c>
      <c r="AV37" s="388">
        <v>0</v>
      </c>
      <c r="AW37" s="388"/>
      <c r="AX37" s="1184" t="s">
        <v>413</v>
      </c>
    </row>
    <row r="38" spans="1:50">
      <c r="A38" s="1198"/>
      <c r="B38" s="1187"/>
      <c r="C38" s="1185"/>
      <c r="D38" s="1188"/>
      <c r="E38" s="1200"/>
      <c r="F38" s="1200"/>
      <c r="G38" s="1200"/>
      <c r="H38" s="1200"/>
      <c r="I38" s="1200"/>
      <c r="J38" s="1200"/>
      <c r="K38" s="1199"/>
      <c r="L38" s="1199"/>
      <c r="M38" s="1188"/>
      <c r="N38" s="1188"/>
      <c r="O38" s="1188"/>
      <c r="P38" s="1202"/>
      <c r="Q38" s="1202"/>
      <c r="R38" s="374" t="s">
        <v>35</v>
      </c>
      <c r="S38" s="465">
        <v>0</v>
      </c>
      <c r="T38" s="465">
        <v>0</v>
      </c>
      <c r="U38" s="465">
        <v>0</v>
      </c>
      <c r="V38" s="465">
        <v>0</v>
      </c>
      <c r="W38" s="465">
        <v>0</v>
      </c>
      <c r="X38" s="465">
        <v>0</v>
      </c>
      <c r="Y38" s="465">
        <v>0</v>
      </c>
      <c r="Z38" s="465">
        <v>0</v>
      </c>
      <c r="AA38" s="465">
        <v>0</v>
      </c>
      <c r="AB38" s="465">
        <v>0</v>
      </c>
      <c r="AC38" s="465">
        <v>0</v>
      </c>
      <c r="AD38" s="465">
        <v>0</v>
      </c>
      <c r="AE38" s="465">
        <v>0</v>
      </c>
      <c r="AF38" s="465">
        <v>0</v>
      </c>
      <c r="AG38" s="465">
        <v>0</v>
      </c>
      <c r="AH38" s="465">
        <v>0</v>
      </c>
      <c r="AI38" s="465">
        <v>0</v>
      </c>
      <c r="AJ38" s="465">
        <v>0</v>
      </c>
      <c r="AK38" s="465">
        <v>0</v>
      </c>
      <c r="AL38" s="398">
        <v>0</v>
      </c>
      <c r="AM38" s="398">
        <v>0</v>
      </c>
      <c r="AN38" s="398">
        <v>0</v>
      </c>
      <c r="AO38" s="398">
        <v>0</v>
      </c>
      <c r="AP38" s="398">
        <v>0</v>
      </c>
      <c r="AQ38" s="398">
        <v>0</v>
      </c>
      <c r="AR38" s="398">
        <v>0</v>
      </c>
      <c r="AS38" s="398">
        <v>6</v>
      </c>
      <c r="AT38" s="398">
        <v>7</v>
      </c>
      <c r="AU38" s="539">
        <v>14</v>
      </c>
      <c r="AV38" s="539">
        <v>12</v>
      </c>
      <c r="AW38" s="467"/>
      <c r="AX38" s="1185"/>
    </row>
    <row r="39" spans="1:50" hidden="1">
      <c r="A39" s="1306"/>
      <c r="B39" s="1304"/>
      <c r="C39" s="1293"/>
      <c r="D39" s="1201"/>
      <c r="E39" s="1207"/>
      <c r="F39" s="1207"/>
      <c r="G39" s="1207"/>
      <c r="H39" s="1207"/>
      <c r="I39" s="1200"/>
      <c r="J39" s="1207"/>
      <c r="K39" s="1229"/>
      <c r="L39" s="1229"/>
      <c r="M39" s="1188"/>
      <c r="N39" s="1188"/>
      <c r="O39" s="1201"/>
      <c r="P39" s="1201"/>
      <c r="Q39" s="1201"/>
      <c r="R39" s="380"/>
      <c r="S39" s="388"/>
      <c r="T39" s="388"/>
      <c r="U39" s="388"/>
      <c r="V39" s="388"/>
      <c r="W39" s="388"/>
      <c r="X39" s="388"/>
      <c r="Y39" s="388"/>
      <c r="Z39" s="388"/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1293" t="s">
        <v>413</v>
      </c>
    </row>
    <row r="40" spans="1:50" hidden="1">
      <c r="A40" s="1307"/>
      <c r="B40" s="1305"/>
      <c r="C40" s="1294"/>
      <c r="D40" s="1202"/>
      <c r="E40" s="1208"/>
      <c r="F40" s="1208"/>
      <c r="G40" s="1208"/>
      <c r="H40" s="1208"/>
      <c r="I40" s="1200"/>
      <c r="J40" s="1208"/>
      <c r="K40" s="1230"/>
      <c r="L40" s="1230"/>
      <c r="M40" s="1188"/>
      <c r="N40" s="1188"/>
      <c r="O40" s="1202"/>
      <c r="P40" s="1202"/>
      <c r="Q40" s="1202"/>
      <c r="R40" s="374"/>
      <c r="S40" s="465"/>
      <c r="T40" s="465"/>
      <c r="U40" s="465"/>
      <c r="V40" s="465"/>
      <c r="W40" s="465"/>
      <c r="X40" s="465"/>
      <c r="Y40" s="465"/>
      <c r="Z40" s="465"/>
      <c r="AA40" s="465"/>
      <c r="AB40" s="465"/>
      <c r="AC40" s="465"/>
      <c r="AD40" s="465"/>
      <c r="AE40" s="465"/>
      <c r="AF40" s="465"/>
      <c r="AG40" s="465"/>
      <c r="AH40" s="465"/>
      <c r="AI40" s="465"/>
      <c r="AJ40" s="465"/>
      <c r="AK40" s="465"/>
      <c r="AL40" s="398"/>
      <c r="AM40" s="398"/>
      <c r="AN40" s="398"/>
      <c r="AO40" s="398"/>
      <c r="AP40" s="398"/>
      <c r="AQ40" s="398"/>
      <c r="AR40" s="398"/>
      <c r="AS40" s="398"/>
      <c r="AT40" s="398"/>
      <c r="AU40" s="466"/>
      <c r="AV40" s="466"/>
      <c r="AW40" s="467"/>
      <c r="AX40" s="1294"/>
    </row>
    <row r="41" spans="1:50">
      <c r="A41" s="1198" t="s">
        <v>128</v>
      </c>
      <c r="B41" s="1187" t="s">
        <v>1104</v>
      </c>
      <c r="C41" s="1184" t="s">
        <v>7</v>
      </c>
      <c r="D41" s="1188">
        <v>1823</v>
      </c>
      <c r="E41" s="1200">
        <v>42049</v>
      </c>
      <c r="F41" s="1200"/>
      <c r="G41" s="1200">
        <v>42057</v>
      </c>
      <c r="H41" s="1200">
        <v>42094</v>
      </c>
      <c r="I41" s="1200">
        <v>42274</v>
      </c>
      <c r="J41" s="1200"/>
      <c r="K41" s="1229">
        <f>август!L41+O41</f>
        <v>1692</v>
      </c>
      <c r="L41" s="1199">
        <f>август!L41+P41</f>
        <v>849</v>
      </c>
      <c r="M41" s="1188">
        <f>D41-L41</f>
        <v>974</v>
      </c>
      <c r="N41" s="1188">
        <f>L41/D41*100</f>
        <v>46.571585298957764</v>
      </c>
      <c r="O41" s="1188">
        <f>SUM(S41:AW41)</f>
        <v>843</v>
      </c>
      <c r="P41" s="1201">
        <f>SUM(S42:AW42)</f>
        <v>0</v>
      </c>
      <c r="Q41" s="1201">
        <f>P41/O41*100</f>
        <v>0</v>
      </c>
      <c r="R41" s="380" t="s">
        <v>34</v>
      </c>
      <c r="S41" s="388">
        <f>ROUND(843/27,0)</f>
        <v>31</v>
      </c>
      <c r="T41" s="388">
        <f t="shared" ref="T41:AM41" si="4">ROUND(843/27,0)</f>
        <v>31</v>
      </c>
      <c r="U41" s="388">
        <f t="shared" si="4"/>
        <v>31</v>
      </c>
      <c r="V41" s="388">
        <f t="shared" si="4"/>
        <v>31</v>
      </c>
      <c r="W41" s="388">
        <f t="shared" si="4"/>
        <v>31</v>
      </c>
      <c r="X41" s="388">
        <f t="shared" si="4"/>
        <v>31</v>
      </c>
      <c r="Y41" s="388">
        <f t="shared" si="4"/>
        <v>31</v>
      </c>
      <c r="Z41" s="388">
        <f t="shared" si="4"/>
        <v>31</v>
      </c>
      <c r="AA41" s="388">
        <f t="shared" si="4"/>
        <v>31</v>
      </c>
      <c r="AB41" s="388">
        <f t="shared" si="4"/>
        <v>31</v>
      </c>
      <c r="AC41" s="388">
        <f t="shared" si="4"/>
        <v>31</v>
      </c>
      <c r="AD41" s="388">
        <f t="shared" si="4"/>
        <v>31</v>
      </c>
      <c r="AE41" s="388">
        <f t="shared" si="4"/>
        <v>31</v>
      </c>
      <c r="AF41" s="388">
        <f t="shared" si="4"/>
        <v>31</v>
      </c>
      <c r="AG41" s="388">
        <f t="shared" si="4"/>
        <v>31</v>
      </c>
      <c r="AH41" s="388">
        <f t="shared" si="4"/>
        <v>31</v>
      </c>
      <c r="AI41" s="388">
        <f t="shared" si="4"/>
        <v>31</v>
      </c>
      <c r="AJ41" s="388">
        <f t="shared" si="4"/>
        <v>31</v>
      </c>
      <c r="AK41" s="388">
        <f t="shared" si="4"/>
        <v>31</v>
      </c>
      <c r="AL41" s="388">
        <f t="shared" si="4"/>
        <v>31</v>
      </c>
      <c r="AM41" s="388">
        <f t="shared" si="4"/>
        <v>31</v>
      </c>
      <c r="AN41" s="388">
        <f t="shared" ref="AN41:AS41" si="5">ROUND(843/27,0)+1</f>
        <v>32</v>
      </c>
      <c r="AO41" s="388">
        <f t="shared" si="5"/>
        <v>32</v>
      </c>
      <c r="AP41" s="388">
        <f t="shared" si="5"/>
        <v>32</v>
      </c>
      <c r="AQ41" s="388">
        <f t="shared" si="5"/>
        <v>32</v>
      </c>
      <c r="AR41" s="388">
        <f t="shared" si="5"/>
        <v>32</v>
      </c>
      <c r="AS41" s="388">
        <f t="shared" si="5"/>
        <v>32</v>
      </c>
      <c r="AT41" s="388"/>
      <c r="AU41" s="388"/>
      <c r="AV41" s="388"/>
      <c r="AW41" s="388"/>
      <c r="AX41" s="1184" t="s">
        <v>413</v>
      </c>
    </row>
    <row r="42" spans="1:50">
      <c r="A42" s="1198"/>
      <c r="B42" s="1187"/>
      <c r="C42" s="1185"/>
      <c r="D42" s="1188"/>
      <c r="E42" s="1200"/>
      <c r="F42" s="1200"/>
      <c r="G42" s="1200"/>
      <c r="H42" s="1200"/>
      <c r="I42" s="1200"/>
      <c r="J42" s="1200"/>
      <c r="K42" s="1230"/>
      <c r="L42" s="1199"/>
      <c r="M42" s="1188"/>
      <c r="N42" s="1188"/>
      <c r="O42" s="1188"/>
      <c r="P42" s="1202"/>
      <c r="Q42" s="1202"/>
      <c r="R42" s="374" t="s">
        <v>35</v>
      </c>
      <c r="S42" s="394">
        <v>0</v>
      </c>
      <c r="T42" s="382">
        <v>0</v>
      </c>
      <c r="U42" s="382">
        <v>0</v>
      </c>
      <c r="V42" s="382">
        <v>0</v>
      </c>
      <c r="W42" s="382">
        <v>0</v>
      </c>
      <c r="X42" s="382">
        <v>0</v>
      </c>
      <c r="Y42" s="382">
        <v>0</v>
      </c>
      <c r="Z42" s="382">
        <v>0</v>
      </c>
      <c r="AA42" s="382">
        <v>0</v>
      </c>
      <c r="AB42" s="382">
        <v>0</v>
      </c>
      <c r="AC42" s="382">
        <v>0</v>
      </c>
      <c r="AD42" s="382">
        <v>0</v>
      </c>
      <c r="AE42" s="382">
        <v>0</v>
      </c>
      <c r="AF42" s="382">
        <v>0</v>
      </c>
      <c r="AG42" s="382">
        <v>0</v>
      </c>
      <c r="AH42" s="382">
        <v>0</v>
      </c>
      <c r="AI42" s="382">
        <v>0</v>
      </c>
      <c r="AJ42" s="382">
        <v>0</v>
      </c>
      <c r="AK42" s="382">
        <v>0</v>
      </c>
      <c r="AL42" s="383">
        <v>0</v>
      </c>
      <c r="AM42" s="383">
        <v>0</v>
      </c>
      <c r="AN42" s="383">
        <v>0</v>
      </c>
      <c r="AO42" s="383">
        <v>0</v>
      </c>
      <c r="AP42" s="383">
        <v>0</v>
      </c>
      <c r="AQ42" s="383">
        <v>0</v>
      </c>
      <c r="AR42" s="383">
        <v>0</v>
      </c>
      <c r="AS42" s="383">
        <v>0</v>
      </c>
      <c r="AT42" s="383"/>
      <c r="AU42" s="389"/>
      <c r="AV42" s="390"/>
      <c r="AW42" s="391"/>
      <c r="AX42" s="1185"/>
    </row>
    <row r="43" spans="1:50">
      <c r="A43" s="393" t="s">
        <v>201</v>
      </c>
      <c r="B43" s="1251" t="s">
        <v>83</v>
      </c>
      <c r="C43" s="1251"/>
      <c r="D43" s="1251"/>
      <c r="E43" s="1251">
        <v>42068</v>
      </c>
      <c r="F43" s="1251"/>
      <c r="G43" s="1251"/>
      <c r="H43" s="1251">
        <v>42154</v>
      </c>
      <c r="I43" s="1251"/>
      <c r="J43" s="1251"/>
      <c r="K43" s="1251"/>
      <c r="L43" s="1251"/>
      <c r="M43" s="1251"/>
      <c r="N43" s="1251"/>
      <c r="O43" s="1251"/>
      <c r="P43" s="1251"/>
      <c r="Q43" s="1251"/>
      <c r="R43" s="1251"/>
      <c r="S43" s="1251"/>
      <c r="T43" s="1251"/>
      <c r="U43" s="1251"/>
      <c r="V43" s="1251"/>
      <c r="W43" s="1251"/>
      <c r="X43" s="1251"/>
      <c r="Y43" s="1251"/>
      <c r="Z43" s="1251"/>
      <c r="AA43" s="1251"/>
      <c r="AB43" s="1251"/>
      <c r="AC43" s="1251"/>
      <c r="AD43" s="1251"/>
      <c r="AE43" s="1251"/>
      <c r="AF43" s="1251"/>
      <c r="AG43" s="1251"/>
      <c r="AH43" s="1251"/>
      <c r="AI43" s="1251"/>
      <c r="AJ43" s="1251"/>
      <c r="AK43" s="1251"/>
      <c r="AL43" s="1251"/>
      <c r="AM43" s="125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</row>
    <row r="44" spans="1:50">
      <c r="A44" s="1198" t="s">
        <v>194</v>
      </c>
      <c r="B44" s="1252" t="s">
        <v>1091</v>
      </c>
      <c r="C44" s="1184" t="s">
        <v>33</v>
      </c>
      <c r="D44" s="1188">
        <v>35.229999999999997</v>
      </c>
      <c r="E44" s="1200">
        <v>42068</v>
      </c>
      <c r="F44" s="1200"/>
      <c r="G44" s="1200">
        <v>42061</v>
      </c>
      <c r="H44" s="1200">
        <v>42122</v>
      </c>
      <c r="I44" s="1250">
        <v>42277</v>
      </c>
      <c r="J44" s="1250"/>
      <c r="K44" s="1199">
        <f>август!L44+O44</f>
        <v>35.226799999999997</v>
      </c>
      <c r="L44" s="1199">
        <f>август!L44+P44</f>
        <v>29.009999999999998</v>
      </c>
      <c r="M44" s="1188">
        <f>D44-L44</f>
        <v>6.2199999999999989</v>
      </c>
      <c r="N44" s="1188">
        <f>L44/D44*100</f>
        <v>82.34459267669601</v>
      </c>
      <c r="O44" s="1188">
        <f t="shared" ref="O44:O56" si="6">SUM(S44:AW44)</f>
        <v>6.2167999999999992</v>
      </c>
      <c r="P44" s="1188">
        <f>SUM(S45:AW45)</f>
        <v>0</v>
      </c>
      <c r="Q44" s="1188">
        <f t="shared" ref="Q44:Q56" si="7">P44/O44*100</f>
        <v>0</v>
      </c>
      <c r="R44" s="380" t="s">
        <v>34</v>
      </c>
      <c r="S44" s="381"/>
      <c r="T44" s="381"/>
      <c r="U44" s="381"/>
      <c r="V44" s="381"/>
      <c r="W44" s="381">
        <f>6.86/25</f>
        <v>0.27440000000000003</v>
      </c>
      <c r="X44" s="381">
        <f t="shared" ref="X44:AR44" si="8">6.86/25</f>
        <v>0.27440000000000003</v>
      </c>
      <c r="Y44" s="381">
        <f t="shared" si="8"/>
        <v>0.27440000000000003</v>
      </c>
      <c r="Z44" s="381">
        <f t="shared" si="8"/>
        <v>0.27440000000000003</v>
      </c>
      <c r="AA44" s="381">
        <f t="shared" si="8"/>
        <v>0.27440000000000003</v>
      </c>
      <c r="AB44" s="381">
        <f t="shared" si="8"/>
        <v>0.27440000000000003</v>
      </c>
      <c r="AC44" s="381">
        <f t="shared" si="8"/>
        <v>0.27440000000000003</v>
      </c>
      <c r="AD44" s="381">
        <f t="shared" si="8"/>
        <v>0.27440000000000003</v>
      </c>
      <c r="AE44" s="381">
        <f t="shared" si="8"/>
        <v>0.27440000000000003</v>
      </c>
      <c r="AF44" s="381">
        <f t="shared" si="8"/>
        <v>0.27440000000000003</v>
      </c>
      <c r="AG44" s="381">
        <f t="shared" si="8"/>
        <v>0.27440000000000003</v>
      </c>
      <c r="AH44" s="381">
        <f t="shared" si="8"/>
        <v>0.27440000000000003</v>
      </c>
      <c r="AI44" s="381">
        <f t="shared" si="8"/>
        <v>0.27440000000000003</v>
      </c>
      <c r="AJ44" s="381">
        <f t="shared" si="8"/>
        <v>0.27440000000000003</v>
      </c>
      <c r="AK44" s="381">
        <f t="shared" si="8"/>
        <v>0.27440000000000003</v>
      </c>
      <c r="AL44" s="381">
        <f t="shared" si="8"/>
        <v>0.27440000000000003</v>
      </c>
      <c r="AM44" s="381">
        <f t="shared" si="8"/>
        <v>0.27440000000000003</v>
      </c>
      <c r="AN44" s="381">
        <f t="shared" si="8"/>
        <v>0.27440000000000003</v>
      </c>
      <c r="AO44" s="381">
        <f t="shared" si="8"/>
        <v>0.27440000000000003</v>
      </c>
      <c r="AP44" s="381">
        <f t="shared" si="8"/>
        <v>0.27440000000000003</v>
      </c>
      <c r="AQ44" s="381">
        <f t="shared" si="8"/>
        <v>0.27440000000000003</v>
      </c>
      <c r="AR44" s="381">
        <f t="shared" si="8"/>
        <v>0.27440000000000003</v>
      </c>
      <c r="AS44" s="381">
        <v>0.12</v>
      </c>
      <c r="AT44" s="381">
        <v>0.02</v>
      </c>
      <c r="AU44" s="381">
        <v>0.02</v>
      </c>
      <c r="AV44" s="381">
        <v>0.02</v>
      </c>
      <c r="AW44" s="381"/>
      <c r="AX44" s="1184" t="s">
        <v>413</v>
      </c>
    </row>
    <row r="45" spans="1:50">
      <c r="A45" s="1198"/>
      <c r="B45" s="1252"/>
      <c r="C45" s="1185"/>
      <c r="D45" s="1188"/>
      <c r="E45" s="1200"/>
      <c r="F45" s="1200"/>
      <c r="G45" s="1200"/>
      <c r="H45" s="1200"/>
      <c r="I45" s="1250"/>
      <c r="J45" s="1250"/>
      <c r="K45" s="1199"/>
      <c r="L45" s="1199"/>
      <c r="M45" s="1188"/>
      <c r="N45" s="1188"/>
      <c r="O45" s="1188"/>
      <c r="P45" s="1188"/>
      <c r="Q45" s="1188"/>
      <c r="R45" s="374" t="s">
        <v>35</v>
      </c>
      <c r="S45" s="382"/>
      <c r="T45" s="382"/>
      <c r="U45" s="382"/>
      <c r="V45" s="382"/>
      <c r="W45" s="382">
        <v>0</v>
      </c>
      <c r="X45" s="382">
        <v>0</v>
      </c>
      <c r="Y45" s="382">
        <v>0</v>
      </c>
      <c r="Z45" s="382">
        <v>0</v>
      </c>
      <c r="AA45" s="382">
        <v>0</v>
      </c>
      <c r="AB45" s="382">
        <v>0</v>
      </c>
      <c r="AC45" s="382">
        <v>0</v>
      </c>
      <c r="AD45" s="382">
        <v>0</v>
      </c>
      <c r="AE45" s="384">
        <v>0</v>
      </c>
      <c r="AF45" s="384">
        <v>0</v>
      </c>
      <c r="AG45" s="384">
        <v>0</v>
      </c>
      <c r="AH45" s="384">
        <v>0</v>
      </c>
      <c r="AI45" s="384">
        <v>0</v>
      </c>
      <c r="AJ45" s="384">
        <v>0</v>
      </c>
      <c r="AK45" s="384">
        <v>0</v>
      </c>
      <c r="AL45" s="385">
        <v>0</v>
      </c>
      <c r="AM45" s="385">
        <v>0</v>
      </c>
      <c r="AN45" s="385">
        <v>0</v>
      </c>
      <c r="AO45" s="385">
        <v>0</v>
      </c>
      <c r="AP45" s="385">
        <v>0</v>
      </c>
      <c r="AQ45" s="385">
        <v>0</v>
      </c>
      <c r="AR45" s="385">
        <v>0</v>
      </c>
      <c r="AS45" s="385">
        <v>0</v>
      </c>
      <c r="AT45" s="385">
        <v>0</v>
      </c>
      <c r="AU45" s="385">
        <v>0</v>
      </c>
      <c r="AV45" s="385">
        <v>0</v>
      </c>
      <c r="AW45" s="395"/>
      <c r="AX45" s="1185"/>
    </row>
    <row r="46" spans="1:50">
      <c r="A46" s="1198" t="s">
        <v>195</v>
      </c>
      <c r="B46" s="1252" t="s">
        <v>1114</v>
      </c>
      <c r="C46" s="1184" t="s">
        <v>7</v>
      </c>
      <c r="D46" s="1188">
        <v>1826</v>
      </c>
      <c r="E46" s="1200">
        <v>42070</v>
      </c>
      <c r="F46" s="1200"/>
      <c r="G46" s="1200">
        <v>42068</v>
      </c>
      <c r="H46" s="1200">
        <v>42149</v>
      </c>
      <c r="I46" s="1250">
        <v>42287</v>
      </c>
      <c r="J46" s="1250"/>
      <c r="K46" s="1199">
        <f>август!L46+O46</f>
        <v>1712</v>
      </c>
      <c r="L46" s="1199">
        <f>август!L46+P46</f>
        <v>1310</v>
      </c>
      <c r="M46" s="1188">
        <f>D46-L46</f>
        <v>516</v>
      </c>
      <c r="N46" s="1188">
        <f>L46/D46*100</f>
        <v>71.741511500547645</v>
      </c>
      <c r="O46" s="1199">
        <f t="shared" si="6"/>
        <v>420</v>
      </c>
      <c r="P46" s="1188">
        <f>SUM(S47:AW47)</f>
        <v>18</v>
      </c>
      <c r="Q46" s="1188">
        <f t="shared" si="7"/>
        <v>4.2857142857142856</v>
      </c>
      <c r="R46" s="380" t="s">
        <v>34</v>
      </c>
      <c r="S46" s="381">
        <f>ROUND(549/40,0)</f>
        <v>14</v>
      </c>
      <c r="T46" s="381">
        <f t="shared" ref="T46:AV46" si="9">ROUND(549/40,0)</f>
        <v>14</v>
      </c>
      <c r="U46" s="381">
        <f t="shared" si="9"/>
        <v>14</v>
      </c>
      <c r="V46" s="381">
        <f t="shared" si="9"/>
        <v>14</v>
      </c>
      <c r="W46" s="381">
        <f t="shared" si="9"/>
        <v>14</v>
      </c>
      <c r="X46" s="381">
        <f t="shared" si="9"/>
        <v>14</v>
      </c>
      <c r="Y46" s="381">
        <f t="shared" si="9"/>
        <v>14</v>
      </c>
      <c r="Z46" s="381">
        <f t="shared" si="9"/>
        <v>14</v>
      </c>
      <c r="AA46" s="381">
        <f t="shared" si="9"/>
        <v>14</v>
      </c>
      <c r="AB46" s="381">
        <f t="shared" si="9"/>
        <v>14</v>
      </c>
      <c r="AC46" s="381">
        <f t="shared" si="9"/>
        <v>14</v>
      </c>
      <c r="AD46" s="381">
        <f t="shared" si="9"/>
        <v>14</v>
      </c>
      <c r="AE46" s="381">
        <f t="shared" si="9"/>
        <v>14</v>
      </c>
      <c r="AF46" s="381">
        <f t="shared" si="9"/>
        <v>14</v>
      </c>
      <c r="AG46" s="381">
        <f t="shared" si="9"/>
        <v>14</v>
      </c>
      <c r="AH46" s="381">
        <f t="shared" si="9"/>
        <v>14</v>
      </c>
      <c r="AI46" s="381">
        <f t="shared" si="9"/>
        <v>14</v>
      </c>
      <c r="AJ46" s="381">
        <f t="shared" si="9"/>
        <v>14</v>
      </c>
      <c r="AK46" s="381">
        <f t="shared" si="9"/>
        <v>14</v>
      </c>
      <c r="AL46" s="381">
        <f t="shared" si="9"/>
        <v>14</v>
      </c>
      <c r="AM46" s="381">
        <f t="shared" si="9"/>
        <v>14</v>
      </c>
      <c r="AN46" s="381">
        <f t="shared" si="9"/>
        <v>14</v>
      </c>
      <c r="AO46" s="381">
        <f t="shared" si="9"/>
        <v>14</v>
      </c>
      <c r="AP46" s="381">
        <f t="shared" si="9"/>
        <v>14</v>
      </c>
      <c r="AQ46" s="381">
        <f t="shared" si="9"/>
        <v>14</v>
      </c>
      <c r="AR46" s="381">
        <f t="shared" si="9"/>
        <v>14</v>
      </c>
      <c r="AS46" s="381">
        <f t="shared" si="9"/>
        <v>14</v>
      </c>
      <c r="AT46" s="381">
        <f t="shared" si="9"/>
        <v>14</v>
      </c>
      <c r="AU46" s="381">
        <f t="shared" si="9"/>
        <v>14</v>
      </c>
      <c r="AV46" s="381">
        <f t="shared" si="9"/>
        <v>14</v>
      </c>
      <c r="AW46" s="381"/>
      <c r="AX46" s="1184"/>
    </row>
    <row r="47" spans="1:50">
      <c r="A47" s="1198"/>
      <c r="B47" s="1252"/>
      <c r="C47" s="1185"/>
      <c r="D47" s="1188"/>
      <c r="E47" s="1200"/>
      <c r="F47" s="1200"/>
      <c r="G47" s="1200"/>
      <c r="H47" s="1200"/>
      <c r="I47" s="1250"/>
      <c r="J47" s="1250"/>
      <c r="K47" s="1199"/>
      <c r="L47" s="1199"/>
      <c r="M47" s="1188"/>
      <c r="N47" s="1188"/>
      <c r="O47" s="1199"/>
      <c r="P47" s="1188"/>
      <c r="Q47" s="1188"/>
      <c r="R47" s="374" t="s">
        <v>35</v>
      </c>
      <c r="S47" s="382">
        <v>0</v>
      </c>
      <c r="T47" s="382">
        <v>0</v>
      </c>
      <c r="U47" s="382">
        <v>0</v>
      </c>
      <c r="V47" s="382">
        <v>0</v>
      </c>
      <c r="W47" s="382">
        <v>0</v>
      </c>
      <c r="X47" s="382">
        <v>0</v>
      </c>
      <c r="Y47" s="382">
        <v>0</v>
      </c>
      <c r="Z47" s="382">
        <v>0</v>
      </c>
      <c r="AA47" s="382">
        <v>0</v>
      </c>
      <c r="AB47" s="382">
        <v>0</v>
      </c>
      <c r="AC47" s="382">
        <v>0</v>
      </c>
      <c r="AD47" s="382">
        <v>0</v>
      </c>
      <c r="AE47" s="384">
        <v>0</v>
      </c>
      <c r="AF47" s="384">
        <v>0</v>
      </c>
      <c r="AG47" s="384">
        <v>0</v>
      </c>
      <c r="AH47" s="384">
        <v>0</v>
      </c>
      <c r="AI47" s="384">
        <v>0</v>
      </c>
      <c r="AJ47" s="384">
        <v>4</v>
      </c>
      <c r="AK47" s="384">
        <v>7</v>
      </c>
      <c r="AL47" s="385">
        <v>0</v>
      </c>
      <c r="AM47" s="385">
        <v>2</v>
      </c>
      <c r="AN47" s="385">
        <v>4</v>
      </c>
      <c r="AO47" s="385">
        <v>1</v>
      </c>
      <c r="AP47" s="385">
        <v>0</v>
      </c>
      <c r="AQ47" s="385">
        <v>0</v>
      </c>
      <c r="AR47" s="385">
        <v>0</v>
      </c>
      <c r="AS47" s="385">
        <v>0</v>
      </c>
      <c r="AT47" s="385">
        <v>0</v>
      </c>
      <c r="AU47" s="385">
        <v>0</v>
      </c>
      <c r="AV47" s="385">
        <v>0</v>
      </c>
      <c r="AW47" s="387"/>
      <c r="AX47" s="1185"/>
    </row>
    <row r="48" spans="1:50">
      <c r="A48" s="1198" t="s">
        <v>196</v>
      </c>
      <c r="B48" s="1252" t="s">
        <v>1092</v>
      </c>
      <c r="C48" s="1184" t="s">
        <v>33</v>
      </c>
      <c r="D48" s="1188">
        <v>35.229999999999997</v>
      </c>
      <c r="E48" s="1200">
        <v>42071</v>
      </c>
      <c r="F48" s="1200"/>
      <c r="G48" s="1200">
        <v>42071</v>
      </c>
      <c r="H48" s="1200">
        <v>42152</v>
      </c>
      <c r="I48" s="1250">
        <v>42288</v>
      </c>
      <c r="J48" s="1250"/>
      <c r="K48" s="1199">
        <f>август!L48+O48</f>
        <v>29.409999999999997</v>
      </c>
      <c r="L48" s="1199">
        <f>август!L48+P48</f>
        <v>14.409999999999998</v>
      </c>
      <c r="M48" s="1188">
        <f>D48-L48</f>
        <v>20.82</v>
      </c>
      <c r="N48" s="1188">
        <f>L48/D48*100</f>
        <v>40.902639795628723</v>
      </c>
      <c r="O48" s="1199">
        <f t="shared" si="6"/>
        <v>15</v>
      </c>
      <c r="P48" s="1188">
        <f>SUM(S49:AW49)</f>
        <v>0</v>
      </c>
      <c r="Q48" s="1188">
        <f t="shared" si="7"/>
        <v>0</v>
      </c>
      <c r="R48" s="380" t="s">
        <v>34</v>
      </c>
      <c r="S48" s="381">
        <v>0.5</v>
      </c>
      <c r="T48" s="381">
        <v>0.5</v>
      </c>
      <c r="U48" s="381">
        <v>0.5</v>
      </c>
      <c r="V48" s="381">
        <v>0.5</v>
      </c>
      <c r="W48" s="381">
        <v>0.5</v>
      </c>
      <c r="X48" s="381">
        <v>0.5</v>
      </c>
      <c r="Y48" s="381">
        <v>0.5</v>
      </c>
      <c r="Z48" s="381">
        <v>0.5</v>
      </c>
      <c r="AA48" s="381">
        <v>0.5</v>
      </c>
      <c r="AB48" s="381">
        <v>0.5</v>
      </c>
      <c r="AC48" s="381">
        <v>0.5</v>
      </c>
      <c r="AD48" s="381">
        <v>0.5</v>
      </c>
      <c r="AE48" s="381">
        <v>0.5</v>
      </c>
      <c r="AF48" s="381">
        <v>0.5</v>
      </c>
      <c r="AG48" s="381">
        <v>0.5</v>
      </c>
      <c r="AH48" s="381">
        <v>0.5</v>
      </c>
      <c r="AI48" s="381">
        <v>0.5</v>
      </c>
      <c r="AJ48" s="381">
        <v>0.5</v>
      </c>
      <c r="AK48" s="381">
        <v>0.5</v>
      </c>
      <c r="AL48" s="381">
        <v>0.5</v>
      </c>
      <c r="AM48" s="381">
        <v>0.5</v>
      </c>
      <c r="AN48" s="381">
        <v>0.5</v>
      </c>
      <c r="AO48" s="381">
        <v>0.5</v>
      </c>
      <c r="AP48" s="381">
        <v>0.5</v>
      </c>
      <c r="AQ48" s="381">
        <v>0.5</v>
      </c>
      <c r="AR48" s="381">
        <v>0.5</v>
      </c>
      <c r="AS48" s="381">
        <v>0.5</v>
      </c>
      <c r="AT48" s="381">
        <v>0.5</v>
      </c>
      <c r="AU48" s="381">
        <v>0.5</v>
      </c>
      <c r="AV48" s="381">
        <v>0.5</v>
      </c>
      <c r="AW48" s="381"/>
      <c r="AX48" s="1184"/>
    </row>
    <row r="49" spans="1:51">
      <c r="A49" s="1198"/>
      <c r="B49" s="1252"/>
      <c r="C49" s="1185"/>
      <c r="D49" s="1188"/>
      <c r="E49" s="1200"/>
      <c r="F49" s="1200"/>
      <c r="G49" s="1200"/>
      <c r="H49" s="1200"/>
      <c r="I49" s="1250"/>
      <c r="J49" s="1250"/>
      <c r="K49" s="1199"/>
      <c r="L49" s="1199"/>
      <c r="M49" s="1188"/>
      <c r="N49" s="1188"/>
      <c r="O49" s="1199"/>
      <c r="P49" s="1188"/>
      <c r="Q49" s="1188"/>
      <c r="R49" s="374" t="s">
        <v>35</v>
      </c>
      <c r="S49" s="382">
        <v>0</v>
      </c>
      <c r="T49" s="382">
        <v>0</v>
      </c>
      <c r="U49" s="382">
        <v>0</v>
      </c>
      <c r="V49" s="382">
        <v>0</v>
      </c>
      <c r="W49" s="382">
        <v>0</v>
      </c>
      <c r="X49" s="382">
        <v>0</v>
      </c>
      <c r="Y49" s="382">
        <v>0</v>
      </c>
      <c r="Z49" s="382">
        <v>0</v>
      </c>
      <c r="AA49" s="382">
        <v>0</v>
      </c>
      <c r="AB49" s="382">
        <v>0</v>
      </c>
      <c r="AC49" s="383">
        <v>0</v>
      </c>
      <c r="AD49" s="382">
        <v>0</v>
      </c>
      <c r="AE49" s="384">
        <v>0</v>
      </c>
      <c r="AF49" s="384">
        <v>0</v>
      </c>
      <c r="AG49" s="384">
        <v>0</v>
      </c>
      <c r="AH49" s="384">
        <v>0</v>
      </c>
      <c r="AI49" s="384">
        <v>0</v>
      </c>
      <c r="AJ49" s="384">
        <v>0</v>
      </c>
      <c r="AK49" s="384">
        <v>0</v>
      </c>
      <c r="AL49" s="385">
        <v>0</v>
      </c>
      <c r="AM49" s="385">
        <v>0</v>
      </c>
      <c r="AN49" s="385">
        <v>0</v>
      </c>
      <c r="AO49" s="385">
        <v>0</v>
      </c>
      <c r="AP49" s="385">
        <v>0</v>
      </c>
      <c r="AQ49" s="385">
        <v>0</v>
      </c>
      <c r="AR49" s="385">
        <v>0</v>
      </c>
      <c r="AS49" s="385">
        <v>0</v>
      </c>
      <c r="AT49" s="385">
        <v>0</v>
      </c>
      <c r="AU49" s="385">
        <v>0</v>
      </c>
      <c r="AV49" s="385">
        <v>0</v>
      </c>
      <c r="AW49" s="387"/>
      <c r="AX49" s="1185"/>
    </row>
    <row r="50" spans="1:51">
      <c r="A50" s="1198" t="s">
        <v>197</v>
      </c>
      <c r="B50" s="1252" t="s">
        <v>1093</v>
      </c>
      <c r="C50" s="1184" t="s">
        <v>7</v>
      </c>
      <c r="D50" s="1188">
        <v>1826</v>
      </c>
      <c r="E50" s="1200">
        <v>42074</v>
      </c>
      <c r="F50" s="1200"/>
      <c r="G50" s="1200">
        <v>42077</v>
      </c>
      <c r="H50" s="1200">
        <v>42154</v>
      </c>
      <c r="I50" s="1250">
        <v>42287</v>
      </c>
      <c r="J50" s="1250"/>
      <c r="K50" s="1199">
        <f>август!L50+O50</f>
        <v>1683</v>
      </c>
      <c r="L50" s="1199">
        <f>август!L50+P50</f>
        <v>1213</v>
      </c>
      <c r="M50" s="1188">
        <f>D50-L50</f>
        <v>613</v>
      </c>
      <c r="N50" s="1188">
        <f>L50/D50*100</f>
        <v>66.429353778751363</v>
      </c>
      <c r="O50" s="1199">
        <f t="shared" si="6"/>
        <v>540</v>
      </c>
      <c r="P50" s="1188">
        <f>SUM(S51:AW51)</f>
        <v>70</v>
      </c>
      <c r="Q50" s="1188">
        <f t="shared" si="7"/>
        <v>12.962962962962962</v>
      </c>
      <c r="R50" s="380" t="s">
        <v>34</v>
      </c>
      <c r="S50" s="381">
        <f>ROUND(530/30,0)</f>
        <v>18</v>
      </c>
      <c r="T50" s="381">
        <f t="shared" ref="T50:AV50" si="10">ROUND(530/30,0)</f>
        <v>18</v>
      </c>
      <c r="U50" s="381">
        <f t="shared" si="10"/>
        <v>18</v>
      </c>
      <c r="V50" s="381">
        <f t="shared" si="10"/>
        <v>18</v>
      </c>
      <c r="W50" s="381">
        <f t="shared" si="10"/>
        <v>18</v>
      </c>
      <c r="X50" s="381">
        <f t="shared" si="10"/>
        <v>18</v>
      </c>
      <c r="Y50" s="381">
        <f t="shared" si="10"/>
        <v>18</v>
      </c>
      <c r="Z50" s="381">
        <f t="shared" si="10"/>
        <v>18</v>
      </c>
      <c r="AA50" s="381">
        <f t="shared" si="10"/>
        <v>18</v>
      </c>
      <c r="AB50" s="381">
        <f t="shared" si="10"/>
        <v>18</v>
      </c>
      <c r="AC50" s="381">
        <f t="shared" si="10"/>
        <v>18</v>
      </c>
      <c r="AD50" s="381">
        <f t="shared" si="10"/>
        <v>18</v>
      </c>
      <c r="AE50" s="381">
        <f t="shared" si="10"/>
        <v>18</v>
      </c>
      <c r="AF50" s="381">
        <f t="shared" si="10"/>
        <v>18</v>
      </c>
      <c r="AG50" s="381">
        <f t="shared" si="10"/>
        <v>18</v>
      </c>
      <c r="AH50" s="381">
        <f t="shared" si="10"/>
        <v>18</v>
      </c>
      <c r="AI50" s="381">
        <f t="shared" si="10"/>
        <v>18</v>
      </c>
      <c r="AJ50" s="381">
        <f t="shared" si="10"/>
        <v>18</v>
      </c>
      <c r="AK50" s="381">
        <f t="shared" si="10"/>
        <v>18</v>
      </c>
      <c r="AL50" s="381">
        <f t="shared" si="10"/>
        <v>18</v>
      </c>
      <c r="AM50" s="381">
        <f t="shared" si="10"/>
        <v>18</v>
      </c>
      <c r="AN50" s="381">
        <f t="shared" si="10"/>
        <v>18</v>
      </c>
      <c r="AO50" s="381">
        <f t="shared" si="10"/>
        <v>18</v>
      </c>
      <c r="AP50" s="381">
        <f t="shared" si="10"/>
        <v>18</v>
      </c>
      <c r="AQ50" s="381">
        <f t="shared" si="10"/>
        <v>18</v>
      </c>
      <c r="AR50" s="381">
        <f t="shared" si="10"/>
        <v>18</v>
      </c>
      <c r="AS50" s="381">
        <f t="shared" si="10"/>
        <v>18</v>
      </c>
      <c r="AT50" s="381">
        <f t="shared" si="10"/>
        <v>18</v>
      </c>
      <c r="AU50" s="381">
        <f t="shared" si="10"/>
        <v>18</v>
      </c>
      <c r="AV50" s="381">
        <f t="shared" si="10"/>
        <v>18</v>
      </c>
      <c r="AW50" s="381"/>
      <c r="AX50" s="1184" t="s">
        <v>413</v>
      </c>
    </row>
    <row r="51" spans="1:51">
      <c r="A51" s="1198"/>
      <c r="B51" s="1252"/>
      <c r="C51" s="1185"/>
      <c r="D51" s="1188"/>
      <c r="E51" s="1200"/>
      <c r="F51" s="1200"/>
      <c r="G51" s="1200"/>
      <c r="H51" s="1200"/>
      <c r="I51" s="1250"/>
      <c r="J51" s="1250"/>
      <c r="K51" s="1199"/>
      <c r="L51" s="1199"/>
      <c r="M51" s="1188"/>
      <c r="N51" s="1188"/>
      <c r="O51" s="1199"/>
      <c r="P51" s="1188"/>
      <c r="Q51" s="1188"/>
      <c r="R51" s="374" t="s">
        <v>35</v>
      </c>
      <c r="S51" s="382">
        <v>0</v>
      </c>
      <c r="T51" s="382">
        <v>0</v>
      </c>
      <c r="U51" s="382">
        <v>0</v>
      </c>
      <c r="V51" s="382">
        <v>0</v>
      </c>
      <c r="W51" s="382">
        <v>0</v>
      </c>
      <c r="X51" s="382">
        <v>0</v>
      </c>
      <c r="Y51" s="382">
        <v>0</v>
      </c>
      <c r="Z51" s="382">
        <v>0</v>
      </c>
      <c r="AA51" s="382">
        <v>0</v>
      </c>
      <c r="AB51" s="382">
        <v>0</v>
      </c>
      <c r="AC51" s="382">
        <v>0</v>
      </c>
      <c r="AD51" s="382">
        <v>0</v>
      </c>
      <c r="AE51" s="384">
        <v>0</v>
      </c>
      <c r="AF51" s="384">
        <v>45</v>
      </c>
      <c r="AG51" s="384">
        <v>0</v>
      </c>
      <c r="AH51" s="384">
        <v>0</v>
      </c>
      <c r="AI51" s="384">
        <v>0</v>
      </c>
      <c r="AJ51" s="384">
        <v>25</v>
      </c>
      <c r="AK51" s="384">
        <v>0</v>
      </c>
      <c r="AL51" s="385">
        <v>0</v>
      </c>
      <c r="AM51" s="385">
        <v>0</v>
      </c>
      <c r="AN51" s="385">
        <v>0</v>
      </c>
      <c r="AO51" s="385">
        <v>0</v>
      </c>
      <c r="AP51" s="385">
        <v>0</v>
      </c>
      <c r="AQ51" s="385">
        <v>0</v>
      </c>
      <c r="AR51" s="385">
        <v>0</v>
      </c>
      <c r="AS51" s="385">
        <v>0</v>
      </c>
      <c r="AT51" s="385">
        <v>0</v>
      </c>
      <c r="AU51" s="385">
        <v>0</v>
      </c>
      <c r="AV51" s="385">
        <v>0</v>
      </c>
      <c r="AW51" s="387"/>
      <c r="AX51" s="1185"/>
    </row>
    <row r="52" spans="1:51">
      <c r="A52" s="1198" t="s">
        <v>198</v>
      </c>
      <c r="B52" s="1252" t="s">
        <v>1094</v>
      </c>
      <c r="C52" s="1184" t="s">
        <v>7</v>
      </c>
      <c r="D52" s="1188">
        <v>3649</v>
      </c>
      <c r="E52" s="1200">
        <v>42077</v>
      </c>
      <c r="F52" s="1200"/>
      <c r="G52" s="1200">
        <v>42081</v>
      </c>
      <c r="H52" s="1200">
        <v>42137</v>
      </c>
      <c r="I52" s="1250">
        <v>42288</v>
      </c>
      <c r="J52" s="1250"/>
      <c r="K52" s="1199">
        <f>август!L52+O52</f>
        <v>2559</v>
      </c>
      <c r="L52" s="1199">
        <f>август!L52+P52</f>
        <v>1749</v>
      </c>
      <c r="M52" s="1188">
        <f>D52-L52</f>
        <v>1900</v>
      </c>
      <c r="N52" s="1188">
        <f>L52/D52*100</f>
        <v>47.930939983557138</v>
      </c>
      <c r="O52" s="1199">
        <f t="shared" si="6"/>
        <v>900</v>
      </c>
      <c r="P52" s="1188">
        <f>SUM(S53:AW53)</f>
        <v>90</v>
      </c>
      <c r="Q52" s="1188">
        <f t="shared" si="7"/>
        <v>10</v>
      </c>
      <c r="R52" s="380" t="s">
        <v>34</v>
      </c>
      <c r="S52" s="381">
        <v>30</v>
      </c>
      <c r="T52" s="381">
        <v>30</v>
      </c>
      <c r="U52" s="381">
        <v>30</v>
      </c>
      <c r="V52" s="381">
        <v>30</v>
      </c>
      <c r="W52" s="381">
        <v>30</v>
      </c>
      <c r="X52" s="381">
        <v>30</v>
      </c>
      <c r="Y52" s="381">
        <v>30</v>
      </c>
      <c r="Z52" s="381">
        <v>30</v>
      </c>
      <c r="AA52" s="381">
        <v>30</v>
      </c>
      <c r="AB52" s="381">
        <v>30</v>
      </c>
      <c r="AC52" s="381">
        <v>30</v>
      </c>
      <c r="AD52" s="381">
        <v>30</v>
      </c>
      <c r="AE52" s="381">
        <v>30</v>
      </c>
      <c r="AF52" s="381">
        <v>30</v>
      </c>
      <c r="AG52" s="381">
        <v>30</v>
      </c>
      <c r="AH52" s="381">
        <v>30</v>
      </c>
      <c r="AI52" s="381">
        <v>30</v>
      </c>
      <c r="AJ52" s="381">
        <v>30</v>
      </c>
      <c r="AK52" s="381">
        <v>30</v>
      </c>
      <c r="AL52" s="381">
        <v>30</v>
      </c>
      <c r="AM52" s="381">
        <v>30</v>
      </c>
      <c r="AN52" s="381">
        <v>30</v>
      </c>
      <c r="AO52" s="381">
        <v>30</v>
      </c>
      <c r="AP52" s="381">
        <v>30</v>
      </c>
      <c r="AQ52" s="381">
        <v>30</v>
      </c>
      <c r="AR52" s="381">
        <v>30</v>
      </c>
      <c r="AS52" s="381">
        <v>30</v>
      </c>
      <c r="AT52" s="381">
        <v>30</v>
      </c>
      <c r="AU52" s="381">
        <v>30</v>
      </c>
      <c r="AV52" s="381">
        <v>30</v>
      </c>
      <c r="AW52" s="381"/>
      <c r="AX52" s="1184"/>
    </row>
    <row r="53" spans="1:51">
      <c r="A53" s="1198"/>
      <c r="B53" s="1252"/>
      <c r="C53" s="1185"/>
      <c r="D53" s="1188"/>
      <c r="E53" s="1200"/>
      <c r="F53" s="1200"/>
      <c r="G53" s="1200"/>
      <c r="H53" s="1200"/>
      <c r="I53" s="1250"/>
      <c r="J53" s="1250"/>
      <c r="K53" s="1199"/>
      <c r="L53" s="1199"/>
      <c r="M53" s="1188"/>
      <c r="N53" s="1188"/>
      <c r="O53" s="1199"/>
      <c r="P53" s="1188"/>
      <c r="Q53" s="1188"/>
      <c r="R53" s="374" t="s">
        <v>35</v>
      </c>
      <c r="S53" s="382">
        <v>0</v>
      </c>
      <c r="T53" s="382">
        <v>0</v>
      </c>
      <c r="U53" s="382">
        <v>0</v>
      </c>
      <c r="V53" s="382">
        <v>0</v>
      </c>
      <c r="W53" s="382">
        <v>0</v>
      </c>
      <c r="X53" s="382">
        <v>0</v>
      </c>
      <c r="Y53" s="382">
        <v>0</v>
      </c>
      <c r="Z53" s="382">
        <v>0</v>
      </c>
      <c r="AA53" s="382">
        <v>0</v>
      </c>
      <c r="AB53" s="382">
        <v>0</v>
      </c>
      <c r="AC53" s="382">
        <v>0</v>
      </c>
      <c r="AD53" s="382">
        <v>0</v>
      </c>
      <c r="AE53" s="384">
        <v>0</v>
      </c>
      <c r="AF53" s="384">
        <v>0</v>
      </c>
      <c r="AG53" s="384">
        <v>0</v>
      </c>
      <c r="AH53" s="384">
        <v>30</v>
      </c>
      <c r="AI53" s="384">
        <v>30</v>
      </c>
      <c r="AJ53" s="384">
        <v>30</v>
      </c>
      <c r="AK53" s="384">
        <v>0</v>
      </c>
      <c r="AL53" s="385">
        <v>0</v>
      </c>
      <c r="AM53" s="385">
        <v>0</v>
      </c>
      <c r="AN53" s="385">
        <v>0</v>
      </c>
      <c r="AO53" s="385">
        <v>0</v>
      </c>
      <c r="AP53" s="385">
        <v>0</v>
      </c>
      <c r="AQ53" s="385">
        <v>0</v>
      </c>
      <c r="AR53" s="385">
        <v>0</v>
      </c>
      <c r="AS53" s="385">
        <v>0</v>
      </c>
      <c r="AT53" s="385">
        <v>0</v>
      </c>
      <c r="AU53" s="385">
        <v>0</v>
      </c>
      <c r="AV53" s="385">
        <v>0</v>
      </c>
      <c r="AW53" s="387"/>
      <c r="AX53" s="1185"/>
    </row>
    <row r="54" spans="1:51">
      <c r="A54" s="1198" t="s">
        <v>199</v>
      </c>
      <c r="B54" s="1252" t="s">
        <v>1095</v>
      </c>
      <c r="C54" s="1184" t="s">
        <v>33</v>
      </c>
      <c r="D54" s="1188">
        <f>35.23</f>
        <v>35.229999999999997</v>
      </c>
      <c r="E54" s="1200">
        <v>42092</v>
      </c>
      <c r="F54" s="1200"/>
      <c r="G54" s="1200">
        <v>42087</v>
      </c>
      <c r="H54" s="1200">
        <v>42143</v>
      </c>
      <c r="I54" s="1250">
        <v>42292</v>
      </c>
      <c r="J54" s="1250"/>
      <c r="K54" s="1199">
        <f>август!L54+O54</f>
        <v>27.369</v>
      </c>
      <c r="L54" s="1199">
        <f>август!L54+P54</f>
        <v>12.369</v>
      </c>
      <c r="M54" s="1188">
        <f>D54-L54</f>
        <v>22.860999999999997</v>
      </c>
      <c r="N54" s="1188">
        <f>L54/D54*100</f>
        <v>35.109281862049393</v>
      </c>
      <c r="O54" s="1199">
        <f t="shared" si="6"/>
        <v>15</v>
      </c>
      <c r="P54" s="1188">
        <f>SUM(S55:AW55)</f>
        <v>0</v>
      </c>
      <c r="Q54" s="1188">
        <f t="shared" si="7"/>
        <v>0</v>
      </c>
      <c r="R54" s="380" t="s">
        <v>34</v>
      </c>
      <c r="S54" s="381">
        <v>0.5</v>
      </c>
      <c r="T54" s="381">
        <v>0.5</v>
      </c>
      <c r="U54" s="381">
        <v>0.5</v>
      </c>
      <c r="V54" s="381">
        <v>0.5</v>
      </c>
      <c r="W54" s="381">
        <v>0.5</v>
      </c>
      <c r="X54" s="381">
        <v>0.5</v>
      </c>
      <c r="Y54" s="381">
        <v>0.5</v>
      </c>
      <c r="Z54" s="381">
        <v>0.5</v>
      </c>
      <c r="AA54" s="381">
        <v>0.5</v>
      </c>
      <c r="AB54" s="381">
        <v>0.5</v>
      </c>
      <c r="AC54" s="381">
        <v>0.5</v>
      </c>
      <c r="AD54" s="381">
        <v>0.5</v>
      </c>
      <c r="AE54" s="381">
        <v>0.5</v>
      </c>
      <c r="AF54" s="381">
        <v>0.5</v>
      </c>
      <c r="AG54" s="381">
        <v>0.5</v>
      </c>
      <c r="AH54" s="381">
        <v>0.5</v>
      </c>
      <c r="AI54" s="381">
        <v>0.5</v>
      </c>
      <c r="AJ54" s="381">
        <v>0.5</v>
      </c>
      <c r="AK54" s="381">
        <v>0.5</v>
      </c>
      <c r="AL54" s="381">
        <v>0.5</v>
      </c>
      <c r="AM54" s="381">
        <v>0.5</v>
      </c>
      <c r="AN54" s="381">
        <v>0.5</v>
      </c>
      <c r="AO54" s="381">
        <v>0.5</v>
      </c>
      <c r="AP54" s="381">
        <v>0.5</v>
      </c>
      <c r="AQ54" s="381">
        <v>0.5</v>
      </c>
      <c r="AR54" s="381">
        <v>0.5</v>
      </c>
      <c r="AS54" s="381">
        <v>0.5</v>
      </c>
      <c r="AT54" s="381">
        <v>0.5</v>
      </c>
      <c r="AU54" s="381">
        <v>0.5</v>
      </c>
      <c r="AV54" s="381">
        <v>0.5</v>
      </c>
      <c r="AW54" s="381"/>
      <c r="AX54" s="1184"/>
    </row>
    <row r="55" spans="1:51">
      <c r="A55" s="1198"/>
      <c r="B55" s="1252"/>
      <c r="C55" s="1185"/>
      <c r="D55" s="1188"/>
      <c r="E55" s="1200"/>
      <c r="F55" s="1200"/>
      <c r="G55" s="1200"/>
      <c r="H55" s="1200"/>
      <c r="I55" s="1250"/>
      <c r="J55" s="1250"/>
      <c r="K55" s="1199"/>
      <c r="L55" s="1199"/>
      <c r="M55" s="1188"/>
      <c r="N55" s="1188"/>
      <c r="O55" s="1199"/>
      <c r="P55" s="1188"/>
      <c r="Q55" s="1188"/>
      <c r="R55" s="374" t="s">
        <v>35</v>
      </c>
      <c r="S55" s="382">
        <v>0</v>
      </c>
      <c r="T55" s="382">
        <v>0</v>
      </c>
      <c r="U55" s="382">
        <v>0</v>
      </c>
      <c r="V55" s="382">
        <v>0</v>
      </c>
      <c r="W55" s="382">
        <v>0</v>
      </c>
      <c r="X55" s="382">
        <v>0</v>
      </c>
      <c r="Y55" s="382">
        <v>0</v>
      </c>
      <c r="Z55" s="382">
        <v>0</v>
      </c>
      <c r="AA55" s="382">
        <v>0</v>
      </c>
      <c r="AB55" s="382">
        <v>0</v>
      </c>
      <c r="AC55" s="382">
        <v>0</v>
      </c>
      <c r="AD55" s="382">
        <v>0</v>
      </c>
      <c r="AE55" s="384">
        <v>0</v>
      </c>
      <c r="AF55" s="384">
        <v>0</v>
      </c>
      <c r="AG55" s="384">
        <v>0</v>
      </c>
      <c r="AH55" s="384">
        <v>0</v>
      </c>
      <c r="AI55" s="384">
        <v>0</v>
      </c>
      <c r="AJ55" s="384">
        <v>0</v>
      </c>
      <c r="AK55" s="384">
        <v>0</v>
      </c>
      <c r="AL55" s="385">
        <v>0</v>
      </c>
      <c r="AM55" s="385">
        <v>0</v>
      </c>
      <c r="AN55" s="385">
        <v>0</v>
      </c>
      <c r="AO55" s="385">
        <v>0</v>
      </c>
      <c r="AP55" s="385">
        <v>0</v>
      </c>
      <c r="AQ55" s="385">
        <v>0</v>
      </c>
      <c r="AR55" s="385">
        <v>0</v>
      </c>
      <c r="AS55" s="385">
        <v>0</v>
      </c>
      <c r="AT55" s="385">
        <v>0</v>
      </c>
      <c r="AU55" s="385">
        <v>0</v>
      </c>
      <c r="AV55" s="385">
        <v>0</v>
      </c>
      <c r="AW55" s="387"/>
      <c r="AX55" s="1185"/>
    </row>
    <row r="56" spans="1:51">
      <c r="A56" s="1198" t="s">
        <v>200</v>
      </c>
      <c r="B56" s="1252" t="s">
        <v>1096</v>
      </c>
      <c r="C56" s="1184" t="s">
        <v>33</v>
      </c>
      <c r="D56" s="1188">
        <f>D44</f>
        <v>35.229999999999997</v>
      </c>
      <c r="E56" s="1200">
        <v>42099</v>
      </c>
      <c r="F56" s="1200"/>
      <c r="G56" s="1200">
        <v>42100</v>
      </c>
      <c r="H56" s="1200">
        <v>42149</v>
      </c>
      <c r="I56" s="1250">
        <v>42295</v>
      </c>
      <c r="J56" s="1250"/>
      <c r="K56" s="1199">
        <f>август!L56+O56</f>
        <v>26.77</v>
      </c>
      <c r="L56" s="1199">
        <f>август!L56+P56</f>
        <v>11.77</v>
      </c>
      <c r="M56" s="1188">
        <f>D56-L56</f>
        <v>23.459999999999997</v>
      </c>
      <c r="N56" s="1188">
        <f>L56/D56*100</f>
        <v>33.409026397956289</v>
      </c>
      <c r="O56" s="1188">
        <f t="shared" si="6"/>
        <v>15</v>
      </c>
      <c r="P56" s="1188">
        <f>SUM(S57:AW57)</f>
        <v>0</v>
      </c>
      <c r="Q56" s="1188">
        <f t="shared" si="7"/>
        <v>0</v>
      </c>
      <c r="R56" s="380" t="s">
        <v>34</v>
      </c>
      <c r="S56" s="381">
        <v>0.5</v>
      </c>
      <c r="T56" s="381">
        <v>0.5</v>
      </c>
      <c r="U56" s="381">
        <v>0.5</v>
      </c>
      <c r="V56" s="381">
        <v>0.5</v>
      </c>
      <c r="W56" s="381">
        <v>0.5</v>
      </c>
      <c r="X56" s="381">
        <v>0.5</v>
      </c>
      <c r="Y56" s="381">
        <v>0.5</v>
      </c>
      <c r="Z56" s="381">
        <v>0.5</v>
      </c>
      <c r="AA56" s="381">
        <v>0.5</v>
      </c>
      <c r="AB56" s="381">
        <v>0.5</v>
      </c>
      <c r="AC56" s="381">
        <v>0.5</v>
      </c>
      <c r="AD56" s="381">
        <v>0.5</v>
      </c>
      <c r="AE56" s="381">
        <v>0.5</v>
      </c>
      <c r="AF56" s="381">
        <v>0.5</v>
      </c>
      <c r="AG56" s="381">
        <v>0.5</v>
      </c>
      <c r="AH56" s="381">
        <v>0.5</v>
      </c>
      <c r="AI56" s="381">
        <v>0.5</v>
      </c>
      <c r="AJ56" s="381">
        <v>0.5</v>
      </c>
      <c r="AK56" s="381">
        <v>0.5</v>
      </c>
      <c r="AL56" s="381">
        <v>0.5</v>
      </c>
      <c r="AM56" s="381">
        <v>0.5</v>
      </c>
      <c r="AN56" s="381">
        <v>0.5</v>
      </c>
      <c r="AO56" s="381">
        <v>0.5</v>
      </c>
      <c r="AP56" s="381">
        <v>0.5</v>
      </c>
      <c r="AQ56" s="381">
        <v>0.5</v>
      </c>
      <c r="AR56" s="381">
        <v>0.5</v>
      </c>
      <c r="AS56" s="381">
        <v>0.5</v>
      </c>
      <c r="AT56" s="381">
        <v>0.5</v>
      </c>
      <c r="AU56" s="381">
        <v>0.5</v>
      </c>
      <c r="AV56" s="381">
        <v>0.5</v>
      </c>
      <c r="AW56" s="381"/>
      <c r="AX56" s="1184" t="s">
        <v>413</v>
      </c>
    </row>
    <row r="57" spans="1:51">
      <c r="A57" s="1198"/>
      <c r="B57" s="1252"/>
      <c r="C57" s="1185"/>
      <c r="D57" s="1188"/>
      <c r="E57" s="1200"/>
      <c r="F57" s="1200"/>
      <c r="G57" s="1200"/>
      <c r="H57" s="1200"/>
      <c r="I57" s="1250"/>
      <c r="J57" s="1250"/>
      <c r="K57" s="1199"/>
      <c r="L57" s="1199"/>
      <c r="M57" s="1188"/>
      <c r="N57" s="1188"/>
      <c r="O57" s="1188"/>
      <c r="P57" s="1188"/>
      <c r="Q57" s="1188"/>
      <c r="R57" s="374" t="s">
        <v>35</v>
      </c>
      <c r="S57" s="382">
        <v>0</v>
      </c>
      <c r="T57" s="382">
        <v>0</v>
      </c>
      <c r="U57" s="382">
        <v>0</v>
      </c>
      <c r="V57" s="382">
        <v>0</v>
      </c>
      <c r="W57" s="382">
        <v>0</v>
      </c>
      <c r="X57" s="382">
        <v>0</v>
      </c>
      <c r="Y57" s="382">
        <v>0</v>
      </c>
      <c r="Z57" s="382">
        <v>0</v>
      </c>
      <c r="AA57" s="382">
        <v>0</v>
      </c>
      <c r="AB57" s="382">
        <v>0</v>
      </c>
      <c r="AC57" s="382">
        <v>0</v>
      </c>
      <c r="AD57" s="382">
        <v>0</v>
      </c>
      <c r="AE57" s="382">
        <v>0</v>
      </c>
      <c r="AF57" s="382">
        <v>0</v>
      </c>
      <c r="AG57" s="382">
        <v>0</v>
      </c>
      <c r="AH57" s="382">
        <v>0</v>
      </c>
      <c r="AI57" s="382">
        <v>0</v>
      </c>
      <c r="AJ57" s="382">
        <v>0</v>
      </c>
      <c r="AK57" s="382">
        <v>0</v>
      </c>
      <c r="AL57" s="383">
        <v>0</v>
      </c>
      <c r="AM57" s="383">
        <v>0</v>
      </c>
      <c r="AN57" s="383">
        <v>0</v>
      </c>
      <c r="AO57" s="383">
        <v>0</v>
      </c>
      <c r="AP57" s="383">
        <v>0</v>
      </c>
      <c r="AQ57" s="383">
        <v>0</v>
      </c>
      <c r="AR57" s="383">
        <v>0</v>
      </c>
      <c r="AS57" s="383">
        <v>0</v>
      </c>
      <c r="AT57" s="383">
        <v>0</v>
      </c>
      <c r="AU57" s="385">
        <v>0</v>
      </c>
      <c r="AV57" s="385">
        <v>0</v>
      </c>
      <c r="AW57" s="390"/>
      <c r="AX57" s="1185"/>
    </row>
    <row r="58" spans="1:51" hidden="1">
      <c r="A58" s="392">
        <v>4</v>
      </c>
      <c r="B58" s="1193" t="s">
        <v>91</v>
      </c>
      <c r="C58" s="1193"/>
      <c r="D58" s="1193"/>
      <c r="E58" s="1193">
        <v>42045</v>
      </c>
      <c r="F58" s="1193"/>
      <c r="G58" s="1193"/>
      <c r="H58" s="1193">
        <v>42174</v>
      </c>
      <c r="I58" s="1193"/>
      <c r="J58" s="1193"/>
      <c r="K58" s="1193"/>
      <c r="L58" s="1193"/>
      <c r="M58" s="1193"/>
      <c r="N58" s="1193"/>
      <c r="O58" s="1193"/>
      <c r="P58" s="1193"/>
      <c r="Q58" s="1193"/>
      <c r="R58" s="1193"/>
      <c r="S58" s="1193"/>
      <c r="T58" s="1193"/>
      <c r="U58" s="1193"/>
      <c r="V58" s="1193"/>
      <c r="W58" s="1193"/>
      <c r="X58" s="1193"/>
      <c r="Y58" s="1193"/>
      <c r="Z58" s="1193"/>
      <c r="AA58" s="1193"/>
      <c r="AB58" s="1193"/>
      <c r="AC58" s="1193"/>
      <c r="AD58" s="1193"/>
      <c r="AE58" s="1193"/>
      <c r="AF58" s="1193"/>
      <c r="AG58" s="1193"/>
      <c r="AH58" s="1193"/>
      <c r="AI58" s="1193"/>
      <c r="AJ58" s="1193"/>
      <c r="AK58" s="1193"/>
      <c r="AL58" s="1193"/>
      <c r="AM58" s="1193"/>
      <c r="AN58" s="1193"/>
      <c r="AO58" s="1193"/>
      <c r="AP58" s="1193"/>
      <c r="AQ58" s="1193"/>
      <c r="AR58" s="1193"/>
      <c r="AS58" s="1193"/>
      <c r="AT58" s="1193"/>
      <c r="AU58" s="1193"/>
      <c r="AV58" s="1193"/>
      <c r="AW58" s="1193"/>
      <c r="AX58" s="1193"/>
    </row>
    <row r="59" spans="1:51" hidden="1">
      <c r="A59" s="393" t="s">
        <v>268</v>
      </c>
      <c r="B59" s="1251" t="s">
        <v>1107</v>
      </c>
      <c r="C59" s="1251"/>
      <c r="D59" s="1251"/>
      <c r="E59" s="1251">
        <v>42045</v>
      </c>
      <c r="F59" s="1251"/>
      <c r="G59" s="1251"/>
      <c r="H59" s="1251">
        <v>42084</v>
      </c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</row>
    <row r="60" spans="1:51" s="469" customFormat="1" hidden="1">
      <c r="A60" s="1224" t="s">
        <v>129</v>
      </c>
      <c r="B60" s="1225" t="s">
        <v>1175</v>
      </c>
      <c r="C60" s="1226" t="s">
        <v>889</v>
      </c>
      <c r="D60" s="1199">
        <v>148</v>
      </c>
      <c r="E60" s="1228">
        <v>42045</v>
      </c>
      <c r="F60" s="1228">
        <v>42216</v>
      </c>
      <c r="G60" s="1228"/>
      <c r="H60" s="1228">
        <v>42054</v>
      </c>
      <c r="I60" s="1228">
        <v>42308</v>
      </c>
      <c r="J60" s="1228"/>
      <c r="K60" s="1199">
        <f>O60+август!L68</f>
        <v>0</v>
      </c>
      <c r="L60" s="1199">
        <f>P60+август!L68</f>
        <v>0</v>
      </c>
      <c r="M60" s="1229">
        <f>D60-L60</f>
        <v>148</v>
      </c>
      <c r="N60" s="1229">
        <f>L60/D60*100</f>
        <v>0</v>
      </c>
      <c r="O60" s="1199">
        <f>SUM(S60:AW60)</f>
        <v>0</v>
      </c>
      <c r="P60" s="1229">
        <f>SUM(S61:AW61)</f>
        <v>0</v>
      </c>
      <c r="Q60" s="1229" t="e">
        <f>P60/O60*100</f>
        <v>#DIV/0!</v>
      </c>
      <c r="R60" s="380" t="s">
        <v>34</v>
      </c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1184" t="s">
        <v>413</v>
      </c>
      <c r="AY60" s="469">
        <f>F60-I60</f>
        <v>-92</v>
      </c>
    </row>
    <row r="61" spans="1:51" s="469" customFormat="1" hidden="1">
      <c r="A61" s="1224"/>
      <c r="B61" s="1225"/>
      <c r="C61" s="1227"/>
      <c r="D61" s="1199"/>
      <c r="E61" s="1228"/>
      <c r="F61" s="1228"/>
      <c r="G61" s="1228"/>
      <c r="H61" s="1228"/>
      <c r="I61" s="1228"/>
      <c r="J61" s="1228"/>
      <c r="K61" s="1199"/>
      <c r="L61" s="1199"/>
      <c r="M61" s="1230"/>
      <c r="N61" s="1230"/>
      <c r="O61" s="1199"/>
      <c r="P61" s="1230"/>
      <c r="Q61" s="1230"/>
      <c r="R61" s="375" t="s">
        <v>35</v>
      </c>
      <c r="S61" s="383"/>
      <c r="T61" s="383"/>
      <c r="U61" s="383"/>
      <c r="V61" s="383"/>
      <c r="W61" s="383"/>
      <c r="X61" s="383"/>
      <c r="Y61" s="383"/>
      <c r="Z61" s="383"/>
      <c r="AA61" s="383"/>
      <c r="AB61" s="383"/>
      <c r="AC61" s="383"/>
      <c r="AD61" s="383"/>
      <c r="AE61" s="383"/>
      <c r="AF61" s="383"/>
      <c r="AG61" s="383"/>
      <c r="AH61" s="383"/>
      <c r="AI61" s="383"/>
      <c r="AJ61" s="383"/>
      <c r="AK61" s="383"/>
      <c r="AL61" s="383"/>
      <c r="AM61" s="383"/>
      <c r="AN61" s="383"/>
      <c r="AO61" s="383"/>
      <c r="AP61" s="383"/>
      <c r="AQ61" s="383"/>
      <c r="AR61" s="383"/>
      <c r="AS61" s="383"/>
      <c r="AT61" s="383"/>
      <c r="AU61" s="396"/>
      <c r="AV61" s="397"/>
      <c r="AW61" s="391"/>
      <c r="AX61" s="1185"/>
    </row>
    <row r="62" spans="1:51" s="469" customFormat="1" hidden="1">
      <c r="A62" s="1224" t="s">
        <v>129</v>
      </c>
      <c r="B62" s="1225" t="s">
        <v>1124</v>
      </c>
      <c r="C62" s="1226" t="s">
        <v>889</v>
      </c>
      <c r="D62" s="1199">
        <v>1567</v>
      </c>
      <c r="E62" s="1228">
        <v>42307</v>
      </c>
      <c r="F62" s="1228">
        <v>42307</v>
      </c>
      <c r="G62" s="1228"/>
      <c r="H62" s="1228">
        <v>42314</v>
      </c>
      <c r="I62" s="1228">
        <v>42314</v>
      </c>
      <c r="J62" s="1228"/>
      <c r="K62" s="1199">
        <f>O62+август!L42</f>
        <v>0</v>
      </c>
      <c r="L62" s="1199">
        <f>P62+август!L42</f>
        <v>0</v>
      </c>
      <c r="M62" s="1229">
        <f>D62-L62</f>
        <v>1567</v>
      </c>
      <c r="N62" s="1229">
        <f>L62/D62*100</f>
        <v>0</v>
      </c>
      <c r="O62" s="1199">
        <f>SUM(S62:AW62)</f>
        <v>0</v>
      </c>
      <c r="P62" s="1229">
        <f>SUM(S63:AW63)</f>
        <v>0</v>
      </c>
      <c r="Q62" s="1229" t="e">
        <f>P62/O62*100</f>
        <v>#DIV/0!</v>
      </c>
      <c r="R62" s="380" t="s">
        <v>34</v>
      </c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1184" t="s">
        <v>413</v>
      </c>
      <c r="AY62" s="469">
        <f>F62-I62</f>
        <v>-7</v>
      </c>
    </row>
    <row r="63" spans="1:51" s="469" customFormat="1" hidden="1">
      <c r="A63" s="1224"/>
      <c r="B63" s="1225"/>
      <c r="C63" s="1227"/>
      <c r="D63" s="1199"/>
      <c r="E63" s="1228"/>
      <c r="F63" s="1228"/>
      <c r="G63" s="1228"/>
      <c r="H63" s="1228"/>
      <c r="I63" s="1228"/>
      <c r="J63" s="1228"/>
      <c r="K63" s="1199"/>
      <c r="L63" s="1199"/>
      <c r="M63" s="1230"/>
      <c r="N63" s="1230"/>
      <c r="O63" s="1199"/>
      <c r="P63" s="1230"/>
      <c r="Q63" s="1230"/>
      <c r="R63" s="375" t="s">
        <v>35</v>
      </c>
      <c r="S63" s="383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3"/>
      <c r="AI63" s="383"/>
      <c r="AJ63" s="383"/>
      <c r="AK63" s="383"/>
      <c r="AL63" s="383"/>
      <c r="AM63" s="383"/>
      <c r="AN63" s="383"/>
      <c r="AO63" s="383"/>
      <c r="AP63" s="383"/>
      <c r="AQ63" s="383"/>
      <c r="AR63" s="383"/>
      <c r="AS63" s="383"/>
      <c r="AT63" s="383"/>
      <c r="AU63" s="396"/>
      <c r="AV63" s="397"/>
      <c r="AW63" s="391"/>
      <c r="AX63" s="1185"/>
    </row>
    <row r="64" spans="1:51" hidden="1">
      <c r="A64" s="1198" t="s">
        <v>279</v>
      </c>
      <c r="B64" s="1187" t="s">
        <v>1125</v>
      </c>
      <c r="C64" s="1226" t="s">
        <v>38</v>
      </c>
      <c r="D64" s="1188">
        <v>800</v>
      </c>
      <c r="E64" s="1200"/>
      <c r="F64" s="1200"/>
      <c r="G64" s="1200"/>
      <c r="H64" s="1200"/>
      <c r="I64" s="1250"/>
      <c r="J64" s="1250"/>
      <c r="K64" s="1199"/>
      <c r="L64" s="1199">
        <f>август!L74+P64</f>
        <v>0</v>
      </c>
      <c r="M64" s="1201"/>
      <c r="N64" s="1201"/>
      <c r="O64" s="1188"/>
      <c r="P64" s="1201"/>
      <c r="Q64" s="1201"/>
      <c r="R64" s="380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1184"/>
    </row>
    <row r="65" spans="1:50" hidden="1">
      <c r="A65" s="1198"/>
      <c r="B65" s="1187"/>
      <c r="C65" s="1227"/>
      <c r="D65" s="1188"/>
      <c r="E65" s="1200"/>
      <c r="F65" s="1200"/>
      <c r="G65" s="1200"/>
      <c r="H65" s="1200"/>
      <c r="I65" s="1250"/>
      <c r="J65" s="1250"/>
      <c r="K65" s="1199"/>
      <c r="L65" s="1199"/>
      <c r="M65" s="1202"/>
      <c r="N65" s="1202"/>
      <c r="O65" s="1188"/>
      <c r="P65" s="1202"/>
      <c r="Q65" s="1202"/>
      <c r="R65" s="374"/>
      <c r="S65" s="382"/>
      <c r="T65" s="382"/>
      <c r="U65" s="382"/>
      <c r="V65" s="382"/>
      <c r="W65" s="382"/>
      <c r="X65" s="382"/>
      <c r="Y65" s="382"/>
      <c r="Z65" s="382"/>
      <c r="AA65" s="382"/>
      <c r="AB65" s="382"/>
      <c r="AC65" s="382"/>
      <c r="AD65" s="382"/>
      <c r="AE65" s="384"/>
      <c r="AF65" s="384"/>
      <c r="AG65" s="384"/>
      <c r="AH65" s="384"/>
      <c r="AI65" s="384"/>
      <c r="AJ65" s="384"/>
      <c r="AK65" s="384"/>
      <c r="AL65" s="385"/>
      <c r="AM65" s="385"/>
      <c r="AN65" s="385"/>
      <c r="AO65" s="385"/>
      <c r="AP65" s="385"/>
      <c r="AQ65" s="385"/>
      <c r="AR65" s="385"/>
      <c r="AS65" s="385"/>
      <c r="AT65" s="385"/>
      <c r="AU65" s="386"/>
      <c r="AV65" s="387"/>
      <c r="AW65" s="387"/>
      <c r="AX65" s="1185"/>
    </row>
    <row r="66" spans="1:50" hidden="1">
      <c r="A66" s="1198" t="s">
        <v>287</v>
      </c>
      <c r="B66" s="1187" t="s">
        <v>1126</v>
      </c>
      <c r="C66" s="1226" t="s">
        <v>38</v>
      </c>
      <c r="D66" s="1188">
        <v>540</v>
      </c>
      <c r="E66" s="1200"/>
      <c r="F66" s="1200"/>
      <c r="G66" s="1200"/>
      <c r="H66" s="1200"/>
      <c r="I66" s="1250"/>
      <c r="J66" s="1250"/>
      <c r="K66" s="1199"/>
      <c r="L66" s="1199">
        <f>август!L76+P66</f>
        <v>0</v>
      </c>
      <c r="M66" s="1201"/>
      <c r="N66" s="1201"/>
      <c r="O66" s="1188"/>
      <c r="P66" s="1201"/>
      <c r="Q66" s="1201"/>
      <c r="R66" s="380"/>
      <c r="S66" s="388"/>
      <c r="T66" s="388"/>
      <c r="U66" s="388"/>
      <c r="V66" s="388"/>
      <c r="W66" s="388"/>
      <c r="X66" s="388"/>
      <c r="Y66" s="388"/>
      <c r="Z66" s="388"/>
      <c r="AA66" s="388"/>
      <c r="AB66" s="388"/>
      <c r="AC66" s="388"/>
      <c r="AD66" s="388"/>
      <c r="AE66" s="388"/>
      <c r="AF66" s="388"/>
      <c r="AG66" s="388"/>
      <c r="AH66" s="388"/>
      <c r="AI66" s="388"/>
      <c r="AJ66" s="388"/>
      <c r="AK66" s="388"/>
      <c r="AL66" s="388"/>
      <c r="AM66" s="388"/>
      <c r="AN66" s="388"/>
      <c r="AO66" s="388"/>
      <c r="AP66" s="388"/>
      <c r="AQ66" s="388"/>
      <c r="AR66" s="388"/>
      <c r="AS66" s="388"/>
      <c r="AT66" s="388"/>
      <c r="AU66" s="388"/>
      <c r="AV66" s="388"/>
      <c r="AW66" s="381"/>
      <c r="AX66" s="1184"/>
    </row>
    <row r="67" spans="1:50" hidden="1">
      <c r="A67" s="1198"/>
      <c r="B67" s="1187"/>
      <c r="C67" s="1227"/>
      <c r="D67" s="1188"/>
      <c r="E67" s="1200"/>
      <c r="F67" s="1200"/>
      <c r="G67" s="1200"/>
      <c r="H67" s="1200"/>
      <c r="I67" s="1250"/>
      <c r="J67" s="1250"/>
      <c r="K67" s="1199"/>
      <c r="L67" s="1199"/>
      <c r="M67" s="1202"/>
      <c r="N67" s="1202"/>
      <c r="O67" s="1188"/>
      <c r="P67" s="1202"/>
      <c r="Q67" s="1202"/>
      <c r="R67" s="374"/>
      <c r="S67" s="382"/>
      <c r="T67" s="382"/>
      <c r="U67" s="382"/>
      <c r="V67" s="382"/>
      <c r="W67" s="382"/>
      <c r="X67" s="382"/>
      <c r="Y67" s="382"/>
      <c r="Z67" s="382"/>
      <c r="AA67" s="382"/>
      <c r="AB67" s="382"/>
      <c r="AC67" s="382"/>
      <c r="AD67" s="382"/>
      <c r="AE67" s="384"/>
      <c r="AF67" s="384"/>
      <c r="AG67" s="384"/>
      <c r="AH67" s="384"/>
      <c r="AI67" s="384"/>
      <c r="AJ67" s="384"/>
      <c r="AK67" s="384"/>
      <c r="AL67" s="385"/>
      <c r="AM67" s="385"/>
      <c r="AN67" s="385"/>
      <c r="AO67" s="385"/>
      <c r="AP67" s="385"/>
      <c r="AQ67" s="385"/>
      <c r="AR67" s="385"/>
      <c r="AS67" s="385"/>
      <c r="AT67" s="385"/>
      <c r="AU67" s="386"/>
      <c r="AV67" s="387"/>
      <c r="AW67" s="387"/>
      <c r="AX67" s="1185"/>
    </row>
    <row r="68" spans="1:50" hidden="1">
      <c r="A68" s="1198" t="s">
        <v>297</v>
      </c>
      <c r="B68" s="1187" t="s">
        <v>1127</v>
      </c>
      <c r="C68" s="1184" t="s">
        <v>227</v>
      </c>
      <c r="D68" s="1188"/>
      <c r="E68" s="1200"/>
      <c r="F68" s="1200"/>
      <c r="G68" s="1200"/>
      <c r="H68" s="1200"/>
      <c r="I68" s="1250"/>
      <c r="J68" s="1250"/>
      <c r="K68" s="1199"/>
      <c r="L68" s="1199">
        <f>август!L78+P68</f>
        <v>0</v>
      </c>
      <c r="M68" s="1201"/>
      <c r="N68" s="1201"/>
      <c r="O68" s="1188"/>
      <c r="P68" s="1201"/>
      <c r="Q68" s="1201"/>
      <c r="R68" s="380"/>
      <c r="S68" s="388"/>
      <c r="T68" s="388"/>
      <c r="U68" s="388"/>
      <c r="V68" s="388"/>
      <c r="W68" s="388"/>
      <c r="X68" s="388"/>
      <c r="Y68" s="388"/>
      <c r="Z68" s="388"/>
      <c r="AA68" s="388"/>
      <c r="AB68" s="388"/>
      <c r="AC68" s="388"/>
      <c r="AD68" s="388"/>
      <c r="AE68" s="388"/>
      <c r="AF68" s="388"/>
      <c r="AG68" s="388"/>
      <c r="AH68" s="388"/>
      <c r="AI68" s="388"/>
      <c r="AJ68" s="388"/>
      <c r="AK68" s="388"/>
      <c r="AL68" s="388"/>
      <c r="AM68" s="388"/>
      <c r="AN68" s="388"/>
      <c r="AO68" s="388"/>
      <c r="AP68" s="388"/>
      <c r="AQ68" s="388"/>
      <c r="AR68" s="388"/>
      <c r="AS68" s="388"/>
      <c r="AT68" s="388"/>
      <c r="AU68" s="388"/>
      <c r="AV68" s="388"/>
      <c r="AW68" s="381"/>
      <c r="AX68" s="1184"/>
    </row>
    <row r="69" spans="1:50" hidden="1">
      <c r="A69" s="1198"/>
      <c r="B69" s="1187"/>
      <c r="C69" s="1185"/>
      <c r="D69" s="1188"/>
      <c r="E69" s="1200"/>
      <c r="F69" s="1200"/>
      <c r="G69" s="1200"/>
      <c r="H69" s="1200"/>
      <c r="I69" s="1250"/>
      <c r="J69" s="1250"/>
      <c r="K69" s="1199"/>
      <c r="L69" s="1199"/>
      <c r="M69" s="1202"/>
      <c r="N69" s="1202"/>
      <c r="O69" s="1188"/>
      <c r="P69" s="1202"/>
      <c r="Q69" s="1202"/>
      <c r="R69" s="374"/>
      <c r="S69" s="382"/>
      <c r="T69" s="382"/>
      <c r="U69" s="382"/>
      <c r="V69" s="382"/>
      <c r="W69" s="382"/>
      <c r="X69" s="382"/>
      <c r="Y69" s="382"/>
      <c r="Z69" s="382"/>
      <c r="AA69" s="382"/>
      <c r="AB69" s="382"/>
      <c r="AC69" s="382"/>
      <c r="AD69" s="382"/>
      <c r="AE69" s="384"/>
      <c r="AF69" s="384"/>
      <c r="AG69" s="384"/>
      <c r="AH69" s="384"/>
      <c r="AI69" s="384"/>
      <c r="AJ69" s="384"/>
      <c r="AK69" s="384"/>
      <c r="AL69" s="385"/>
      <c r="AM69" s="385"/>
      <c r="AN69" s="385"/>
      <c r="AO69" s="385"/>
      <c r="AP69" s="385"/>
      <c r="AQ69" s="385"/>
      <c r="AR69" s="385"/>
      <c r="AS69" s="385"/>
      <c r="AT69" s="385"/>
      <c r="AU69" s="386"/>
      <c r="AV69" s="387"/>
      <c r="AW69" s="387"/>
      <c r="AX69" s="1185"/>
    </row>
    <row r="70" spans="1:50" hidden="1">
      <c r="A70" s="1198" t="s">
        <v>1130</v>
      </c>
      <c r="B70" s="1187" t="s">
        <v>1128</v>
      </c>
      <c r="C70" s="1184" t="s">
        <v>227</v>
      </c>
      <c r="D70" s="1188"/>
      <c r="E70" s="1200"/>
      <c r="F70" s="1200"/>
      <c r="G70" s="1200"/>
      <c r="H70" s="1200"/>
      <c r="I70" s="1250"/>
      <c r="J70" s="1250"/>
      <c r="K70" s="1199"/>
      <c r="L70" s="1199">
        <f>август!L80+P70</f>
        <v>0</v>
      </c>
      <c r="M70" s="1201"/>
      <c r="N70" s="1201"/>
      <c r="O70" s="1188"/>
      <c r="P70" s="1201"/>
      <c r="Q70" s="1201"/>
      <c r="R70" s="380"/>
      <c r="S70" s="388"/>
      <c r="T70" s="388"/>
      <c r="U70" s="388"/>
      <c r="V70" s="388"/>
      <c r="W70" s="388"/>
      <c r="X70" s="388"/>
      <c r="Y70" s="388"/>
      <c r="Z70" s="388"/>
      <c r="AA70" s="388"/>
      <c r="AB70" s="388"/>
      <c r="AC70" s="388"/>
      <c r="AD70" s="388"/>
      <c r="AE70" s="388"/>
      <c r="AF70" s="388"/>
      <c r="AG70" s="388"/>
      <c r="AH70" s="388"/>
      <c r="AI70" s="388"/>
      <c r="AJ70" s="388"/>
      <c r="AK70" s="388"/>
      <c r="AL70" s="388"/>
      <c r="AM70" s="388"/>
      <c r="AN70" s="388"/>
      <c r="AO70" s="388"/>
      <c r="AP70" s="388"/>
      <c r="AQ70" s="388"/>
      <c r="AR70" s="388"/>
      <c r="AS70" s="388"/>
      <c r="AT70" s="388"/>
      <c r="AU70" s="388"/>
      <c r="AV70" s="388"/>
      <c r="AW70" s="381"/>
      <c r="AX70" s="1184"/>
    </row>
    <row r="71" spans="1:50" hidden="1">
      <c r="A71" s="1198"/>
      <c r="B71" s="1187"/>
      <c r="C71" s="1185"/>
      <c r="D71" s="1188"/>
      <c r="E71" s="1200"/>
      <c r="F71" s="1200"/>
      <c r="G71" s="1200"/>
      <c r="H71" s="1200"/>
      <c r="I71" s="1250"/>
      <c r="J71" s="1250"/>
      <c r="K71" s="1199"/>
      <c r="L71" s="1199"/>
      <c r="M71" s="1202"/>
      <c r="N71" s="1202"/>
      <c r="O71" s="1188"/>
      <c r="P71" s="1202"/>
      <c r="Q71" s="1202"/>
      <c r="R71" s="374"/>
      <c r="S71" s="382"/>
      <c r="T71" s="382"/>
      <c r="U71" s="382"/>
      <c r="V71" s="382"/>
      <c r="W71" s="382"/>
      <c r="X71" s="382"/>
      <c r="Y71" s="382"/>
      <c r="Z71" s="382"/>
      <c r="AA71" s="382"/>
      <c r="AB71" s="382"/>
      <c r="AC71" s="382"/>
      <c r="AD71" s="382"/>
      <c r="AE71" s="384"/>
      <c r="AF71" s="384"/>
      <c r="AG71" s="384"/>
      <c r="AH71" s="384"/>
      <c r="AI71" s="384"/>
      <c r="AJ71" s="384"/>
      <c r="AK71" s="384"/>
      <c r="AL71" s="385"/>
      <c r="AM71" s="385"/>
      <c r="AN71" s="385"/>
      <c r="AO71" s="385"/>
      <c r="AP71" s="385"/>
      <c r="AQ71" s="385"/>
      <c r="AR71" s="385"/>
      <c r="AS71" s="385"/>
      <c r="AT71" s="385"/>
      <c r="AU71" s="386"/>
      <c r="AV71" s="387"/>
      <c r="AW71" s="387"/>
      <c r="AX71" s="1185"/>
    </row>
    <row r="72" spans="1:50" hidden="1">
      <c r="A72" s="1198" t="s">
        <v>1131</v>
      </c>
      <c r="B72" s="1187" t="s">
        <v>1129</v>
      </c>
      <c r="C72" s="1184" t="s">
        <v>902</v>
      </c>
      <c r="D72" s="1188"/>
      <c r="E72" s="1200"/>
      <c r="F72" s="1200"/>
      <c r="G72" s="1200"/>
      <c r="H72" s="1200"/>
      <c r="I72" s="1250"/>
      <c r="J72" s="1250"/>
      <c r="K72" s="1199"/>
      <c r="L72" s="1199">
        <f>август!L82+P72</f>
        <v>0</v>
      </c>
      <c r="M72" s="1201"/>
      <c r="N72" s="1201"/>
      <c r="O72" s="1188"/>
      <c r="P72" s="1201"/>
      <c r="Q72" s="1201"/>
      <c r="R72" s="380"/>
      <c r="S72" s="388"/>
      <c r="T72" s="388"/>
      <c r="U72" s="388"/>
      <c r="V72" s="388"/>
      <c r="W72" s="388"/>
      <c r="X72" s="388"/>
      <c r="Y72" s="388"/>
      <c r="Z72" s="388"/>
      <c r="AA72" s="388"/>
      <c r="AB72" s="388"/>
      <c r="AC72" s="388"/>
      <c r="AD72" s="388"/>
      <c r="AE72" s="388"/>
      <c r="AF72" s="388"/>
      <c r="AG72" s="388"/>
      <c r="AH72" s="388"/>
      <c r="AI72" s="388"/>
      <c r="AJ72" s="388"/>
      <c r="AK72" s="388"/>
      <c r="AL72" s="388"/>
      <c r="AM72" s="388"/>
      <c r="AN72" s="388"/>
      <c r="AO72" s="388"/>
      <c r="AP72" s="388"/>
      <c r="AQ72" s="388"/>
      <c r="AR72" s="388"/>
      <c r="AS72" s="388"/>
      <c r="AT72" s="388"/>
      <c r="AU72" s="388"/>
      <c r="AV72" s="388"/>
      <c r="AW72" s="381"/>
      <c r="AX72" s="1184"/>
    </row>
    <row r="73" spans="1:50" hidden="1">
      <c r="A73" s="1198"/>
      <c r="B73" s="1187"/>
      <c r="C73" s="1185"/>
      <c r="D73" s="1188"/>
      <c r="E73" s="1200"/>
      <c r="F73" s="1200"/>
      <c r="G73" s="1200"/>
      <c r="H73" s="1200"/>
      <c r="I73" s="1250"/>
      <c r="J73" s="1250"/>
      <c r="K73" s="1199"/>
      <c r="L73" s="1199"/>
      <c r="M73" s="1202"/>
      <c r="N73" s="1202"/>
      <c r="O73" s="1188"/>
      <c r="P73" s="1202"/>
      <c r="Q73" s="1202"/>
      <c r="R73" s="374"/>
      <c r="S73" s="382"/>
      <c r="T73" s="382"/>
      <c r="U73" s="382"/>
      <c r="V73" s="382"/>
      <c r="W73" s="382"/>
      <c r="X73" s="382"/>
      <c r="Y73" s="382"/>
      <c r="Z73" s="382"/>
      <c r="AA73" s="382"/>
      <c r="AB73" s="382"/>
      <c r="AC73" s="382"/>
      <c r="AD73" s="382"/>
      <c r="AE73" s="384"/>
      <c r="AF73" s="384"/>
      <c r="AG73" s="384"/>
      <c r="AH73" s="384"/>
      <c r="AI73" s="384"/>
      <c r="AJ73" s="384"/>
      <c r="AK73" s="384"/>
      <c r="AL73" s="385"/>
      <c r="AM73" s="385"/>
      <c r="AN73" s="385"/>
      <c r="AO73" s="385"/>
      <c r="AP73" s="385"/>
      <c r="AQ73" s="385"/>
      <c r="AR73" s="385"/>
      <c r="AS73" s="385"/>
      <c r="AT73" s="385"/>
      <c r="AU73" s="386"/>
      <c r="AV73" s="387"/>
      <c r="AW73" s="387"/>
      <c r="AX73" s="1185"/>
    </row>
    <row r="74" spans="1:50" s="469" customFormat="1" hidden="1">
      <c r="A74" s="559"/>
      <c r="B74" s="560"/>
      <c r="C74" s="561"/>
      <c r="D74" s="529"/>
      <c r="E74" s="558"/>
      <c r="F74" s="558"/>
      <c r="G74" s="558"/>
      <c r="H74" s="558"/>
      <c r="I74" s="558"/>
      <c r="J74" s="558"/>
      <c r="K74" s="529"/>
      <c r="L74" s="529"/>
      <c r="M74" s="535"/>
      <c r="N74" s="535"/>
      <c r="O74" s="529"/>
      <c r="P74" s="535"/>
      <c r="Q74" s="535"/>
      <c r="R74" s="375"/>
      <c r="S74" s="383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383"/>
      <c r="AS74" s="383"/>
      <c r="AT74" s="383"/>
      <c r="AU74" s="396"/>
      <c r="AV74" s="397"/>
      <c r="AW74" s="391"/>
      <c r="AX74" s="548"/>
    </row>
    <row r="75" spans="1:50" s="469" customFormat="1" hidden="1">
      <c r="A75" s="559"/>
      <c r="B75" s="560"/>
      <c r="C75" s="561"/>
      <c r="D75" s="529"/>
      <c r="E75" s="558"/>
      <c r="F75" s="558"/>
      <c r="G75" s="558"/>
      <c r="H75" s="558"/>
      <c r="I75" s="558"/>
      <c r="J75" s="558"/>
      <c r="K75" s="529"/>
      <c r="L75" s="529"/>
      <c r="M75" s="535"/>
      <c r="N75" s="535"/>
      <c r="O75" s="529"/>
      <c r="P75" s="535"/>
      <c r="Q75" s="535"/>
      <c r="R75" s="375"/>
      <c r="S75" s="383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  <c r="AH75" s="383"/>
      <c r="AI75" s="383"/>
      <c r="AJ75" s="383"/>
      <c r="AK75" s="383"/>
      <c r="AL75" s="383"/>
      <c r="AM75" s="383"/>
      <c r="AN75" s="383"/>
      <c r="AO75" s="383"/>
      <c r="AP75" s="383"/>
      <c r="AQ75" s="383"/>
      <c r="AR75" s="383"/>
      <c r="AS75" s="383"/>
      <c r="AT75" s="383"/>
      <c r="AU75" s="396"/>
      <c r="AV75" s="397"/>
      <c r="AW75" s="391"/>
      <c r="AX75" s="548"/>
    </row>
    <row r="76" spans="1:50" s="469" customFormat="1" hidden="1">
      <c r="A76" s="559"/>
      <c r="B76" s="560"/>
      <c r="C76" s="561"/>
      <c r="D76" s="529"/>
      <c r="E76" s="558"/>
      <c r="F76" s="558"/>
      <c r="G76" s="558"/>
      <c r="H76" s="558"/>
      <c r="I76" s="558"/>
      <c r="J76" s="558"/>
      <c r="K76" s="529"/>
      <c r="L76" s="529"/>
      <c r="M76" s="535"/>
      <c r="N76" s="535"/>
      <c r="O76" s="529"/>
      <c r="P76" s="535"/>
      <c r="Q76" s="535"/>
      <c r="R76" s="375"/>
      <c r="S76" s="383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  <c r="AG76" s="383"/>
      <c r="AH76" s="383"/>
      <c r="AI76" s="383"/>
      <c r="AJ76" s="383"/>
      <c r="AK76" s="383"/>
      <c r="AL76" s="383"/>
      <c r="AM76" s="383"/>
      <c r="AN76" s="383"/>
      <c r="AO76" s="383"/>
      <c r="AP76" s="383"/>
      <c r="AQ76" s="383"/>
      <c r="AR76" s="383"/>
      <c r="AS76" s="383"/>
      <c r="AT76" s="383"/>
      <c r="AU76" s="396"/>
      <c r="AV76" s="397"/>
      <c r="AW76" s="391"/>
      <c r="AX76" s="548"/>
    </row>
    <row r="77" spans="1:50" s="469" customFormat="1" hidden="1">
      <c r="A77" s="559"/>
      <c r="B77" s="560"/>
      <c r="C77" s="561"/>
      <c r="D77" s="529"/>
      <c r="E77" s="558"/>
      <c r="F77" s="558"/>
      <c r="G77" s="558"/>
      <c r="H77" s="558"/>
      <c r="I77" s="558"/>
      <c r="J77" s="558"/>
      <c r="K77" s="529"/>
      <c r="L77" s="529"/>
      <c r="M77" s="535"/>
      <c r="N77" s="535"/>
      <c r="O77" s="529"/>
      <c r="P77" s="535"/>
      <c r="Q77" s="535"/>
      <c r="R77" s="375"/>
      <c r="S77" s="383"/>
      <c r="T77" s="383"/>
      <c r="U77" s="383"/>
      <c r="V77" s="383"/>
      <c r="W77" s="383"/>
      <c r="X77" s="383"/>
      <c r="Y77" s="383"/>
      <c r="Z77" s="383"/>
      <c r="AA77" s="383"/>
      <c r="AB77" s="383"/>
      <c r="AC77" s="383"/>
      <c r="AD77" s="383"/>
      <c r="AE77" s="383"/>
      <c r="AF77" s="383"/>
      <c r="AG77" s="383"/>
      <c r="AH77" s="383"/>
      <c r="AI77" s="383"/>
      <c r="AJ77" s="383"/>
      <c r="AK77" s="383"/>
      <c r="AL77" s="383"/>
      <c r="AM77" s="383"/>
      <c r="AN77" s="383"/>
      <c r="AO77" s="383"/>
      <c r="AP77" s="383"/>
      <c r="AQ77" s="383"/>
      <c r="AR77" s="383"/>
      <c r="AS77" s="383"/>
      <c r="AT77" s="383"/>
      <c r="AU77" s="396"/>
      <c r="AV77" s="397"/>
      <c r="AW77" s="391"/>
      <c r="AX77" s="548"/>
    </row>
    <row r="78" spans="1:50" s="469" customFormat="1" hidden="1">
      <c r="A78" s="559"/>
      <c r="B78" s="560"/>
      <c r="C78" s="561"/>
      <c r="D78" s="529"/>
      <c r="E78" s="558"/>
      <c r="F78" s="558"/>
      <c r="G78" s="558"/>
      <c r="H78" s="558"/>
      <c r="I78" s="558"/>
      <c r="J78" s="558"/>
      <c r="K78" s="529"/>
      <c r="L78" s="529"/>
      <c r="M78" s="535"/>
      <c r="N78" s="535"/>
      <c r="O78" s="529"/>
      <c r="P78" s="535"/>
      <c r="Q78" s="535"/>
      <c r="R78" s="375"/>
      <c r="S78" s="383"/>
      <c r="T78" s="383"/>
      <c r="U78" s="383"/>
      <c r="V78" s="383"/>
      <c r="W78" s="383"/>
      <c r="X78" s="383"/>
      <c r="Y78" s="383"/>
      <c r="Z78" s="383"/>
      <c r="AA78" s="383"/>
      <c r="AB78" s="383"/>
      <c r="AC78" s="383"/>
      <c r="AD78" s="383"/>
      <c r="AE78" s="383"/>
      <c r="AF78" s="383"/>
      <c r="AG78" s="383"/>
      <c r="AH78" s="383"/>
      <c r="AI78" s="383"/>
      <c r="AJ78" s="383"/>
      <c r="AK78" s="383"/>
      <c r="AL78" s="383"/>
      <c r="AM78" s="383"/>
      <c r="AN78" s="383"/>
      <c r="AO78" s="383"/>
      <c r="AP78" s="383"/>
      <c r="AQ78" s="383"/>
      <c r="AR78" s="383"/>
      <c r="AS78" s="383"/>
      <c r="AT78" s="383"/>
      <c r="AU78" s="396"/>
      <c r="AV78" s="397"/>
      <c r="AW78" s="391"/>
      <c r="AX78" s="548"/>
    </row>
    <row r="79" spans="1:50" s="469" customFormat="1" hidden="1">
      <c r="A79" s="559"/>
      <c r="B79" s="560"/>
      <c r="C79" s="561"/>
      <c r="D79" s="529"/>
      <c r="E79" s="558"/>
      <c r="F79" s="558"/>
      <c r="G79" s="558"/>
      <c r="H79" s="558"/>
      <c r="I79" s="558"/>
      <c r="J79" s="558"/>
      <c r="K79" s="529"/>
      <c r="L79" s="529"/>
      <c r="M79" s="535"/>
      <c r="N79" s="535"/>
      <c r="O79" s="529"/>
      <c r="P79" s="535"/>
      <c r="Q79" s="535"/>
      <c r="R79" s="375"/>
      <c r="S79" s="383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3"/>
      <c r="AJ79" s="383"/>
      <c r="AK79" s="383"/>
      <c r="AL79" s="383"/>
      <c r="AM79" s="383"/>
      <c r="AN79" s="383"/>
      <c r="AO79" s="383"/>
      <c r="AP79" s="383"/>
      <c r="AQ79" s="383"/>
      <c r="AR79" s="383"/>
      <c r="AS79" s="383"/>
      <c r="AT79" s="383"/>
      <c r="AU79" s="396"/>
      <c r="AV79" s="397"/>
      <c r="AW79" s="391"/>
      <c r="AX79" s="548"/>
    </row>
    <row r="80" spans="1:50" s="469" customFormat="1" hidden="1">
      <c r="A80" s="559"/>
      <c r="B80" s="560"/>
      <c r="C80" s="561"/>
      <c r="D80" s="529"/>
      <c r="E80" s="558"/>
      <c r="F80" s="558"/>
      <c r="G80" s="558"/>
      <c r="H80" s="558"/>
      <c r="I80" s="558"/>
      <c r="J80" s="558"/>
      <c r="K80" s="529"/>
      <c r="L80" s="529"/>
      <c r="M80" s="535"/>
      <c r="N80" s="535"/>
      <c r="O80" s="529"/>
      <c r="P80" s="535"/>
      <c r="Q80" s="535"/>
      <c r="R80" s="375"/>
      <c r="S80" s="383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3"/>
      <c r="AJ80" s="383"/>
      <c r="AK80" s="383"/>
      <c r="AL80" s="383"/>
      <c r="AM80" s="383"/>
      <c r="AN80" s="383"/>
      <c r="AO80" s="383"/>
      <c r="AP80" s="383"/>
      <c r="AQ80" s="383"/>
      <c r="AR80" s="383"/>
      <c r="AS80" s="383"/>
      <c r="AT80" s="383"/>
      <c r="AU80" s="396"/>
      <c r="AV80" s="397"/>
      <c r="AW80" s="391"/>
      <c r="AX80" s="548"/>
    </row>
    <row r="81" spans="1:51" s="469" customFormat="1" hidden="1">
      <c r="A81" s="559"/>
      <c r="B81" s="560"/>
      <c r="C81" s="561"/>
      <c r="D81" s="529"/>
      <c r="E81" s="558"/>
      <c r="F81" s="558"/>
      <c r="G81" s="558"/>
      <c r="H81" s="558"/>
      <c r="I81" s="558"/>
      <c r="J81" s="558"/>
      <c r="K81" s="529"/>
      <c r="L81" s="529"/>
      <c r="M81" s="535"/>
      <c r="N81" s="535"/>
      <c r="O81" s="529"/>
      <c r="P81" s="535"/>
      <c r="Q81" s="535"/>
      <c r="R81" s="375"/>
      <c r="S81" s="383"/>
      <c r="T81" s="383"/>
      <c r="U81" s="383"/>
      <c r="V81" s="383"/>
      <c r="W81" s="383"/>
      <c r="X81" s="383"/>
      <c r="Y81" s="383"/>
      <c r="Z81" s="383"/>
      <c r="AA81" s="383"/>
      <c r="AB81" s="383"/>
      <c r="AC81" s="383"/>
      <c r="AD81" s="383"/>
      <c r="AE81" s="383"/>
      <c r="AF81" s="383"/>
      <c r="AG81" s="383"/>
      <c r="AH81" s="383"/>
      <c r="AI81" s="383"/>
      <c r="AJ81" s="383"/>
      <c r="AK81" s="383"/>
      <c r="AL81" s="383"/>
      <c r="AM81" s="383"/>
      <c r="AN81" s="383"/>
      <c r="AO81" s="383"/>
      <c r="AP81" s="383"/>
      <c r="AQ81" s="383"/>
      <c r="AR81" s="383"/>
      <c r="AS81" s="383"/>
      <c r="AT81" s="383"/>
      <c r="AU81" s="396"/>
      <c r="AV81" s="397"/>
      <c r="AW81" s="391"/>
      <c r="AX81" s="548"/>
    </row>
    <row r="82" spans="1:51" s="469" customFormat="1" hidden="1">
      <c r="A82" s="559"/>
      <c r="B82" s="560"/>
      <c r="C82" s="561"/>
      <c r="D82" s="529"/>
      <c r="E82" s="558"/>
      <c r="F82" s="558"/>
      <c r="G82" s="558"/>
      <c r="H82" s="558"/>
      <c r="I82" s="558"/>
      <c r="J82" s="558"/>
      <c r="K82" s="529"/>
      <c r="L82" s="529"/>
      <c r="M82" s="535"/>
      <c r="N82" s="535"/>
      <c r="O82" s="529"/>
      <c r="P82" s="535"/>
      <c r="Q82" s="535"/>
      <c r="R82" s="375"/>
      <c r="S82" s="383"/>
      <c r="T82" s="383"/>
      <c r="U82" s="383"/>
      <c r="V82" s="383"/>
      <c r="W82" s="383"/>
      <c r="X82" s="383"/>
      <c r="Y82" s="383"/>
      <c r="Z82" s="383"/>
      <c r="AA82" s="383"/>
      <c r="AB82" s="383"/>
      <c r="AC82" s="383"/>
      <c r="AD82" s="383"/>
      <c r="AE82" s="383"/>
      <c r="AF82" s="383"/>
      <c r="AG82" s="383"/>
      <c r="AH82" s="383"/>
      <c r="AI82" s="383"/>
      <c r="AJ82" s="383"/>
      <c r="AK82" s="383"/>
      <c r="AL82" s="383"/>
      <c r="AM82" s="383"/>
      <c r="AN82" s="383"/>
      <c r="AO82" s="383"/>
      <c r="AP82" s="383"/>
      <c r="AQ82" s="383"/>
      <c r="AR82" s="383"/>
      <c r="AS82" s="383"/>
      <c r="AT82" s="383"/>
      <c r="AU82" s="396"/>
      <c r="AV82" s="397"/>
      <c r="AW82" s="391"/>
      <c r="AX82" s="548"/>
    </row>
    <row r="83" spans="1:51" s="469" customFormat="1" hidden="1">
      <c r="A83" s="559"/>
      <c r="B83" s="560"/>
      <c r="C83" s="561"/>
      <c r="D83" s="529"/>
      <c r="E83" s="558"/>
      <c r="F83" s="558"/>
      <c r="G83" s="558"/>
      <c r="H83" s="558"/>
      <c r="I83" s="558"/>
      <c r="J83" s="558"/>
      <c r="K83" s="529"/>
      <c r="L83" s="529"/>
      <c r="M83" s="535"/>
      <c r="N83" s="535"/>
      <c r="O83" s="529"/>
      <c r="P83" s="535"/>
      <c r="Q83" s="535"/>
      <c r="R83" s="375"/>
      <c r="S83" s="383"/>
      <c r="T83" s="383"/>
      <c r="U83" s="383"/>
      <c r="V83" s="383"/>
      <c r="W83" s="383"/>
      <c r="X83" s="383"/>
      <c r="Y83" s="383"/>
      <c r="Z83" s="383"/>
      <c r="AA83" s="383"/>
      <c r="AB83" s="383"/>
      <c r="AC83" s="383"/>
      <c r="AD83" s="383"/>
      <c r="AE83" s="383"/>
      <c r="AF83" s="383"/>
      <c r="AG83" s="383"/>
      <c r="AH83" s="383"/>
      <c r="AI83" s="383"/>
      <c r="AJ83" s="383"/>
      <c r="AK83" s="383"/>
      <c r="AL83" s="383"/>
      <c r="AM83" s="383"/>
      <c r="AN83" s="383"/>
      <c r="AO83" s="383"/>
      <c r="AP83" s="383"/>
      <c r="AQ83" s="383"/>
      <c r="AR83" s="383"/>
      <c r="AS83" s="383"/>
      <c r="AT83" s="383"/>
      <c r="AU83" s="396"/>
      <c r="AV83" s="397"/>
      <c r="AW83" s="391"/>
      <c r="AX83" s="548"/>
    </row>
    <row r="84" spans="1:51" s="469" customFormat="1" hidden="1">
      <c r="A84" s="559"/>
      <c r="B84" s="560"/>
      <c r="C84" s="561"/>
      <c r="D84" s="529"/>
      <c r="E84" s="558"/>
      <c r="F84" s="558"/>
      <c r="G84" s="558"/>
      <c r="H84" s="558"/>
      <c r="I84" s="558"/>
      <c r="J84" s="558"/>
      <c r="K84" s="529"/>
      <c r="L84" s="529"/>
      <c r="M84" s="535"/>
      <c r="N84" s="535"/>
      <c r="O84" s="529"/>
      <c r="P84" s="535"/>
      <c r="Q84" s="535"/>
      <c r="R84" s="375"/>
      <c r="S84" s="383"/>
      <c r="T84" s="383"/>
      <c r="U84" s="383"/>
      <c r="V84" s="383"/>
      <c r="W84" s="383"/>
      <c r="X84" s="383"/>
      <c r="Y84" s="383"/>
      <c r="Z84" s="383"/>
      <c r="AA84" s="383"/>
      <c r="AB84" s="383"/>
      <c r="AC84" s="383"/>
      <c r="AD84" s="383"/>
      <c r="AE84" s="383"/>
      <c r="AF84" s="383"/>
      <c r="AG84" s="383"/>
      <c r="AH84" s="383"/>
      <c r="AI84" s="383"/>
      <c r="AJ84" s="383"/>
      <c r="AK84" s="383"/>
      <c r="AL84" s="383"/>
      <c r="AM84" s="383"/>
      <c r="AN84" s="383"/>
      <c r="AO84" s="383"/>
      <c r="AP84" s="383"/>
      <c r="AQ84" s="383"/>
      <c r="AR84" s="383"/>
      <c r="AS84" s="383"/>
      <c r="AT84" s="383"/>
      <c r="AU84" s="396"/>
      <c r="AV84" s="397"/>
      <c r="AW84" s="391"/>
      <c r="AX84" s="548"/>
    </row>
    <row r="85" spans="1:51" s="469" customFormat="1" hidden="1">
      <c r="A85" s="559"/>
      <c r="B85" s="560"/>
      <c r="C85" s="561"/>
      <c r="D85" s="529"/>
      <c r="E85" s="558"/>
      <c r="F85" s="558"/>
      <c r="G85" s="558"/>
      <c r="H85" s="558"/>
      <c r="I85" s="558"/>
      <c r="J85" s="558"/>
      <c r="K85" s="529"/>
      <c r="L85" s="529"/>
      <c r="M85" s="535"/>
      <c r="N85" s="535"/>
      <c r="O85" s="529"/>
      <c r="P85" s="535"/>
      <c r="Q85" s="535"/>
      <c r="R85" s="375"/>
      <c r="S85" s="383"/>
      <c r="T85" s="383"/>
      <c r="U85" s="383"/>
      <c r="V85" s="383"/>
      <c r="W85" s="383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3"/>
      <c r="AJ85" s="383"/>
      <c r="AK85" s="383"/>
      <c r="AL85" s="383"/>
      <c r="AM85" s="383"/>
      <c r="AN85" s="383"/>
      <c r="AO85" s="383"/>
      <c r="AP85" s="383"/>
      <c r="AQ85" s="383"/>
      <c r="AR85" s="383"/>
      <c r="AS85" s="383"/>
      <c r="AT85" s="383"/>
      <c r="AU85" s="396"/>
      <c r="AV85" s="397"/>
      <c r="AW85" s="391"/>
      <c r="AX85" s="548"/>
    </row>
    <row r="86" spans="1:51" s="469" customFormat="1" hidden="1">
      <c r="A86" s="559"/>
      <c r="B86" s="560"/>
      <c r="C86" s="561"/>
      <c r="D86" s="529"/>
      <c r="E86" s="558"/>
      <c r="F86" s="558"/>
      <c r="G86" s="558"/>
      <c r="H86" s="558"/>
      <c r="I86" s="558"/>
      <c r="J86" s="558"/>
      <c r="K86" s="529"/>
      <c r="L86" s="529"/>
      <c r="M86" s="535"/>
      <c r="N86" s="535"/>
      <c r="O86" s="529"/>
      <c r="P86" s="535"/>
      <c r="Q86" s="535"/>
      <c r="R86" s="375"/>
      <c r="S86" s="383"/>
      <c r="T86" s="383"/>
      <c r="U86" s="383"/>
      <c r="V86" s="383"/>
      <c r="W86" s="383"/>
      <c r="X86" s="383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83"/>
      <c r="AJ86" s="383"/>
      <c r="AK86" s="383"/>
      <c r="AL86" s="383"/>
      <c r="AM86" s="383"/>
      <c r="AN86" s="383"/>
      <c r="AO86" s="383"/>
      <c r="AP86" s="383"/>
      <c r="AQ86" s="383"/>
      <c r="AR86" s="383"/>
      <c r="AS86" s="383"/>
      <c r="AT86" s="383"/>
      <c r="AU86" s="396"/>
      <c r="AV86" s="397"/>
      <c r="AW86" s="391"/>
      <c r="AX86" s="548"/>
    </row>
    <row r="87" spans="1:51" s="469" customFormat="1" hidden="1">
      <c r="A87" s="559"/>
      <c r="B87" s="560"/>
      <c r="C87" s="561"/>
      <c r="D87" s="529"/>
      <c r="E87" s="558"/>
      <c r="F87" s="558"/>
      <c r="G87" s="558"/>
      <c r="H87" s="558"/>
      <c r="I87" s="558"/>
      <c r="J87" s="558"/>
      <c r="K87" s="529"/>
      <c r="L87" s="529"/>
      <c r="M87" s="535"/>
      <c r="N87" s="535"/>
      <c r="O87" s="529"/>
      <c r="P87" s="535"/>
      <c r="Q87" s="535"/>
      <c r="R87" s="375"/>
      <c r="S87" s="383"/>
      <c r="T87" s="383"/>
      <c r="U87" s="383"/>
      <c r="V87" s="383"/>
      <c r="W87" s="383"/>
      <c r="X87" s="383"/>
      <c r="Y87" s="383"/>
      <c r="Z87" s="383"/>
      <c r="AA87" s="383"/>
      <c r="AB87" s="383"/>
      <c r="AC87" s="383"/>
      <c r="AD87" s="383"/>
      <c r="AE87" s="383"/>
      <c r="AF87" s="383"/>
      <c r="AG87" s="383"/>
      <c r="AH87" s="383"/>
      <c r="AI87" s="383"/>
      <c r="AJ87" s="383"/>
      <c r="AK87" s="383"/>
      <c r="AL87" s="383"/>
      <c r="AM87" s="383"/>
      <c r="AN87" s="383"/>
      <c r="AO87" s="383"/>
      <c r="AP87" s="383"/>
      <c r="AQ87" s="383"/>
      <c r="AR87" s="383"/>
      <c r="AS87" s="383"/>
      <c r="AT87" s="383"/>
      <c r="AU87" s="396"/>
      <c r="AV87" s="397"/>
      <c r="AW87" s="391"/>
      <c r="AX87" s="548"/>
    </row>
    <row r="88" spans="1:51" s="469" customFormat="1" hidden="1">
      <c r="A88" s="559"/>
      <c r="B88" s="560"/>
      <c r="C88" s="561"/>
      <c r="D88" s="529"/>
      <c r="E88" s="558"/>
      <c r="F88" s="558"/>
      <c r="G88" s="558"/>
      <c r="H88" s="558"/>
      <c r="I88" s="558"/>
      <c r="J88" s="558"/>
      <c r="K88" s="529"/>
      <c r="L88" s="529"/>
      <c r="M88" s="535"/>
      <c r="N88" s="535"/>
      <c r="O88" s="529"/>
      <c r="P88" s="535"/>
      <c r="Q88" s="535"/>
      <c r="R88" s="375"/>
      <c r="S88" s="383"/>
      <c r="T88" s="383"/>
      <c r="U88" s="383"/>
      <c r="V88" s="383"/>
      <c r="W88" s="383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  <c r="AH88" s="383"/>
      <c r="AI88" s="383"/>
      <c r="AJ88" s="383"/>
      <c r="AK88" s="383"/>
      <c r="AL88" s="383"/>
      <c r="AM88" s="383"/>
      <c r="AN88" s="383"/>
      <c r="AO88" s="383"/>
      <c r="AP88" s="383"/>
      <c r="AQ88" s="383"/>
      <c r="AR88" s="383"/>
      <c r="AS88" s="383"/>
      <c r="AT88" s="383"/>
      <c r="AU88" s="396"/>
      <c r="AV88" s="397"/>
      <c r="AW88" s="391"/>
      <c r="AX88" s="548"/>
    </row>
    <row r="89" spans="1:51" s="469" customFormat="1" hidden="1">
      <c r="A89" s="559"/>
      <c r="B89" s="560"/>
      <c r="C89" s="561"/>
      <c r="D89" s="529"/>
      <c r="E89" s="558"/>
      <c r="F89" s="558"/>
      <c r="G89" s="558"/>
      <c r="H89" s="558"/>
      <c r="I89" s="558"/>
      <c r="J89" s="558"/>
      <c r="K89" s="529"/>
      <c r="L89" s="529"/>
      <c r="M89" s="535"/>
      <c r="N89" s="535"/>
      <c r="O89" s="529"/>
      <c r="P89" s="535"/>
      <c r="Q89" s="535"/>
      <c r="R89" s="375"/>
      <c r="S89" s="383"/>
      <c r="T89" s="383"/>
      <c r="U89" s="383"/>
      <c r="V89" s="383"/>
      <c r="W89" s="383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  <c r="AH89" s="383"/>
      <c r="AI89" s="383"/>
      <c r="AJ89" s="383"/>
      <c r="AK89" s="383"/>
      <c r="AL89" s="383"/>
      <c r="AM89" s="383"/>
      <c r="AN89" s="383"/>
      <c r="AO89" s="383"/>
      <c r="AP89" s="383"/>
      <c r="AQ89" s="383"/>
      <c r="AR89" s="383"/>
      <c r="AS89" s="383"/>
      <c r="AT89" s="383"/>
      <c r="AU89" s="396"/>
      <c r="AV89" s="397"/>
      <c r="AW89" s="391"/>
      <c r="AX89" s="548"/>
    </row>
    <row r="90" spans="1:51" s="469" customFormat="1" hidden="1">
      <c r="A90" s="1224" t="s">
        <v>129</v>
      </c>
      <c r="B90" s="1225" t="s">
        <v>1124</v>
      </c>
      <c r="C90" s="1226" t="s">
        <v>889</v>
      </c>
      <c r="D90" s="1199">
        <v>1567</v>
      </c>
      <c r="E90" s="1228">
        <v>42307</v>
      </c>
      <c r="F90" s="1228">
        <v>42307</v>
      </c>
      <c r="G90" s="1228"/>
      <c r="H90" s="1228">
        <v>42314</v>
      </c>
      <c r="I90" s="1228">
        <v>42314</v>
      </c>
      <c r="J90" s="1228"/>
      <c r="K90" s="1199">
        <f>O90+август!L70</f>
        <v>0</v>
      </c>
      <c r="L90" s="1199">
        <f>P90+август!L70</f>
        <v>0</v>
      </c>
      <c r="M90" s="1229">
        <f>D90-L90</f>
        <v>1567</v>
      </c>
      <c r="N90" s="1229">
        <f>L90/D90*100</f>
        <v>0</v>
      </c>
      <c r="O90" s="1199">
        <f>SUM(S90:AW90)</f>
        <v>0</v>
      </c>
      <c r="P90" s="1229">
        <f>SUM(S91:AW91)</f>
        <v>0</v>
      </c>
      <c r="Q90" s="1229" t="e">
        <f>P90/O90*100</f>
        <v>#DIV/0!</v>
      </c>
      <c r="R90" s="380" t="s">
        <v>34</v>
      </c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1184" t="s">
        <v>413</v>
      </c>
      <c r="AY90" s="469">
        <f>F90-I90</f>
        <v>-7</v>
      </c>
    </row>
    <row r="91" spans="1:51" s="469" customFormat="1" hidden="1">
      <c r="A91" s="1224"/>
      <c r="B91" s="1225"/>
      <c r="C91" s="1227"/>
      <c r="D91" s="1199"/>
      <c r="E91" s="1228"/>
      <c r="F91" s="1228"/>
      <c r="G91" s="1228"/>
      <c r="H91" s="1228"/>
      <c r="I91" s="1228"/>
      <c r="J91" s="1228"/>
      <c r="K91" s="1199"/>
      <c r="L91" s="1199"/>
      <c r="M91" s="1230"/>
      <c r="N91" s="1230"/>
      <c r="O91" s="1199"/>
      <c r="P91" s="1230"/>
      <c r="Q91" s="1230"/>
      <c r="R91" s="375" t="s">
        <v>35</v>
      </c>
      <c r="S91" s="383"/>
      <c r="T91" s="383"/>
      <c r="U91" s="383"/>
      <c r="V91" s="383"/>
      <c r="W91" s="383"/>
      <c r="X91" s="383"/>
      <c r="Y91" s="383"/>
      <c r="Z91" s="383"/>
      <c r="AA91" s="383"/>
      <c r="AB91" s="383"/>
      <c r="AC91" s="383"/>
      <c r="AD91" s="383"/>
      <c r="AE91" s="383"/>
      <c r="AF91" s="383"/>
      <c r="AG91" s="383"/>
      <c r="AH91" s="383"/>
      <c r="AI91" s="383"/>
      <c r="AJ91" s="383"/>
      <c r="AK91" s="383"/>
      <c r="AL91" s="383"/>
      <c r="AM91" s="383"/>
      <c r="AN91" s="383"/>
      <c r="AO91" s="383"/>
      <c r="AP91" s="383"/>
      <c r="AQ91" s="383"/>
      <c r="AR91" s="383"/>
      <c r="AS91" s="383"/>
      <c r="AT91" s="383"/>
      <c r="AU91" s="396"/>
      <c r="AV91" s="397"/>
      <c r="AW91" s="391"/>
      <c r="AX91" s="1185"/>
    </row>
    <row r="92" spans="1:51" s="469" customFormat="1" hidden="1">
      <c r="A92" s="1224" t="s">
        <v>129</v>
      </c>
      <c r="B92" s="1225" t="s">
        <v>1124</v>
      </c>
      <c r="C92" s="1226" t="s">
        <v>889</v>
      </c>
      <c r="D92" s="1199">
        <v>1567</v>
      </c>
      <c r="E92" s="1228">
        <v>42307</v>
      </c>
      <c r="F92" s="1228">
        <v>42307</v>
      </c>
      <c r="G92" s="1228"/>
      <c r="H92" s="1228">
        <v>42314</v>
      </c>
      <c r="I92" s="1228">
        <v>42314</v>
      </c>
      <c r="J92" s="1228"/>
      <c r="K92" s="1199">
        <f>O92+август!L72</f>
        <v>0</v>
      </c>
      <c r="L92" s="1199">
        <f>P92+август!L72</f>
        <v>0</v>
      </c>
      <c r="M92" s="1229">
        <f>D92-L92</f>
        <v>1567</v>
      </c>
      <c r="N92" s="1229">
        <f>L92/D92*100</f>
        <v>0</v>
      </c>
      <c r="O92" s="1199">
        <f>SUM(S92:AW92)</f>
        <v>0</v>
      </c>
      <c r="P92" s="1229">
        <f>SUM(S93:AW93)</f>
        <v>0</v>
      </c>
      <c r="Q92" s="1229" t="e">
        <f>P92/O92*100</f>
        <v>#DIV/0!</v>
      </c>
      <c r="R92" s="380" t="s">
        <v>34</v>
      </c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1184" t="s">
        <v>413</v>
      </c>
      <c r="AY92" s="469">
        <f>F92-I92</f>
        <v>-7</v>
      </c>
    </row>
    <row r="93" spans="1:51" s="469" customFormat="1" hidden="1">
      <c r="A93" s="1224"/>
      <c r="B93" s="1225"/>
      <c r="C93" s="1227"/>
      <c r="D93" s="1199"/>
      <c r="E93" s="1228"/>
      <c r="F93" s="1228"/>
      <c r="G93" s="1228"/>
      <c r="H93" s="1228"/>
      <c r="I93" s="1228"/>
      <c r="J93" s="1228"/>
      <c r="K93" s="1199"/>
      <c r="L93" s="1199"/>
      <c r="M93" s="1230"/>
      <c r="N93" s="1230"/>
      <c r="O93" s="1199"/>
      <c r="P93" s="1230"/>
      <c r="Q93" s="1230"/>
      <c r="R93" s="375" t="s">
        <v>35</v>
      </c>
      <c r="S93" s="383"/>
      <c r="T93" s="383"/>
      <c r="U93" s="383"/>
      <c r="V93" s="383"/>
      <c r="W93" s="383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  <c r="AH93" s="383"/>
      <c r="AI93" s="383"/>
      <c r="AJ93" s="383"/>
      <c r="AK93" s="383"/>
      <c r="AL93" s="383"/>
      <c r="AM93" s="383"/>
      <c r="AN93" s="383"/>
      <c r="AO93" s="383"/>
      <c r="AP93" s="383"/>
      <c r="AQ93" s="383"/>
      <c r="AR93" s="383"/>
      <c r="AS93" s="383"/>
      <c r="AT93" s="383"/>
      <c r="AU93" s="396"/>
      <c r="AV93" s="397"/>
      <c r="AW93" s="391"/>
      <c r="AX93" s="1185"/>
    </row>
    <row r="94" spans="1:51" s="469" customFormat="1" hidden="1">
      <c r="A94" s="1248" t="s">
        <v>269</v>
      </c>
      <c r="B94" s="1194" t="s">
        <v>1106</v>
      </c>
      <c r="C94" s="1234"/>
      <c r="D94" s="1234"/>
      <c r="E94" s="1234"/>
      <c r="F94" s="1234"/>
      <c r="G94" s="1234"/>
      <c r="H94" s="1234"/>
      <c r="I94" s="1234"/>
      <c r="J94" s="1234"/>
      <c r="K94" s="1234"/>
      <c r="L94" s="1234"/>
      <c r="M94" s="1234"/>
      <c r="N94" s="1234"/>
      <c r="O94" s="1234"/>
      <c r="P94" s="1234"/>
      <c r="Q94" s="1234"/>
      <c r="R94" s="1234"/>
      <c r="S94" s="1234"/>
      <c r="T94" s="1234"/>
      <c r="U94" s="1234"/>
      <c r="V94" s="1234"/>
      <c r="W94" s="1234"/>
      <c r="X94" s="1234"/>
      <c r="Y94" s="1234"/>
      <c r="Z94" s="1234"/>
      <c r="AA94" s="1234"/>
      <c r="AB94" s="1234"/>
      <c r="AC94" s="1234"/>
      <c r="AD94" s="1234"/>
      <c r="AE94" s="1234"/>
      <c r="AF94" s="1234"/>
      <c r="AG94" s="1234"/>
      <c r="AH94" s="1234"/>
      <c r="AI94" s="1234"/>
      <c r="AJ94" s="1234"/>
      <c r="AK94" s="1234"/>
      <c r="AL94" s="1234"/>
      <c r="AM94" s="1234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5"/>
    </row>
    <row r="95" spans="1:51" s="469" customFormat="1" hidden="1">
      <c r="A95" s="1249"/>
      <c r="B95" s="1195"/>
      <c r="C95" s="1236"/>
      <c r="D95" s="1236"/>
      <c r="E95" s="1236"/>
      <c r="F95" s="1236"/>
      <c r="G95" s="1236"/>
      <c r="H95" s="1236"/>
      <c r="I95" s="1236"/>
      <c r="J95" s="1236"/>
      <c r="K95" s="1236"/>
      <c r="L95" s="1236"/>
      <c r="M95" s="1236"/>
      <c r="N95" s="1236"/>
      <c r="O95" s="1236"/>
      <c r="P95" s="1236"/>
      <c r="Q95" s="1236"/>
      <c r="R95" s="1236"/>
      <c r="S95" s="1236"/>
      <c r="T95" s="1236"/>
      <c r="U95" s="1236"/>
      <c r="V95" s="1236"/>
      <c r="W95" s="1236"/>
      <c r="X95" s="1236"/>
      <c r="Y95" s="1236"/>
      <c r="Z95" s="1236"/>
      <c r="AA95" s="1236"/>
      <c r="AB95" s="1236"/>
      <c r="AC95" s="1236"/>
      <c r="AD95" s="1236"/>
      <c r="AE95" s="1236"/>
      <c r="AF95" s="1236"/>
      <c r="AG95" s="1236"/>
      <c r="AH95" s="1236"/>
      <c r="AI95" s="1236"/>
      <c r="AJ95" s="1236"/>
      <c r="AK95" s="1236"/>
      <c r="AL95" s="1236"/>
      <c r="AM95" s="1236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7"/>
    </row>
    <row r="96" spans="1:51" s="469" customFormat="1" hidden="1">
      <c r="A96" s="1224" t="s">
        <v>134</v>
      </c>
      <c r="B96" s="1225" t="s">
        <v>1098</v>
      </c>
      <c r="C96" s="1226" t="s">
        <v>889</v>
      </c>
      <c r="D96" s="1199">
        <v>230</v>
      </c>
      <c r="E96" s="1228">
        <v>42070</v>
      </c>
      <c r="F96" s="1228"/>
      <c r="G96" s="1228">
        <v>42210</v>
      </c>
      <c r="H96" s="1228">
        <v>42084</v>
      </c>
      <c r="I96" s="1228">
        <v>42212</v>
      </c>
      <c r="J96" s="1228"/>
      <c r="K96" s="1199">
        <f>O96+август!L74</f>
        <v>0</v>
      </c>
      <c r="L96" s="1199">
        <f>P96+август!L74</f>
        <v>0</v>
      </c>
      <c r="M96" s="1229">
        <f>D96-L96</f>
        <v>230</v>
      </c>
      <c r="N96" s="1229">
        <f>L96/D96*100</f>
        <v>0</v>
      </c>
      <c r="O96" s="1199">
        <f>SUM(S96:AW96)</f>
        <v>0</v>
      </c>
      <c r="P96" s="1229">
        <f>SUM(S97:AW97)</f>
        <v>0</v>
      </c>
      <c r="Q96" s="1229" t="e">
        <f>P96/O96*100</f>
        <v>#DIV/0!</v>
      </c>
      <c r="R96" s="380" t="s">
        <v>34</v>
      </c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1246"/>
    </row>
    <row r="97" spans="1:51" s="469" customFormat="1" hidden="1">
      <c r="A97" s="1224"/>
      <c r="B97" s="1225"/>
      <c r="C97" s="1227"/>
      <c r="D97" s="1199"/>
      <c r="E97" s="1228"/>
      <c r="F97" s="1228"/>
      <c r="G97" s="1228"/>
      <c r="H97" s="1228"/>
      <c r="I97" s="1228"/>
      <c r="J97" s="1228"/>
      <c r="K97" s="1199"/>
      <c r="L97" s="1199"/>
      <c r="M97" s="1230"/>
      <c r="N97" s="1230"/>
      <c r="O97" s="1199"/>
      <c r="P97" s="1230"/>
      <c r="Q97" s="1230"/>
      <c r="R97" s="375" t="s">
        <v>35</v>
      </c>
      <c r="S97" s="383"/>
      <c r="T97" s="383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  <c r="AI97" s="383"/>
      <c r="AJ97" s="383"/>
      <c r="AK97" s="383"/>
      <c r="AL97" s="383"/>
      <c r="AM97" s="383"/>
      <c r="AN97" s="383"/>
      <c r="AO97" s="383"/>
      <c r="AP97" s="383"/>
      <c r="AQ97" s="383"/>
      <c r="AR97" s="383"/>
      <c r="AS97" s="383"/>
      <c r="AT97" s="383"/>
      <c r="AU97" s="383"/>
      <c r="AV97" s="383"/>
      <c r="AW97" s="383"/>
      <c r="AX97" s="1247"/>
    </row>
    <row r="98" spans="1:51" s="469" customFormat="1" hidden="1">
      <c r="A98" s="1224" t="s">
        <v>135</v>
      </c>
      <c r="B98" s="1225" t="s">
        <v>1099</v>
      </c>
      <c r="C98" s="1226" t="s">
        <v>907</v>
      </c>
      <c r="D98" s="1199">
        <v>1</v>
      </c>
      <c r="E98" s="1228">
        <v>42070</v>
      </c>
      <c r="F98" s="1228"/>
      <c r="G98" s="1228">
        <v>42213</v>
      </c>
      <c r="H98" s="1228">
        <v>42078</v>
      </c>
      <c r="I98" s="1228">
        <v>42222</v>
      </c>
      <c r="J98" s="1228"/>
      <c r="K98" s="1199">
        <f>O98+август!L76</f>
        <v>0</v>
      </c>
      <c r="L98" s="1199">
        <f>P98+август!L76</f>
        <v>0</v>
      </c>
      <c r="M98" s="1229">
        <f>D98-L98</f>
        <v>1</v>
      </c>
      <c r="N98" s="1229">
        <f>L98/D98*100</f>
        <v>0</v>
      </c>
      <c r="O98" s="1199">
        <f>SUM(S98:AW98)</f>
        <v>0</v>
      </c>
      <c r="P98" s="1229">
        <f>SUM(S99:AW99)</f>
        <v>0</v>
      </c>
      <c r="Q98" s="1229" t="e">
        <f>P98/O98*100</f>
        <v>#DIV/0!</v>
      </c>
      <c r="R98" s="380" t="s">
        <v>34</v>
      </c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1246"/>
    </row>
    <row r="99" spans="1:51" s="469" customFormat="1" hidden="1">
      <c r="A99" s="1224"/>
      <c r="B99" s="1225"/>
      <c r="C99" s="1227"/>
      <c r="D99" s="1199"/>
      <c r="E99" s="1228"/>
      <c r="F99" s="1228"/>
      <c r="G99" s="1228"/>
      <c r="H99" s="1228"/>
      <c r="I99" s="1228"/>
      <c r="J99" s="1228"/>
      <c r="K99" s="1199"/>
      <c r="L99" s="1199"/>
      <c r="M99" s="1230"/>
      <c r="N99" s="1230"/>
      <c r="O99" s="1199"/>
      <c r="P99" s="1230"/>
      <c r="Q99" s="1230"/>
      <c r="R99" s="375" t="s">
        <v>35</v>
      </c>
      <c r="S99" s="383"/>
      <c r="T99" s="383"/>
      <c r="U99" s="383"/>
      <c r="V99" s="383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  <c r="AI99" s="383"/>
      <c r="AJ99" s="383"/>
      <c r="AK99" s="383"/>
      <c r="AL99" s="383"/>
      <c r="AM99" s="383"/>
      <c r="AN99" s="383"/>
      <c r="AO99" s="383"/>
      <c r="AP99" s="383"/>
      <c r="AQ99" s="383"/>
      <c r="AR99" s="383"/>
      <c r="AS99" s="383"/>
      <c r="AT99" s="383"/>
      <c r="AU99" s="396"/>
      <c r="AV99" s="397"/>
      <c r="AW99" s="391"/>
      <c r="AX99" s="1247"/>
    </row>
    <row r="100" spans="1:51" s="469" customFormat="1" hidden="1">
      <c r="A100" s="1238">
        <v>5</v>
      </c>
      <c r="B100" s="1240" t="s">
        <v>1100</v>
      </c>
      <c r="C100" s="1241"/>
      <c r="D100" s="1241"/>
      <c r="E100" s="1241"/>
      <c r="F100" s="1241"/>
      <c r="G100" s="1241"/>
      <c r="H100" s="1241"/>
      <c r="I100" s="1241"/>
      <c r="J100" s="1241"/>
      <c r="K100" s="1241"/>
      <c r="L100" s="1241"/>
      <c r="M100" s="1241"/>
      <c r="N100" s="1241"/>
      <c r="O100" s="1241"/>
      <c r="P100" s="1241"/>
      <c r="Q100" s="1241"/>
      <c r="R100" s="1241"/>
      <c r="S100" s="1241"/>
      <c r="T100" s="1241"/>
      <c r="U100" s="1241"/>
      <c r="V100" s="1241"/>
      <c r="W100" s="1241"/>
      <c r="X100" s="1241"/>
      <c r="Y100" s="1241"/>
      <c r="Z100" s="1241"/>
      <c r="AA100" s="1241"/>
      <c r="AB100" s="1241"/>
      <c r="AC100" s="1241"/>
      <c r="AD100" s="1241"/>
      <c r="AE100" s="1241"/>
      <c r="AF100" s="1241"/>
      <c r="AG100" s="1241"/>
      <c r="AH100" s="1241"/>
      <c r="AI100" s="1241"/>
      <c r="AJ100" s="1241"/>
      <c r="AK100" s="1241"/>
      <c r="AL100" s="1241"/>
      <c r="AM100" s="1241"/>
      <c r="AN100" s="1241"/>
      <c r="AO100" s="1241"/>
      <c r="AP100" s="1241"/>
      <c r="AQ100" s="1241"/>
      <c r="AR100" s="1241"/>
      <c r="AS100" s="1241"/>
      <c r="AT100" s="1241"/>
      <c r="AU100" s="1241"/>
      <c r="AV100" s="1241"/>
      <c r="AW100" s="1241"/>
      <c r="AX100" s="1242"/>
      <c r="AY100" s="469">
        <f>F100-I100</f>
        <v>0</v>
      </c>
    </row>
    <row r="101" spans="1:51" s="469" customFormat="1" hidden="1">
      <c r="A101" s="1239"/>
      <c r="B101" s="1243"/>
      <c r="C101" s="1244"/>
      <c r="D101" s="1244"/>
      <c r="E101" s="1244"/>
      <c r="F101" s="1244"/>
      <c r="G101" s="1244"/>
      <c r="H101" s="1244"/>
      <c r="I101" s="1244"/>
      <c r="J101" s="1244"/>
      <c r="K101" s="1244"/>
      <c r="L101" s="1244"/>
      <c r="M101" s="1244"/>
      <c r="N101" s="1244"/>
      <c r="O101" s="1244"/>
      <c r="P101" s="1244"/>
      <c r="Q101" s="1244"/>
      <c r="R101" s="1244"/>
      <c r="S101" s="1244"/>
      <c r="T101" s="1244"/>
      <c r="U101" s="1244"/>
      <c r="V101" s="1244"/>
      <c r="W101" s="1244"/>
      <c r="X101" s="1244"/>
      <c r="Y101" s="1244"/>
      <c r="Z101" s="1244"/>
      <c r="AA101" s="1244"/>
      <c r="AB101" s="1244"/>
      <c r="AC101" s="1244"/>
      <c r="AD101" s="1244"/>
      <c r="AE101" s="1244"/>
      <c r="AF101" s="1244"/>
      <c r="AG101" s="1244"/>
      <c r="AH101" s="1244"/>
      <c r="AI101" s="1244"/>
      <c r="AJ101" s="1244"/>
      <c r="AK101" s="1244"/>
      <c r="AL101" s="1244"/>
      <c r="AM101" s="1244"/>
      <c r="AN101" s="1244"/>
      <c r="AO101" s="1244"/>
      <c r="AP101" s="1244"/>
      <c r="AQ101" s="1244"/>
      <c r="AR101" s="1244"/>
      <c r="AS101" s="1244"/>
      <c r="AT101" s="1244"/>
      <c r="AU101" s="1244"/>
      <c r="AV101" s="1244"/>
      <c r="AW101" s="1244"/>
      <c r="AX101" s="1245"/>
    </row>
    <row r="102" spans="1:51" s="469" customFormat="1" hidden="1">
      <c r="A102" s="1224" t="s">
        <v>162</v>
      </c>
      <c r="B102" s="1225" t="s">
        <v>1101</v>
      </c>
      <c r="C102" s="1226" t="s">
        <v>889</v>
      </c>
      <c r="D102" s="1199">
        <v>6050</v>
      </c>
      <c r="E102" s="1228">
        <v>42075</v>
      </c>
      <c r="F102" s="1231"/>
      <c r="G102" s="1228">
        <v>42186</v>
      </c>
      <c r="H102" s="1228">
        <v>42089</v>
      </c>
      <c r="I102" s="1228">
        <v>42225</v>
      </c>
      <c r="J102" s="1228"/>
      <c r="K102" s="1199">
        <f>O102+август!L92</f>
        <v>0</v>
      </c>
      <c r="L102" s="1199">
        <f>P102+август!L92</f>
        <v>0</v>
      </c>
      <c r="M102" s="1229">
        <f>D102-L102</f>
        <v>6050</v>
      </c>
      <c r="N102" s="1229">
        <f>L102/D102*100</f>
        <v>0</v>
      </c>
      <c r="O102" s="1199">
        <f>SUM(S102:AW102)</f>
        <v>0</v>
      </c>
      <c r="P102" s="1229">
        <f>SUM(S103:AW103)</f>
        <v>0</v>
      </c>
      <c r="Q102" s="1229" t="e">
        <f>P102/O102*100</f>
        <v>#DIV/0!</v>
      </c>
      <c r="R102" s="380" t="s">
        <v>34</v>
      </c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1184" t="s">
        <v>413</v>
      </c>
      <c r="AY102" s="469">
        <f>H102-E102</f>
        <v>14</v>
      </c>
    </row>
    <row r="103" spans="1:51" s="469" customFormat="1" hidden="1">
      <c r="A103" s="1224"/>
      <c r="B103" s="1225"/>
      <c r="C103" s="1227"/>
      <c r="D103" s="1199"/>
      <c r="E103" s="1228"/>
      <c r="F103" s="1231"/>
      <c r="G103" s="1228"/>
      <c r="H103" s="1228"/>
      <c r="I103" s="1228"/>
      <c r="J103" s="1228"/>
      <c r="K103" s="1199"/>
      <c r="L103" s="1199"/>
      <c r="M103" s="1230"/>
      <c r="N103" s="1230"/>
      <c r="O103" s="1199"/>
      <c r="P103" s="1230"/>
      <c r="Q103" s="1230"/>
      <c r="R103" s="375" t="s">
        <v>35</v>
      </c>
      <c r="S103" s="383"/>
      <c r="T103" s="383"/>
      <c r="U103" s="383"/>
      <c r="V103" s="383"/>
      <c r="W103" s="383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  <c r="AH103" s="383"/>
      <c r="AI103" s="383"/>
      <c r="AJ103" s="383"/>
      <c r="AK103" s="383"/>
      <c r="AL103" s="383"/>
      <c r="AM103" s="383"/>
      <c r="AN103" s="383"/>
      <c r="AO103" s="383"/>
      <c r="AP103" s="383"/>
      <c r="AQ103" s="383"/>
      <c r="AR103" s="383"/>
      <c r="AS103" s="383"/>
      <c r="AT103" s="383"/>
      <c r="AU103" s="396"/>
      <c r="AV103" s="397"/>
      <c r="AW103" s="391"/>
      <c r="AX103" s="1185"/>
    </row>
    <row r="104" spans="1:51" s="469" customFormat="1" hidden="1">
      <c r="A104" s="1232" t="s">
        <v>1113</v>
      </c>
      <c r="B104" s="1194" t="s">
        <v>1103</v>
      </c>
      <c r="C104" s="1234"/>
      <c r="D104" s="1234"/>
      <c r="E104" s="1234"/>
      <c r="F104" s="1234"/>
      <c r="G104" s="1234"/>
      <c r="H104" s="1234"/>
      <c r="I104" s="1234"/>
      <c r="J104" s="1234"/>
      <c r="K104" s="1234"/>
      <c r="L104" s="1234"/>
      <c r="M104" s="1234"/>
      <c r="N104" s="1234"/>
      <c r="O104" s="1234"/>
      <c r="P104" s="1234"/>
      <c r="Q104" s="1234"/>
      <c r="R104" s="1234"/>
      <c r="S104" s="1234"/>
      <c r="T104" s="1234"/>
      <c r="U104" s="1234"/>
      <c r="V104" s="1234"/>
      <c r="W104" s="1234"/>
      <c r="X104" s="1234"/>
      <c r="Y104" s="1234"/>
      <c r="Z104" s="1234"/>
      <c r="AA104" s="1234"/>
      <c r="AB104" s="1234"/>
      <c r="AC104" s="1234"/>
      <c r="AD104" s="1234"/>
      <c r="AE104" s="1234"/>
      <c r="AF104" s="1234"/>
      <c r="AG104" s="1234"/>
      <c r="AH104" s="1234"/>
      <c r="AI104" s="1234"/>
      <c r="AJ104" s="1234"/>
      <c r="AK104" s="1234"/>
      <c r="AL104" s="1234"/>
      <c r="AM104" s="1234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5"/>
      <c r="AY104" s="469">
        <f t="shared" ref="AY104:AY148" si="11">H104-E104</f>
        <v>0</v>
      </c>
    </row>
    <row r="105" spans="1:51" s="469" customFormat="1" hidden="1">
      <c r="A105" s="1233"/>
      <c r="B105" s="1195"/>
      <c r="C105" s="1236"/>
      <c r="D105" s="1236"/>
      <c r="E105" s="1236"/>
      <c r="F105" s="1236"/>
      <c r="G105" s="1236"/>
      <c r="H105" s="1236"/>
      <c r="I105" s="1236"/>
      <c r="J105" s="1236"/>
      <c r="K105" s="1236"/>
      <c r="L105" s="1236"/>
      <c r="M105" s="1236"/>
      <c r="N105" s="1236"/>
      <c r="O105" s="1236"/>
      <c r="P105" s="1236"/>
      <c r="Q105" s="1236"/>
      <c r="R105" s="1236"/>
      <c r="S105" s="1236"/>
      <c r="T105" s="1236"/>
      <c r="U105" s="1236"/>
      <c r="V105" s="1236"/>
      <c r="W105" s="1236"/>
      <c r="X105" s="1236"/>
      <c r="Y105" s="1236"/>
      <c r="Z105" s="1236"/>
      <c r="AA105" s="1236"/>
      <c r="AB105" s="1236"/>
      <c r="AC105" s="1236"/>
      <c r="AD105" s="1236"/>
      <c r="AE105" s="1236"/>
      <c r="AF105" s="1236"/>
      <c r="AG105" s="1236"/>
      <c r="AH105" s="1236"/>
      <c r="AI105" s="1236"/>
      <c r="AJ105" s="1236"/>
      <c r="AK105" s="1236"/>
      <c r="AL105" s="1236"/>
      <c r="AM105" s="1236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7"/>
    </row>
    <row r="106" spans="1:51" s="469" customFormat="1" hidden="1">
      <c r="A106" s="1224" t="s">
        <v>1112</v>
      </c>
      <c r="B106" s="1225" t="s">
        <v>1102</v>
      </c>
      <c r="C106" s="1226" t="s">
        <v>1072</v>
      </c>
      <c r="D106" s="1199">
        <v>1</v>
      </c>
      <c r="E106" s="1228">
        <v>42090</v>
      </c>
      <c r="F106" s="1228"/>
      <c r="G106" s="1228">
        <v>42216</v>
      </c>
      <c r="H106" s="1228">
        <v>42099</v>
      </c>
      <c r="I106" s="1228">
        <v>42220</v>
      </c>
      <c r="J106" s="1228"/>
      <c r="K106" s="1199">
        <f>O106+август!L96</f>
        <v>0.73333333333333328</v>
      </c>
      <c r="L106" s="1199">
        <f>P106+август!L96</f>
        <v>0</v>
      </c>
      <c r="M106" s="1229">
        <f>D106-L106</f>
        <v>1</v>
      </c>
      <c r="N106" s="1229">
        <f>L106/D106*100</f>
        <v>0</v>
      </c>
      <c r="O106" s="1199">
        <f>SUM(S106:AW106)</f>
        <v>0.73333333333333328</v>
      </c>
      <c r="P106" s="1229">
        <f>SUM(S107:AW107)</f>
        <v>0</v>
      </c>
      <c r="Q106" s="1229">
        <f>P106/O106*100</f>
        <v>0</v>
      </c>
      <c r="R106" s="380" t="s">
        <v>34</v>
      </c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>
        <f>1/15</f>
        <v>6.6666666666666666E-2</v>
      </c>
      <c r="AN106" s="381">
        <f t="shared" ref="AN106:AW106" si="12">1/15</f>
        <v>6.6666666666666666E-2</v>
      </c>
      <c r="AO106" s="381">
        <f t="shared" si="12"/>
        <v>6.6666666666666666E-2</v>
      </c>
      <c r="AP106" s="381">
        <f t="shared" si="12"/>
        <v>6.6666666666666666E-2</v>
      </c>
      <c r="AQ106" s="381">
        <f t="shared" si="12"/>
        <v>6.6666666666666666E-2</v>
      </c>
      <c r="AR106" s="381">
        <f t="shared" si="12"/>
        <v>6.6666666666666666E-2</v>
      </c>
      <c r="AS106" s="381">
        <f t="shared" si="12"/>
        <v>6.6666666666666666E-2</v>
      </c>
      <c r="AT106" s="381">
        <f t="shared" si="12"/>
        <v>6.6666666666666666E-2</v>
      </c>
      <c r="AU106" s="381">
        <f t="shared" si="12"/>
        <v>6.6666666666666666E-2</v>
      </c>
      <c r="AV106" s="381">
        <f t="shared" si="12"/>
        <v>6.6666666666666666E-2</v>
      </c>
      <c r="AW106" s="381">
        <f t="shared" si="12"/>
        <v>6.6666666666666666E-2</v>
      </c>
      <c r="AX106" s="1184"/>
      <c r="AY106" s="469">
        <f t="shared" si="11"/>
        <v>9</v>
      </c>
    </row>
    <row r="107" spans="1:51" s="469" customFormat="1" hidden="1">
      <c r="A107" s="1224"/>
      <c r="B107" s="1225"/>
      <c r="C107" s="1227"/>
      <c r="D107" s="1199"/>
      <c r="E107" s="1228"/>
      <c r="F107" s="1228"/>
      <c r="G107" s="1228"/>
      <c r="H107" s="1228"/>
      <c r="I107" s="1228"/>
      <c r="J107" s="1228"/>
      <c r="K107" s="1199"/>
      <c r="L107" s="1199"/>
      <c r="M107" s="1230"/>
      <c r="N107" s="1230"/>
      <c r="O107" s="1199"/>
      <c r="P107" s="1230"/>
      <c r="Q107" s="1230"/>
      <c r="R107" s="375" t="s">
        <v>35</v>
      </c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/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>
        <v>0</v>
      </c>
      <c r="AN107" s="383"/>
      <c r="AO107" s="383"/>
      <c r="AP107" s="383"/>
      <c r="AQ107" s="383"/>
      <c r="AR107" s="383"/>
      <c r="AS107" s="383"/>
      <c r="AT107" s="383"/>
      <c r="AU107" s="383"/>
      <c r="AV107" s="383"/>
      <c r="AW107" s="383"/>
      <c r="AX107" s="1185"/>
    </row>
    <row r="108" spans="1:51" hidden="1">
      <c r="A108" s="1198" t="s">
        <v>143</v>
      </c>
      <c r="B108" s="460" t="s">
        <v>97</v>
      </c>
      <c r="C108" s="1213" t="s">
        <v>39</v>
      </c>
      <c r="D108" s="1215">
        <v>100</v>
      </c>
      <c r="E108" s="1216">
        <v>42090</v>
      </c>
      <c r="F108" s="1216"/>
      <c r="G108" s="1216"/>
      <c r="H108" s="1216">
        <v>42094</v>
      </c>
      <c r="I108" s="1216"/>
      <c r="J108" s="1216"/>
      <c r="K108" s="1215">
        <f>O108+август!L98</f>
        <v>0</v>
      </c>
      <c r="L108" s="1215">
        <f>P108+август!L98</f>
        <v>0</v>
      </c>
      <c r="M108" s="1217">
        <f>D108-L108</f>
        <v>100</v>
      </c>
      <c r="N108" s="1217">
        <f>L108/D108*100</f>
        <v>0</v>
      </c>
      <c r="O108" s="1215">
        <f>SUM(S108:AW108)</f>
        <v>0</v>
      </c>
      <c r="P108" s="1217">
        <f>SUM(S109:AW109)</f>
        <v>0</v>
      </c>
      <c r="Q108" s="1217" t="e">
        <f>P108/O108*100</f>
        <v>#DIV/0!</v>
      </c>
      <c r="R108" s="399" t="s">
        <v>34</v>
      </c>
      <c r="S108" s="400"/>
      <c r="T108" s="400"/>
      <c r="U108" s="400"/>
      <c r="V108" s="400"/>
      <c r="W108" s="400"/>
      <c r="X108" s="400"/>
      <c r="Y108" s="400"/>
      <c r="Z108" s="400"/>
      <c r="AA108" s="400"/>
      <c r="AB108" s="400"/>
      <c r="AC108" s="400"/>
      <c r="AD108" s="400"/>
      <c r="AE108" s="400"/>
      <c r="AF108" s="400"/>
      <c r="AG108" s="400"/>
      <c r="AH108" s="400"/>
      <c r="AI108" s="400"/>
      <c r="AJ108" s="400"/>
      <c r="AK108" s="400"/>
      <c r="AL108" s="400"/>
      <c r="AM108" s="400"/>
      <c r="AN108" s="400"/>
      <c r="AO108" s="400"/>
      <c r="AP108" s="400"/>
      <c r="AQ108" s="400"/>
      <c r="AR108" s="400"/>
      <c r="AS108" s="400"/>
      <c r="AT108" s="400"/>
      <c r="AU108" s="400"/>
      <c r="AV108" s="400"/>
      <c r="AW108" s="400"/>
      <c r="AX108" s="1209" t="s">
        <v>326</v>
      </c>
      <c r="AY108" s="468">
        <f t="shared" si="11"/>
        <v>4</v>
      </c>
    </row>
    <row r="109" spans="1:51" hidden="1">
      <c r="A109" s="1198"/>
      <c r="B109" s="461"/>
      <c r="C109" s="1214"/>
      <c r="D109" s="1215"/>
      <c r="E109" s="1216"/>
      <c r="F109" s="1216"/>
      <c r="G109" s="1216"/>
      <c r="H109" s="1216"/>
      <c r="I109" s="1216"/>
      <c r="J109" s="1216"/>
      <c r="K109" s="1215"/>
      <c r="L109" s="1215"/>
      <c r="M109" s="1218"/>
      <c r="N109" s="1218"/>
      <c r="O109" s="1215"/>
      <c r="P109" s="1218"/>
      <c r="Q109" s="1218"/>
      <c r="R109" s="399" t="s">
        <v>35</v>
      </c>
      <c r="S109" s="400"/>
      <c r="T109" s="400"/>
      <c r="U109" s="400"/>
      <c r="V109" s="400"/>
      <c r="W109" s="400"/>
      <c r="X109" s="400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  <c r="AK109" s="400"/>
      <c r="AL109" s="400"/>
      <c r="AM109" s="400"/>
      <c r="AN109" s="400"/>
      <c r="AO109" s="400"/>
      <c r="AP109" s="400"/>
      <c r="AQ109" s="400"/>
      <c r="AR109" s="400"/>
      <c r="AS109" s="400"/>
      <c r="AT109" s="400"/>
      <c r="AU109" s="402"/>
      <c r="AV109" s="403"/>
      <c r="AW109" s="401"/>
      <c r="AX109" s="1210"/>
    </row>
    <row r="110" spans="1:51" hidden="1">
      <c r="A110" s="1198" t="s">
        <v>271</v>
      </c>
      <c r="B110" s="460"/>
      <c r="C110" s="1213"/>
      <c r="D110" s="1215"/>
      <c r="E110" s="1216"/>
      <c r="F110" s="1216"/>
      <c r="G110" s="1216"/>
      <c r="H110" s="1216"/>
      <c r="I110" s="1216"/>
      <c r="J110" s="1216"/>
      <c r="K110" s="1215"/>
      <c r="L110" s="1215"/>
      <c r="M110" s="1217"/>
      <c r="N110" s="1217"/>
      <c r="O110" s="1215"/>
      <c r="P110" s="1217"/>
      <c r="Q110" s="1217"/>
      <c r="R110" s="399" t="s">
        <v>34</v>
      </c>
      <c r="S110" s="400"/>
      <c r="T110" s="400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0"/>
      <c r="AK110" s="400"/>
      <c r="AL110" s="400"/>
      <c r="AM110" s="400"/>
      <c r="AN110" s="400"/>
      <c r="AO110" s="400"/>
      <c r="AP110" s="400"/>
      <c r="AQ110" s="400"/>
      <c r="AR110" s="400"/>
      <c r="AS110" s="400"/>
      <c r="AT110" s="400"/>
      <c r="AU110" s="400"/>
      <c r="AV110" s="400"/>
      <c r="AW110" s="400"/>
      <c r="AX110" s="1209" t="s">
        <v>326</v>
      </c>
      <c r="AY110" s="468">
        <f t="shared" si="11"/>
        <v>0</v>
      </c>
    </row>
    <row r="111" spans="1:51" hidden="1">
      <c r="A111" s="1198"/>
      <c r="B111" s="461"/>
      <c r="C111" s="1214"/>
      <c r="D111" s="1215"/>
      <c r="E111" s="1216"/>
      <c r="F111" s="1216"/>
      <c r="G111" s="1216"/>
      <c r="H111" s="1216"/>
      <c r="I111" s="1216"/>
      <c r="J111" s="1216"/>
      <c r="K111" s="1215"/>
      <c r="L111" s="1215"/>
      <c r="M111" s="1218"/>
      <c r="N111" s="1218"/>
      <c r="O111" s="1215"/>
      <c r="P111" s="1218"/>
      <c r="Q111" s="1218"/>
      <c r="R111" s="399" t="s">
        <v>35</v>
      </c>
      <c r="S111" s="400"/>
      <c r="T111" s="400"/>
      <c r="U111" s="400"/>
      <c r="V111" s="400"/>
      <c r="W111" s="400"/>
      <c r="X111" s="400"/>
      <c r="Y111" s="400"/>
      <c r="Z111" s="400"/>
      <c r="AA111" s="400"/>
      <c r="AB111" s="400"/>
      <c r="AC111" s="400"/>
      <c r="AD111" s="400"/>
      <c r="AE111" s="400"/>
      <c r="AF111" s="400"/>
      <c r="AG111" s="400"/>
      <c r="AH111" s="400"/>
      <c r="AI111" s="400"/>
      <c r="AJ111" s="400"/>
      <c r="AK111" s="400"/>
      <c r="AL111" s="400"/>
      <c r="AM111" s="400"/>
      <c r="AN111" s="400"/>
      <c r="AO111" s="400"/>
      <c r="AP111" s="400"/>
      <c r="AQ111" s="400"/>
      <c r="AR111" s="400"/>
      <c r="AS111" s="400"/>
      <c r="AT111" s="400"/>
      <c r="AU111" s="402"/>
      <c r="AV111" s="403"/>
      <c r="AW111" s="401"/>
      <c r="AX111" s="1210"/>
    </row>
    <row r="112" spans="1:51" hidden="1">
      <c r="A112" s="1198" t="s">
        <v>144</v>
      </c>
      <c r="B112" s="460" t="s">
        <v>93</v>
      </c>
      <c r="C112" s="1213" t="s">
        <v>38</v>
      </c>
      <c r="D112" s="1215">
        <v>313</v>
      </c>
      <c r="E112" s="1216">
        <v>42075</v>
      </c>
      <c r="F112" s="1216">
        <v>42176</v>
      </c>
      <c r="G112" s="1216"/>
      <c r="H112" s="1216">
        <v>42084</v>
      </c>
      <c r="I112" s="1216">
        <v>42312</v>
      </c>
      <c r="J112" s="1216"/>
      <c r="K112" s="1215">
        <f>O112+август!L103</f>
        <v>0</v>
      </c>
      <c r="L112" s="1217">
        <f>P112+август!L103</f>
        <v>0</v>
      </c>
      <c r="M112" s="1217">
        <f>D112-L112</f>
        <v>313</v>
      </c>
      <c r="N112" s="1217">
        <f>L112/D112*100</f>
        <v>0</v>
      </c>
      <c r="O112" s="1215">
        <f>SUM(S112:AW112)</f>
        <v>0</v>
      </c>
      <c r="P112" s="1217">
        <f>SUM(S113:AW113)</f>
        <v>0</v>
      </c>
      <c r="Q112" s="1217" t="e">
        <f>P112/O112*100</f>
        <v>#DIV/0!</v>
      </c>
      <c r="R112" s="399" t="s">
        <v>34</v>
      </c>
      <c r="S112" s="400"/>
      <c r="T112" s="400"/>
      <c r="U112" s="400"/>
      <c r="V112" s="400"/>
      <c r="W112" s="400"/>
      <c r="X112" s="400"/>
      <c r="Y112" s="400"/>
      <c r="Z112" s="400"/>
      <c r="AA112" s="400"/>
      <c r="AB112" s="400"/>
      <c r="AC112" s="400"/>
      <c r="AD112" s="400"/>
      <c r="AE112" s="400"/>
      <c r="AF112" s="400"/>
      <c r="AG112" s="400"/>
      <c r="AH112" s="400"/>
      <c r="AI112" s="400"/>
      <c r="AJ112" s="400"/>
      <c r="AK112" s="400"/>
      <c r="AL112" s="400"/>
      <c r="AM112" s="400"/>
      <c r="AN112" s="400"/>
      <c r="AO112" s="400"/>
      <c r="AP112" s="400"/>
      <c r="AQ112" s="400"/>
      <c r="AR112" s="400"/>
      <c r="AS112" s="400"/>
      <c r="AT112" s="400"/>
      <c r="AU112" s="400"/>
      <c r="AV112" s="400"/>
      <c r="AW112" s="400"/>
      <c r="AX112" s="1213" t="s">
        <v>393</v>
      </c>
      <c r="AY112" s="468">
        <f t="shared" si="11"/>
        <v>9</v>
      </c>
    </row>
    <row r="113" spans="1:51" hidden="1">
      <c r="A113" s="1198"/>
      <c r="B113" s="461"/>
      <c r="C113" s="1214"/>
      <c r="D113" s="1215"/>
      <c r="E113" s="1216"/>
      <c r="F113" s="1216"/>
      <c r="G113" s="1216"/>
      <c r="H113" s="1216"/>
      <c r="I113" s="1216"/>
      <c r="J113" s="1216"/>
      <c r="K113" s="1215"/>
      <c r="L113" s="1218"/>
      <c r="M113" s="1218"/>
      <c r="N113" s="1218"/>
      <c r="O113" s="1215"/>
      <c r="P113" s="1218"/>
      <c r="Q113" s="1218"/>
      <c r="R113" s="399" t="s">
        <v>35</v>
      </c>
      <c r="S113" s="400"/>
      <c r="T113" s="400"/>
      <c r="U113" s="400"/>
      <c r="V113" s="400"/>
      <c r="W113" s="400"/>
      <c r="X113" s="400"/>
      <c r="Y113" s="400"/>
      <c r="Z113" s="400"/>
      <c r="AA113" s="400"/>
      <c r="AB113" s="400"/>
      <c r="AC113" s="400"/>
      <c r="AD113" s="400"/>
      <c r="AE113" s="400"/>
      <c r="AF113" s="400"/>
      <c r="AG113" s="400"/>
      <c r="AH113" s="400"/>
      <c r="AI113" s="400"/>
      <c r="AJ113" s="400"/>
      <c r="AK113" s="400"/>
      <c r="AL113" s="400"/>
      <c r="AM113" s="400"/>
      <c r="AN113" s="400"/>
      <c r="AO113" s="400"/>
      <c r="AP113" s="400"/>
      <c r="AQ113" s="400"/>
      <c r="AR113" s="400"/>
      <c r="AS113" s="400"/>
      <c r="AT113" s="400"/>
      <c r="AU113" s="402"/>
      <c r="AV113" s="403"/>
      <c r="AW113" s="401"/>
      <c r="AX113" s="1214"/>
    </row>
    <row r="114" spans="1:51" hidden="1">
      <c r="A114" s="1198" t="s">
        <v>145</v>
      </c>
      <c r="B114" s="460" t="s">
        <v>94</v>
      </c>
      <c r="C114" s="1213" t="s">
        <v>39</v>
      </c>
      <c r="D114" s="1215">
        <v>100</v>
      </c>
      <c r="E114" s="1216">
        <v>42085</v>
      </c>
      <c r="F114" s="1216">
        <v>42186</v>
      </c>
      <c r="G114" s="1216"/>
      <c r="H114" s="1216">
        <v>42099</v>
      </c>
      <c r="I114" s="1216">
        <v>42202</v>
      </c>
      <c r="J114" s="1216"/>
      <c r="K114" s="1215">
        <f>O114+август!L105</f>
        <v>0</v>
      </c>
      <c r="L114" s="1217">
        <f>P114+август!L105</f>
        <v>0</v>
      </c>
      <c r="M114" s="1217">
        <f>D114-L114</f>
        <v>100</v>
      </c>
      <c r="N114" s="1217">
        <f>L114/D114*100</f>
        <v>0</v>
      </c>
      <c r="O114" s="1215">
        <f>SUM(S114:AW114)</f>
        <v>0</v>
      </c>
      <c r="P114" s="1217">
        <f>SUM(S115:AW115)</f>
        <v>0</v>
      </c>
      <c r="Q114" s="1217" t="e">
        <f>P114/O114*100</f>
        <v>#DIV/0!</v>
      </c>
      <c r="R114" s="399" t="s">
        <v>34</v>
      </c>
      <c r="S114" s="400"/>
      <c r="T114" s="400"/>
      <c r="U114" s="400"/>
      <c r="V114" s="400"/>
      <c r="W114" s="400"/>
      <c r="X114" s="400"/>
      <c r="Y114" s="400"/>
      <c r="Z114" s="400"/>
      <c r="AA114" s="400"/>
      <c r="AB114" s="400"/>
      <c r="AC114" s="400"/>
      <c r="AD114" s="400"/>
      <c r="AE114" s="400"/>
      <c r="AF114" s="400"/>
      <c r="AG114" s="400"/>
      <c r="AH114" s="400"/>
      <c r="AI114" s="400"/>
      <c r="AJ114" s="400"/>
      <c r="AK114" s="400"/>
      <c r="AL114" s="400"/>
      <c r="AM114" s="400"/>
      <c r="AN114" s="400"/>
      <c r="AO114" s="400"/>
      <c r="AP114" s="400"/>
      <c r="AQ114" s="400"/>
      <c r="AR114" s="400"/>
      <c r="AS114" s="400"/>
      <c r="AT114" s="400"/>
      <c r="AU114" s="400"/>
      <c r="AV114" s="400"/>
      <c r="AW114" s="400"/>
      <c r="AX114" s="1209" t="s">
        <v>326</v>
      </c>
      <c r="AY114" s="468">
        <f t="shared" si="11"/>
        <v>14</v>
      </c>
    </row>
    <row r="115" spans="1:51" hidden="1">
      <c r="A115" s="1198"/>
      <c r="B115" s="461"/>
      <c r="C115" s="1214"/>
      <c r="D115" s="1215"/>
      <c r="E115" s="1216"/>
      <c r="F115" s="1216"/>
      <c r="G115" s="1216"/>
      <c r="H115" s="1216"/>
      <c r="I115" s="1216"/>
      <c r="J115" s="1216"/>
      <c r="K115" s="1215"/>
      <c r="L115" s="1218"/>
      <c r="M115" s="1218"/>
      <c r="N115" s="1218"/>
      <c r="O115" s="1215"/>
      <c r="P115" s="1218"/>
      <c r="Q115" s="1218"/>
      <c r="R115" s="399" t="s">
        <v>35</v>
      </c>
      <c r="S115" s="400"/>
      <c r="T115" s="400"/>
      <c r="U115" s="400"/>
      <c r="V115" s="400"/>
      <c r="W115" s="400"/>
      <c r="X115" s="400"/>
      <c r="Y115" s="400"/>
      <c r="Z115" s="400"/>
      <c r="AA115" s="400"/>
      <c r="AB115" s="400"/>
      <c r="AC115" s="400"/>
      <c r="AD115" s="400"/>
      <c r="AE115" s="400"/>
      <c r="AF115" s="400"/>
      <c r="AG115" s="400"/>
      <c r="AH115" s="400"/>
      <c r="AI115" s="400"/>
      <c r="AJ115" s="400"/>
      <c r="AK115" s="400"/>
      <c r="AL115" s="400"/>
      <c r="AM115" s="400"/>
      <c r="AN115" s="400"/>
      <c r="AO115" s="400"/>
      <c r="AP115" s="400"/>
      <c r="AQ115" s="400"/>
      <c r="AR115" s="400"/>
      <c r="AS115" s="400"/>
      <c r="AT115" s="400"/>
      <c r="AU115" s="402"/>
      <c r="AV115" s="403"/>
      <c r="AW115" s="401"/>
      <c r="AX115" s="1210"/>
    </row>
    <row r="116" spans="1:51" hidden="1">
      <c r="A116" s="1198" t="s">
        <v>146</v>
      </c>
      <c r="B116" s="460" t="s">
        <v>95</v>
      </c>
      <c r="C116" s="1213" t="s">
        <v>39</v>
      </c>
      <c r="D116" s="1215">
        <v>100</v>
      </c>
      <c r="E116" s="1216">
        <v>42100</v>
      </c>
      <c r="F116" s="1216">
        <v>42197</v>
      </c>
      <c r="G116" s="1216"/>
      <c r="H116" s="1216">
        <v>42110</v>
      </c>
      <c r="I116" s="1216">
        <v>42208</v>
      </c>
      <c r="J116" s="1216"/>
      <c r="K116" s="1215">
        <f>O116+август!L107</f>
        <v>0</v>
      </c>
      <c r="L116" s="1217">
        <f>P116+август!L107</f>
        <v>0</v>
      </c>
      <c r="M116" s="1217">
        <f>D116-L116</f>
        <v>100</v>
      </c>
      <c r="N116" s="1217">
        <f>L116/D116*100</f>
        <v>0</v>
      </c>
      <c r="O116" s="1215">
        <f>SUM(S116:AW116)</f>
        <v>0</v>
      </c>
      <c r="P116" s="1217">
        <f>SUM(S117:AW117)</f>
        <v>0</v>
      </c>
      <c r="Q116" s="1217" t="e">
        <f>P116/O116*100</f>
        <v>#DIV/0!</v>
      </c>
      <c r="R116" s="399" t="s">
        <v>34</v>
      </c>
      <c r="S116" s="400"/>
      <c r="T116" s="400"/>
      <c r="U116" s="400"/>
      <c r="V116" s="400"/>
      <c r="W116" s="400"/>
      <c r="X116" s="400"/>
      <c r="Y116" s="400"/>
      <c r="Z116" s="400"/>
      <c r="AA116" s="400"/>
      <c r="AB116" s="400"/>
      <c r="AC116" s="400"/>
      <c r="AD116" s="400"/>
      <c r="AE116" s="400"/>
      <c r="AF116" s="400"/>
      <c r="AG116" s="400"/>
      <c r="AH116" s="400"/>
      <c r="AI116" s="400"/>
      <c r="AJ116" s="400"/>
      <c r="AK116" s="400"/>
      <c r="AL116" s="400"/>
      <c r="AM116" s="400"/>
      <c r="AN116" s="400"/>
      <c r="AO116" s="400"/>
      <c r="AP116" s="400"/>
      <c r="AQ116" s="400"/>
      <c r="AR116" s="400"/>
      <c r="AS116" s="400"/>
      <c r="AT116" s="400"/>
      <c r="AU116" s="400"/>
      <c r="AV116" s="400"/>
      <c r="AW116" s="400"/>
      <c r="AX116" s="1209" t="s">
        <v>326</v>
      </c>
      <c r="AY116" s="468">
        <f t="shared" si="11"/>
        <v>10</v>
      </c>
    </row>
    <row r="117" spans="1:51" hidden="1">
      <c r="A117" s="1198"/>
      <c r="B117" s="461"/>
      <c r="C117" s="1214"/>
      <c r="D117" s="1215"/>
      <c r="E117" s="1216"/>
      <c r="F117" s="1216"/>
      <c r="G117" s="1216"/>
      <c r="H117" s="1216"/>
      <c r="I117" s="1216"/>
      <c r="J117" s="1216"/>
      <c r="K117" s="1215"/>
      <c r="L117" s="1218"/>
      <c r="M117" s="1218"/>
      <c r="N117" s="1218"/>
      <c r="O117" s="1215"/>
      <c r="P117" s="1218"/>
      <c r="Q117" s="1218"/>
      <c r="R117" s="399" t="s">
        <v>35</v>
      </c>
      <c r="S117" s="400"/>
      <c r="T117" s="400"/>
      <c r="U117" s="400"/>
      <c r="V117" s="400"/>
      <c r="W117" s="400"/>
      <c r="X117" s="400"/>
      <c r="Y117" s="400"/>
      <c r="Z117" s="400"/>
      <c r="AA117" s="400"/>
      <c r="AB117" s="400"/>
      <c r="AC117" s="400"/>
      <c r="AD117" s="400"/>
      <c r="AE117" s="400"/>
      <c r="AF117" s="400"/>
      <c r="AG117" s="400"/>
      <c r="AH117" s="400"/>
      <c r="AI117" s="400"/>
      <c r="AJ117" s="400"/>
      <c r="AK117" s="400"/>
      <c r="AL117" s="400"/>
      <c r="AM117" s="400"/>
      <c r="AN117" s="400"/>
      <c r="AO117" s="400"/>
      <c r="AP117" s="400"/>
      <c r="AQ117" s="400"/>
      <c r="AR117" s="400"/>
      <c r="AS117" s="400"/>
      <c r="AT117" s="400"/>
      <c r="AU117" s="402"/>
      <c r="AV117" s="403"/>
      <c r="AW117" s="401"/>
      <c r="AX117" s="1210"/>
    </row>
    <row r="118" spans="1:51" hidden="1">
      <c r="A118" s="1198" t="s">
        <v>147</v>
      </c>
      <c r="B118" s="460" t="s">
        <v>96</v>
      </c>
      <c r="C118" s="1213" t="s">
        <v>39</v>
      </c>
      <c r="D118" s="1215">
        <v>100</v>
      </c>
      <c r="E118" s="1216">
        <v>42100</v>
      </c>
      <c r="F118" s="1216">
        <v>42190</v>
      </c>
      <c r="G118" s="1216"/>
      <c r="H118" s="1216">
        <v>42114</v>
      </c>
      <c r="I118" s="1216">
        <v>42208</v>
      </c>
      <c r="J118" s="1216"/>
      <c r="K118" s="1215">
        <f>O118+август!L109</f>
        <v>0</v>
      </c>
      <c r="L118" s="1217">
        <f>P118+август!L109</f>
        <v>0</v>
      </c>
      <c r="M118" s="1217">
        <f>D118-L118</f>
        <v>100</v>
      </c>
      <c r="N118" s="1217">
        <f>L118/D118*100</f>
        <v>0</v>
      </c>
      <c r="O118" s="1215">
        <f>SUM(S118:AW118)</f>
        <v>0</v>
      </c>
      <c r="P118" s="1217">
        <f>SUM(S119:AW119)</f>
        <v>0</v>
      </c>
      <c r="Q118" s="1217" t="e">
        <f>P118/O118*100</f>
        <v>#DIV/0!</v>
      </c>
      <c r="R118" s="399" t="s">
        <v>34</v>
      </c>
      <c r="S118" s="400"/>
      <c r="T118" s="400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400"/>
      <c r="AI118" s="400"/>
      <c r="AJ118" s="400"/>
      <c r="AK118" s="400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1209" t="s">
        <v>326</v>
      </c>
      <c r="AY118" s="468">
        <f t="shared" si="11"/>
        <v>14</v>
      </c>
    </row>
    <row r="119" spans="1:51" hidden="1">
      <c r="A119" s="1198"/>
      <c r="B119" s="461"/>
      <c r="C119" s="1214"/>
      <c r="D119" s="1215"/>
      <c r="E119" s="1216"/>
      <c r="F119" s="1216"/>
      <c r="G119" s="1216"/>
      <c r="H119" s="1216"/>
      <c r="I119" s="1216"/>
      <c r="J119" s="1216"/>
      <c r="K119" s="1215"/>
      <c r="L119" s="1218"/>
      <c r="M119" s="1218"/>
      <c r="N119" s="1218"/>
      <c r="O119" s="1215"/>
      <c r="P119" s="1218"/>
      <c r="Q119" s="1218"/>
      <c r="R119" s="399" t="s">
        <v>35</v>
      </c>
      <c r="S119" s="400"/>
      <c r="T119" s="400"/>
      <c r="U119" s="400"/>
      <c r="V119" s="400"/>
      <c r="W119" s="400"/>
      <c r="X119" s="400"/>
      <c r="Y119" s="400"/>
      <c r="Z119" s="400"/>
      <c r="AA119" s="400"/>
      <c r="AB119" s="400"/>
      <c r="AC119" s="400"/>
      <c r="AD119" s="400"/>
      <c r="AE119" s="400"/>
      <c r="AF119" s="400"/>
      <c r="AG119" s="400"/>
      <c r="AH119" s="400"/>
      <c r="AI119" s="400"/>
      <c r="AJ119" s="400"/>
      <c r="AK119" s="400"/>
      <c r="AL119" s="400"/>
      <c r="AM119" s="400"/>
      <c r="AN119" s="400"/>
      <c r="AO119" s="400"/>
      <c r="AP119" s="400"/>
      <c r="AQ119" s="400"/>
      <c r="AR119" s="400"/>
      <c r="AS119" s="400"/>
      <c r="AT119" s="400"/>
      <c r="AU119" s="402"/>
      <c r="AV119" s="403"/>
      <c r="AW119" s="401"/>
      <c r="AX119" s="1210"/>
    </row>
    <row r="120" spans="1:51" hidden="1">
      <c r="A120" s="1198" t="s">
        <v>148</v>
      </c>
      <c r="B120" s="460" t="s">
        <v>102</v>
      </c>
      <c r="C120" s="1213" t="s">
        <v>39</v>
      </c>
      <c r="D120" s="1215">
        <v>100</v>
      </c>
      <c r="E120" s="1216">
        <v>42085</v>
      </c>
      <c r="F120" s="1216">
        <v>42186</v>
      </c>
      <c r="G120" s="1216"/>
      <c r="H120" s="1216">
        <v>42099</v>
      </c>
      <c r="I120" s="1216">
        <v>42212</v>
      </c>
      <c r="J120" s="1216"/>
      <c r="K120" s="1215">
        <f>O120+август!L111</f>
        <v>0</v>
      </c>
      <c r="L120" s="1217">
        <f>P120+август!L111</f>
        <v>0</v>
      </c>
      <c r="M120" s="1217">
        <f>D120-L120</f>
        <v>100</v>
      </c>
      <c r="N120" s="1217">
        <f>L120/D120*100</f>
        <v>0</v>
      </c>
      <c r="O120" s="1215">
        <f>SUM(S120:AW120)</f>
        <v>0</v>
      </c>
      <c r="P120" s="1217">
        <f>SUM(S121:AW121)</f>
        <v>0</v>
      </c>
      <c r="Q120" s="1217" t="e">
        <f>P120/O120*100</f>
        <v>#DIV/0!</v>
      </c>
      <c r="R120" s="399" t="s">
        <v>34</v>
      </c>
      <c r="S120" s="400"/>
      <c r="T120" s="400"/>
      <c r="U120" s="400"/>
      <c r="V120" s="400"/>
      <c r="W120" s="400"/>
      <c r="X120" s="400"/>
      <c r="Y120" s="400"/>
      <c r="Z120" s="400"/>
      <c r="AA120" s="400"/>
      <c r="AB120" s="400"/>
      <c r="AC120" s="400"/>
      <c r="AD120" s="400"/>
      <c r="AE120" s="400"/>
      <c r="AF120" s="400"/>
      <c r="AG120" s="400"/>
      <c r="AH120" s="400"/>
      <c r="AI120" s="400"/>
      <c r="AJ120" s="400"/>
      <c r="AK120" s="400"/>
      <c r="AL120" s="400"/>
      <c r="AM120" s="400"/>
      <c r="AN120" s="400"/>
      <c r="AO120" s="400"/>
      <c r="AP120" s="400"/>
      <c r="AQ120" s="400"/>
      <c r="AR120" s="400"/>
      <c r="AS120" s="400"/>
      <c r="AT120" s="400"/>
      <c r="AU120" s="400"/>
      <c r="AV120" s="400"/>
      <c r="AW120" s="400"/>
      <c r="AX120" s="1209" t="s">
        <v>326</v>
      </c>
      <c r="AY120" s="468">
        <f t="shared" si="11"/>
        <v>14</v>
      </c>
    </row>
    <row r="121" spans="1:51" hidden="1">
      <c r="A121" s="1198"/>
      <c r="B121" s="461"/>
      <c r="C121" s="1214"/>
      <c r="D121" s="1215"/>
      <c r="E121" s="1216"/>
      <c r="F121" s="1216"/>
      <c r="G121" s="1216"/>
      <c r="H121" s="1216"/>
      <c r="I121" s="1216"/>
      <c r="J121" s="1216"/>
      <c r="K121" s="1215"/>
      <c r="L121" s="1218"/>
      <c r="M121" s="1218"/>
      <c r="N121" s="1218"/>
      <c r="O121" s="1215"/>
      <c r="P121" s="1218"/>
      <c r="Q121" s="1218"/>
      <c r="R121" s="399" t="s">
        <v>35</v>
      </c>
      <c r="S121" s="400"/>
      <c r="T121" s="400"/>
      <c r="U121" s="400"/>
      <c r="V121" s="400"/>
      <c r="W121" s="400"/>
      <c r="X121" s="400"/>
      <c r="Y121" s="400"/>
      <c r="Z121" s="400"/>
      <c r="AA121" s="400"/>
      <c r="AB121" s="400"/>
      <c r="AC121" s="400"/>
      <c r="AD121" s="400"/>
      <c r="AE121" s="400"/>
      <c r="AF121" s="400"/>
      <c r="AG121" s="400"/>
      <c r="AH121" s="400"/>
      <c r="AI121" s="400"/>
      <c r="AJ121" s="400"/>
      <c r="AK121" s="400"/>
      <c r="AL121" s="400"/>
      <c r="AM121" s="400"/>
      <c r="AN121" s="400"/>
      <c r="AO121" s="400"/>
      <c r="AP121" s="400"/>
      <c r="AQ121" s="400"/>
      <c r="AR121" s="400"/>
      <c r="AS121" s="400"/>
      <c r="AT121" s="400"/>
      <c r="AU121" s="402"/>
      <c r="AV121" s="403"/>
      <c r="AW121" s="401"/>
      <c r="AX121" s="1210"/>
    </row>
    <row r="122" spans="1:51" hidden="1">
      <c r="A122" s="1186" t="s">
        <v>149</v>
      </c>
      <c r="B122" s="460" t="s">
        <v>97</v>
      </c>
      <c r="C122" s="1213" t="s">
        <v>39</v>
      </c>
      <c r="D122" s="1215">
        <v>100</v>
      </c>
      <c r="E122" s="1216">
        <v>42100</v>
      </c>
      <c r="F122" s="1216">
        <v>42219</v>
      </c>
      <c r="G122" s="1216"/>
      <c r="H122" s="1216">
        <v>42110</v>
      </c>
      <c r="I122" s="1216">
        <f>F122+AY122</f>
        <v>42229</v>
      </c>
      <c r="J122" s="1216"/>
      <c r="K122" s="1215">
        <f>O122+август!L113</f>
        <v>0</v>
      </c>
      <c r="L122" s="1217">
        <f>P122+август!L113</f>
        <v>0</v>
      </c>
      <c r="M122" s="1217">
        <f>D122-L122</f>
        <v>100</v>
      </c>
      <c r="N122" s="1217">
        <f>L122/D122*100</f>
        <v>0</v>
      </c>
      <c r="O122" s="1215">
        <f>SUM(S122:AW122)</f>
        <v>0</v>
      </c>
      <c r="P122" s="1217">
        <f>SUM(S123:AW123)</f>
        <v>0</v>
      </c>
      <c r="Q122" s="1217" t="e">
        <f>P122/O122*100</f>
        <v>#DIV/0!</v>
      </c>
      <c r="R122" s="399" t="s">
        <v>34</v>
      </c>
      <c r="S122" s="400"/>
      <c r="T122" s="400"/>
      <c r="U122" s="400"/>
      <c r="V122" s="400"/>
      <c r="W122" s="400"/>
      <c r="X122" s="400"/>
      <c r="Y122" s="400"/>
      <c r="Z122" s="400"/>
      <c r="AA122" s="400"/>
      <c r="AB122" s="400"/>
      <c r="AC122" s="400"/>
      <c r="AD122" s="400"/>
      <c r="AE122" s="400"/>
      <c r="AF122" s="400"/>
      <c r="AG122" s="400"/>
      <c r="AH122" s="400"/>
      <c r="AI122" s="400"/>
      <c r="AJ122" s="400"/>
      <c r="AK122" s="400"/>
      <c r="AL122" s="400"/>
      <c r="AM122" s="400"/>
      <c r="AN122" s="400"/>
      <c r="AO122" s="400"/>
      <c r="AP122" s="400"/>
      <c r="AQ122" s="400"/>
      <c r="AR122" s="400"/>
      <c r="AS122" s="400"/>
      <c r="AT122" s="400"/>
      <c r="AU122" s="400"/>
      <c r="AV122" s="400"/>
      <c r="AW122" s="400"/>
      <c r="AX122" s="1209" t="s">
        <v>326</v>
      </c>
      <c r="AY122" s="468">
        <f t="shared" si="11"/>
        <v>10</v>
      </c>
    </row>
    <row r="123" spans="1:51" hidden="1">
      <c r="A123" s="1186"/>
      <c r="B123" s="461"/>
      <c r="C123" s="1214"/>
      <c r="D123" s="1215"/>
      <c r="E123" s="1216"/>
      <c r="F123" s="1216"/>
      <c r="G123" s="1216"/>
      <c r="H123" s="1216"/>
      <c r="I123" s="1216"/>
      <c r="J123" s="1216"/>
      <c r="K123" s="1215"/>
      <c r="L123" s="1218"/>
      <c r="M123" s="1218"/>
      <c r="N123" s="1218"/>
      <c r="O123" s="1215"/>
      <c r="P123" s="1218"/>
      <c r="Q123" s="1218"/>
      <c r="R123" s="399" t="s">
        <v>35</v>
      </c>
      <c r="S123" s="400"/>
      <c r="T123" s="400"/>
      <c r="U123" s="400"/>
      <c r="V123" s="400"/>
      <c r="W123" s="400"/>
      <c r="X123" s="400"/>
      <c r="Y123" s="400"/>
      <c r="Z123" s="400"/>
      <c r="AA123" s="400"/>
      <c r="AB123" s="400"/>
      <c r="AC123" s="400"/>
      <c r="AD123" s="400"/>
      <c r="AE123" s="400"/>
      <c r="AF123" s="400"/>
      <c r="AG123" s="400"/>
      <c r="AH123" s="400"/>
      <c r="AI123" s="400"/>
      <c r="AJ123" s="400"/>
      <c r="AK123" s="400"/>
      <c r="AL123" s="400"/>
      <c r="AM123" s="400"/>
      <c r="AN123" s="400"/>
      <c r="AO123" s="400"/>
      <c r="AP123" s="400"/>
      <c r="AQ123" s="400"/>
      <c r="AR123" s="400"/>
      <c r="AS123" s="400"/>
      <c r="AT123" s="400"/>
      <c r="AU123" s="402"/>
      <c r="AV123" s="403"/>
      <c r="AW123" s="401"/>
      <c r="AX123" s="1210"/>
    </row>
    <row r="124" spans="1:51" hidden="1">
      <c r="A124" s="393">
        <v>4.5</v>
      </c>
      <c r="B124" s="1211" t="s">
        <v>103</v>
      </c>
      <c r="C124" s="1211"/>
      <c r="D124" s="1211"/>
      <c r="E124" s="1211">
        <v>42065</v>
      </c>
      <c r="F124" s="1211"/>
      <c r="G124" s="1211"/>
      <c r="H124" s="1211">
        <v>42144</v>
      </c>
      <c r="I124" s="1211"/>
      <c r="J124" s="1211"/>
      <c r="K124" s="1211"/>
      <c r="L124" s="1211"/>
      <c r="M124" s="1211"/>
      <c r="N124" s="1211"/>
      <c r="O124" s="1211"/>
      <c r="P124" s="1211"/>
      <c r="Q124" s="1211"/>
      <c r="R124" s="1211"/>
      <c r="S124" s="1211"/>
      <c r="T124" s="1211"/>
      <c r="U124" s="1211"/>
      <c r="V124" s="1211"/>
      <c r="W124" s="1211"/>
      <c r="X124" s="1211"/>
      <c r="Y124" s="1211"/>
      <c r="Z124" s="1211"/>
      <c r="AA124" s="1211"/>
      <c r="AB124" s="1211"/>
      <c r="AC124" s="1211"/>
      <c r="AD124" s="1211"/>
      <c r="AE124" s="1211"/>
      <c r="AF124" s="1211"/>
      <c r="AG124" s="1211"/>
      <c r="AH124" s="1211"/>
      <c r="AI124" s="1211"/>
      <c r="AJ124" s="1211"/>
      <c r="AK124" s="1211"/>
      <c r="AL124" s="1211"/>
      <c r="AM124" s="1211"/>
      <c r="AN124" s="1211"/>
      <c r="AO124" s="1211"/>
      <c r="AP124" s="1211"/>
      <c r="AQ124" s="1211"/>
      <c r="AR124" s="1211"/>
      <c r="AS124" s="1211"/>
      <c r="AT124" s="1211"/>
      <c r="AU124" s="1211"/>
      <c r="AV124" s="1211"/>
      <c r="AW124" s="1211"/>
      <c r="AX124" s="1211"/>
    </row>
    <row r="125" spans="1:51" hidden="1">
      <c r="A125" s="1198" t="s">
        <v>150</v>
      </c>
      <c r="B125" s="1212" t="s">
        <v>93</v>
      </c>
      <c r="C125" s="1213" t="s">
        <v>38</v>
      </c>
      <c r="D125" s="1217">
        <v>701</v>
      </c>
      <c r="E125" s="1221">
        <v>42065</v>
      </c>
      <c r="F125" s="1221">
        <v>42193</v>
      </c>
      <c r="G125" s="1221"/>
      <c r="H125" s="1221">
        <v>42074</v>
      </c>
      <c r="I125" s="1221">
        <v>42321</v>
      </c>
      <c r="J125" s="1221"/>
      <c r="K125" s="1215">
        <f>O125+август!L116</f>
        <v>0</v>
      </c>
      <c r="L125" s="1215">
        <f>P125+август!L116</f>
        <v>0</v>
      </c>
      <c r="M125" s="1217">
        <f>D125-L125</f>
        <v>701</v>
      </c>
      <c r="N125" s="1217">
        <f>L125/D125*100</f>
        <v>0</v>
      </c>
      <c r="O125" s="1215">
        <f>SUM(S125:AW125)</f>
        <v>0</v>
      </c>
      <c r="P125" s="1217">
        <f>SUM(S126:AW126)</f>
        <v>0</v>
      </c>
      <c r="Q125" s="1217" t="e">
        <f>P125/O125*100</f>
        <v>#DIV/0!</v>
      </c>
      <c r="R125" s="399" t="s">
        <v>34</v>
      </c>
      <c r="S125" s="400"/>
      <c r="T125" s="400"/>
      <c r="U125" s="400"/>
      <c r="V125" s="400"/>
      <c r="W125" s="400"/>
      <c r="X125" s="400"/>
      <c r="Y125" s="400"/>
      <c r="Z125" s="400"/>
      <c r="AA125" s="400"/>
      <c r="AB125" s="400"/>
      <c r="AC125" s="400"/>
      <c r="AD125" s="400"/>
      <c r="AE125" s="400"/>
      <c r="AF125" s="400"/>
      <c r="AG125" s="400"/>
      <c r="AH125" s="400"/>
      <c r="AI125" s="400"/>
      <c r="AJ125" s="400"/>
      <c r="AK125" s="400"/>
      <c r="AL125" s="400"/>
      <c r="AM125" s="400"/>
      <c r="AN125" s="400"/>
      <c r="AO125" s="400"/>
      <c r="AP125" s="400"/>
      <c r="AQ125" s="400"/>
      <c r="AR125" s="400"/>
      <c r="AS125" s="400"/>
      <c r="AT125" s="400"/>
      <c r="AU125" s="400"/>
      <c r="AV125" s="400"/>
      <c r="AW125" s="400"/>
      <c r="AX125" s="1213" t="s">
        <v>393</v>
      </c>
      <c r="AY125" s="468">
        <f t="shared" si="11"/>
        <v>9</v>
      </c>
    </row>
    <row r="126" spans="1:51" hidden="1">
      <c r="A126" s="1198"/>
      <c r="B126" s="1212"/>
      <c r="C126" s="1214"/>
      <c r="D126" s="1218"/>
      <c r="E126" s="1222"/>
      <c r="F126" s="1222"/>
      <c r="G126" s="1222"/>
      <c r="H126" s="1222"/>
      <c r="I126" s="1222"/>
      <c r="J126" s="1222"/>
      <c r="K126" s="1215"/>
      <c r="L126" s="1215"/>
      <c r="M126" s="1218"/>
      <c r="N126" s="1218"/>
      <c r="O126" s="1215"/>
      <c r="P126" s="1218"/>
      <c r="Q126" s="1218"/>
      <c r="R126" s="399" t="s">
        <v>35</v>
      </c>
      <c r="S126" s="400"/>
      <c r="T126" s="400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400"/>
      <c r="AI126" s="400"/>
      <c r="AJ126" s="400"/>
      <c r="AK126" s="400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2"/>
      <c r="AV126" s="403"/>
      <c r="AW126" s="401"/>
      <c r="AX126" s="1214"/>
    </row>
    <row r="127" spans="1:51" hidden="1">
      <c r="A127" s="1186" t="s">
        <v>151</v>
      </c>
      <c r="B127" s="1212" t="s">
        <v>94</v>
      </c>
      <c r="C127" s="1213" t="s">
        <v>39</v>
      </c>
      <c r="D127" s="1217">
        <v>100</v>
      </c>
      <c r="E127" s="1219">
        <v>42115</v>
      </c>
      <c r="F127" s="1219">
        <v>42201</v>
      </c>
      <c r="G127" s="1219"/>
      <c r="H127" s="1219">
        <v>42129</v>
      </c>
      <c r="I127" s="1221">
        <v>42234</v>
      </c>
      <c r="J127" s="1219"/>
      <c r="K127" s="1215">
        <f>O127+август!L118</f>
        <v>0</v>
      </c>
      <c r="L127" s="1215">
        <f>P127+август!L118</f>
        <v>0</v>
      </c>
      <c r="M127" s="1223">
        <f>D127-L127</f>
        <v>100</v>
      </c>
      <c r="N127" s="1223">
        <f>L127/D127*100</f>
        <v>0</v>
      </c>
      <c r="O127" s="1223">
        <f>SUM(S127:AW127)</f>
        <v>0</v>
      </c>
      <c r="P127" s="1223">
        <f>SUM(S128:AW128)</f>
        <v>0</v>
      </c>
      <c r="Q127" s="1223" t="e">
        <f>P127/O127*100</f>
        <v>#DIV/0!</v>
      </c>
      <c r="R127" s="399" t="s">
        <v>34</v>
      </c>
      <c r="S127" s="400"/>
      <c r="T127" s="400"/>
      <c r="U127" s="400"/>
      <c r="V127" s="400"/>
      <c r="W127" s="400"/>
      <c r="X127" s="400"/>
      <c r="Y127" s="400"/>
      <c r="Z127" s="400"/>
      <c r="AA127" s="400"/>
      <c r="AB127" s="400"/>
      <c r="AC127" s="400"/>
      <c r="AD127" s="400"/>
      <c r="AE127" s="400"/>
      <c r="AF127" s="400"/>
      <c r="AG127" s="400"/>
      <c r="AH127" s="400"/>
      <c r="AI127" s="400"/>
      <c r="AJ127" s="400"/>
      <c r="AK127" s="400"/>
      <c r="AL127" s="400"/>
      <c r="AM127" s="400"/>
      <c r="AN127" s="400"/>
      <c r="AO127" s="400"/>
      <c r="AP127" s="400"/>
      <c r="AQ127" s="400"/>
      <c r="AR127" s="400"/>
      <c r="AS127" s="400"/>
      <c r="AT127" s="400"/>
      <c r="AU127" s="400"/>
      <c r="AV127" s="400"/>
      <c r="AW127" s="400"/>
      <c r="AX127" s="1209" t="s">
        <v>392</v>
      </c>
      <c r="AY127" s="468">
        <f t="shared" si="11"/>
        <v>14</v>
      </c>
    </row>
    <row r="128" spans="1:51" hidden="1">
      <c r="A128" s="1186"/>
      <c r="B128" s="1212"/>
      <c r="C128" s="1214"/>
      <c r="D128" s="1218"/>
      <c r="E128" s="1220"/>
      <c r="F128" s="1220"/>
      <c r="G128" s="1220"/>
      <c r="H128" s="1220"/>
      <c r="I128" s="1222"/>
      <c r="J128" s="1220"/>
      <c r="K128" s="1215"/>
      <c r="L128" s="1215"/>
      <c r="M128" s="1223"/>
      <c r="N128" s="1223"/>
      <c r="O128" s="1223"/>
      <c r="P128" s="1223"/>
      <c r="Q128" s="1223"/>
      <c r="R128" s="399" t="s">
        <v>35</v>
      </c>
      <c r="S128" s="400"/>
      <c r="T128" s="400"/>
      <c r="U128" s="400"/>
      <c r="V128" s="400"/>
      <c r="W128" s="400"/>
      <c r="X128" s="400"/>
      <c r="Y128" s="400"/>
      <c r="Z128" s="400"/>
      <c r="AA128" s="400"/>
      <c r="AB128" s="400"/>
      <c r="AC128" s="400"/>
      <c r="AD128" s="400"/>
      <c r="AE128" s="400"/>
      <c r="AF128" s="400"/>
      <c r="AG128" s="400"/>
      <c r="AH128" s="400"/>
      <c r="AI128" s="400"/>
      <c r="AJ128" s="400"/>
      <c r="AK128" s="400"/>
      <c r="AL128" s="400"/>
      <c r="AM128" s="400"/>
      <c r="AN128" s="400"/>
      <c r="AO128" s="400"/>
      <c r="AP128" s="400"/>
      <c r="AQ128" s="400"/>
      <c r="AR128" s="400"/>
      <c r="AS128" s="400"/>
      <c r="AT128" s="400"/>
      <c r="AU128" s="402"/>
      <c r="AV128" s="403"/>
      <c r="AW128" s="401"/>
      <c r="AX128" s="1210"/>
    </row>
    <row r="129" spans="1:51" hidden="1">
      <c r="A129" s="1186" t="s">
        <v>152</v>
      </c>
      <c r="B129" s="1212" t="s">
        <v>95</v>
      </c>
      <c r="C129" s="1213" t="s">
        <v>39</v>
      </c>
      <c r="D129" s="1217">
        <v>100</v>
      </c>
      <c r="E129" s="1219">
        <v>42130</v>
      </c>
      <c r="F129" s="1219">
        <v>42219</v>
      </c>
      <c r="G129" s="1219"/>
      <c r="H129" s="1219">
        <v>42135</v>
      </c>
      <c r="I129" s="1221">
        <v>42250</v>
      </c>
      <c r="J129" s="1219"/>
      <c r="K129" s="1215">
        <f>O129+август!L120</f>
        <v>0</v>
      </c>
      <c r="L129" s="1215">
        <f>P129+август!L120</f>
        <v>0</v>
      </c>
      <c r="M129" s="1223">
        <f>D129-L129</f>
        <v>100</v>
      </c>
      <c r="N129" s="1223">
        <f>L129/D129*100</f>
        <v>0</v>
      </c>
      <c r="O129" s="1223">
        <f>SUM(S129:AW129)</f>
        <v>0</v>
      </c>
      <c r="P129" s="1223">
        <f>SUM(S130:AW130)</f>
        <v>0</v>
      </c>
      <c r="Q129" s="1223" t="e">
        <f>P129/O129*100</f>
        <v>#DIV/0!</v>
      </c>
      <c r="R129" s="399" t="s">
        <v>34</v>
      </c>
      <c r="S129" s="400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  <c r="AN129" s="400"/>
      <c r="AO129" s="400"/>
      <c r="AP129" s="400"/>
      <c r="AQ129" s="400"/>
      <c r="AR129" s="400"/>
      <c r="AS129" s="400"/>
      <c r="AT129" s="400"/>
      <c r="AU129" s="400"/>
      <c r="AV129" s="400"/>
      <c r="AW129" s="400"/>
      <c r="AX129" s="1209" t="s">
        <v>326</v>
      </c>
      <c r="AY129" s="468">
        <f t="shared" si="11"/>
        <v>5</v>
      </c>
    </row>
    <row r="130" spans="1:51" hidden="1">
      <c r="A130" s="1186"/>
      <c r="B130" s="1212"/>
      <c r="C130" s="1214"/>
      <c r="D130" s="1218"/>
      <c r="E130" s="1220"/>
      <c r="F130" s="1220"/>
      <c r="G130" s="1220"/>
      <c r="H130" s="1220"/>
      <c r="I130" s="1222"/>
      <c r="J130" s="1220"/>
      <c r="K130" s="1215"/>
      <c r="L130" s="1215"/>
      <c r="M130" s="1223"/>
      <c r="N130" s="1223"/>
      <c r="O130" s="1223"/>
      <c r="P130" s="1223"/>
      <c r="Q130" s="1223"/>
      <c r="R130" s="399" t="s">
        <v>35</v>
      </c>
      <c r="S130" s="400"/>
      <c r="T130" s="400"/>
      <c r="U130" s="400"/>
      <c r="V130" s="400"/>
      <c r="W130" s="400"/>
      <c r="X130" s="400"/>
      <c r="Y130" s="400"/>
      <c r="Z130" s="400"/>
      <c r="AA130" s="400"/>
      <c r="AB130" s="400"/>
      <c r="AC130" s="400"/>
      <c r="AD130" s="400"/>
      <c r="AE130" s="400"/>
      <c r="AF130" s="400"/>
      <c r="AG130" s="400"/>
      <c r="AH130" s="400"/>
      <c r="AI130" s="400"/>
      <c r="AJ130" s="400"/>
      <c r="AK130" s="400"/>
      <c r="AL130" s="400"/>
      <c r="AM130" s="400"/>
      <c r="AN130" s="400"/>
      <c r="AO130" s="400"/>
      <c r="AP130" s="400"/>
      <c r="AQ130" s="400"/>
      <c r="AR130" s="400"/>
      <c r="AS130" s="400"/>
      <c r="AT130" s="400"/>
      <c r="AU130" s="402"/>
      <c r="AV130" s="403"/>
      <c r="AW130" s="401"/>
      <c r="AX130" s="1210"/>
    </row>
    <row r="131" spans="1:51" hidden="1">
      <c r="A131" s="1186" t="s">
        <v>153</v>
      </c>
      <c r="B131" s="1212" t="s">
        <v>96</v>
      </c>
      <c r="C131" s="1213" t="s">
        <v>39</v>
      </c>
      <c r="D131" s="1217">
        <v>100</v>
      </c>
      <c r="E131" s="1219">
        <v>42130</v>
      </c>
      <c r="F131" s="1219">
        <v>42201</v>
      </c>
      <c r="G131" s="1219"/>
      <c r="H131" s="1219">
        <v>42144</v>
      </c>
      <c r="I131" s="1221">
        <v>42242</v>
      </c>
      <c r="J131" s="1219"/>
      <c r="K131" s="1215">
        <f>O131+август!L122</f>
        <v>0</v>
      </c>
      <c r="L131" s="1215">
        <f>P131+август!L122</f>
        <v>0</v>
      </c>
      <c r="M131" s="1223">
        <f>D131-L131</f>
        <v>100</v>
      </c>
      <c r="N131" s="1223">
        <f>L131/D131*100</f>
        <v>0</v>
      </c>
      <c r="O131" s="1223">
        <f>SUM(S131:AW131)</f>
        <v>0</v>
      </c>
      <c r="P131" s="1223">
        <f>SUM(S132:AW132)</f>
        <v>0</v>
      </c>
      <c r="Q131" s="1223" t="e">
        <f>P131/O131*100</f>
        <v>#DIV/0!</v>
      </c>
      <c r="R131" s="399" t="s">
        <v>34</v>
      </c>
      <c r="S131" s="400"/>
      <c r="T131" s="400"/>
      <c r="U131" s="400"/>
      <c r="V131" s="400"/>
      <c r="W131" s="400"/>
      <c r="X131" s="400"/>
      <c r="Y131" s="400"/>
      <c r="Z131" s="400"/>
      <c r="AA131" s="400"/>
      <c r="AB131" s="400"/>
      <c r="AC131" s="400"/>
      <c r="AD131" s="400"/>
      <c r="AE131" s="400"/>
      <c r="AF131" s="400"/>
      <c r="AG131" s="400"/>
      <c r="AH131" s="400"/>
      <c r="AI131" s="400"/>
      <c r="AJ131" s="400"/>
      <c r="AK131" s="400"/>
      <c r="AL131" s="400"/>
      <c r="AM131" s="400"/>
      <c r="AN131" s="400"/>
      <c r="AO131" s="400"/>
      <c r="AP131" s="400"/>
      <c r="AQ131" s="400"/>
      <c r="AR131" s="400"/>
      <c r="AS131" s="400"/>
      <c r="AT131" s="400"/>
      <c r="AU131" s="400"/>
      <c r="AV131" s="400"/>
      <c r="AW131" s="400"/>
      <c r="AX131" s="1209" t="s">
        <v>326</v>
      </c>
      <c r="AY131" s="468">
        <f t="shared" si="11"/>
        <v>14</v>
      </c>
    </row>
    <row r="132" spans="1:51" hidden="1">
      <c r="A132" s="1186"/>
      <c r="B132" s="1212"/>
      <c r="C132" s="1214"/>
      <c r="D132" s="1218"/>
      <c r="E132" s="1220"/>
      <c r="F132" s="1220"/>
      <c r="G132" s="1220"/>
      <c r="H132" s="1220"/>
      <c r="I132" s="1222"/>
      <c r="J132" s="1220"/>
      <c r="K132" s="1215"/>
      <c r="L132" s="1215"/>
      <c r="M132" s="1223"/>
      <c r="N132" s="1223"/>
      <c r="O132" s="1223"/>
      <c r="P132" s="1223"/>
      <c r="Q132" s="1223"/>
      <c r="R132" s="399" t="s">
        <v>35</v>
      </c>
      <c r="S132" s="400"/>
      <c r="T132" s="400"/>
      <c r="U132" s="400"/>
      <c r="V132" s="400"/>
      <c r="W132" s="400"/>
      <c r="X132" s="400"/>
      <c r="Y132" s="400"/>
      <c r="Z132" s="400"/>
      <c r="AA132" s="400"/>
      <c r="AB132" s="400"/>
      <c r="AC132" s="400"/>
      <c r="AD132" s="400"/>
      <c r="AE132" s="400"/>
      <c r="AF132" s="400"/>
      <c r="AG132" s="400"/>
      <c r="AH132" s="400"/>
      <c r="AI132" s="400"/>
      <c r="AJ132" s="400"/>
      <c r="AK132" s="400"/>
      <c r="AL132" s="400"/>
      <c r="AM132" s="400"/>
      <c r="AN132" s="400"/>
      <c r="AO132" s="400"/>
      <c r="AP132" s="400"/>
      <c r="AQ132" s="400"/>
      <c r="AR132" s="400"/>
      <c r="AS132" s="400"/>
      <c r="AT132" s="400"/>
      <c r="AU132" s="402"/>
      <c r="AV132" s="403"/>
      <c r="AW132" s="401"/>
      <c r="AX132" s="1210"/>
    </row>
    <row r="133" spans="1:51" hidden="1">
      <c r="A133" s="1186" t="s">
        <v>154</v>
      </c>
      <c r="B133" s="1212" t="s">
        <v>102</v>
      </c>
      <c r="C133" s="1213" t="s">
        <v>39</v>
      </c>
      <c r="D133" s="1217">
        <v>100</v>
      </c>
      <c r="E133" s="1219">
        <v>42100</v>
      </c>
      <c r="F133" s="1219">
        <v>42204</v>
      </c>
      <c r="G133" s="1219"/>
      <c r="H133" s="1219">
        <v>42113</v>
      </c>
      <c r="I133" s="1221">
        <v>42237</v>
      </c>
      <c r="J133" s="1219"/>
      <c r="K133" s="1215">
        <f>O133+август!L124</f>
        <v>0</v>
      </c>
      <c r="L133" s="1215">
        <f>P133+август!L124</f>
        <v>0</v>
      </c>
      <c r="M133" s="1223">
        <f>D133-L133</f>
        <v>100</v>
      </c>
      <c r="N133" s="1223">
        <f>L133/D133*100</f>
        <v>0</v>
      </c>
      <c r="O133" s="1223">
        <f>SUM(S133:AW133)</f>
        <v>0</v>
      </c>
      <c r="P133" s="1223">
        <f>SUM(S134:AW134)</f>
        <v>0</v>
      </c>
      <c r="Q133" s="1223" t="e">
        <f>P133/O133*100</f>
        <v>#DIV/0!</v>
      </c>
      <c r="R133" s="399" t="s">
        <v>34</v>
      </c>
      <c r="S133" s="400"/>
      <c r="T133" s="400"/>
      <c r="U133" s="400"/>
      <c r="V133" s="400"/>
      <c r="W133" s="400"/>
      <c r="X133" s="400"/>
      <c r="Y133" s="400"/>
      <c r="Z133" s="400"/>
      <c r="AA133" s="400"/>
      <c r="AB133" s="400"/>
      <c r="AC133" s="400"/>
      <c r="AD133" s="400"/>
      <c r="AE133" s="400"/>
      <c r="AF133" s="400"/>
      <c r="AG133" s="400"/>
      <c r="AH133" s="400"/>
      <c r="AI133" s="400"/>
      <c r="AJ133" s="400"/>
      <c r="AK133" s="400"/>
      <c r="AL133" s="400"/>
      <c r="AM133" s="400"/>
      <c r="AN133" s="400"/>
      <c r="AO133" s="400"/>
      <c r="AP133" s="400"/>
      <c r="AQ133" s="400"/>
      <c r="AR133" s="400"/>
      <c r="AS133" s="400"/>
      <c r="AT133" s="400"/>
      <c r="AU133" s="400"/>
      <c r="AV133" s="400"/>
      <c r="AW133" s="400"/>
      <c r="AX133" s="1209" t="s">
        <v>326</v>
      </c>
      <c r="AY133" s="468">
        <f t="shared" si="11"/>
        <v>13</v>
      </c>
    </row>
    <row r="134" spans="1:51" hidden="1">
      <c r="A134" s="1186"/>
      <c r="B134" s="1212"/>
      <c r="C134" s="1214"/>
      <c r="D134" s="1218"/>
      <c r="E134" s="1220"/>
      <c r="F134" s="1220"/>
      <c r="G134" s="1220"/>
      <c r="H134" s="1220"/>
      <c r="I134" s="1222"/>
      <c r="J134" s="1220"/>
      <c r="K134" s="1215"/>
      <c r="L134" s="1215"/>
      <c r="M134" s="1223"/>
      <c r="N134" s="1223"/>
      <c r="O134" s="1223"/>
      <c r="P134" s="1223"/>
      <c r="Q134" s="1223"/>
      <c r="R134" s="399" t="s">
        <v>35</v>
      </c>
      <c r="S134" s="400"/>
      <c r="T134" s="400"/>
      <c r="U134" s="400"/>
      <c r="V134" s="400"/>
      <c r="W134" s="400"/>
      <c r="X134" s="400"/>
      <c r="Y134" s="400"/>
      <c r="Z134" s="400"/>
      <c r="AA134" s="400"/>
      <c r="AB134" s="400"/>
      <c r="AC134" s="400"/>
      <c r="AD134" s="400"/>
      <c r="AE134" s="400"/>
      <c r="AF134" s="400"/>
      <c r="AG134" s="400"/>
      <c r="AH134" s="400"/>
      <c r="AI134" s="400"/>
      <c r="AJ134" s="400"/>
      <c r="AK134" s="400"/>
      <c r="AL134" s="400"/>
      <c r="AM134" s="400"/>
      <c r="AN134" s="400"/>
      <c r="AO134" s="400"/>
      <c r="AP134" s="400"/>
      <c r="AQ134" s="400"/>
      <c r="AR134" s="400"/>
      <c r="AS134" s="400"/>
      <c r="AT134" s="400"/>
      <c r="AU134" s="402"/>
      <c r="AV134" s="403"/>
      <c r="AW134" s="401"/>
      <c r="AX134" s="1210"/>
    </row>
    <row r="135" spans="1:51" hidden="1">
      <c r="A135" s="1186" t="s">
        <v>155</v>
      </c>
      <c r="B135" s="1212" t="s">
        <v>97</v>
      </c>
      <c r="C135" s="1213" t="s">
        <v>39</v>
      </c>
      <c r="D135" s="1217">
        <v>100</v>
      </c>
      <c r="E135" s="1219">
        <v>42130</v>
      </c>
      <c r="F135" s="1219"/>
      <c r="G135" s="1219"/>
      <c r="H135" s="1219">
        <v>42134</v>
      </c>
      <c r="I135" s="1221"/>
      <c r="J135" s="1219"/>
      <c r="K135" s="1215">
        <f>O135+август!L126</f>
        <v>0</v>
      </c>
      <c r="L135" s="1215">
        <f>P135+август!L126</f>
        <v>0</v>
      </c>
      <c r="M135" s="1223">
        <f>D135-L135</f>
        <v>100</v>
      </c>
      <c r="N135" s="1223">
        <f>L135/D135*100</f>
        <v>0</v>
      </c>
      <c r="O135" s="1223">
        <f>SUM(S135:AW135)</f>
        <v>0</v>
      </c>
      <c r="P135" s="1223">
        <f>SUM(S136:AW136)</f>
        <v>0</v>
      </c>
      <c r="Q135" s="1223" t="e">
        <f>P135/O135*100</f>
        <v>#DIV/0!</v>
      </c>
      <c r="R135" s="399" t="s">
        <v>34</v>
      </c>
      <c r="S135" s="400"/>
      <c r="T135" s="400"/>
      <c r="U135" s="400"/>
      <c r="V135" s="400"/>
      <c r="W135" s="400"/>
      <c r="X135" s="400"/>
      <c r="Y135" s="400"/>
      <c r="Z135" s="400"/>
      <c r="AA135" s="400"/>
      <c r="AB135" s="400"/>
      <c r="AC135" s="400"/>
      <c r="AD135" s="400"/>
      <c r="AE135" s="400"/>
      <c r="AF135" s="400"/>
      <c r="AG135" s="400"/>
      <c r="AH135" s="400"/>
      <c r="AI135" s="400"/>
      <c r="AJ135" s="400"/>
      <c r="AK135" s="400"/>
      <c r="AL135" s="400"/>
      <c r="AM135" s="400"/>
      <c r="AN135" s="400"/>
      <c r="AO135" s="400"/>
      <c r="AP135" s="400"/>
      <c r="AQ135" s="400"/>
      <c r="AR135" s="400"/>
      <c r="AS135" s="400"/>
      <c r="AT135" s="400"/>
      <c r="AU135" s="400"/>
      <c r="AV135" s="400"/>
      <c r="AW135" s="400"/>
      <c r="AX135" s="1209" t="s">
        <v>326</v>
      </c>
      <c r="AY135" s="468">
        <f t="shared" si="11"/>
        <v>4</v>
      </c>
    </row>
    <row r="136" spans="1:51" hidden="1">
      <c r="A136" s="1186"/>
      <c r="B136" s="1212"/>
      <c r="C136" s="1214"/>
      <c r="D136" s="1218"/>
      <c r="E136" s="1220"/>
      <c r="F136" s="1220"/>
      <c r="G136" s="1220"/>
      <c r="H136" s="1220"/>
      <c r="I136" s="1222"/>
      <c r="J136" s="1220"/>
      <c r="K136" s="1215"/>
      <c r="L136" s="1215"/>
      <c r="M136" s="1223"/>
      <c r="N136" s="1223"/>
      <c r="O136" s="1223"/>
      <c r="P136" s="1223"/>
      <c r="Q136" s="1223"/>
      <c r="R136" s="399" t="s">
        <v>35</v>
      </c>
      <c r="S136" s="400"/>
      <c r="T136" s="400"/>
      <c r="U136" s="400"/>
      <c r="V136" s="400"/>
      <c r="W136" s="400"/>
      <c r="X136" s="400"/>
      <c r="Y136" s="400"/>
      <c r="Z136" s="400"/>
      <c r="AA136" s="400"/>
      <c r="AB136" s="400"/>
      <c r="AC136" s="400"/>
      <c r="AD136" s="400"/>
      <c r="AE136" s="400"/>
      <c r="AF136" s="400"/>
      <c r="AG136" s="400"/>
      <c r="AH136" s="400"/>
      <c r="AI136" s="400"/>
      <c r="AJ136" s="400"/>
      <c r="AK136" s="400"/>
      <c r="AL136" s="400"/>
      <c r="AM136" s="400"/>
      <c r="AN136" s="400"/>
      <c r="AO136" s="400"/>
      <c r="AP136" s="400"/>
      <c r="AQ136" s="400"/>
      <c r="AR136" s="400"/>
      <c r="AS136" s="400"/>
      <c r="AT136" s="400"/>
      <c r="AU136" s="402"/>
      <c r="AV136" s="403"/>
      <c r="AW136" s="401"/>
      <c r="AX136" s="1210"/>
    </row>
    <row r="137" spans="1:51" hidden="1">
      <c r="A137" s="393">
        <v>4.5999999999999996</v>
      </c>
      <c r="B137" s="1211" t="s">
        <v>272</v>
      </c>
      <c r="C137" s="1211"/>
      <c r="D137" s="1211"/>
      <c r="E137" s="1211">
        <v>42055</v>
      </c>
      <c r="F137" s="1211"/>
      <c r="G137" s="1211"/>
      <c r="H137" s="1211">
        <v>42174</v>
      </c>
      <c r="I137" s="1211"/>
      <c r="J137" s="1211"/>
      <c r="K137" s="1211"/>
      <c r="L137" s="1211"/>
      <c r="M137" s="1211"/>
      <c r="N137" s="1211"/>
      <c r="O137" s="1211"/>
      <c r="P137" s="1211"/>
      <c r="Q137" s="1211"/>
      <c r="R137" s="1211"/>
      <c r="S137" s="1211"/>
      <c r="T137" s="1211"/>
      <c r="U137" s="1211"/>
      <c r="V137" s="1211"/>
      <c r="W137" s="1211"/>
      <c r="X137" s="1211"/>
      <c r="Y137" s="1211"/>
      <c r="Z137" s="1211"/>
      <c r="AA137" s="1211"/>
      <c r="AB137" s="1211"/>
      <c r="AC137" s="1211"/>
      <c r="AD137" s="1211"/>
      <c r="AE137" s="1211"/>
      <c r="AF137" s="1211"/>
      <c r="AG137" s="1211"/>
      <c r="AH137" s="1211"/>
      <c r="AI137" s="1211"/>
      <c r="AJ137" s="1211"/>
      <c r="AK137" s="1211"/>
      <c r="AL137" s="1211"/>
      <c r="AM137" s="1211"/>
      <c r="AN137" s="1211"/>
      <c r="AO137" s="1211"/>
      <c r="AP137" s="1211"/>
      <c r="AQ137" s="1211"/>
      <c r="AR137" s="1211"/>
      <c r="AS137" s="1211"/>
      <c r="AT137" s="1211"/>
      <c r="AU137" s="1211"/>
      <c r="AV137" s="1211"/>
      <c r="AW137" s="1211"/>
      <c r="AX137" s="1211"/>
    </row>
    <row r="138" spans="1:51" hidden="1">
      <c r="A138" s="1198" t="s">
        <v>156</v>
      </c>
      <c r="B138" s="1212" t="s">
        <v>93</v>
      </c>
      <c r="C138" s="1213" t="s">
        <v>38</v>
      </c>
      <c r="D138" s="1215">
        <v>701</v>
      </c>
      <c r="E138" s="1216">
        <v>42055</v>
      </c>
      <c r="F138" s="1216">
        <v>42184</v>
      </c>
      <c r="G138" s="1216"/>
      <c r="H138" s="1216">
        <v>42064</v>
      </c>
      <c r="I138" s="1216">
        <v>42298</v>
      </c>
      <c r="J138" s="1216"/>
      <c r="K138" s="1215">
        <f>O138+август!L129</f>
        <v>0</v>
      </c>
      <c r="L138" s="1215">
        <f>P138+август!L129</f>
        <v>0</v>
      </c>
      <c r="M138" s="1217">
        <f>D138-L138</f>
        <v>701</v>
      </c>
      <c r="N138" s="1217">
        <f>L138/D138*100</f>
        <v>0</v>
      </c>
      <c r="O138" s="1215">
        <f>SUM(S138:AW138)</f>
        <v>0</v>
      </c>
      <c r="P138" s="1217">
        <f>SUM(S139:AW139)</f>
        <v>0</v>
      </c>
      <c r="Q138" s="1217" t="e">
        <f>P138/O138*100</f>
        <v>#DIV/0!</v>
      </c>
      <c r="R138" s="399" t="s">
        <v>34</v>
      </c>
      <c r="S138" s="400"/>
      <c r="T138" s="400"/>
      <c r="U138" s="400"/>
      <c r="V138" s="400"/>
      <c r="W138" s="400"/>
      <c r="X138" s="400"/>
      <c r="Y138" s="400"/>
      <c r="Z138" s="400"/>
      <c r="AA138" s="400"/>
      <c r="AB138" s="400"/>
      <c r="AC138" s="400"/>
      <c r="AD138" s="400"/>
      <c r="AE138" s="400"/>
      <c r="AF138" s="400"/>
      <c r="AG138" s="400"/>
      <c r="AH138" s="400"/>
      <c r="AI138" s="400"/>
      <c r="AJ138" s="400"/>
      <c r="AK138" s="400"/>
      <c r="AL138" s="400"/>
      <c r="AM138" s="400"/>
      <c r="AN138" s="400"/>
      <c r="AO138" s="400"/>
      <c r="AP138" s="400"/>
      <c r="AQ138" s="400"/>
      <c r="AR138" s="400"/>
      <c r="AS138" s="400"/>
      <c r="AT138" s="400"/>
      <c r="AU138" s="400"/>
      <c r="AV138" s="400"/>
      <c r="AW138" s="400"/>
      <c r="AX138" s="1213" t="s">
        <v>393</v>
      </c>
      <c r="AY138" s="468">
        <f t="shared" si="11"/>
        <v>9</v>
      </c>
    </row>
    <row r="139" spans="1:51" hidden="1">
      <c r="A139" s="1198"/>
      <c r="B139" s="1212"/>
      <c r="C139" s="1214"/>
      <c r="D139" s="1215"/>
      <c r="E139" s="1216"/>
      <c r="F139" s="1216"/>
      <c r="G139" s="1216"/>
      <c r="H139" s="1216"/>
      <c r="I139" s="1216"/>
      <c r="J139" s="1216"/>
      <c r="K139" s="1215"/>
      <c r="L139" s="1215"/>
      <c r="M139" s="1218"/>
      <c r="N139" s="1218"/>
      <c r="O139" s="1215"/>
      <c r="P139" s="1218"/>
      <c r="Q139" s="1218"/>
      <c r="R139" s="399" t="s">
        <v>35</v>
      </c>
      <c r="S139" s="400"/>
      <c r="T139" s="400"/>
      <c r="U139" s="400"/>
      <c r="V139" s="400"/>
      <c r="W139" s="400"/>
      <c r="X139" s="400"/>
      <c r="Y139" s="400"/>
      <c r="Z139" s="400"/>
      <c r="AA139" s="400"/>
      <c r="AB139" s="400"/>
      <c r="AC139" s="400"/>
      <c r="AD139" s="400"/>
      <c r="AE139" s="400"/>
      <c r="AF139" s="400"/>
      <c r="AG139" s="400"/>
      <c r="AH139" s="400"/>
      <c r="AI139" s="400"/>
      <c r="AJ139" s="400"/>
      <c r="AK139" s="400"/>
      <c r="AL139" s="400"/>
      <c r="AM139" s="400"/>
      <c r="AN139" s="400"/>
      <c r="AO139" s="400"/>
      <c r="AP139" s="400"/>
      <c r="AQ139" s="400"/>
      <c r="AR139" s="400"/>
      <c r="AS139" s="400"/>
      <c r="AT139" s="400"/>
      <c r="AU139" s="402"/>
      <c r="AV139" s="403"/>
      <c r="AW139" s="401"/>
      <c r="AX139" s="1214"/>
    </row>
    <row r="140" spans="1:51" hidden="1">
      <c r="A140" s="1186" t="s">
        <v>157</v>
      </c>
      <c r="B140" s="1187" t="s">
        <v>94</v>
      </c>
      <c r="C140" s="1184" t="s">
        <v>39</v>
      </c>
      <c r="D140" s="1188">
        <v>100</v>
      </c>
      <c r="E140" s="1189">
        <v>42145</v>
      </c>
      <c r="F140" s="1189">
        <v>42300</v>
      </c>
      <c r="G140" s="1189"/>
      <c r="H140" s="1189">
        <v>42159</v>
      </c>
      <c r="I140" s="1207">
        <v>42259</v>
      </c>
      <c r="J140" s="1189"/>
      <c r="K140" s="1199">
        <f>O140+август!L131</f>
        <v>0</v>
      </c>
      <c r="L140" s="1199">
        <f>P140+август!L131</f>
        <v>0</v>
      </c>
      <c r="M140" s="1191">
        <f>D140-L140</f>
        <v>100</v>
      </c>
      <c r="N140" s="1191">
        <f>L140/D140*100</f>
        <v>0</v>
      </c>
      <c r="O140" s="1190">
        <f>SUM(S140:AW140)</f>
        <v>0</v>
      </c>
      <c r="P140" s="1191">
        <f>SUM(S141:AW141)</f>
        <v>0</v>
      </c>
      <c r="Q140" s="1191" t="e">
        <f>P140/O140*100</f>
        <v>#DIV/0!</v>
      </c>
      <c r="R140" s="380" t="s">
        <v>34</v>
      </c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1203" t="s">
        <v>326</v>
      </c>
      <c r="AY140" s="468">
        <f t="shared" si="11"/>
        <v>14</v>
      </c>
    </row>
    <row r="141" spans="1:51" hidden="1">
      <c r="A141" s="1186"/>
      <c r="B141" s="1187"/>
      <c r="C141" s="1185"/>
      <c r="D141" s="1188"/>
      <c r="E141" s="1189"/>
      <c r="F141" s="1189"/>
      <c r="G141" s="1189"/>
      <c r="H141" s="1189"/>
      <c r="I141" s="1208"/>
      <c r="J141" s="1189"/>
      <c r="K141" s="1199"/>
      <c r="L141" s="1199"/>
      <c r="M141" s="1192"/>
      <c r="N141" s="1192"/>
      <c r="O141" s="1190"/>
      <c r="P141" s="1192"/>
      <c r="Q141" s="1192"/>
      <c r="R141" s="374" t="s">
        <v>35</v>
      </c>
      <c r="S141" s="382"/>
      <c r="T141" s="382"/>
      <c r="U141" s="382"/>
      <c r="V141" s="382"/>
      <c r="W141" s="382"/>
      <c r="X141" s="382"/>
      <c r="Y141" s="382"/>
      <c r="Z141" s="382"/>
      <c r="AA141" s="382"/>
      <c r="AB141" s="382"/>
      <c r="AC141" s="382"/>
      <c r="AD141" s="382"/>
      <c r="AE141" s="382"/>
      <c r="AF141" s="382"/>
      <c r="AG141" s="382"/>
      <c r="AH141" s="382"/>
      <c r="AI141" s="382"/>
      <c r="AJ141" s="382"/>
      <c r="AK141" s="382"/>
      <c r="AL141" s="383"/>
      <c r="AM141" s="383"/>
      <c r="AN141" s="383"/>
      <c r="AO141" s="383"/>
      <c r="AP141" s="383"/>
      <c r="AQ141" s="383"/>
      <c r="AR141" s="383"/>
      <c r="AS141" s="383"/>
      <c r="AT141" s="383"/>
      <c r="AU141" s="389"/>
      <c r="AV141" s="390"/>
      <c r="AW141" s="391"/>
      <c r="AX141" s="1204"/>
    </row>
    <row r="142" spans="1:51" hidden="1">
      <c r="A142" s="1186" t="s">
        <v>158</v>
      </c>
      <c r="B142" s="1187" t="s">
        <v>105</v>
      </c>
      <c r="C142" s="1184" t="s">
        <v>39</v>
      </c>
      <c r="D142" s="1188">
        <v>100</v>
      </c>
      <c r="E142" s="1189">
        <v>42160</v>
      </c>
      <c r="F142" s="1189">
        <v>42254</v>
      </c>
      <c r="G142" s="1189"/>
      <c r="H142" s="1189">
        <v>42165</v>
      </c>
      <c r="I142" s="1207">
        <v>42267</v>
      </c>
      <c r="J142" s="1189"/>
      <c r="K142" s="1199">
        <f>O142+август!L133</f>
        <v>0</v>
      </c>
      <c r="L142" s="1199">
        <f>P142+август!L133</f>
        <v>0</v>
      </c>
      <c r="M142" s="1191">
        <f>D142-L142</f>
        <v>100</v>
      </c>
      <c r="N142" s="1191">
        <f>L142/D142*100</f>
        <v>0</v>
      </c>
      <c r="O142" s="1190">
        <f>SUM(S142:AW142)</f>
        <v>0</v>
      </c>
      <c r="P142" s="1191">
        <f>SUM(S143:AW143)</f>
        <v>0</v>
      </c>
      <c r="Q142" s="1191" t="e">
        <f>P142/O142*100</f>
        <v>#DIV/0!</v>
      </c>
      <c r="R142" s="380" t="s">
        <v>34</v>
      </c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1203" t="s">
        <v>326</v>
      </c>
      <c r="AY142" s="468">
        <f t="shared" si="11"/>
        <v>5</v>
      </c>
    </row>
    <row r="143" spans="1:51" hidden="1">
      <c r="A143" s="1186"/>
      <c r="B143" s="1187"/>
      <c r="C143" s="1185"/>
      <c r="D143" s="1188"/>
      <c r="E143" s="1189"/>
      <c r="F143" s="1189"/>
      <c r="G143" s="1189"/>
      <c r="H143" s="1189"/>
      <c r="I143" s="1208"/>
      <c r="J143" s="1189"/>
      <c r="K143" s="1199"/>
      <c r="L143" s="1199"/>
      <c r="M143" s="1192"/>
      <c r="N143" s="1192"/>
      <c r="O143" s="1190"/>
      <c r="P143" s="1192"/>
      <c r="Q143" s="1192"/>
      <c r="R143" s="374" t="s">
        <v>35</v>
      </c>
      <c r="S143" s="382"/>
      <c r="T143" s="382"/>
      <c r="U143" s="382"/>
      <c r="V143" s="382"/>
      <c r="W143" s="382"/>
      <c r="X143" s="382"/>
      <c r="Y143" s="382"/>
      <c r="Z143" s="382"/>
      <c r="AA143" s="382"/>
      <c r="AB143" s="382"/>
      <c r="AC143" s="382"/>
      <c r="AD143" s="382"/>
      <c r="AE143" s="382"/>
      <c r="AF143" s="382"/>
      <c r="AG143" s="382"/>
      <c r="AH143" s="382"/>
      <c r="AI143" s="382"/>
      <c r="AJ143" s="382"/>
      <c r="AK143" s="382"/>
      <c r="AL143" s="383"/>
      <c r="AM143" s="383"/>
      <c r="AN143" s="383"/>
      <c r="AO143" s="383"/>
      <c r="AP143" s="383"/>
      <c r="AQ143" s="383"/>
      <c r="AR143" s="383"/>
      <c r="AS143" s="383"/>
      <c r="AT143" s="383"/>
      <c r="AU143" s="389"/>
      <c r="AV143" s="390"/>
      <c r="AW143" s="391"/>
      <c r="AX143" s="1204"/>
    </row>
    <row r="144" spans="1:51" hidden="1">
      <c r="A144" s="1186" t="s">
        <v>159</v>
      </c>
      <c r="B144" s="1187" t="s">
        <v>106</v>
      </c>
      <c r="C144" s="1184" t="s">
        <v>39</v>
      </c>
      <c r="D144" s="1188">
        <v>100</v>
      </c>
      <c r="E144" s="1189">
        <v>42160</v>
      </c>
      <c r="F144" s="1189">
        <v>42254</v>
      </c>
      <c r="G144" s="1189"/>
      <c r="H144" s="1189">
        <v>42174</v>
      </c>
      <c r="I144" s="1207">
        <v>42277</v>
      </c>
      <c r="J144" s="1189"/>
      <c r="K144" s="1199">
        <f>O144+август!L135</f>
        <v>0</v>
      </c>
      <c r="L144" s="1199">
        <f>P144+август!L135</f>
        <v>0</v>
      </c>
      <c r="M144" s="1191">
        <f>D144-L144</f>
        <v>100</v>
      </c>
      <c r="N144" s="1191">
        <f>L144/D144*100</f>
        <v>0</v>
      </c>
      <c r="O144" s="1190">
        <f>SUM(S144:AW144)</f>
        <v>0</v>
      </c>
      <c r="P144" s="1191">
        <f>SUM(S145:AW145)</f>
        <v>0</v>
      </c>
      <c r="Q144" s="1191" t="e">
        <f>P144/O144*100</f>
        <v>#DIV/0!</v>
      </c>
      <c r="R144" s="380" t="s">
        <v>34</v>
      </c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1203" t="s">
        <v>326</v>
      </c>
      <c r="AY144" s="468">
        <f t="shared" si="11"/>
        <v>14</v>
      </c>
    </row>
    <row r="145" spans="1:51" hidden="1">
      <c r="A145" s="1186"/>
      <c r="B145" s="1187"/>
      <c r="C145" s="1185"/>
      <c r="D145" s="1188"/>
      <c r="E145" s="1189"/>
      <c r="F145" s="1189"/>
      <c r="G145" s="1189"/>
      <c r="H145" s="1189"/>
      <c r="I145" s="1208"/>
      <c r="J145" s="1189"/>
      <c r="K145" s="1199"/>
      <c r="L145" s="1199"/>
      <c r="M145" s="1192"/>
      <c r="N145" s="1192"/>
      <c r="O145" s="1190"/>
      <c r="P145" s="1192"/>
      <c r="Q145" s="1192"/>
      <c r="R145" s="374" t="s">
        <v>35</v>
      </c>
      <c r="S145" s="382"/>
      <c r="T145" s="382"/>
      <c r="U145" s="382"/>
      <c r="V145" s="382"/>
      <c r="W145" s="382"/>
      <c r="X145" s="382"/>
      <c r="Y145" s="382"/>
      <c r="Z145" s="382"/>
      <c r="AA145" s="382"/>
      <c r="AB145" s="382"/>
      <c r="AC145" s="382"/>
      <c r="AD145" s="382"/>
      <c r="AE145" s="382"/>
      <c r="AF145" s="382"/>
      <c r="AG145" s="382"/>
      <c r="AH145" s="382"/>
      <c r="AI145" s="382"/>
      <c r="AJ145" s="382"/>
      <c r="AK145" s="382"/>
      <c r="AL145" s="383"/>
      <c r="AM145" s="383"/>
      <c r="AN145" s="383"/>
      <c r="AO145" s="383"/>
      <c r="AP145" s="383"/>
      <c r="AQ145" s="383"/>
      <c r="AR145" s="383"/>
      <c r="AS145" s="383"/>
      <c r="AT145" s="383"/>
      <c r="AU145" s="389"/>
      <c r="AV145" s="390"/>
      <c r="AW145" s="391"/>
      <c r="AX145" s="1204"/>
    </row>
    <row r="146" spans="1:51" hidden="1">
      <c r="A146" s="1186" t="s">
        <v>160</v>
      </c>
      <c r="B146" s="1187" t="s">
        <v>102</v>
      </c>
      <c r="C146" s="1184" t="s">
        <v>39</v>
      </c>
      <c r="D146" s="1188">
        <v>100</v>
      </c>
      <c r="E146" s="1189">
        <v>42114</v>
      </c>
      <c r="F146" s="1189">
        <v>42249</v>
      </c>
      <c r="G146" s="1189"/>
      <c r="H146" s="1189">
        <v>42127</v>
      </c>
      <c r="I146" s="1207">
        <v>42270</v>
      </c>
      <c r="J146" s="1189"/>
      <c r="K146" s="1199">
        <f>O146+август!L137</f>
        <v>0</v>
      </c>
      <c r="L146" s="1199">
        <f>P146+август!L137</f>
        <v>0</v>
      </c>
      <c r="M146" s="1191">
        <f>D146-L146</f>
        <v>100</v>
      </c>
      <c r="N146" s="1191">
        <f>L146/D146*100</f>
        <v>0</v>
      </c>
      <c r="O146" s="1190">
        <f>SUM(S146:AW146)</f>
        <v>0</v>
      </c>
      <c r="P146" s="1191">
        <f>SUM(S147:AW147)</f>
        <v>0</v>
      </c>
      <c r="Q146" s="1191" t="e">
        <f>P146/O146*100</f>
        <v>#DIV/0!</v>
      </c>
      <c r="R146" s="380" t="s">
        <v>34</v>
      </c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1203" t="s">
        <v>326</v>
      </c>
      <c r="AY146" s="468">
        <f t="shared" si="11"/>
        <v>13</v>
      </c>
    </row>
    <row r="147" spans="1:51" hidden="1">
      <c r="A147" s="1186"/>
      <c r="B147" s="1187"/>
      <c r="C147" s="1185"/>
      <c r="D147" s="1188"/>
      <c r="E147" s="1189"/>
      <c r="F147" s="1189"/>
      <c r="G147" s="1189"/>
      <c r="H147" s="1189"/>
      <c r="I147" s="1208"/>
      <c r="J147" s="1189"/>
      <c r="K147" s="1199"/>
      <c r="L147" s="1199"/>
      <c r="M147" s="1192"/>
      <c r="N147" s="1192"/>
      <c r="O147" s="1190"/>
      <c r="P147" s="1192"/>
      <c r="Q147" s="1192"/>
      <c r="R147" s="374" t="s">
        <v>35</v>
      </c>
      <c r="S147" s="382"/>
      <c r="T147" s="382"/>
      <c r="U147" s="382"/>
      <c r="V147" s="382"/>
      <c r="W147" s="382"/>
      <c r="X147" s="382"/>
      <c r="Y147" s="382"/>
      <c r="Z147" s="382"/>
      <c r="AA147" s="382"/>
      <c r="AB147" s="382"/>
      <c r="AC147" s="382"/>
      <c r="AD147" s="382"/>
      <c r="AE147" s="382"/>
      <c r="AF147" s="382"/>
      <c r="AG147" s="382"/>
      <c r="AH147" s="382"/>
      <c r="AI147" s="382"/>
      <c r="AJ147" s="382"/>
      <c r="AK147" s="382"/>
      <c r="AL147" s="383"/>
      <c r="AM147" s="383"/>
      <c r="AN147" s="383"/>
      <c r="AO147" s="383"/>
      <c r="AP147" s="383"/>
      <c r="AQ147" s="383"/>
      <c r="AR147" s="383"/>
      <c r="AS147" s="383"/>
      <c r="AT147" s="383"/>
      <c r="AU147" s="389"/>
      <c r="AV147" s="390"/>
      <c r="AW147" s="391"/>
      <c r="AX147" s="1204"/>
    </row>
    <row r="148" spans="1:51" hidden="1">
      <c r="A148" s="1186" t="s">
        <v>161</v>
      </c>
      <c r="B148" s="1187" t="s">
        <v>97</v>
      </c>
      <c r="C148" s="1184" t="s">
        <v>39</v>
      </c>
      <c r="D148" s="1188">
        <v>100</v>
      </c>
      <c r="E148" s="1189">
        <v>42160</v>
      </c>
      <c r="F148" s="1189"/>
      <c r="G148" s="1189"/>
      <c r="H148" s="1189">
        <v>42164</v>
      </c>
      <c r="I148" s="1207"/>
      <c r="J148" s="1189"/>
      <c r="K148" s="1199">
        <f>O148+август!L139</f>
        <v>0</v>
      </c>
      <c r="L148" s="1199">
        <f>P148+август!L139</f>
        <v>0</v>
      </c>
      <c r="M148" s="1191">
        <f>D148-L148</f>
        <v>100</v>
      </c>
      <c r="N148" s="1191">
        <f>L148/D148*100</f>
        <v>0</v>
      </c>
      <c r="O148" s="1190">
        <f>SUM(S148:AW148)</f>
        <v>0</v>
      </c>
      <c r="P148" s="1191">
        <f>SUM(S149:AW149)</f>
        <v>0</v>
      </c>
      <c r="Q148" s="1191" t="e">
        <f>P148/O148*100</f>
        <v>#DIV/0!</v>
      </c>
      <c r="R148" s="380" t="s">
        <v>34</v>
      </c>
      <c r="S148" s="381"/>
      <c r="T148" s="381"/>
      <c r="U148" s="381"/>
      <c r="V148" s="381"/>
      <c r="W148" s="381"/>
      <c r="X148" s="381"/>
      <c r="Y148" s="381"/>
      <c r="Z148" s="381"/>
      <c r="AA148" s="381"/>
      <c r="AB148" s="381"/>
      <c r="AC148" s="381"/>
      <c r="AD148" s="381"/>
      <c r="AE148" s="381"/>
      <c r="AF148" s="381"/>
      <c r="AG148" s="381"/>
      <c r="AH148" s="381"/>
      <c r="AI148" s="381"/>
      <c r="AJ148" s="381"/>
      <c r="AK148" s="381"/>
      <c r="AL148" s="381"/>
      <c r="AM148" s="381"/>
      <c r="AN148" s="381"/>
      <c r="AO148" s="381"/>
      <c r="AP148" s="381"/>
      <c r="AQ148" s="381"/>
      <c r="AR148" s="381"/>
      <c r="AS148" s="381"/>
      <c r="AT148" s="381"/>
      <c r="AU148" s="381"/>
      <c r="AV148" s="381"/>
      <c r="AW148" s="381"/>
      <c r="AX148" s="1203" t="s">
        <v>326</v>
      </c>
      <c r="AY148" s="468">
        <f t="shared" si="11"/>
        <v>4</v>
      </c>
    </row>
    <row r="149" spans="1:51" hidden="1">
      <c r="A149" s="1186"/>
      <c r="B149" s="1187"/>
      <c r="C149" s="1185"/>
      <c r="D149" s="1188"/>
      <c r="E149" s="1189"/>
      <c r="F149" s="1189"/>
      <c r="G149" s="1189"/>
      <c r="H149" s="1189"/>
      <c r="I149" s="1208"/>
      <c r="J149" s="1189"/>
      <c r="K149" s="1199"/>
      <c r="L149" s="1199"/>
      <c r="M149" s="1192"/>
      <c r="N149" s="1192"/>
      <c r="O149" s="1190"/>
      <c r="P149" s="1192"/>
      <c r="Q149" s="1192"/>
      <c r="R149" s="374" t="s">
        <v>35</v>
      </c>
      <c r="S149" s="382"/>
      <c r="T149" s="382"/>
      <c r="U149" s="382"/>
      <c r="V149" s="382"/>
      <c r="W149" s="382"/>
      <c r="X149" s="382"/>
      <c r="Y149" s="382"/>
      <c r="Z149" s="382"/>
      <c r="AA149" s="382"/>
      <c r="AB149" s="382"/>
      <c r="AC149" s="382"/>
      <c r="AD149" s="382"/>
      <c r="AE149" s="382"/>
      <c r="AF149" s="382"/>
      <c r="AG149" s="382"/>
      <c r="AH149" s="382"/>
      <c r="AI149" s="382"/>
      <c r="AJ149" s="382"/>
      <c r="AK149" s="382"/>
      <c r="AL149" s="383"/>
      <c r="AM149" s="383"/>
      <c r="AN149" s="383"/>
      <c r="AO149" s="383"/>
      <c r="AP149" s="383"/>
      <c r="AQ149" s="383"/>
      <c r="AR149" s="383"/>
      <c r="AS149" s="383"/>
      <c r="AT149" s="383"/>
      <c r="AU149" s="389"/>
      <c r="AV149" s="390"/>
      <c r="AW149" s="391"/>
      <c r="AX149" s="1204"/>
    </row>
    <row r="150" spans="1:51" hidden="1">
      <c r="A150" s="392">
        <v>5</v>
      </c>
      <c r="B150" s="1193" t="s">
        <v>107</v>
      </c>
      <c r="C150" s="1193"/>
      <c r="D150" s="1193"/>
      <c r="E150" s="1193">
        <v>42175</v>
      </c>
      <c r="F150" s="1193"/>
      <c r="G150" s="1193"/>
      <c r="H150" s="1193">
        <v>42239</v>
      </c>
      <c r="I150" s="1193"/>
      <c r="J150" s="1193"/>
      <c r="K150" s="1193"/>
      <c r="L150" s="1193"/>
      <c r="M150" s="1193"/>
      <c r="N150" s="1193"/>
      <c r="O150" s="1193"/>
      <c r="P150" s="1193"/>
      <c r="Q150" s="1193"/>
      <c r="R150" s="1193"/>
      <c r="S150" s="1193"/>
      <c r="T150" s="1193"/>
      <c r="U150" s="1193"/>
      <c r="V150" s="1193"/>
      <c r="W150" s="1193"/>
      <c r="X150" s="1193"/>
      <c r="Y150" s="1193"/>
      <c r="Z150" s="1193"/>
      <c r="AA150" s="1193"/>
      <c r="AB150" s="1193"/>
      <c r="AC150" s="1193"/>
      <c r="AD150" s="1193"/>
      <c r="AE150" s="1193"/>
      <c r="AF150" s="1193"/>
      <c r="AG150" s="1193"/>
      <c r="AH150" s="1193"/>
      <c r="AI150" s="1193"/>
      <c r="AJ150" s="1193"/>
      <c r="AK150" s="1193"/>
      <c r="AL150" s="1193"/>
      <c r="AM150" s="1193"/>
      <c r="AN150" s="1193"/>
      <c r="AO150" s="1193"/>
      <c r="AP150" s="1193"/>
      <c r="AQ150" s="1193"/>
      <c r="AR150" s="1193"/>
      <c r="AS150" s="1193"/>
      <c r="AT150" s="1193"/>
      <c r="AU150" s="1193"/>
      <c r="AV150" s="1193"/>
      <c r="AW150" s="1193"/>
      <c r="AX150" s="1193"/>
    </row>
    <row r="151" spans="1:51" hidden="1">
      <c r="A151" s="1186" t="s">
        <v>162</v>
      </c>
      <c r="B151" s="1187" t="s">
        <v>94</v>
      </c>
      <c r="C151" s="1184" t="s">
        <v>39</v>
      </c>
      <c r="D151" s="1188">
        <v>100</v>
      </c>
      <c r="E151" s="1189">
        <v>42175</v>
      </c>
      <c r="F151" s="1189">
        <v>42210</v>
      </c>
      <c r="G151" s="1189"/>
      <c r="H151" s="1189">
        <v>42214</v>
      </c>
      <c r="I151" s="1189">
        <v>42306</v>
      </c>
      <c r="J151" s="1189"/>
      <c r="K151" s="1190">
        <f>O151+август!L142</f>
        <v>0</v>
      </c>
      <c r="L151" s="1190">
        <f>P151+август!L142</f>
        <v>0</v>
      </c>
      <c r="M151" s="1190">
        <f>D151-L151</f>
        <v>100</v>
      </c>
      <c r="N151" s="1190">
        <f>L151/D151*100</f>
        <v>0</v>
      </c>
      <c r="O151" s="1190">
        <f>SUM(S151:AW151)</f>
        <v>0</v>
      </c>
      <c r="P151" s="1190">
        <f>SUM(S152:AW152)</f>
        <v>0</v>
      </c>
      <c r="Q151" s="1190" t="e">
        <f>P151/O151*100</f>
        <v>#DIV/0!</v>
      </c>
      <c r="R151" s="380" t="s">
        <v>34</v>
      </c>
      <c r="S151" s="381"/>
      <c r="T151" s="381"/>
      <c r="U151" s="381"/>
      <c r="V151" s="381"/>
      <c r="W151" s="381"/>
      <c r="X151" s="381"/>
      <c r="Y151" s="381"/>
      <c r="Z151" s="381"/>
      <c r="AA151" s="381"/>
      <c r="AB151" s="381"/>
      <c r="AC151" s="381"/>
      <c r="AD151" s="381"/>
      <c r="AE151" s="381"/>
      <c r="AF151" s="381"/>
      <c r="AG151" s="381"/>
      <c r="AH151" s="381"/>
      <c r="AI151" s="381"/>
      <c r="AJ151" s="381"/>
      <c r="AK151" s="381"/>
      <c r="AL151" s="381"/>
      <c r="AM151" s="381"/>
      <c r="AN151" s="381"/>
      <c r="AO151" s="381"/>
      <c r="AP151" s="381"/>
      <c r="AQ151" s="381"/>
      <c r="AR151" s="381"/>
      <c r="AS151" s="381"/>
      <c r="AT151" s="381"/>
      <c r="AU151" s="381"/>
      <c r="AV151" s="381"/>
      <c r="AW151" s="381"/>
      <c r="AX151" s="1203" t="s">
        <v>326</v>
      </c>
    </row>
    <row r="152" spans="1:51" hidden="1">
      <c r="A152" s="1186"/>
      <c r="B152" s="1187"/>
      <c r="C152" s="1185"/>
      <c r="D152" s="1188"/>
      <c r="E152" s="1189"/>
      <c r="F152" s="1189"/>
      <c r="G152" s="1189"/>
      <c r="H152" s="1189"/>
      <c r="I152" s="1189"/>
      <c r="J152" s="1189"/>
      <c r="K152" s="1190"/>
      <c r="L152" s="1190"/>
      <c r="M152" s="1190"/>
      <c r="N152" s="1190"/>
      <c r="O152" s="1190"/>
      <c r="P152" s="1190"/>
      <c r="Q152" s="1190"/>
      <c r="R152" s="374" t="s">
        <v>35</v>
      </c>
      <c r="S152" s="382"/>
      <c r="T152" s="382"/>
      <c r="U152" s="382"/>
      <c r="V152" s="382"/>
      <c r="W152" s="382"/>
      <c r="X152" s="382"/>
      <c r="Y152" s="382"/>
      <c r="Z152" s="382"/>
      <c r="AA152" s="382"/>
      <c r="AB152" s="382"/>
      <c r="AC152" s="382"/>
      <c r="AD152" s="382"/>
      <c r="AE152" s="382"/>
      <c r="AF152" s="382"/>
      <c r="AG152" s="382"/>
      <c r="AH152" s="382"/>
      <c r="AI152" s="382"/>
      <c r="AJ152" s="382"/>
      <c r="AK152" s="382"/>
      <c r="AL152" s="383"/>
      <c r="AM152" s="383"/>
      <c r="AN152" s="383"/>
      <c r="AO152" s="383"/>
      <c r="AP152" s="383"/>
      <c r="AQ152" s="383"/>
      <c r="AR152" s="383"/>
      <c r="AS152" s="383"/>
      <c r="AT152" s="383"/>
      <c r="AU152" s="389"/>
      <c r="AV152" s="390"/>
      <c r="AW152" s="391"/>
      <c r="AX152" s="1204"/>
    </row>
    <row r="153" spans="1:51" hidden="1">
      <c r="A153" s="1186" t="s">
        <v>163</v>
      </c>
      <c r="B153" s="1187" t="s">
        <v>8</v>
      </c>
      <c r="C153" s="1184" t="s">
        <v>39</v>
      </c>
      <c r="D153" s="1188">
        <v>100</v>
      </c>
      <c r="E153" s="1189">
        <v>42175</v>
      </c>
      <c r="F153" s="1189">
        <v>42210</v>
      </c>
      <c r="G153" s="1189"/>
      <c r="H153" s="1189">
        <v>42214</v>
      </c>
      <c r="I153" s="1189">
        <v>42306</v>
      </c>
      <c r="J153" s="1189"/>
      <c r="K153" s="1190">
        <f>O153+август!L144</f>
        <v>0</v>
      </c>
      <c r="L153" s="1190">
        <f>P153+август!L144</f>
        <v>0</v>
      </c>
      <c r="M153" s="1190">
        <f>D153-L153</f>
        <v>100</v>
      </c>
      <c r="N153" s="1190">
        <f>L153/D153*100</f>
        <v>0</v>
      </c>
      <c r="O153" s="1190">
        <f>SUM(S153:AW153)</f>
        <v>0</v>
      </c>
      <c r="P153" s="1190">
        <f>SUM(S154:AW154)</f>
        <v>0</v>
      </c>
      <c r="Q153" s="1190" t="e">
        <f>P153/O153*100</f>
        <v>#DIV/0!</v>
      </c>
      <c r="R153" s="380" t="s">
        <v>34</v>
      </c>
      <c r="S153" s="381"/>
      <c r="T153" s="381"/>
      <c r="U153" s="381"/>
      <c r="V153" s="381"/>
      <c r="W153" s="381"/>
      <c r="X153" s="381"/>
      <c r="Y153" s="381"/>
      <c r="Z153" s="381"/>
      <c r="AA153" s="381"/>
      <c r="AB153" s="381"/>
      <c r="AC153" s="381"/>
      <c r="AD153" s="381"/>
      <c r="AE153" s="381"/>
      <c r="AF153" s="381"/>
      <c r="AG153" s="381"/>
      <c r="AH153" s="381"/>
      <c r="AI153" s="381"/>
      <c r="AJ153" s="381"/>
      <c r="AK153" s="381"/>
      <c r="AL153" s="381"/>
      <c r="AM153" s="381"/>
      <c r="AN153" s="381"/>
      <c r="AO153" s="381"/>
      <c r="AP153" s="381"/>
      <c r="AQ153" s="381"/>
      <c r="AR153" s="381"/>
      <c r="AS153" s="381"/>
      <c r="AT153" s="381"/>
      <c r="AU153" s="381"/>
      <c r="AV153" s="381"/>
      <c r="AW153" s="381"/>
      <c r="AX153" s="1203" t="s">
        <v>326</v>
      </c>
    </row>
    <row r="154" spans="1:51" hidden="1">
      <c r="A154" s="1186"/>
      <c r="B154" s="1187"/>
      <c r="C154" s="1185"/>
      <c r="D154" s="1188"/>
      <c r="E154" s="1189"/>
      <c r="F154" s="1189"/>
      <c r="G154" s="1189"/>
      <c r="H154" s="1189"/>
      <c r="I154" s="1189"/>
      <c r="J154" s="1189"/>
      <c r="K154" s="1190"/>
      <c r="L154" s="1190"/>
      <c r="M154" s="1190"/>
      <c r="N154" s="1190"/>
      <c r="O154" s="1190"/>
      <c r="P154" s="1190"/>
      <c r="Q154" s="1190"/>
      <c r="R154" s="374" t="s">
        <v>35</v>
      </c>
      <c r="S154" s="382"/>
      <c r="T154" s="382"/>
      <c r="U154" s="382"/>
      <c r="V154" s="382"/>
      <c r="W154" s="382"/>
      <c r="X154" s="382"/>
      <c r="Y154" s="382"/>
      <c r="Z154" s="382"/>
      <c r="AA154" s="382"/>
      <c r="AB154" s="382"/>
      <c r="AC154" s="382"/>
      <c r="AD154" s="382"/>
      <c r="AE154" s="382"/>
      <c r="AF154" s="382"/>
      <c r="AG154" s="382"/>
      <c r="AH154" s="382"/>
      <c r="AI154" s="382"/>
      <c r="AJ154" s="382"/>
      <c r="AK154" s="382"/>
      <c r="AL154" s="383"/>
      <c r="AM154" s="383"/>
      <c r="AN154" s="383"/>
      <c r="AO154" s="383"/>
      <c r="AP154" s="383"/>
      <c r="AQ154" s="383"/>
      <c r="AR154" s="383"/>
      <c r="AS154" s="383"/>
      <c r="AT154" s="383"/>
      <c r="AU154" s="389"/>
      <c r="AV154" s="390"/>
      <c r="AW154" s="391"/>
      <c r="AX154" s="1204"/>
    </row>
    <row r="155" spans="1:51" hidden="1">
      <c r="A155" s="392">
        <v>6</v>
      </c>
      <c r="B155" s="1193" t="s">
        <v>108</v>
      </c>
      <c r="C155" s="1193"/>
      <c r="D155" s="1193"/>
      <c r="E155" s="1193">
        <v>42175</v>
      </c>
      <c r="F155" s="1193"/>
      <c r="G155" s="1193"/>
      <c r="H155" s="1193">
        <v>42239</v>
      </c>
      <c r="I155" s="1193"/>
      <c r="J155" s="1193"/>
      <c r="K155" s="1193"/>
      <c r="L155" s="1193"/>
      <c r="M155" s="1193"/>
      <c r="N155" s="1193"/>
      <c r="O155" s="1193"/>
      <c r="P155" s="1193"/>
      <c r="Q155" s="1193"/>
      <c r="R155" s="1193"/>
      <c r="S155" s="1193"/>
      <c r="T155" s="1193"/>
      <c r="U155" s="1193"/>
      <c r="V155" s="1193"/>
      <c r="W155" s="1193"/>
      <c r="X155" s="1193"/>
      <c r="Y155" s="1193"/>
      <c r="Z155" s="1193"/>
      <c r="AA155" s="1193"/>
      <c r="AB155" s="1193"/>
      <c r="AC155" s="1193"/>
      <c r="AD155" s="1193"/>
      <c r="AE155" s="1193"/>
      <c r="AF155" s="1193"/>
      <c r="AG155" s="1193"/>
      <c r="AH155" s="1193"/>
      <c r="AI155" s="1193"/>
      <c r="AJ155" s="1193"/>
      <c r="AK155" s="1193"/>
      <c r="AL155" s="1193"/>
      <c r="AM155" s="1193"/>
      <c r="AN155" s="1193"/>
      <c r="AO155" s="1193"/>
      <c r="AP155" s="1193"/>
      <c r="AQ155" s="1193"/>
      <c r="AR155" s="1193"/>
      <c r="AS155" s="1193"/>
      <c r="AT155" s="1193"/>
      <c r="AU155" s="1193"/>
      <c r="AV155" s="1193"/>
      <c r="AW155" s="1193"/>
      <c r="AX155" s="1193"/>
    </row>
    <row r="156" spans="1:51" hidden="1">
      <c r="A156" s="1186" t="s">
        <v>164</v>
      </c>
      <c r="B156" s="1205" t="s">
        <v>1105</v>
      </c>
      <c r="C156" s="1184" t="s">
        <v>406</v>
      </c>
      <c r="D156" s="1188">
        <v>93</v>
      </c>
      <c r="E156" s="1189">
        <v>42175</v>
      </c>
      <c r="F156" s="1189"/>
      <c r="G156" s="1189">
        <v>42151</v>
      </c>
      <c r="H156" s="1189">
        <v>42270</v>
      </c>
      <c r="I156" s="1189">
        <v>42306</v>
      </c>
      <c r="J156" s="1189"/>
      <c r="K156" s="1199">
        <f>август!L156+O156</f>
        <v>93</v>
      </c>
      <c r="L156" s="1199">
        <f>август!L156+P156</f>
        <v>21</v>
      </c>
      <c r="M156" s="1191">
        <f>D156-L156</f>
        <v>72</v>
      </c>
      <c r="N156" s="1191">
        <f>L156/D156*100</f>
        <v>22.58064516129032</v>
      </c>
      <c r="O156" s="1188">
        <f>SUM(S156:AW156)</f>
        <v>72</v>
      </c>
      <c r="P156" s="1191">
        <f>SUM(S157:AW157)</f>
        <v>0</v>
      </c>
      <c r="Q156" s="1191">
        <f>P156/O156*100</f>
        <v>0</v>
      </c>
      <c r="R156" s="380" t="s">
        <v>34</v>
      </c>
      <c r="S156" s="381">
        <f>ROUND(72/22,0)</f>
        <v>3</v>
      </c>
      <c r="T156" s="381">
        <f t="shared" ref="T156:AN156" si="13">ROUND(72/22,0)</f>
        <v>3</v>
      </c>
      <c r="U156" s="381">
        <f t="shared" si="13"/>
        <v>3</v>
      </c>
      <c r="V156" s="381">
        <f t="shared" si="13"/>
        <v>3</v>
      </c>
      <c r="W156" s="381">
        <f t="shared" si="13"/>
        <v>3</v>
      </c>
      <c r="X156" s="381">
        <f t="shared" si="13"/>
        <v>3</v>
      </c>
      <c r="Y156" s="381">
        <f t="shared" si="13"/>
        <v>3</v>
      </c>
      <c r="Z156" s="381">
        <f t="shared" si="13"/>
        <v>3</v>
      </c>
      <c r="AA156" s="381">
        <f t="shared" si="13"/>
        <v>3</v>
      </c>
      <c r="AB156" s="381">
        <f t="shared" si="13"/>
        <v>3</v>
      </c>
      <c r="AC156" s="381">
        <f t="shared" si="13"/>
        <v>3</v>
      </c>
      <c r="AD156" s="381">
        <f t="shared" si="13"/>
        <v>3</v>
      </c>
      <c r="AE156" s="381">
        <f t="shared" si="13"/>
        <v>3</v>
      </c>
      <c r="AF156" s="381">
        <f t="shared" si="13"/>
        <v>3</v>
      </c>
      <c r="AG156" s="381">
        <f t="shared" si="13"/>
        <v>3</v>
      </c>
      <c r="AH156" s="381">
        <f t="shared" si="13"/>
        <v>3</v>
      </c>
      <c r="AI156" s="381">
        <f t="shared" si="13"/>
        <v>3</v>
      </c>
      <c r="AJ156" s="381">
        <f t="shared" si="13"/>
        <v>3</v>
      </c>
      <c r="AK156" s="381">
        <f t="shared" si="13"/>
        <v>3</v>
      </c>
      <c r="AL156" s="381">
        <f t="shared" si="13"/>
        <v>3</v>
      </c>
      <c r="AM156" s="381">
        <f t="shared" si="13"/>
        <v>3</v>
      </c>
      <c r="AN156" s="381">
        <f t="shared" si="13"/>
        <v>3</v>
      </c>
      <c r="AO156" s="381">
        <v>6</v>
      </c>
      <c r="AP156" s="381"/>
      <c r="AQ156" s="381"/>
      <c r="AR156" s="381"/>
      <c r="AS156" s="381"/>
      <c r="AT156" s="381"/>
      <c r="AU156" s="381"/>
      <c r="AV156" s="381"/>
      <c r="AW156" s="381"/>
      <c r="AX156" s="1184" t="s">
        <v>421</v>
      </c>
    </row>
    <row r="157" spans="1:51" hidden="1">
      <c r="A157" s="1186"/>
      <c r="B157" s="1206"/>
      <c r="C157" s="1185"/>
      <c r="D157" s="1188"/>
      <c r="E157" s="1189"/>
      <c r="F157" s="1189"/>
      <c r="G157" s="1189"/>
      <c r="H157" s="1189"/>
      <c r="I157" s="1189"/>
      <c r="J157" s="1189"/>
      <c r="K157" s="1199"/>
      <c r="L157" s="1199"/>
      <c r="M157" s="1192"/>
      <c r="N157" s="1192"/>
      <c r="O157" s="1188"/>
      <c r="P157" s="1192"/>
      <c r="Q157" s="1192"/>
      <c r="R157" s="374" t="s">
        <v>35</v>
      </c>
      <c r="S157" s="382"/>
      <c r="T157" s="382"/>
      <c r="U157" s="382"/>
      <c r="V157" s="382"/>
      <c r="W157" s="382"/>
      <c r="X157" s="382"/>
      <c r="Y157" s="382"/>
      <c r="Z157" s="382"/>
      <c r="AA157" s="382"/>
      <c r="AB157" s="382"/>
      <c r="AC157" s="382"/>
      <c r="AD157" s="382"/>
      <c r="AE157" s="382"/>
      <c r="AF157" s="382"/>
      <c r="AG157" s="382"/>
      <c r="AH157" s="382"/>
      <c r="AI157" s="382"/>
      <c r="AJ157" s="382"/>
      <c r="AK157" s="382"/>
      <c r="AL157" s="383"/>
      <c r="AM157" s="383"/>
      <c r="AN157" s="383"/>
      <c r="AO157" s="383"/>
      <c r="AP157" s="383"/>
      <c r="AQ157" s="383"/>
      <c r="AR157" s="383"/>
      <c r="AS157" s="383"/>
      <c r="AT157" s="383"/>
      <c r="AU157" s="389"/>
      <c r="AV157" s="390"/>
      <c r="AW157" s="391"/>
      <c r="AX157" s="1185"/>
    </row>
    <row r="158" spans="1:51" hidden="1">
      <c r="A158" s="392">
        <v>7</v>
      </c>
      <c r="B158" s="1193" t="s">
        <v>110</v>
      </c>
      <c r="C158" s="1193"/>
      <c r="D158" s="1193"/>
      <c r="E158" s="1193">
        <v>42075</v>
      </c>
      <c r="F158" s="1193"/>
      <c r="G158" s="1193"/>
      <c r="H158" s="1193">
        <v>42203</v>
      </c>
      <c r="I158" s="1193"/>
      <c r="J158" s="1193"/>
      <c r="K158" s="1193"/>
      <c r="L158" s="1193"/>
      <c r="M158" s="1193"/>
      <c r="N158" s="1193"/>
      <c r="O158" s="1193"/>
      <c r="P158" s="1193"/>
      <c r="Q158" s="1193"/>
      <c r="R158" s="1193"/>
      <c r="S158" s="1193"/>
      <c r="T158" s="1193"/>
      <c r="U158" s="1193"/>
      <c r="V158" s="1193"/>
      <c r="W158" s="1193"/>
      <c r="X158" s="1193"/>
      <c r="Y158" s="1193"/>
      <c r="Z158" s="1193"/>
      <c r="AA158" s="1193"/>
      <c r="AB158" s="1193"/>
      <c r="AC158" s="1193"/>
      <c r="AD158" s="1193"/>
      <c r="AE158" s="1193"/>
      <c r="AF158" s="1193"/>
      <c r="AG158" s="1193"/>
      <c r="AH158" s="1193"/>
      <c r="AI158" s="1193"/>
      <c r="AJ158" s="1193"/>
      <c r="AK158" s="1193"/>
      <c r="AL158" s="1193"/>
      <c r="AM158" s="1193"/>
      <c r="AN158" s="1193"/>
      <c r="AO158" s="1193"/>
      <c r="AP158" s="1193"/>
      <c r="AQ158" s="1193"/>
      <c r="AR158" s="1193"/>
      <c r="AS158" s="1193"/>
      <c r="AT158" s="1193"/>
      <c r="AU158" s="1193"/>
      <c r="AV158" s="1193"/>
      <c r="AW158" s="1193"/>
      <c r="AX158" s="1193"/>
    </row>
    <row r="159" spans="1:51" hidden="1">
      <c r="A159" s="1198" t="s">
        <v>165</v>
      </c>
      <c r="B159" s="1187" t="s">
        <v>93</v>
      </c>
      <c r="C159" s="1184" t="s">
        <v>38</v>
      </c>
      <c r="D159" s="1188">
        <v>7100</v>
      </c>
      <c r="E159" s="1200">
        <v>42075</v>
      </c>
      <c r="F159" s="1200">
        <v>42197</v>
      </c>
      <c r="G159" s="1200"/>
      <c r="H159" s="1200">
        <v>42119</v>
      </c>
      <c r="I159" s="1200">
        <f>F159+AY159</f>
        <v>42241</v>
      </c>
      <c r="J159" s="1200"/>
      <c r="K159" s="1199">
        <f>O159+август!L150</f>
        <v>0</v>
      </c>
      <c r="L159" s="1199">
        <f>P159+август!L150</f>
        <v>0</v>
      </c>
      <c r="M159" s="1201">
        <f>D159-L159</f>
        <v>7100</v>
      </c>
      <c r="N159" s="1201">
        <f>L159/D159*100</f>
        <v>0</v>
      </c>
      <c r="O159" s="1188">
        <f>SUM(S159:AW159)</f>
        <v>0</v>
      </c>
      <c r="P159" s="1201">
        <f>SUM(S160:AW160)</f>
        <v>0</v>
      </c>
      <c r="Q159" s="1201" t="e">
        <f>P159/O159*100</f>
        <v>#DIV/0!</v>
      </c>
      <c r="R159" s="380" t="s">
        <v>34</v>
      </c>
      <c r="S159" s="381"/>
      <c r="T159" s="381"/>
      <c r="U159" s="381"/>
      <c r="V159" s="381"/>
      <c r="W159" s="381"/>
      <c r="X159" s="381"/>
      <c r="Y159" s="381"/>
      <c r="Z159" s="381"/>
      <c r="AA159" s="381"/>
      <c r="AB159" s="381"/>
      <c r="AC159" s="381"/>
      <c r="AD159" s="381"/>
      <c r="AE159" s="381"/>
      <c r="AF159" s="381"/>
      <c r="AG159" s="381"/>
      <c r="AH159" s="381"/>
      <c r="AI159" s="381"/>
      <c r="AJ159" s="381"/>
      <c r="AK159" s="381"/>
      <c r="AL159" s="381"/>
      <c r="AM159" s="381"/>
      <c r="AN159" s="381"/>
      <c r="AO159" s="381"/>
      <c r="AP159" s="381"/>
      <c r="AQ159" s="381"/>
      <c r="AR159" s="381"/>
      <c r="AS159" s="381"/>
      <c r="AT159" s="381"/>
      <c r="AU159" s="381"/>
      <c r="AV159" s="381"/>
      <c r="AW159" s="381"/>
      <c r="AX159" s="1203"/>
      <c r="AY159" s="468">
        <f t="shared" ref="AY159:AY176" si="14">H159-E159</f>
        <v>44</v>
      </c>
    </row>
    <row r="160" spans="1:51" hidden="1">
      <c r="A160" s="1198"/>
      <c r="B160" s="1187"/>
      <c r="C160" s="1185"/>
      <c r="D160" s="1188"/>
      <c r="E160" s="1200"/>
      <c r="F160" s="1200"/>
      <c r="G160" s="1200"/>
      <c r="H160" s="1200"/>
      <c r="I160" s="1200"/>
      <c r="J160" s="1200"/>
      <c r="K160" s="1199"/>
      <c r="L160" s="1199"/>
      <c r="M160" s="1202"/>
      <c r="N160" s="1202"/>
      <c r="O160" s="1188"/>
      <c r="P160" s="1202"/>
      <c r="Q160" s="1202"/>
      <c r="R160" s="374" t="s">
        <v>35</v>
      </c>
      <c r="S160" s="382"/>
      <c r="T160" s="382"/>
      <c r="U160" s="382"/>
      <c r="V160" s="382"/>
      <c r="W160" s="382"/>
      <c r="X160" s="382"/>
      <c r="Y160" s="382"/>
      <c r="Z160" s="382"/>
      <c r="AA160" s="382"/>
      <c r="AB160" s="382"/>
      <c r="AC160" s="382"/>
      <c r="AD160" s="382"/>
      <c r="AE160" s="382"/>
      <c r="AF160" s="382"/>
      <c r="AG160" s="382"/>
      <c r="AH160" s="382"/>
      <c r="AI160" s="382"/>
      <c r="AJ160" s="382"/>
      <c r="AK160" s="382"/>
      <c r="AL160" s="383"/>
      <c r="AM160" s="383"/>
      <c r="AN160" s="383"/>
      <c r="AO160" s="383"/>
      <c r="AP160" s="383"/>
      <c r="AQ160" s="383"/>
      <c r="AR160" s="383"/>
      <c r="AS160" s="383"/>
      <c r="AT160" s="383"/>
      <c r="AU160" s="389"/>
      <c r="AV160" s="390"/>
      <c r="AW160" s="391"/>
      <c r="AX160" s="1204"/>
      <c r="AY160" s="468">
        <f t="shared" si="14"/>
        <v>0</v>
      </c>
    </row>
    <row r="161" spans="1:52" ht="15" hidden="1" customHeight="1">
      <c r="A161" s="1198" t="s">
        <v>273</v>
      </c>
      <c r="B161" s="1187" t="s">
        <v>111</v>
      </c>
      <c r="C161" s="1184" t="s">
        <v>39</v>
      </c>
      <c r="D161" s="1188">
        <v>100</v>
      </c>
      <c r="E161" s="1200">
        <v>42075</v>
      </c>
      <c r="F161" s="1200">
        <v>42197</v>
      </c>
      <c r="G161" s="1200"/>
      <c r="H161" s="1200">
        <v>42095</v>
      </c>
      <c r="I161" s="1200">
        <f>F161+20</f>
        <v>42217</v>
      </c>
      <c r="J161" s="1200"/>
      <c r="K161" s="1199">
        <f>O161+август!L152</f>
        <v>0</v>
      </c>
      <c r="L161" s="1199">
        <f>P161+август!L152</f>
        <v>0</v>
      </c>
      <c r="M161" s="1201">
        <f>D161-L161</f>
        <v>100</v>
      </c>
      <c r="N161" s="1201">
        <f>L161/D161*100</f>
        <v>0</v>
      </c>
      <c r="O161" s="1188">
        <f>SUM(S161:AW161)</f>
        <v>0</v>
      </c>
      <c r="P161" s="1201">
        <f>SUM(S162:AW162)</f>
        <v>0</v>
      </c>
      <c r="Q161" s="1201" t="e">
        <f>P161/O161*100</f>
        <v>#DIV/0!</v>
      </c>
      <c r="R161" s="380" t="s">
        <v>34</v>
      </c>
      <c r="S161" s="381"/>
      <c r="T161" s="381"/>
      <c r="U161" s="381"/>
      <c r="V161" s="381"/>
      <c r="W161" s="381"/>
      <c r="X161" s="381"/>
      <c r="Y161" s="381"/>
      <c r="Z161" s="381"/>
      <c r="AA161" s="381"/>
      <c r="AB161" s="381"/>
      <c r="AC161" s="381"/>
      <c r="AD161" s="381"/>
      <c r="AE161" s="381"/>
      <c r="AF161" s="381"/>
      <c r="AG161" s="381"/>
      <c r="AH161" s="381"/>
      <c r="AI161" s="381"/>
      <c r="AJ161" s="381"/>
      <c r="AK161" s="381"/>
      <c r="AL161" s="381"/>
      <c r="AM161" s="381"/>
      <c r="AN161" s="381"/>
      <c r="AO161" s="381"/>
      <c r="AP161" s="381"/>
      <c r="AQ161" s="381"/>
      <c r="AR161" s="381"/>
      <c r="AS161" s="381"/>
      <c r="AT161" s="381"/>
      <c r="AU161" s="381"/>
      <c r="AV161" s="381"/>
      <c r="AW161" s="381"/>
      <c r="AX161" s="1203" t="s">
        <v>326</v>
      </c>
      <c r="AY161" s="468">
        <f t="shared" si="14"/>
        <v>20</v>
      </c>
    </row>
    <row r="162" spans="1:52" hidden="1">
      <c r="A162" s="1198"/>
      <c r="B162" s="1187"/>
      <c r="C162" s="1185"/>
      <c r="D162" s="1188"/>
      <c r="E162" s="1200"/>
      <c r="F162" s="1200"/>
      <c r="G162" s="1200"/>
      <c r="H162" s="1200"/>
      <c r="I162" s="1200"/>
      <c r="J162" s="1200"/>
      <c r="K162" s="1199"/>
      <c r="L162" s="1199"/>
      <c r="M162" s="1202"/>
      <c r="N162" s="1202"/>
      <c r="O162" s="1188"/>
      <c r="P162" s="1202"/>
      <c r="Q162" s="1202"/>
      <c r="R162" s="374" t="s">
        <v>35</v>
      </c>
      <c r="S162" s="382"/>
      <c r="T162" s="382"/>
      <c r="U162" s="382"/>
      <c r="V162" s="382"/>
      <c r="W162" s="382"/>
      <c r="X162" s="382"/>
      <c r="Y162" s="382"/>
      <c r="Z162" s="382"/>
      <c r="AA162" s="382"/>
      <c r="AB162" s="382"/>
      <c r="AC162" s="382"/>
      <c r="AD162" s="382"/>
      <c r="AE162" s="382"/>
      <c r="AF162" s="382"/>
      <c r="AG162" s="382"/>
      <c r="AH162" s="382"/>
      <c r="AI162" s="382"/>
      <c r="AJ162" s="382"/>
      <c r="AK162" s="382"/>
      <c r="AL162" s="383"/>
      <c r="AM162" s="383"/>
      <c r="AN162" s="383"/>
      <c r="AO162" s="383"/>
      <c r="AP162" s="383"/>
      <c r="AQ162" s="383"/>
      <c r="AR162" s="383"/>
      <c r="AS162" s="383"/>
      <c r="AT162" s="383"/>
      <c r="AU162" s="389"/>
      <c r="AV162" s="390"/>
      <c r="AW162" s="391"/>
      <c r="AX162" s="1204"/>
      <c r="AY162" s="468">
        <f t="shared" si="14"/>
        <v>0</v>
      </c>
    </row>
    <row r="163" spans="1:52" hidden="1">
      <c r="A163" s="1198" t="s">
        <v>304</v>
      </c>
      <c r="B163" s="1187" t="s">
        <v>112</v>
      </c>
      <c r="C163" s="1184" t="s">
        <v>39</v>
      </c>
      <c r="D163" s="1188">
        <v>100</v>
      </c>
      <c r="E163" s="1189">
        <v>42096</v>
      </c>
      <c r="F163" s="1189">
        <v>42203</v>
      </c>
      <c r="G163" s="1189"/>
      <c r="H163" s="1189">
        <v>42115</v>
      </c>
      <c r="I163" s="1189">
        <f>F163+AY163</f>
        <v>42222</v>
      </c>
      <c r="J163" s="1189"/>
      <c r="K163" s="1199">
        <f>O163+август!L154</f>
        <v>0</v>
      </c>
      <c r="L163" s="1190">
        <f>P163+август!L154</f>
        <v>0</v>
      </c>
      <c r="M163" s="1190">
        <f>D163-L163</f>
        <v>100</v>
      </c>
      <c r="N163" s="1190">
        <f>L163/D163*100</f>
        <v>0</v>
      </c>
      <c r="O163" s="1190">
        <f>SUM(S163:AW163)</f>
        <v>0</v>
      </c>
      <c r="P163" s="1190">
        <f>SUM(S164:AW164)</f>
        <v>0</v>
      </c>
      <c r="Q163" s="1190" t="e">
        <f>P163/O163*100</f>
        <v>#DIV/0!</v>
      </c>
      <c r="R163" s="380" t="s">
        <v>34</v>
      </c>
      <c r="S163" s="381"/>
      <c r="T163" s="381"/>
      <c r="U163" s="381"/>
      <c r="V163" s="381"/>
      <c r="W163" s="381"/>
      <c r="X163" s="381"/>
      <c r="Y163" s="381"/>
      <c r="Z163" s="381"/>
      <c r="AA163" s="381"/>
      <c r="AB163" s="381"/>
      <c r="AC163" s="381"/>
      <c r="AD163" s="381"/>
      <c r="AE163" s="381"/>
      <c r="AF163" s="381"/>
      <c r="AG163" s="381"/>
      <c r="AH163" s="381"/>
      <c r="AI163" s="381"/>
      <c r="AJ163" s="381"/>
      <c r="AK163" s="381"/>
      <c r="AL163" s="381"/>
      <c r="AM163" s="381"/>
      <c r="AN163" s="381"/>
      <c r="AO163" s="381"/>
      <c r="AP163" s="381"/>
      <c r="AQ163" s="381"/>
      <c r="AR163" s="381"/>
      <c r="AS163" s="381"/>
      <c r="AT163" s="381"/>
      <c r="AU163" s="381"/>
      <c r="AV163" s="381"/>
      <c r="AW163" s="381"/>
      <c r="AX163" s="1203" t="s">
        <v>326</v>
      </c>
      <c r="AY163" s="468">
        <f t="shared" si="14"/>
        <v>19</v>
      </c>
    </row>
    <row r="164" spans="1:52" hidden="1">
      <c r="A164" s="1198"/>
      <c r="B164" s="1187"/>
      <c r="C164" s="1185"/>
      <c r="D164" s="1188"/>
      <c r="E164" s="1189"/>
      <c r="F164" s="1189"/>
      <c r="G164" s="1189"/>
      <c r="H164" s="1189"/>
      <c r="I164" s="1189"/>
      <c r="J164" s="1189"/>
      <c r="K164" s="1199"/>
      <c r="L164" s="1190"/>
      <c r="M164" s="1190"/>
      <c r="N164" s="1190"/>
      <c r="O164" s="1190"/>
      <c r="P164" s="1190"/>
      <c r="Q164" s="1190"/>
      <c r="R164" s="374" t="s">
        <v>35</v>
      </c>
      <c r="S164" s="382"/>
      <c r="T164" s="382"/>
      <c r="U164" s="382"/>
      <c r="V164" s="382"/>
      <c r="W164" s="382"/>
      <c r="X164" s="382"/>
      <c r="Y164" s="382"/>
      <c r="Z164" s="382"/>
      <c r="AA164" s="382"/>
      <c r="AB164" s="382"/>
      <c r="AC164" s="382"/>
      <c r="AD164" s="382"/>
      <c r="AE164" s="382"/>
      <c r="AF164" s="382"/>
      <c r="AG164" s="382"/>
      <c r="AH164" s="382"/>
      <c r="AI164" s="382"/>
      <c r="AJ164" s="382"/>
      <c r="AK164" s="382"/>
      <c r="AL164" s="383"/>
      <c r="AM164" s="383"/>
      <c r="AN164" s="383"/>
      <c r="AO164" s="383"/>
      <c r="AP164" s="383"/>
      <c r="AQ164" s="383"/>
      <c r="AR164" s="383"/>
      <c r="AS164" s="383"/>
      <c r="AT164" s="383"/>
      <c r="AU164" s="389"/>
      <c r="AV164" s="390"/>
      <c r="AW164" s="391"/>
      <c r="AX164" s="1204"/>
      <c r="AY164" s="468">
        <f t="shared" si="14"/>
        <v>0</v>
      </c>
    </row>
    <row r="165" spans="1:52" hidden="1">
      <c r="A165" s="1198" t="s">
        <v>305</v>
      </c>
      <c r="B165" s="1187" t="s">
        <v>113</v>
      </c>
      <c r="C165" s="1184" t="s">
        <v>39</v>
      </c>
      <c r="D165" s="1188">
        <v>100</v>
      </c>
      <c r="E165" s="1189">
        <v>42116</v>
      </c>
      <c r="F165" s="1189">
        <v>42207</v>
      </c>
      <c r="G165" s="1189"/>
      <c r="H165" s="1189">
        <v>42145</v>
      </c>
      <c r="I165" s="1189">
        <f>F165+AZ165</f>
        <v>42236</v>
      </c>
      <c r="J165" s="1189"/>
      <c r="K165" s="1199">
        <f>O165+август!L156</f>
        <v>21</v>
      </c>
      <c r="L165" s="1190">
        <f>P165+август!L156</f>
        <v>21</v>
      </c>
      <c r="M165" s="1190">
        <f>D165-L165</f>
        <v>79</v>
      </c>
      <c r="N165" s="1190">
        <f>L165/D165*100</f>
        <v>21</v>
      </c>
      <c r="O165" s="1190">
        <f>SUM(S165:AW165)</f>
        <v>0</v>
      </c>
      <c r="P165" s="1190">
        <f>SUM(S166:AW166)</f>
        <v>0</v>
      </c>
      <c r="Q165" s="1190" t="e">
        <f>P165/O165*100</f>
        <v>#DIV/0!</v>
      </c>
      <c r="R165" s="380" t="s">
        <v>34</v>
      </c>
      <c r="S165" s="381"/>
      <c r="T165" s="381"/>
      <c r="U165" s="381"/>
      <c r="V165" s="381"/>
      <c r="W165" s="381"/>
      <c r="X165" s="381"/>
      <c r="Y165" s="381"/>
      <c r="Z165" s="381"/>
      <c r="AA165" s="381"/>
      <c r="AB165" s="381"/>
      <c r="AC165" s="381"/>
      <c r="AD165" s="381"/>
      <c r="AE165" s="381"/>
      <c r="AF165" s="381"/>
      <c r="AG165" s="381"/>
      <c r="AH165" s="381"/>
      <c r="AI165" s="381"/>
      <c r="AJ165" s="381"/>
      <c r="AK165" s="381"/>
      <c r="AL165" s="381"/>
      <c r="AM165" s="381"/>
      <c r="AN165" s="381"/>
      <c r="AO165" s="381"/>
      <c r="AP165" s="381"/>
      <c r="AQ165" s="381"/>
      <c r="AR165" s="381"/>
      <c r="AS165" s="381"/>
      <c r="AT165" s="381"/>
      <c r="AU165" s="381"/>
      <c r="AV165" s="381"/>
      <c r="AW165" s="381"/>
      <c r="AX165" s="1203" t="s">
        <v>326</v>
      </c>
      <c r="AY165" s="468">
        <f t="shared" si="14"/>
        <v>29</v>
      </c>
      <c r="AZ165" s="468">
        <f>H165-E165</f>
        <v>29</v>
      </c>
    </row>
    <row r="166" spans="1:52" hidden="1">
      <c r="A166" s="1198"/>
      <c r="B166" s="1187"/>
      <c r="C166" s="1185"/>
      <c r="D166" s="1188"/>
      <c r="E166" s="1189"/>
      <c r="F166" s="1189"/>
      <c r="G166" s="1189"/>
      <c r="H166" s="1189"/>
      <c r="I166" s="1189"/>
      <c r="J166" s="1189"/>
      <c r="K166" s="1199"/>
      <c r="L166" s="1190"/>
      <c r="M166" s="1190"/>
      <c r="N166" s="1190"/>
      <c r="O166" s="1190"/>
      <c r="P166" s="1190"/>
      <c r="Q166" s="1190"/>
      <c r="R166" s="374" t="s">
        <v>35</v>
      </c>
      <c r="S166" s="382"/>
      <c r="T166" s="382"/>
      <c r="U166" s="382"/>
      <c r="V166" s="382"/>
      <c r="W166" s="382"/>
      <c r="X166" s="382"/>
      <c r="Y166" s="382"/>
      <c r="Z166" s="382"/>
      <c r="AA166" s="382"/>
      <c r="AB166" s="382"/>
      <c r="AC166" s="382"/>
      <c r="AD166" s="382"/>
      <c r="AE166" s="382"/>
      <c r="AF166" s="382"/>
      <c r="AG166" s="382"/>
      <c r="AH166" s="382"/>
      <c r="AI166" s="382"/>
      <c r="AJ166" s="382"/>
      <c r="AK166" s="382"/>
      <c r="AL166" s="383"/>
      <c r="AM166" s="383"/>
      <c r="AN166" s="383"/>
      <c r="AO166" s="383"/>
      <c r="AP166" s="383"/>
      <c r="AQ166" s="383"/>
      <c r="AR166" s="383"/>
      <c r="AS166" s="383"/>
      <c r="AT166" s="383"/>
      <c r="AU166" s="389"/>
      <c r="AV166" s="390"/>
      <c r="AW166" s="391"/>
      <c r="AX166" s="1204"/>
      <c r="AY166" s="468">
        <f t="shared" si="14"/>
        <v>0</v>
      </c>
    </row>
    <row r="167" spans="1:52" hidden="1">
      <c r="A167" s="1198" t="s">
        <v>306</v>
      </c>
      <c r="B167" s="1187" t="s">
        <v>114</v>
      </c>
      <c r="C167" s="1184" t="s">
        <v>39</v>
      </c>
      <c r="D167" s="1188">
        <v>100</v>
      </c>
      <c r="E167" s="1189">
        <v>42146</v>
      </c>
      <c r="F167" s="1189"/>
      <c r="G167" s="1189"/>
      <c r="H167" s="1189">
        <v>42165</v>
      </c>
      <c r="I167" s="1189"/>
      <c r="J167" s="1189"/>
      <c r="K167" s="1199">
        <f>O167+август!L158</f>
        <v>0</v>
      </c>
      <c r="L167" s="1190">
        <f>P167+август!L158</f>
        <v>0</v>
      </c>
      <c r="M167" s="1190">
        <f>D167-L167</f>
        <v>100</v>
      </c>
      <c r="N167" s="1190">
        <f>L167/D167*100</f>
        <v>0</v>
      </c>
      <c r="O167" s="1190">
        <f>SUM(S167:AW167)</f>
        <v>0</v>
      </c>
      <c r="P167" s="1190">
        <f>SUM(S168:AW168)</f>
        <v>0</v>
      </c>
      <c r="Q167" s="1190" t="e">
        <f>P167/O167*100</f>
        <v>#DIV/0!</v>
      </c>
      <c r="R167" s="380" t="s">
        <v>34</v>
      </c>
      <c r="S167" s="381"/>
      <c r="T167" s="381"/>
      <c r="U167" s="381"/>
      <c r="V167" s="381"/>
      <c r="W167" s="381"/>
      <c r="X167" s="381"/>
      <c r="Y167" s="381"/>
      <c r="Z167" s="381"/>
      <c r="AA167" s="381"/>
      <c r="AB167" s="381"/>
      <c r="AC167" s="381"/>
      <c r="AD167" s="381"/>
      <c r="AE167" s="381"/>
      <c r="AF167" s="381"/>
      <c r="AG167" s="381"/>
      <c r="AH167" s="381"/>
      <c r="AI167" s="381"/>
      <c r="AJ167" s="381"/>
      <c r="AK167" s="381"/>
      <c r="AL167" s="381"/>
      <c r="AM167" s="381"/>
      <c r="AN167" s="381"/>
      <c r="AO167" s="381"/>
      <c r="AP167" s="381"/>
      <c r="AQ167" s="381"/>
      <c r="AR167" s="381"/>
      <c r="AS167" s="381"/>
      <c r="AT167" s="381"/>
      <c r="AU167" s="381"/>
      <c r="AV167" s="381"/>
      <c r="AW167" s="381"/>
      <c r="AX167" s="1203" t="s">
        <v>326</v>
      </c>
      <c r="AY167" s="468">
        <f t="shared" si="14"/>
        <v>19</v>
      </c>
    </row>
    <row r="168" spans="1:52" hidden="1">
      <c r="A168" s="1198"/>
      <c r="B168" s="1187"/>
      <c r="C168" s="1185"/>
      <c r="D168" s="1188"/>
      <c r="E168" s="1189"/>
      <c r="F168" s="1189"/>
      <c r="G168" s="1189"/>
      <c r="H168" s="1189"/>
      <c r="I168" s="1189"/>
      <c r="J168" s="1189"/>
      <c r="K168" s="1199"/>
      <c r="L168" s="1190"/>
      <c r="M168" s="1190"/>
      <c r="N168" s="1190"/>
      <c r="O168" s="1190"/>
      <c r="P168" s="1190"/>
      <c r="Q168" s="1190"/>
      <c r="R168" s="374" t="s">
        <v>35</v>
      </c>
      <c r="S168" s="382"/>
      <c r="T168" s="382"/>
      <c r="U168" s="382"/>
      <c r="V168" s="382"/>
      <c r="W168" s="382"/>
      <c r="X168" s="382"/>
      <c r="Y168" s="382"/>
      <c r="Z168" s="382"/>
      <c r="AA168" s="382"/>
      <c r="AB168" s="382"/>
      <c r="AC168" s="382"/>
      <c r="AD168" s="382"/>
      <c r="AE168" s="382"/>
      <c r="AF168" s="382"/>
      <c r="AG168" s="382"/>
      <c r="AH168" s="382"/>
      <c r="AI168" s="382"/>
      <c r="AJ168" s="382"/>
      <c r="AK168" s="382"/>
      <c r="AL168" s="383"/>
      <c r="AM168" s="383"/>
      <c r="AN168" s="383"/>
      <c r="AO168" s="383"/>
      <c r="AP168" s="383"/>
      <c r="AQ168" s="383"/>
      <c r="AR168" s="383"/>
      <c r="AS168" s="383"/>
      <c r="AT168" s="383"/>
      <c r="AU168" s="389"/>
      <c r="AV168" s="390"/>
      <c r="AW168" s="391"/>
      <c r="AX168" s="1204"/>
      <c r="AY168" s="468">
        <f t="shared" si="14"/>
        <v>0</v>
      </c>
    </row>
    <row r="169" spans="1:52" hidden="1">
      <c r="A169" s="1198" t="s">
        <v>307</v>
      </c>
      <c r="B169" s="1187" t="s">
        <v>115</v>
      </c>
      <c r="C169" s="1184" t="s">
        <v>39</v>
      </c>
      <c r="D169" s="1188">
        <v>100</v>
      </c>
      <c r="E169" s="1189">
        <v>42166</v>
      </c>
      <c r="F169" s="1189"/>
      <c r="G169" s="1189"/>
      <c r="H169" s="1189">
        <v>42185</v>
      </c>
      <c r="I169" s="1189"/>
      <c r="J169" s="1189"/>
      <c r="K169" s="1199">
        <f>O169+август!L160</f>
        <v>0</v>
      </c>
      <c r="L169" s="1190">
        <f>P169+август!L160</f>
        <v>0</v>
      </c>
      <c r="M169" s="1190">
        <f>D169-L169</f>
        <v>100</v>
      </c>
      <c r="N169" s="1190">
        <f>L169/D169*100</f>
        <v>0</v>
      </c>
      <c r="O169" s="1190">
        <f>SUM(S169:AW169)</f>
        <v>0</v>
      </c>
      <c r="P169" s="1190">
        <f>SUM(S170:AW170)</f>
        <v>0</v>
      </c>
      <c r="Q169" s="1190" t="e">
        <f>P169/O169*100</f>
        <v>#DIV/0!</v>
      </c>
      <c r="R169" s="380" t="s">
        <v>34</v>
      </c>
      <c r="S169" s="381"/>
      <c r="T169" s="381"/>
      <c r="U169" s="381"/>
      <c r="V169" s="381"/>
      <c r="W169" s="381"/>
      <c r="X169" s="381"/>
      <c r="Y169" s="381"/>
      <c r="Z169" s="381"/>
      <c r="AA169" s="381"/>
      <c r="AB169" s="381"/>
      <c r="AC169" s="381"/>
      <c r="AD169" s="381"/>
      <c r="AE169" s="381"/>
      <c r="AF169" s="381"/>
      <c r="AG169" s="381"/>
      <c r="AH169" s="381"/>
      <c r="AI169" s="381"/>
      <c r="AJ169" s="381"/>
      <c r="AK169" s="381"/>
      <c r="AL169" s="381"/>
      <c r="AM169" s="381"/>
      <c r="AN169" s="381"/>
      <c r="AO169" s="381"/>
      <c r="AP169" s="381"/>
      <c r="AQ169" s="381"/>
      <c r="AR169" s="381"/>
      <c r="AS169" s="381"/>
      <c r="AT169" s="381"/>
      <c r="AU169" s="381"/>
      <c r="AV169" s="381"/>
      <c r="AW169" s="381"/>
      <c r="AX169" s="1203" t="s">
        <v>326</v>
      </c>
      <c r="AY169" s="468">
        <f t="shared" si="14"/>
        <v>19</v>
      </c>
    </row>
    <row r="170" spans="1:52" hidden="1">
      <c r="A170" s="1198"/>
      <c r="B170" s="1187"/>
      <c r="C170" s="1185"/>
      <c r="D170" s="1188"/>
      <c r="E170" s="1189"/>
      <c r="F170" s="1189"/>
      <c r="G170" s="1189"/>
      <c r="H170" s="1189"/>
      <c r="I170" s="1189"/>
      <c r="J170" s="1189"/>
      <c r="K170" s="1199"/>
      <c r="L170" s="1190"/>
      <c r="M170" s="1190"/>
      <c r="N170" s="1190"/>
      <c r="O170" s="1190"/>
      <c r="P170" s="1190"/>
      <c r="Q170" s="1190"/>
      <c r="R170" s="374" t="s">
        <v>35</v>
      </c>
      <c r="S170" s="382"/>
      <c r="T170" s="382"/>
      <c r="U170" s="382"/>
      <c r="V170" s="382"/>
      <c r="W170" s="382"/>
      <c r="X170" s="382"/>
      <c r="Y170" s="382"/>
      <c r="Z170" s="382"/>
      <c r="AA170" s="382"/>
      <c r="AB170" s="382"/>
      <c r="AC170" s="382"/>
      <c r="AD170" s="382"/>
      <c r="AE170" s="382"/>
      <c r="AF170" s="382"/>
      <c r="AG170" s="382"/>
      <c r="AH170" s="382"/>
      <c r="AI170" s="382"/>
      <c r="AJ170" s="382"/>
      <c r="AK170" s="382"/>
      <c r="AL170" s="383"/>
      <c r="AM170" s="383"/>
      <c r="AN170" s="383"/>
      <c r="AO170" s="383"/>
      <c r="AP170" s="383"/>
      <c r="AQ170" s="383"/>
      <c r="AR170" s="383"/>
      <c r="AS170" s="383"/>
      <c r="AT170" s="383"/>
      <c r="AU170" s="389"/>
      <c r="AV170" s="390"/>
      <c r="AW170" s="391"/>
      <c r="AX170" s="1204"/>
      <c r="AY170" s="468">
        <f t="shared" si="14"/>
        <v>0</v>
      </c>
    </row>
    <row r="171" spans="1:52" ht="15" hidden="1" customHeight="1">
      <c r="A171" s="1198" t="s">
        <v>308</v>
      </c>
      <c r="B171" s="1187" t="s">
        <v>72</v>
      </c>
      <c r="C171" s="1184" t="s">
        <v>39</v>
      </c>
      <c r="D171" s="1188">
        <v>100</v>
      </c>
      <c r="E171" s="1189">
        <v>42186</v>
      </c>
      <c r="F171" s="1189"/>
      <c r="G171" s="1189"/>
      <c r="H171" s="1189">
        <v>42195</v>
      </c>
      <c r="I171" s="1189"/>
      <c r="J171" s="1189"/>
      <c r="K171" s="1199">
        <f>O171+август!L162</f>
        <v>0</v>
      </c>
      <c r="L171" s="1190">
        <f>P171+август!L162</f>
        <v>0</v>
      </c>
      <c r="M171" s="1190">
        <f>D171-L171</f>
        <v>100</v>
      </c>
      <c r="N171" s="1190">
        <f>L171/D171*100</f>
        <v>0</v>
      </c>
      <c r="O171" s="1190">
        <f>SUM(S171:AW171)</f>
        <v>0</v>
      </c>
      <c r="P171" s="1190">
        <f>SUM(S172:AW172)</f>
        <v>0</v>
      </c>
      <c r="Q171" s="1190" t="e">
        <f>P171/O171*100</f>
        <v>#DIV/0!</v>
      </c>
      <c r="R171" s="380" t="s">
        <v>34</v>
      </c>
      <c r="S171" s="381"/>
      <c r="T171" s="381"/>
      <c r="U171" s="381"/>
      <c r="V171" s="381"/>
      <c r="W171" s="381"/>
      <c r="X171" s="381"/>
      <c r="Y171" s="381"/>
      <c r="Z171" s="381"/>
      <c r="AA171" s="381"/>
      <c r="AB171" s="381"/>
      <c r="AC171" s="381"/>
      <c r="AD171" s="381"/>
      <c r="AE171" s="381"/>
      <c r="AF171" s="381"/>
      <c r="AG171" s="381"/>
      <c r="AH171" s="381"/>
      <c r="AI171" s="381"/>
      <c r="AJ171" s="381"/>
      <c r="AK171" s="381"/>
      <c r="AL171" s="381"/>
      <c r="AM171" s="381"/>
      <c r="AN171" s="381"/>
      <c r="AO171" s="381"/>
      <c r="AP171" s="381"/>
      <c r="AQ171" s="381"/>
      <c r="AR171" s="381"/>
      <c r="AS171" s="381"/>
      <c r="AT171" s="381"/>
      <c r="AU171" s="381"/>
      <c r="AV171" s="381"/>
      <c r="AW171" s="381"/>
      <c r="AX171" s="1203" t="s">
        <v>326</v>
      </c>
      <c r="AY171" s="468">
        <f t="shared" si="14"/>
        <v>9</v>
      </c>
    </row>
    <row r="172" spans="1:52" hidden="1">
      <c r="A172" s="1198"/>
      <c r="B172" s="1187"/>
      <c r="C172" s="1185"/>
      <c r="D172" s="1188"/>
      <c r="E172" s="1189"/>
      <c r="F172" s="1189"/>
      <c r="G172" s="1189"/>
      <c r="H172" s="1189"/>
      <c r="I172" s="1189"/>
      <c r="J172" s="1189"/>
      <c r="K172" s="1199"/>
      <c r="L172" s="1190"/>
      <c r="M172" s="1190"/>
      <c r="N172" s="1190"/>
      <c r="O172" s="1190"/>
      <c r="P172" s="1190"/>
      <c r="Q172" s="1190"/>
      <c r="R172" s="374" t="s">
        <v>35</v>
      </c>
      <c r="S172" s="382"/>
      <c r="T172" s="382"/>
      <c r="U172" s="382"/>
      <c r="V172" s="382"/>
      <c r="W172" s="382"/>
      <c r="X172" s="382"/>
      <c r="Y172" s="382"/>
      <c r="Z172" s="382"/>
      <c r="AA172" s="382"/>
      <c r="AB172" s="382"/>
      <c r="AC172" s="382"/>
      <c r="AD172" s="382"/>
      <c r="AE172" s="382"/>
      <c r="AF172" s="382"/>
      <c r="AG172" s="382"/>
      <c r="AH172" s="382"/>
      <c r="AI172" s="382"/>
      <c r="AJ172" s="382"/>
      <c r="AK172" s="382"/>
      <c r="AL172" s="383"/>
      <c r="AM172" s="383"/>
      <c r="AN172" s="383"/>
      <c r="AO172" s="383"/>
      <c r="AP172" s="383"/>
      <c r="AQ172" s="383"/>
      <c r="AR172" s="383"/>
      <c r="AS172" s="383"/>
      <c r="AT172" s="383"/>
      <c r="AU172" s="389"/>
      <c r="AV172" s="390"/>
      <c r="AW172" s="391"/>
      <c r="AX172" s="1204"/>
      <c r="AY172" s="468">
        <f t="shared" si="14"/>
        <v>0</v>
      </c>
    </row>
    <row r="173" spans="1:52" ht="15" hidden="1" customHeight="1">
      <c r="A173" s="1198" t="s">
        <v>309</v>
      </c>
      <c r="B173" s="1187" t="s">
        <v>97</v>
      </c>
      <c r="C173" s="1184" t="s">
        <v>39</v>
      </c>
      <c r="D173" s="1188">
        <v>100</v>
      </c>
      <c r="E173" s="1189">
        <v>42186</v>
      </c>
      <c r="F173" s="1189"/>
      <c r="G173" s="1189"/>
      <c r="H173" s="1189">
        <v>42200</v>
      </c>
      <c r="I173" s="1189"/>
      <c r="J173" s="1189"/>
      <c r="K173" s="1199">
        <f>O173+август!L164</f>
        <v>0</v>
      </c>
      <c r="L173" s="1190">
        <f>P173+август!L164</f>
        <v>0</v>
      </c>
      <c r="M173" s="1190">
        <f>D173-L173</f>
        <v>100</v>
      </c>
      <c r="N173" s="1190">
        <f>L173/D173*100</f>
        <v>0</v>
      </c>
      <c r="O173" s="1190">
        <f>SUM(S173:AW173)</f>
        <v>0</v>
      </c>
      <c r="P173" s="1190">
        <f>SUM(S174:AW174)</f>
        <v>0</v>
      </c>
      <c r="Q173" s="1190" t="e">
        <f>P173/O173*100</f>
        <v>#DIV/0!</v>
      </c>
      <c r="R173" s="380" t="s">
        <v>34</v>
      </c>
      <c r="S173" s="381"/>
      <c r="T173" s="381"/>
      <c r="U173" s="381"/>
      <c r="V173" s="381"/>
      <c r="W173" s="381"/>
      <c r="X173" s="381"/>
      <c r="Y173" s="381"/>
      <c r="Z173" s="381"/>
      <c r="AA173" s="381"/>
      <c r="AB173" s="381"/>
      <c r="AC173" s="381"/>
      <c r="AD173" s="381"/>
      <c r="AE173" s="381"/>
      <c r="AF173" s="381"/>
      <c r="AG173" s="381"/>
      <c r="AH173" s="381"/>
      <c r="AI173" s="381"/>
      <c r="AJ173" s="381"/>
      <c r="AK173" s="381"/>
      <c r="AL173" s="381"/>
      <c r="AM173" s="381"/>
      <c r="AN173" s="381"/>
      <c r="AO173" s="381"/>
      <c r="AP173" s="381"/>
      <c r="AQ173" s="381"/>
      <c r="AR173" s="381"/>
      <c r="AS173" s="381"/>
      <c r="AT173" s="381"/>
      <c r="AU173" s="381"/>
      <c r="AV173" s="381"/>
      <c r="AW173" s="381"/>
      <c r="AX173" s="1203" t="s">
        <v>326</v>
      </c>
      <c r="AY173" s="468">
        <f t="shared" si="14"/>
        <v>14</v>
      </c>
    </row>
    <row r="174" spans="1:52" hidden="1">
      <c r="A174" s="1198"/>
      <c r="B174" s="1187"/>
      <c r="C174" s="1185"/>
      <c r="D174" s="1188"/>
      <c r="E174" s="1189"/>
      <c r="F174" s="1189"/>
      <c r="G174" s="1189"/>
      <c r="H174" s="1189"/>
      <c r="I174" s="1189"/>
      <c r="J174" s="1189"/>
      <c r="K174" s="1199"/>
      <c r="L174" s="1190"/>
      <c r="M174" s="1190"/>
      <c r="N174" s="1190"/>
      <c r="O174" s="1190"/>
      <c r="P174" s="1190"/>
      <c r="Q174" s="1190"/>
      <c r="R174" s="374" t="s">
        <v>35</v>
      </c>
      <c r="S174" s="382"/>
      <c r="T174" s="382"/>
      <c r="U174" s="382"/>
      <c r="V174" s="382"/>
      <c r="W174" s="382"/>
      <c r="X174" s="382"/>
      <c r="Y174" s="382"/>
      <c r="Z174" s="382"/>
      <c r="AA174" s="382"/>
      <c r="AB174" s="382"/>
      <c r="AC174" s="382"/>
      <c r="AD174" s="382"/>
      <c r="AE174" s="382"/>
      <c r="AF174" s="382"/>
      <c r="AG174" s="382"/>
      <c r="AH174" s="382"/>
      <c r="AI174" s="382"/>
      <c r="AJ174" s="382"/>
      <c r="AK174" s="382"/>
      <c r="AL174" s="383"/>
      <c r="AM174" s="383"/>
      <c r="AN174" s="383"/>
      <c r="AO174" s="383"/>
      <c r="AP174" s="383"/>
      <c r="AQ174" s="383"/>
      <c r="AR174" s="383"/>
      <c r="AS174" s="383"/>
      <c r="AT174" s="383"/>
      <c r="AU174" s="389"/>
      <c r="AV174" s="390"/>
      <c r="AW174" s="391"/>
      <c r="AX174" s="1204"/>
      <c r="AY174" s="468">
        <f t="shared" si="14"/>
        <v>0</v>
      </c>
    </row>
    <row r="175" spans="1:52" ht="15" hidden="1" customHeight="1">
      <c r="A175" s="1198" t="s">
        <v>310</v>
      </c>
      <c r="B175" s="1187" t="s">
        <v>96</v>
      </c>
      <c r="C175" s="1184" t="s">
        <v>39</v>
      </c>
      <c r="D175" s="1188">
        <v>100</v>
      </c>
      <c r="E175" s="1189">
        <v>42186</v>
      </c>
      <c r="F175" s="1189"/>
      <c r="G175" s="1189"/>
      <c r="H175" s="1189">
        <v>42203</v>
      </c>
      <c r="I175" s="1189"/>
      <c r="J175" s="1189"/>
      <c r="K175" s="1199">
        <f>O175+август!L166</f>
        <v>0</v>
      </c>
      <c r="L175" s="1190">
        <f>P175+август!L166</f>
        <v>0</v>
      </c>
      <c r="M175" s="1190">
        <f>D175-L175</f>
        <v>100</v>
      </c>
      <c r="N175" s="1190">
        <f>L175/D175*100</f>
        <v>0</v>
      </c>
      <c r="O175" s="1190">
        <f>SUM(S175:AW175)</f>
        <v>0</v>
      </c>
      <c r="P175" s="1190">
        <f>SUM(S176:AW176)</f>
        <v>0</v>
      </c>
      <c r="Q175" s="1190" t="e">
        <f>P175/O175*100</f>
        <v>#DIV/0!</v>
      </c>
      <c r="R175" s="380" t="s">
        <v>34</v>
      </c>
      <c r="S175" s="381"/>
      <c r="T175" s="381"/>
      <c r="U175" s="381"/>
      <c r="V175" s="381"/>
      <c r="W175" s="381"/>
      <c r="X175" s="381"/>
      <c r="Y175" s="381"/>
      <c r="Z175" s="381"/>
      <c r="AA175" s="381"/>
      <c r="AB175" s="381"/>
      <c r="AC175" s="381"/>
      <c r="AD175" s="381"/>
      <c r="AE175" s="381"/>
      <c r="AF175" s="381"/>
      <c r="AG175" s="381"/>
      <c r="AH175" s="381"/>
      <c r="AI175" s="381"/>
      <c r="AJ175" s="381"/>
      <c r="AK175" s="381"/>
      <c r="AL175" s="381"/>
      <c r="AM175" s="381"/>
      <c r="AN175" s="381"/>
      <c r="AO175" s="381"/>
      <c r="AP175" s="381"/>
      <c r="AQ175" s="381"/>
      <c r="AR175" s="381"/>
      <c r="AS175" s="381"/>
      <c r="AT175" s="381"/>
      <c r="AU175" s="381"/>
      <c r="AV175" s="381"/>
      <c r="AW175" s="381"/>
      <c r="AX175" s="1203" t="s">
        <v>326</v>
      </c>
      <c r="AY175" s="468">
        <f t="shared" si="14"/>
        <v>17</v>
      </c>
    </row>
    <row r="176" spans="1:52" hidden="1">
      <c r="A176" s="1198"/>
      <c r="B176" s="1187"/>
      <c r="C176" s="1185"/>
      <c r="D176" s="1188"/>
      <c r="E176" s="1189"/>
      <c r="F176" s="1189"/>
      <c r="G176" s="1189"/>
      <c r="H176" s="1189"/>
      <c r="I176" s="1189"/>
      <c r="J176" s="1189"/>
      <c r="K176" s="1199"/>
      <c r="L176" s="1190"/>
      <c r="M176" s="1190"/>
      <c r="N176" s="1190"/>
      <c r="O176" s="1190"/>
      <c r="P176" s="1190"/>
      <c r="Q176" s="1190"/>
      <c r="R176" s="374" t="s">
        <v>35</v>
      </c>
      <c r="S176" s="382"/>
      <c r="T176" s="382"/>
      <c r="U176" s="382"/>
      <c r="V176" s="382"/>
      <c r="W176" s="382"/>
      <c r="X176" s="382"/>
      <c r="Y176" s="382"/>
      <c r="Z176" s="382"/>
      <c r="AA176" s="382"/>
      <c r="AB176" s="382"/>
      <c r="AC176" s="382"/>
      <c r="AD176" s="382"/>
      <c r="AE176" s="382"/>
      <c r="AF176" s="382"/>
      <c r="AG176" s="382"/>
      <c r="AH176" s="382"/>
      <c r="AI176" s="382"/>
      <c r="AJ176" s="382"/>
      <c r="AK176" s="382"/>
      <c r="AL176" s="383"/>
      <c r="AM176" s="383"/>
      <c r="AN176" s="383"/>
      <c r="AO176" s="383"/>
      <c r="AP176" s="383"/>
      <c r="AQ176" s="383"/>
      <c r="AR176" s="383"/>
      <c r="AS176" s="383"/>
      <c r="AT176" s="383"/>
      <c r="AU176" s="389"/>
      <c r="AV176" s="390"/>
      <c r="AW176" s="391"/>
      <c r="AX176" s="1204"/>
      <c r="AY176" s="468">
        <f t="shared" si="14"/>
        <v>0</v>
      </c>
    </row>
    <row r="177" spans="1:50" hidden="1">
      <c r="A177" s="392">
        <v>8</v>
      </c>
      <c r="B177" s="1193" t="s">
        <v>116</v>
      </c>
      <c r="C177" s="1193"/>
      <c r="D177" s="1193"/>
      <c r="E177" s="1193">
        <v>42065</v>
      </c>
      <c r="F177" s="1193"/>
      <c r="G177" s="1193"/>
      <c r="H177" s="1193">
        <v>42300</v>
      </c>
      <c r="I177" s="1193"/>
      <c r="J177" s="1193"/>
      <c r="K177" s="1193"/>
      <c r="L177" s="1193"/>
      <c r="M177" s="1193"/>
      <c r="N177" s="1193"/>
      <c r="O177" s="1193"/>
      <c r="P177" s="1193"/>
      <c r="Q177" s="1193"/>
      <c r="R177" s="1193"/>
      <c r="S177" s="1193"/>
      <c r="T177" s="1193"/>
      <c r="U177" s="1193"/>
      <c r="V177" s="1193"/>
      <c r="W177" s="1193"/>
      <c r="X177" s="1193"/>
      <c r="Y177" s="1193"/>
      <c r="Z177" s="1193"/>
      <c r="AA177" s="1193"/>
      <c r="AB177" s="1193"/>
      <c r="AC177" s="1193"/>
      <c r="AD177" s="1193"/>
      <c r="AE177" s="1193"/>
      <c r="AF177" s="1193"/>
      <c r="AG177" s="1193"/>
      <c r="AH177" s="1193"/>
      <c r="AI177" s="1193"/>
      <c r="AJ177" s="1193"/>
      <c r="AK177" s="1193"/>
      <c r="AL177" s="1193"/>
      <c r="AM177" s="1193"/>
      <c r="AN177" s="1193"/>
      <c r="AO177" s="1193"/>
      <c r="AP177" s="1193"/>
      <c r="AQ177" s="1193"/>
      <c r="AR177" s="1193"/>
      <c r="AS177" s="1193"/>
      <c r="AT177" s="1193"/>
      <c r="AU177" s="1193"/>
      <c r="AV177" s="1193"/>
      <c r="AW177" s="1193"/>
      <c r="AX177" s="1193"/>
    </row>
    <row r="178" spans="1:50" hidden="1">
      <c r="A178" s="1198" t="s">
        <v>166</v>
      </c>
      <c r="B178" s="1187" t="s">
        <v>93</v>
      </c>
      <c r="C178" s="1184" t="s">
        <v>38</v>
      </c>
      <c r="D178" s="1188">
        <v>3279</v>
      </c>
      <c r="E178" s="1200">
        <v>42109</v>
      </c>
      <c r="F178" s="1200">
        <v>42215</v>
      </c>
      <c r="G178" s="1200"/>
      <c r="H178" s="1200">
        <v>42123</v>
      </c>
      <c r="I178" s="1200">
        <v>42307</v>
      </c>
      <c r="J178" s="1200"/>
      <c r="K178" s="1199">
        <f>O178+август!L169</f>
        <v>0</v>
      </c>
      <c r="L178" s="1199">
        <f>P178+август!L169</f>
        <v>0</v>
      </c>
      <c r="M178" s="1201">
        <f>D178-L178</f>
        <v>3279</v>
      </c>
      <c r="N178" s="1201">
        <f>L178/D178*100</f>
        <v>0</v>
      </c>
      <c r="O178" s="1188">
        <f>SUM(S178:AW178)</f>
        <v>0</v>
      </c>
      <c r="P178" s="1201">
        <f>SUM(S179:AW179)</f>
        <v>0</v>
      </c>
      <c r="Q178" s="1201" t="e">
        <f>P178/O178*100</f>
        <v>#DIV/0!</v>
      </c>
      <c r="R178" s="380" t="s">
        <v>34</v>
      </c>
      <c r="S178" s="381"/>
      <c r="T178" s="381"/>
      <c r="U178" s="381"/>
      <c r="V178" s="381"/>
      <c r="W178" s="381"/>
      <c r="X178" s="381"/>
      <c r="Y178" s="381"/>
      <c r="Z178" s="381"/>
      <c r="AA178" s="381"/>
      <c r="AB178" s="381"/>
      <c r="AC178" s="381"/>
      <c r="AD178" s="381"/>
      <c r="AE178" s="381"/>
      <c r="AF178" s="381"/>
      <c r="AG178" s="381"/>
      <c r="AH178" s="381"/>
      <c r="AI178" s="381"/>
      <c r="AJ178" s="381"/>
      <c r="AK178" s="381"/>
      <c r="AL178" s="381"/>
      <c r="AM178" s="381"/>
      <c r="AN178" s="381"/>
      <c r="AO178" s="381"/>
      <c r="AP178" s="381"/>
      <c r="AQ178" s="381"/>
      <c r="AR178" s="381"/>
      <c r="AS178" s="381"/>
      <c r="AT178" s="381"/>
      <c r="AU178" s="381"/>
      <c r="AV178" s="381"/>
      <c r="AW178" s="381"/>
      <c r="AX178" s="1184" t="s">
        <v>393</v>
      </c>
    </row>
    <row r="179" spans="1:50" hidden="1">
      <c r="A179" s="1198"/>
      <c r="B179" s="1187"/>
      <c r="C179" s="1185"/>
      <c r="D179" s="1188"/>
      <c r="E179" s="1200"/>
      <c r="F179" s="1200"/>
      <c r="G179" s="1200"/>
      <c r="H179" s="1200"/>
      <c r="I179" s="1200"/>
      <c r="J179" s="1200"/>
      <c r="K179" s="1199"/>
      <c r="L179" s="1199"/>
      <c r="M179" s="1202"/>
      <c r="N179" s="1202"/>
      <c r="O179" s="1188"/>
      <c r="P179" s="1202"/>
      <c r="Q179" s="1202"/>
      <c r="R179" s="374" t="s">
        <v>35</v>
      </c>
      <c r="S179" s="382"/>
      <c r="T179" s="382"/>
      <c r="U179" s="382"/>
      <c r="V179" s="382"/>
      <c r="W179" s="382"/>
      <c r="X179" s="382"/>
      <c r="Y179" s="382"/>
      <c r="Z179" s="382"/>
      <c r="AA179" s="382"/>
      <c r="AB179" s="382"/>
      <c r="AC179" s="382"/>
      <c r="AD179" s="382"/>
      <c r="AE179" s="382"/>
      <c r="AF179" s="382"/>
      <c r="AG179" s="382"/>
      <c r="AH179" s="382"/>
      <c r="AI179" s="382"/>
      <c r="AJ179" s="382"/>
      <c r="AK179" s="382"/>
      <c r="AL179" s="383"/>
      <c r="AM179" s="383"/>
      <c r="AN179" s="383"/>
      <c r="AO179" s="383"/>
      <c r="AP179" s="383"/>
      <c r="AQ179" s="383"/>
      <c r="AR179" s="383"/>
      <c r="AS179" s="383"/>
      <c r="AT179" s="383"/>
      <c r="AU179" s="389"/>
      <c r="AV179" s="390"/>
      <c r="AW179" s="391"/>
      <c r="AX179" s="1185"/>
    </row>
    <row r="180" spans="1:50" hidden="1">
      <c r="A180" s="1198" t="s">
        <v>311</v>
      </c>
      <c r="B180" s="1187" t="s">
        <v>111</v>
      </c>
      <c r="C180" s="1184" t="s">
        <v>39</v>
      </c>
      <c r="D180" s="1188">
        <v>100</v>
      </c>
      <c r="E180" s="1200">
        <v>42085</v>
      </c>
      <c r="F180" s="1200">
        <v>42175</v>
      </c>
      <c r="G180" s="1200"/>
      <c r="H180" s="1200">
        <v>42110</v>
      </c>
      <c r="I180" s="1200">
        <f>F180+20</f>
        <v>42195</v>
      </c>
      <c r="J180" s="1200"/>
      <c r="K180" s="1199">
        <f>O180+август!L171</f>
        <v>0</v>
      </c>
      <c r="L180" s="1199">
        <f>P180+август!L171</f>
        <v>0</v>
      </c>
      <c r="M180" s="1201">
        <f>D180-L180</f>
        <v>100</v>
      </c>
      <c r="N180" s="1201">
        <f>L180/D180*100</f>
        <v>0</v>
      </c>
      <c r="O180" s="1188">
        <f>SUM(S180:AW180)</f>
        <v>0</v>
      </c>
      <c r="P180" s="1201">
        <f>SUM(S181:AW181)</f>
        <v>0</v>
      </c>
      <c r="Q180" s="1201" t="e">
        <f>P180/O180*100</f>
        <v>#DIV/0!</v>
      </c>
      <c r="R180" s="380" t="s">
        <v>34</v>
      </c>
      <c r="S180" s="381"/>
      <c r="T180" s="381"/>
      <c r="U180" s="381"/>
      <c r="V180" s="381"/>
      <c r="W180" s="381"/>
      <c r="X180" s="381"/>
      <c r="Y180" s="381"/>
      <c r="Z180" s="381"/>
      <c r="AA180" s="381"/>
      <c r="AB180" s="381"/>
      <c r="AC180" s="381"/>
      <c r="AD180" s="381"/>
      <c r="AE180" s="381"/>
      <c r="AF180" s="381"/>
      <c r="AG180" s="381"/>
      <c r="AH180" s="381"/>
      <c r="AI180" s="381"/>
      <c r="AJ180" s="381"/>
      <c r="AK180" s="381"/>
      <c r="AL180" s="381"/>
      <c r="AM180" s="381"/>
      <c r="AN180" s="381"/>
      <c r="AO180" s="381"/>
      <c r="AP180" s="381"/>
      <c r="AQ180" s="381"/>
      <c r="AR180" s="381"/>
      <c r="AS180" s="381"/>
      <c r="AT180" s="381"/>
      <c r="AU180" s="381"/>
      <c r="AV180" s="381"/>
      <c r="AW180" s="381"/>
      <c r="AX180" s="1184"/>
    </row>
    <row r="181" spans="1:50" hidden="1">
      <c r="A181" s="1198"/>
      <c r="B181" s="1187"/>
      <c r="C181" s="1185"/>
      <c r="D181" s="1188"/>
      <c r="E181" s="1200"/>
      <c r="F181" s="1200"/>
      <c r="G181" s="1200"/>
      <c r="H181" s="1200"/>
      <c r="I181" s="1200"/>
      <c r="J181" s="1200"/>
      <c r="K181" s="1199"/>
      <c r="L181" s="1199"/>
      <c r="M181" s="1202"/>
      <c r="N181" s="1202"/>
      <c r="O181" s="1188"/>
      <c r="P181" s="1202"/>
      <c r="Q181" s="1202"/>
      <c r="R181" s="374" t="s">
        <v>35</v>
      </c>
      <c r="S181" s="382"/>
      <c r="T181" s="382"/>
      <c r="U181" s="382"/>
      <c r="V181" s="382"/>
      <c r="W181" s="382"/>
      <c r="X181" s="382"/>
      <c r="Y181" s="382"/>
      <c r="Z181" s="382"/>
      <c r="AA181" s="382"/>
      <c r="AB181" s="382"/>
      <c r="AC181" s="382"/>
      <c r="AD181" s="382"/>
      <c r="AE181" s="382"/>
      <c r="AF181" s="382"/>
      <c r="AG181" s="382"/>
      <c r="AH181" s="382"/>
      <c r="AI181" s="382"/>
      <c r="AJ181" s="382"/>
      <c r="AK181" s="382"/>
      <c r="AL181" s="383"/>
      <c r="AM181" s="383"/>
      <c r="AN181" s="383"/>
      <c r="AO181" s="383"/>
      <c r="AP181" s="383"/>
      <c r="AQ181" s="383"/>
      <c r="AR181" s="383"/>
      <c r="AS181" s="383"/>
      <c r="AT181" s="383"/>
      <c r="AU181" s="389"/>
      <c r="AV181" s="390"/>
      <c r="AW181" s="391"/>
      <c r="AX181" s="1185"/>
    </row>
    <row r="182" spans="1:50" hidden="1">
      <c r="A182" s="1198" t="s">
        <v>312</v>
      </c>
      <c r="B182" s="1187" t="s">
        <v>96</v>
      </c>
      <c r="C182" s="1184" t="s">
        <v>39</v>
      </c>
      <c r="D182" s="1188">
        <v>100</v>
      </c>
      <c r="E182" s="1200">
        <v>42109</v>
      </c>
      <c r="F182" s="1200"/>
      <c r="G182" s="1200"/>
      <c r="H182" s="1200">
        <v>42123</v>
      </c>
      <c r="I182" s="1200"/>
      <c r="J182" s="1200"/>
      <c r="K182" s="1199">
        <f>O182+август!L173</f>
        <v>0</v>
      </c>
      <c r="L182" s="1199">
        <f>P182+август!L173</f>
        <v>0</v>
      </c>
      <c r="M182" s="1201">
        <f>D182-L182</f>
        <v>100</v>
      </c>
      <c r="N182" s="1201">
        <f>L182/D182*100</f>
        <v>0</v>
      </c>
      <c r="O182" s="1188">
        <f>SUM(S182:AW182)</f>
        <v>0</v>
      </c>
      <c r="P182" s="1201">
        <f>SUM(S183:AW183)</f>
        <v>0</v>
      </c>
      <c r="Q182" s="1201" t="e">
        <f>P182/O182*100</f>
        <v>#DIV/0!</v>
      </c>
      <c r="R182" s="380" t="s">
        <v>34</v>
      </c>
      <c r="S182" s="381"/>
      <c r="T182" s="381"/>
      <c r="U182" s="381"/>
      <c r="V182" s="381"/>
      <c r="W182" s="381"/>
      <c r="X182" s="381"/>
      <c r="Y182" s="381"/>
      <c r="Z182" s="381"/>
      <c r="AA182" s="381"/>
      <c r="AB182" s="381"/>
      <c r="AC182" s="381"/>
      <c r="AD182" s="381"/>
      <c r="AE182" s="381"/>
      <c r="AF182" s="381"/>
      <c r="AG182" s="381"/>
      <c r="AH182" s="381"/>
      <c r="AI182" s="381"/>
      <c r="AJ182" s="381"/>
      <c r="AK182" s="381"/>
      <c r="AL182" s="381"/>
      <c r="AM182" s="381"/>
      <c r="AN182" s="381"/>
      <c r="AO182" s="381"/>
      <c r="AP182" s="381"/>
      <c r="AQ182" s="381"/>
      <c r="AR182" s="381"/>
      <c r="AS182" s="381"/>
      <c r="AT182" s="381"/>
      <c r="AU182" s="381"/>
      <c r="AV182" s="381"/>
      <c r="AW182" s="381"/>
      <c r="AX182" s="1184"/>
    </row>
    <row r="183" spans="1:50" hidden="1">
      <c r="A183" s="1198"/>
      <c r="B183" s="1187"/>
      <c r="C183" s="1185"/>
      <c r="D183" s="1188"/>
      <c r="E183" s="1200"/>
      <c r="F183" s="1200"/>
      <c r="G183" s="1200"/>
      <c r="H183" s="1200"/>
      <c r="I183" s="1200"/>
      <c r="J183" s="1200"/>
      <c r="K183" s="1199"/>
      <c r="L183" s="1199"/>
      <c r="M183" s="1202"/>
      <c r="N183" s="1202"/>
      <c r="O183" s="1188"/>
      <c r="P183" s="1202"/>
      <c r="Q183" s="1202"/>
      <c r="R183" s="374" t="s">
        <v>35</v>
      </c>
      <c r="S183" s="382"/>
      <c r="T183" s="382"/>
      <c r="U183" s="382"/>
      <c r="V183" s="382"/>
      <c r="W183" s="382"/>
      <c r="X183" s="382"/>
      <c r="Y183" s="382"/>
      <c r="Z183" s="382"/>
      <c r="AA183" s="382"/>
      <c r="AB183" s="382"/>
      <c r="AC183" s="382"/>
      <c r="AD183" s="382"/>
      <c r="AE183" s="382"/>
      <c r="AF183" s="382"/>
      <c r="AG183" s="382"/>
      <c r="AH183" s="382"/>
      <c r="AI183" s="382"/>
      <c r="AJ183" s="382"/>
      <c r="AK183" s="382"/>
      <c r="AL183" s="383"/>
      <c r="AM183" s="383"/>
      <c r="AN183" s="383"/>
      <c r="AO183" s="383"/>
      <c r="AP183" s="383"/>
      <c r="AQ183" s="383"/>
      <c r="AR183" s="383"/>
      <c r="AS183" s="383"/>
      <c r="AT183" s="383"/>
      <c r="AU183" s="389"/>
      <c r="AV183" s="390"/>
      <c r="AW183" s="391"/>
      <c r="AX183" s="1185"/>
    </row>
    <row r="184" spans="1:50" hidden="1">
      <c r="A184" s="1198" t="s">
        <v>313</v>
      </c>
      <c r="B184" s="1187" t="s">
        <v>117</v>
      </c>
      <c r="C184" s="1184" t="s">
        <v>39</v>
      </c>
      <c r="D184" s="1188">
        <v>100</v>
      </c>
      <c r="E184" s="1200">
        <v>42109</v>
      </c>
      <c r="F184" s="1200"/>
      <c r="G184" s="1200"/>
      <c r="H184" s="1200">
        <v>42112</v>
      </c>
      <c r="I184" s="1200"/>
      <c r="J184" s="1200"/>
      <c r="K184" s="1199">
        <f>O184+август!L175</f>
        <v>0</v>
      </c>
      <c r="L184" s="1199">
        <f>P184+август!L175</f>
        <v>0</v>
      </c>
      <c r="M184" s="1201">
        <f>D184-L184</f>
        <v>100</v>
      </c>
      <c r="N184" s="1201">
        <f>L184/D184*100</f>
        <v>0</v>
      </c>
      <c r="O184" s="1188">
        <f>SUM(S184:AW184)</f>
        <v>0</v>
      </c>
      <c r="P184" s="1201">
        <f>SUM(S185:AW185)</f>
        <v>0</v>
      </c>
      <c r="Q184" s="1201" t="e">
        <f>P184/O184*100</f>
        <v>#DIV/0!</v>
      </c>
      <c r="R184" s="380" t="s">
        <v>34</v>
      </c>
      <c r="S184" s="381"/>
      <c r="T184" s="381"/>
      <c r="U184" s="381"/>
      <c r="V184" s="381"/>
      <c r="W184" s="381"/>
      <c r="X184" s="381"/>
      <c r="Y184" s="381"/>
      <c r="Z184" s="381"/>
      <c r="AA184" s="381"/>
      <c r="AB184" s="381"/>
      <c r="AC184" s="381"/>
      <c r="AD184" s="381"/>
      <c r="AE184" s="381"/>
      <c r="AF184" s="381"/>
      <c r="AG184" s="381"/>
      <c r="AH184" s="381"/>
      <c r="AI184" s="381"/>
      <c r="AJ184" s="381"/>
      <c r="AK184" s="381"/>
      <c r="AL184" s="381"/>
      <c r="AM184" s="381"/>
      <c r="AN184" s="381"/>
      <c r="AO184" s="381"/>
      <c r="AP184" s="381"/>
      <c r="AQ184" s="381"/>
      <c r="AR184" s="381"/>
      <c r="AS184" s="381"/>
      <c r="AT184" s="381"/>
      <c r="AU184" s="381"/>
      <c r="AV184" s="381"/>
      <c r="AW184" s="381"/>
      <c r="AX184" s="1184"/>
    </row>
    <row r="185" spans="1:50" hidden="1">
      <c r="A185" s="1198"/>
      <c r="B185" s="1187"/>
      <c r="C185" s="1185"/>
      <c r="D185" s="1188"/>
      <c r="E185" s="1200"/>
      <c r="F185" s="1200"/>
      <c r="G185" s="1200"/>
      <c r="H185" s="1200"/>
      <c r="I185" s="1200"/>
      <c r="J185" s="1200"/>
      <c r="K185" s="1199"/>
      <c r="L185" s="1199"/>
      <c r="M185" s="1202"/>
      <c r="N185" s="1202"/>
      <c r="O185" s="1188"/>
      <c r="P185" s="1202"/>
      <c r="Q185" s="1202"/>
      <c r="R185" s="374" t="s">
        <v>35</v>
      </c>
      <c r="S185" s="382"/>
      <c r="T185" s="382"/>
      <c r="U185" s="382"/>
      <c r="V185" s="382"/>
      <c r="W185" s="382"/>
      <c r="X185" s="382"/>
      <c r="Y185" s="382"/>
      <c r="Z185" s="382"/>
      <c r="AA185" s="382"/>
      <c r="AB185" s="382"/>
      <c r="AC185" s="382"/>
      <c r="AD185" s="382"/>
      <c r="AE185" s="382"/>
      <c r="AF185" s="382"/>
      <c r="AG185" s="382"/>
      <c r="AH185" s="382"/>
      <c r="AI185" s="382"/>
      <c r="AJ185" s="382"/>
      <c r="AK185" s="382"/>
      <c r="AL185" s="383"/>
      <c r="AM185" s="383"/>
      <c r="AN185" s="383"/>
      <c r="AO185" s="383"/>
      <c r="AP185" s="383"/>
      <c r="AQ185" s="383"/>
      <c r="AR185" s="383"/>
      <c r="AS185" s="383"/>
      <c r="AT185" s="383"/>
      <c r="AU185" s="389"/>
      <c r="AV185" s="390"/>
      <c r="AW185" s="391"/>
      <c r="AX185" s="1185"/>
    </row>
    <row r="186" spans="1:50" hidden="1">
      <c r="A186" s="1198" t="s">
        <v>314</v>
      </c>
      <c r="B186" s="1187" t="s">
        <v>118</v>
      </c>
      <c r="C186" s="1184" t="s">
        <v>39</v>
      </c>
      <c r="D186" s="1188">
        <v>100</v>
      </c>
      <c r="E186" s="1200">
        <v>42113</v>
      </c>
      <c r="F186" s="1200"/>
      <c r="G186" s="1200"/>
      <c r="H186" s="1200">
        <v>42137</v>
      </c>
      <c r="I186" s="1200"/>
      <c r="J186" s="1200"/>
      <c r="K186" s="1199">
        <f>O186+август!L177</f>
        <v>0</v>
      </c>
      <c r="L186" s="1199">
        <f>P186+август!L177</f>
        <v>0</v>
      </c>
      <c r="M186" s="1201">
        <f>D186-L186</f>
        <v>100</v>
      </c>
      <c r="N186" s="1201">
        <f>L186/D186*100</f>
        <v>0</v>
      </c>
      <c r="O186" s="1188">
        <f>SUM(S186:AW186)</f>
        <v>0</v>
      </c>
      <c r="P186" s="1201">
        <f>SUM(S187:AW187)</f>
        <v>0</v>
      </c>
      <c r="Q186" s="1201" t="e">
        <f>P186/O186*100</f>
        <v>#DIV/0!</v>
      </c>
      <c r="R186" s="380" t="s">
        <v>34</v>
      </c>
      <c r="S186" s="381"/>
      <c r="T186" s="381"/>
      <c r="U186" s="381"/>
      <c r="V186" s="381"/>
      <c r="W186" s="381"/>
      <c r="X186" s="381"/>
      <c r="Y186" s="381"/>
      <c r="Z186" s="381"/>
      <c r="AA186" s="381"/>
      <c r="AB186" s="381"/>
      <c r="AC186" s="381"/>
      <c r="AD186" s="381"/>
      <c r="AE186" s="381"/>
      <c r="AF186" s="381"/>
      <c r="AG186" s="381"/>
      <c r="AH186" s="381"/>
      <c r="AI186" s="381"/>
      <c r="AJ186" s="381"/>
      <c r="AK186" s="381"/>
      <c r="AL186" s="381"/>
      <c r="AM186" s="381"/>
      <c r="AN186" s="381"/>
      <c r="AO186" s="381"/>
      <c r="AP186" s="381"/>
      <c r="AQ186" s="381"/>
      <c r="AR186" s="381"/>
      <c r="AS186" s="381"/>
      <c r="AT186" s="381"/>
      <c r="AU186" s="381"/>
      <c r="AV186" s="381"/>
      <c r="AW186" s="381"/>
      <c r="AX186" s="1184"/>
    </row>
    <row r="187" spans="1:50" hidden="1">
      <c r="A187" s="1198"/>
      <c r="B187" s="1187"/>
      <c r="C187" s="1185"/>
      <c r="D187" s="1188"/>
      <c r="E187" s="1200"/>
      <c r="F187" s="1200"/>
      <c r="G187" s="1200"/>
      <c r="H187" s="1200"/>
      <c r="I187" s="1200"/>
      <c r="J187" s="1200"/>
      <c r="K187" s="1199"/>
      <c r="L187" s="1199"/>
      <c r="M187" s="1202"/>
      <c r="N187" s="1202"/>
      <c r="O187" s="1188"/>
      <c r="P187" s="1202"/>
      <c r="Q187" s="1202"/>
      <c r="R187" s="374" t="s">
        <v>35</v>
      </c>
      <c r="S187" s="382"/>
      <c r="T187" s="382"/>
      <c r="U187" s="382"/>
      <c r="V187" s="382"/>
      <c r="W187" s="382"/>
      <c r="X187" s="382"/>
      <c r="Y187" s="382"/>
      <c r="Z187" s="382"/>
      <c r="AA187" s="382"/>
      <c r="AB187" s="382"/>
      <c r="AC187" s="382"/>
      <c r="AD187" s="382"/>
      <c r="AE187" s="382"/>
      <c r="AF187" s="382"/>
      <c r="AG187" s="382"/>
      <c r="AH187" s="382"/>
      <c r="AI187" s="382"/>
      <c r="AJ187" s="382"/>
      <c r="AK187" s="382"/>
      <c r="AL187" s="383"/>
      <c r="AM187" s="383"/>
      <c r="AN187" s="383"/>
      <c r="AO187" s="383"/>
      <c r="AP187" s="383"/>
      <c r="AQ187" s="383"/>
      <c r="AR187" s="383"/>
      <c r="AS187" s="383"/>
      <c r="AT187" s="383"/>
      <c r="AU187" s="389"/>
      <c r="AV187" s="390"/>
      <c r="AW187" s="391"/>
      <c r="AX187" s="1185"/>
    </row>
    <row r="188" spans="1:50" hidden="1">
      <c r="A188" s="1198" t="s">
        <v>315</v>
      </c>
      <c r="B188" s="1187" t="s">
        <v>8</v>
      </c>
      <c r="C188" s="1184" t="s">
        <v>39</v>
      </c>
      <c r="D188" s="1188">
        <v>100</v>
      </c>
      <c r="E188" s="1200">
        <v>42065</v>
      </c>
      <c r="F188" s="1200">
        <v>42175</v>
      </c>
      <c r="G188" s="1200"/>
      <c r="H188" s="1200">
        <v>42144</v>
      </c>
      <c r="I188" s="1200">
        <f>F188+79</f>
        <v>42254</v>
      </c>
      <c r="J188" s="1200"/>
      <c r="K188" s="1199">
        <f>O188+август!L179</f>
        <v>0</v>
      </c>
      <c r="L188" s="1199">
        <f>P188+август!L179</f>
        <v>0</v>
      </c>
      <c r="M188" s="1201">
        <f>D188-L188</f>
        <v>100</v>
      </c>
      <c r="N188" s="1201">
        <f>L188/D188*100</f>
        <v>0</v>
      </c>
      <c r="O188" s="1188">
        <f>SUM(S188:AW188)</f>
        <v>0</v>
      </c>
      <c r="P188" s="1201">
        <f>SUM(S189:AW189)</f>
        <v>0</v>
      </c>
      <c r="Q188" s="1201" t="e">
        <f>P188/O188*100</f>
        <v>#DIV/0!</v>
      </c>
      <c r="R188" s="380" t="s">
        <v>34</v>
      </c>
      <c r="S188" s="381"/>
      <c r="T188" s="381"/>
      <c r="U188" s="381"/>
      <c r="V188" s="381"/>
      <c r="W188" s="381"/>
      <c r="X188" s="381"/>
      <c r="Y188" s="381"/>
      <c r="Z188" s="381"/>
      <c r="AA188" s="381"/>
      <c r="AB188" s="381"/>
      <c r="AC188" s="381"/>
      <c r="AD188" s="381"/>
      <c r="AE188" s="381"/>
      <c r="AF188" s="381"/>
      <c r="AG188" s="381"/>
      <c r="AH188" s="381"/>
      <c r="AI188" s="381"/>
      <c r="AJ188" s="381"/>
      <c r="AK188" s="381"/>
      <c r="AL188" s="381"/>
      <c r="AM188" s="381"/>
      <c r="AN188" s="381"/>
      <c r="AO188" s="381"/>
      <c r="AP188" s="381"/>
      <c r="AQ188" s="381"/>
      <c r="AR188" s="381"/>
      <c r="AS188" s="381"/>
      <c r="AT188" s="381"/>
      <c r="AU188" s="381"/>
      <c r="AV188" s="381"/>
      <c r="AW188" s="381"/>
      <c r="AX188" s="1184"/>
    </row>
    <row r="189" spans="1:50" hidden="1">
      <c r="A189" s="1198"/>
      <c r="B189" s="1187"/>
      <c r="C189" s="1185"/>
      <c r="D189" s="1188"/>
      <c r="E189" s="1200"/>
      <c r="F189" s="1200"/>
      <c r="G189" s="1200"/>
      <c r="H189" s="1200"/>
      <c r="I189" s="1200"/>
      <c r="J189" s="1200"/>
      <c r="K189" s="1199"/>
      <c r="L189" s="1199"/>
      <c r="M189" s="1202"/>
      <c r="N189" s="1202"/>
      <c r="O189" s="1188"/>
      <c r="P189" s="1202"/>
      <c r="Q189" s="1202"/>
      <c r="R189" s="374" t="s">
        <v>35</v>
      </c>
      <c r="S189" s="382"/>
      <c r="T189" s="382"/>
      <c r="U189" s="382"/>
      <c r="V189" s="382"/>
      <c r="W189" s="382"/>
      <c r="X189" s="382"/>
      <c r="Y189" s="382"/>
      <c r="Z189" s="382"/>
      <c r="AA189" s="382"/>
      <c r="AB189" s="382"/>
      <c r="AC189" s="382"/>
      <c r="AD189" s="382"/>
      <c r="AE189" s="382"/>
      <c r="AF189" s="382"/>
      <c r="AG189" s="382"/>
      <c r="AH189" s="382"/>
      <c r="AI189" s="382"/>
      <c r="AJ189" s="382"/>
      <c r="AK189" s="382"/>
      <c r="AL189" s="383"/>
      <c r="AM189" s="383"/>
      <c r="AN189" s="383"/>
      <c r="AO189" s="383"/>
      <c r="AP189" s="383"/>
      <c r="AQ189" s="383"/>
      <c r="AR189" s="383"/>
      <c r="AS189" s="383"/>
      <c r="AT189" s="383"/>
      <c r="AU189" s="389"/>
      <c r="AV189" s="390"/>
      <c r="AW189" s="391"/>
      <c r="AX189" s="1185"/>
    </row>
    <row r="190" spans="1:50" hidden="1">
      <c r="A190" s="1198" t="s">
        <v>316</v>
      </c>
      <c r="B190" s="1187" t="s">
        <v>119</v>
      </c>
      <c r="C190" s="1184" t="s">
        <v>39</v>
      </c>
      <c r="D190" s="1188">
        <v>100</v>
      </c>
      <c r="E190" s="1200">
        <v>42138</v>
      </c>
      <c r="F190" s="1200"/>
      <c r="G190" s="1200"/>
      <c r="H190" s="1200">
        <v>42147</v>
      </c>
      <c r="I190" s="1200"/>
      <c r="J190" s="1200"/>
      <c r="K190" s="1199">
        <f>O190+август!L181</f>
        <v>0</v>
      </c>
      <c r="L190" s="1199">
        <f>P190+август!L181</f>
        <v>0</v>
      </c>
      <c r="M190" s="1201">
        <f>D190-L190</f>
        <v>100</v>
      </c>
      <c r="N190" s="1201">
        <f>L190/D190*100</f>
        <v>0</v>
      </c>
      <c r="O190" s="1188">
        <f>SUM(S190:AW190)</f>
        <v>0</v>
      </c>
      <c r="P190" s="1201">
        <f>SUM(S191:AW191)</f>
        <v>0</v>
      </c>
      <c r="Q190" s="1201" t="e">
        <f>P190/O190*100</f>
        <v>#DIV/0!</v>
      </c>
      <c r="R190" s="380" t="s">
        <v>34</v>
      </c>
      <c r="S190" s="381"/>
      <c r="T190" s="381"/>
      <c r="U190" s="381"/>
      <c r="V190" s="381"/>
      <c r="W190" s="381"/>
      <c r="X190" s="381"/>
      <c r="Y190" s="381"/>
      <c r="Z190" s="381"/>
      <c r="AA190" s="381"/>
      <c r="AB190" s="381"/>
      <c r="AC190" s="381"/>
      <c r="AD190" s="381"/>
      <c r="AE190" s="381"/>
      <c r="AF190" s="381"/>
      <c r="AG190" s="381"/>
      <c r="AH190" s="381"/>
      <c r="AI190" s="381"/>
      <c r="AJ190" s="381"/>
      <c r="AK190" s="381"/>
      <c r="AL190" s="381"/>
      <c r="AM190" s="381"/>
      <c r="AN190" s="381"/>
      <c r="AO190" s="381"/>
      <c r="AP190" s="381"/>
      <c r="AQ190" s="381"/>
      <c r="AR190" s="381"/>
      <c r="AS190" s="381"/>
      <c r="AT190" s="381"/>
      <c r="AU190" s="381"/>
      <c r="AV190" s="381"/>
      <c r="AW190" s="381"/>
      <c r="AX190" s="1184"/>
    </row>
    <row r="191" spans="1:50" hidden="1">
      <c r="A191" s="1198"/>
      <c r="B191" s="1187"/>
      <c r="C191" s="1185"/>
      <c r="D191" s="1188"/>
      <c r="E191" s="1200"/>
      <c r="F191" s="1200"/>
      <c r="G191" s="1200"/>
      <c r="H191" s="1200"/>
      <c r="I191" s="1200"/>
      <c r="J191" s="1200"/>
      <c r="K191" s="1199"/>
      <c r="L191" s="1199"/>
      <c r="M191" s="1202"/>
      <c r="N191" s="1202"/>
      <c r="O191" s="1188"/>
      <c r="P191" s="1202"/>
      <c r="Q191" s="1202"/>
      <c r="R191" s="374" t="s">
        <v>35</v>
      </c>
      <c r="S191" s="382"/>
      <c r="T191" s="382"/>
      <c r="U191" s="382"/>
      <c r="V191" s="382"/>
      <c r="W191" s="382"/>
      <c r="X191" s="382"/>
      <c r="Y191" s="382"/>
      <c r="Z191" s="382"/>
      <c r="AA191" s="382"/>
      <c r="AB191" s="382"/>
      <c r="AC191" s="382"/>
      <c r="AD191" s="382"/>
      <c r="AE191" s="382"/>
      <c r="AF191" s="382"/>
      <c r="AG191" s="382"/>
      <c r="AH191" s="382"/>
      <c r="AI191" s="382"/>
      <c r="AJ191" s="382"/>
      <c r="AK191" s="382"/>
      <c r="AL191" s="383"/>
      <c r="AM191" s="383"/>
      <c r="AN191" s="383"/>
      <c r="AO191" s="383"/>
      <c r="AP191" s="383"/>
      <c r="AQ191" s="383"/>
      <c r="AR191" s="383"/>
      <c r="AS191" s="383"/>
      <c r="AT191" s="383"/>
      <c r="AU191" s="389"/>
      <c r="AV191" s="390"/>
      <c r="AW191" s="391"/>
      <c r="AX191" s="1185"/>
    </row>
    <row r="192" spans="1:50" hidden="1">
      <c r="A192" s="1198" t="s">
        <v>317</v>
      </c>
      <c r="B192" s="1187" t="s">
        <v>120</v>
      </c>
      <c r="C192" s="1184" t="s">
        <v>39</v>
      </c>
      <c r="D192" s="1188">
        <v>100</v>
      </c>
      <c r="E192" s="1200">
        <v>42124</v>
      </c>
      <c r="F192" s="1200"/>
      <c r="G192" s="1200"/>
      <c r="H192" s="1200">
        <v>42153</v>
      </c>
      <c r="I192" s="1200"/>
      <c r="J192" s="1200"/>
      <c r="K192" s="1199">
        <f>O192+август!L183</f>
        <v>0</v>
      </c>
      <c r="L192" s="1199">
        <f>P192+август!L183</f>
        <v>0</v>
      </c>
      <c r="M192" s="1201">
        <f>D192-L192</f>
        <v>100</v>
      </c>
      <c r="N192" s="1201">
        <f>L192/D192*100</f>
        <v>0</v>
      </c>
      <c r="O192" s="1188">
        <f>SUM(S192:AW192)</f>
        <v>0</v>
      </c>
      <c r="P192" s="1201">
        <f>SUM(S193:AW193)</f>
        <v>0</v>
      </c>
      <c r="Q192" s="1201" t="e">
        <f>P192/O192*100</f>
        <v>#DIV/0!</v>
      </c>
      <c r="R192" s="380" t="s">
        <v>34</v>
      </c>
      <c r="S192" s="381"/>
      <c r="T192" s="381"/>
      <c r="U192" s="381"/>
      <c r="V192" s="381"/>
      <c r="W192" s="381"/>
      <c r="X192" s="381"/>
      <c r="Y192" s="381"/>
      <c r="Z192" s="381"/>
      <c r="AA192" s="381"/>
      <c r="AB192" s="381"/>
      <c r="AC192" s="381"/>
      <c r="AD192" s="381"/>
      <c r="AE192" s="381"/>
      <c r="AF192" s="381"/>
      <c r="AG192" s="381"/>
      <c r="AH192" s="381"/>
      <c r="AI192" s="381"/>
      <c r="AJ192" s="381"/>
      <c r="AK192" s="381"/>
      <c r="AL192" s="381"/>
      <c r="AM192" s="381"/>
      <c r="AN192" s="381"/>
      <c r="AO192" s="381"/>
      <c r="AP192" s="381"/>
      <c r="AQ192" s="381"/>
      <c r="AR192" s="381"/>
      <c r="AS192" s="381"/>
      <c r="AT192" s="381"/>
      <c r="AU192" s="381"/>
      <c r="AV192" s="381"/>
      <c r="AW192" s="381"/>
      <c r="AX192" s="1184"/>
    </row>
    <row r="193" spans="1:50" hidden="1">
      <c r="A193" s="1198"/>
      <c r="B193" s="1187"/>
      <c r="C193" s="1185"/>
      <c r="D193" s="1188"/>
      <c r="E193" s="1200"/>
      <c r="F193" s="1200"/>
      <c r="G193" s="1200"/>
      <c r="H193" s="1200"/>
      <c r="I193" s="1200"/>
      <c r="J193" s="1200"/>
      <c r="K193" s="1199"/>
      <c r="L193" s="1199"/>
      <c r="M193" s="1202"/>
      <c r="N193" s="1202"/>
      <c r="O193" s="1188"/>
      <c r="P193" s="1202"/>
      <c r="Q193" s="1202"/>
      <c r="R193" s="374" t="s">
        <v>35</v>
      </c>
      <c r="S193" s="382"/>
      <c r="T193" s="382"/>
      <c r="U193" s="382"/>
      <c r="V193" s="382"/>
      <c r="W193" s="382"/>
      <c r="X193" s="382"/>
      <c r="Y193" s="382"/>
      <c r="Z193" s="382"/>
      <c r="AA193" s="382"/>
      <c r="AB193" s="382"/>
      <c r="AC193" s="382"/>
      <c r="AD193" s="382"/>
      <c r="AE193" s="382"/>
      <c r="AF193" s="382"/>
      <c r="AG193" s="382"/>
      <c r="AH193" s="382"/>
      <c r="AI193" s="382"/>
      <c r="AJ193" s="382"/>
      <c r="AK193" s="382"/>
      <c r="AL193" s="383"/>
      <c r="AM193" s="383"/>
      <c r="AN193" s="383"/>
      <c r="AO193" s="383"/>
      <c r="AP193" s="383"/>
      <c r="AQ193" s="383"/>
      <c r="AR193" s="383"/>
      <c r="AS193" s="383"/>
      <c r="AT193" s="383"/>
      <c r="AU193" s="389"/>
      <c r="AV193" s="390"/>
      <c r="AW193" s="391"/>
      <c r="AX193" s="1185"/>
    </row>
    <row r="194" spans="1:50" hidden="1">
      <c r="A194" s="1198" t="s">
        <v>318</v>
      </c>
      <c r="B194" s="1187" t="s">
        <v>8</v>
      </c>
      <c r="C194" s="1184" t="s">
        <v>39</v>
      </c>
      <c r="D194" s="1188">
        <v>100</v>
      </c>
      <c r="E194" s="1200">
        <v>42065</v>
      </c>
      <c r="F194" s="1200">
        <v>42175</v>
      </c>
      <c r="G194" s="1200"/>
      <c r="H194" s="1200">
        <v>42205</v>
      </c>
      <c r="I194" s="1200"/>
      <c r="J194" s="1200"/>
      <c r="K194" s="1199">
        <f>O194+август!L185</f>
        <v>0</v>
      </c>
      <c r="L194" s="1199">
        <f>P194+август!L185</f>
        <v>0</v>
      </c>
      <c r="M194" s="1201">
        <f>D194-L194</f>
        <v>100</v>
      </c>
      <c r="N194" s="1201">
        <f>L194/D194*100</f>
        <v>0</v>
      </c>
      <c r="O194" s="1188">
        <f>SUM(S194:AW194)</f>
        <v>0</v>
      </c>
      <c r="P194" s="1201">
        <f>SUM(S195:AW195)</f>
        <v>0</v>
      </c>
      <c r="Q194" s="1201" t="e">
        <f>P194/O194*100</f>
        <v>#DIV/0!</v>
      </c>
      <c r="R194" s="380" t="s">
        <v>34</v>
      </c>
      <c r="S194" s="381"/>
      <c r="T194" s="381"/>
      <c r="U194" s="381"/>
      <c r="V194" s="381"/>
      <c r="W194" s="381"/>
      <c r="X194" s="381"/>
      <c r="Y194" s="381"/>
      <c r="Z194" s="381"/>
      <c r="AA194" s="381"/>
      <c r="AB194" s="381"/>
      <c r="AC194" s="381"/>
      <c r="AD194" s="381"/>
      <c r="AE194" s="381"/>
      <c r="AF194" s="381"/>
      <c r="AG194" s="381"/>
      <c r="AH194" s="381"/>
      <c r="AI194" s="381"/>
      <c r="AJ194" s="381"/>
      <c r="AK194" s="381"/>
      <c r="AL194" s="381"/>
      <c r="AM194" s="381"/>
      <c r="AN194" s="381"/>
      <c r="AO194" s="381"/>
      <c r="AP194" s="381"/>
      <c r="AQ194" s="381"/>
      <c r="AR194" s="381"/>
      <c r="AS194" s="381"/>
      <c r="AT194" s="381"/>
      <c r="AU194" s="381"/>
      <c r="AV194" s="381"/>
      <c r="AW194" s="381"/>
      <c r="AX194" s="1184"/>
    </row>
    <row r="195" spans="1:50" hidden="1">
      <c r="A195" s="1198"/>
      <c r="B195" s="1187"/>
      <c r="C195" s="1185"/>
      <c r="D195" s="1188"/>
      <c r="E195" s="1200"/>
      <c r="F195" s="1200"/>
      <c r="G195" s="1200"/>
      <c r="H195" s="1200"/>
      <c r="I195" s="1200"/>
      <c r="J195" s="1200"/>
      <c r="K195" s="1199"/>
      <c r="L195" s="1199"/>
      <c r="M195" s="1202"/>
      <c r="N195" s="1202"/>
      <c r="O195" s="1188"/>
      <c r="P195" s="1202"/>
      <c r="Q195" s="1202"/>
      <c r="R195" s="374" t="s">
        <v>35</v>
      </c>
      <c r="S195" s="382"/>
      <c r="T195" s="382"/>
      <c r="U195" s="382"/>
      <c r="V195" s="382"/>
      <c r="W195" s="382"/>
      <c r="X195" s="382"/>
      <c r="Y195" s="382"/>
      <c r="Z195" s="382"/>
      <c r="AA195" s="382"/>
      <c r="AB195" s="382"/>
      <c r="AC195" s="382"/>
      <c r="AD195" s="382"/>
      <c r="AE195" s="382"/>
      <c r="AF195" s="382"/>
      <c r="AG195" s="382"/>
      <c r="AH195" s="382"/>
      <c r="AI195" s="382"/>
      <c r="AJ195" s="382"/>
      <c r="AK195" s="382"/>
      <c r="AL195" s="383"/>
      <c r="AM195" s="383"/>
      <c r="AN195" s="383"/>
      <c r="AO195" s="383"/>
      <c r="AP195" s="383"/>
      <c r="AQ195" s="383"/>
      <c r="AR195" s="383"/>
      <c r="AS195" s="383"/>
      <c r="AT195" s="383"/>
      <c r="AU195" s="389"/>
      <c r="AV195" s="390"/>
      <c r="AW195" s="391"/>
      <c r="AX195" s="1185"/>
    </row>
    <row r="196" spans="1:50" hidden="1">
      <c r="A196" s="1198" t="s">
        <v>319</v>
      </c>
      <c r="B196" s="1187" t="s">
        <v>115</v>
      </c>
      <c r="C196" s="1184" t="s">
        <v>39</v>
      </c>
      <c r="D196" s="1188">
        <v>100</v>
      </c>
      <c r="E196" s="1189">
        <v>42238</v>
      </c>
      <c r="F196" s="1189"/>
      <c r="G196" s="1189"/>
      <c r="H196" s="1189">
        <v>42257</v>
      </c>
      <c r="I196" s="1189"/>
      <c r="J196" s="1189"/>
      <c r="K196" s="1199">
        <f>O196+август!L187</f>
        <v>0</v>
      </c>
      <c r="L196" s="1190">
        <f>P196+август!L187</f>
        <v>0</v>
      </c>
      <c r="M196" s="1191">
        <f>D196-L196</f>
        <v>100</v>
      </c>
      <c r="N196" s="1191">
        <f>L196/D196*100</f>
        <v>0</v>
      </c>
      <c r="O196" s="1190">
        <f>SUM(S196:AW196)</f>
        <v>0</v>
      </c>
      <c r="P196" s="1191">
        <f>SUM(S197:AW197)</f>
        <v>0</v>
      </c>
      <c r="Q196" s="1191" t="e">
        <f>P196/O196*100</f>
        <v>#DIV/0!</v>
      </c>
      <c r="R196" s="380" t="s">
        <v>34</v>
      </c>
      <c r="S196" s="381"/>
      <c r="T196" s="381"/>
      <c r="U196" s="381"/>
      <c r="V196" s="381"/>
      <c r="W196" s="381"/>
      <c r="X196" s="381"/>
      <c r="Y196" s="381"/>
      <c r="Z196" s="381"/>
      <c r="AA196" s="381"/>
      <c r="AB196" s="381"/>
      <c r="AC196" s="381"/>
      <c r="AD196" s="381"/>
      <c r="AE196" s="381"/>
      <c r="AF196" s="381"/>
      <c r="AG196" s="381"/>
      <c r="AH196" s="381"/>
      <c r="AI196" s="381"/>
      <c r="AJ196" s="381"/>
      <c r="AK196" s="381"/>
      <c r="AL196" s="381"/>
      <c r="AM196" s="381"/>
      <c r="AN196" s="381"/>
      <c r="AO196" s="381"/>
      <c r="AP196" s="381"/>
      <c r="AQ196" s="381"/>
      <c r="AR196" s="381"/>
      <c r="AS196" s="381"/>
      <c r="AT196" s="381"/>
      <c r="AU196" s="381"/>
      <c r="AV196" s="381"/>
      <c r="AW196" s="381"/>
      <c r="AX196" s="1184"/>
    </row>
    <row r="197" spans="1:50" hidden="1">
      <c r="A197" s="1198"/>
      <c r="B197" s="1187"/>
      <c r="C197" s="1185"/>
      <c r="D197" s="1188"/>
      <c r="E197" s="1189"/>
      <c r="F197" s="1189"/>
      <c r="G197" s="1189"/>
      <c r="H197" s="1189"/>
      <c r="I197" s="1189"/>
      <c r="J197" s="1189"/>
      <c r="K197" s="1199"/>
      <c r="L197" s="1190"/>
      <c r="M197" s="1192"/>
      <c r="N197" s="1192"/>
      <c r="O197" s="1190"/>
      <c r="P197" s="1192"/>
      <c r="Q197" s="1192"/>
      <c r="R197" s="374" t="s">
        <v>35</v>
      </c>
      <c r="S197" s="382"/>
      <c r="T197" s="382"/>
      <c r="U197" s="382"/>
      <c r="V197" s="382"/>
      <c r="W197" s="382"/>
      <c r="X197" s="382"/>
      <c r="Y197" s="382"/>
      <c r="Z197" s="382"/>
      <c r="AA197" s="382"/>
      <c r="AB197" s="382"/>
      <c r="AC197" s="382"/>
      <c r="AD197" s="382"/>
      <c r="AE197" s="382"/>
      <c r="AF197" s="382"/>
      <c r="AG197" s="382"/>
      <c r="AH197" s="382"/>
      <c r="AI197" s="382"/>
      <c r="AJ197" s="382"/>
      <c r="AK197" s="382"/>
      <c r="AL197" s="383"/>
      <c r="AM197" s="383"/>
      <c r="AN197" s="383"/>
      <c r="AO197" s="383"/>
      <c r="AP197" s="383"/>
      <c r="AQ197" s="383"/>
      <c r="AR197" s="383"/>
      <c r="AS197" s="383"/>
      <c r="AT197" s="383"/>
      <c r="AU197" s="389"/>
      <c r="AV197" s="390"/>
      <c r="AW197" s="391"/>
      <c r="AX197" s="1185"/>
    </row>
    <row r="198" spans="1:50" hidden="1">
      <c r="A198" s="1198" t="s">
        <v>320</v>
      </c>
      <c r="B198" s="1187" t="s">
        <v>72</v>
      </c>
      <c r="C198" s="1184" t="s">
        <v>39</v>
      </c>
      <c r="D198" s="1188">
        <v>100</v>
      </c>
      <c r="E198" s="1189">
        <v>42264</v>
      </c>
      <c r="F198" s="1189"/>
      <c r="G198" s="1189"/>
      <c r="H198" s="1189">
        <v>42277</v>
      </c>
      <c r="I198" s="1189"/>
      <c r="J198" s="1189"/>
      <c r="K198" s="1199">
        <f>O198+август!L189</f>
        <v>0</v>
      </c>
      <c r="L198" s="1190">
        <f>P198+август!L189</f>
        <v>0</v>
      </c>
      <c r="M198" s="1191">
        <f>D198-L198</f>
        <v>100</v>
      </c>
      <c r="N198" s="1191">
        <f>L198/D198*100</f>
        <v>0</v>
      </c>
      <c r="O198" s="1190">
        <f>SUM(S198:AW198)</f>
        <v>0</v>
      </c>
      <c r="P198" s="1191">
        <f>SUM(S199:AW199)</f>
        <v>0</v>
      </c>
      <c r="Q198" s="1191" t="e">
        <f>P198/O198*100</f>
        <v>#DIV/0!</v>
      </c>
      <c r="R198" s="380" t="s">
        <v>34</v>
      </c>
      <c r="S198" s="381"/>
      <c r="T198" s="381"/>
      <c r="U198" s="381"/>
      <c r="V198" s="381"/>
      <c r="W198" s="381"/>
      <c r="X198" s="381"/>
      <c r="Y198" s="381"/>
      <c r="Z198" s="381"/>
      <c r="AA198" s="381"/>
      <c r="AB198" s="381"/>
      <c r="AC198" s="381"/>
      <c r="AD198" s="381"/>
      <c r="AE198" s="381"/>
      <c r="AF198" s="381"/>
      <c r="AG198" s="381"/>
      <c r="AH198" s="381"/>
      <c r="AI198" s="381"/>
      <c r="AJ198" s="381"/>
      <c r="AK198" s="381"/>
      <c r="AL198" s="381"/>
      <c r="AM198" s="381"/>
      <c r="AN198" s="381"/>
      <c r="AO198" s="381"/>
      <c r="AP198" s="381"/>
      <c r="AQ198" s="381"/>
      <c r="AR198" s="381"/>
      <c r="AS198" s="381"/>
      <c r="AT198" s="381"/>
      <c r="AU198" s="381"/>
      <c r="AV198" s="381"/>
      <c r="AW198" s="381"/>
      <c r="AX198" s="1184"/>
    </row>
    <row r="199" spans="1:50" hidden="1">
      <c r="A199" s="1198"/>
      <c r="B199" s="1187"/>
      <c r="C199" s="1185"/>
      <c r="D199" s="1188"/>
      <c r="E199" s="1189"/>
      <c r="F199" s="1189"/>
      <c r="G199" s="1189"/>
      <c r="H199" s="1189"/>
      <c r="I199" s="1189"/>
      <c r="J199" s="1189"/>
      <c r="K199" s="1199"/>
      <c r="L199" s="1190"/>
      <c r="M199" s="1192"/>
      <c r="N199" s="1192"/>
      <c r="O199" s="1190"/>
      <c r="P199" s="1192"/>
      <c r="Q199" s="1192"/>
      <c r="R199" s="374" t="s">
        <v>35</v>
      </c>
      <c r="S199" s="382"/>
      <c r="T199" s="382"/>
      <c r="U199" s="382"/>
      <c r="V199" s="382"/>
      <c r="W199" s="382"/>
      <c r="X199" s="382"/>
      <c r="Y199" s="382"/>
      <c r="Z199" s="382"/>
      <c r="AA199" s="382"/>
      <c r="AB199" s="382"/>
      <c r="AC199" s="382"/>
      <c r="AD199" s="382"/>
      <c r="AE199" s="382"/>
      <c r="AF199" s="382"/>
      <c r="AG199" s="382"/>
      <c r="AH199" s="382"/>
      <c r="AI199" s="382"/>
      <c r="AJ199" s="382"/>
      <c r="AK199" s="382"/>
      <c r="AL199" s="383"/>
      <c r="AM199" s="383"/>
      <c r="AN199" s="383"/>
      <c r="AO199" s="383"/>
      <c r="AP199" s="383"/>
      <c r="AQ199" s="383"/>
      <c r="AR199" s="383"/>
      <c r="AS199" s="383"/>
      <c r="AT199" s="383"/>
      <c r="AU199" s="389"/>
      <c r="AV199" s="390"/>
      <c r="AW199" s="391"/>
      <c r="AX199" s="1185"/>
    </row>
    <row r="200" spans="1:50" hidden="1">
      <c r="A200" s="1198" t="s">
        <v>321</v>
      </c>
      <c r="B200" s="1187" t="s">
        <v>121</v>
      </c>
      <c r="C200" s="1184" t="s">
        <v>39</v>
      </c>
      <c r="D200" s="1188">
        <v>100</v>
      </c>
      <c r="E200" s="1189">
        <v>42278</v>
      </c>
      <c r="F200" s="1189"/>
      <c r="G200" s="1189"/>
      <c r="H200" s="1189">
        <v>42287</v>
      </c>
      <c r="I200" s="1189"/>
      <c r="J200" s="1189"/>
      <c r="K200" s="1199">
        <f>O200+август!L191</f>
        <v>0</v>
      </c>
      <c r="L200" s="1190">
        <f>P200+август!L191</f>
        <v>0</v>
      </c>
      <c r="M200" s="1191">
        <f>D200-L200</f>
        <v>100</v>
      </c>
      <c r="N200" s="1191">
        <f>L200/D200*100</f>
        <v>0</v>
      </c>
      <c r="O200" s="1190">
        <f>SUM(S200:AW200)</f>
        <v>0</v>
      </c>
      <c r="P200" s="1191">
        <f>SUM(S201:AW201)</f>
        <v>0</v>
      </c>
      <c r="Q200" s="1191" t="e">
        <f>P200/O200*100</f>
        <v>#DIV/0!</v>
      </c>
      <c r="R200" s="380" t="s">
        <v>34</v>
      </c>
      <c r="S200" s="381"/>
      <c r="T200" s="381"/>
      <c r="U200" s="381"/>
      <c r="V200" s="381"/>
      <c r="W200" s="381"/>
      <c r="X200" s="381"/>
      <c r="Y200" s="381"/>
      <c r="Z200" s="381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1"/>
      <c r="AK200" s="381"/>
      <c r="AL200" s="381"/>
      <c r="AM200" s="381"/>
      <c r="AN200" s="381"/>
      <c r="AO200" s="381"/>
      <c r="AP200" s="381"/>
      <c r="AQ200" s="381"/>
      <c r="AR200" s="381"/>
      <c r="AS200" s="381"/>
      <c r="AT200" s="381"/>
      <c r="AU200" s="381"/>
      <c r="AV200" s="381"/>
      <c r="AW200" s="381"/>
      <c r="AX200" s="1184"/>
    </row>
    <row r="201" spans="1:50" hidden="1">
      <c r="A201" s="1198"/>
      <c r="B201" s="1187"/>
      <c r="C201" s="1185"/>
      <c r="D201" s="1188"/>
      <c r="E201" s="1189"/>
      <c r="F201" s="1189"/>
      <c r="G201" s="1189"/>
      <c r="H201" s="1189"/>
      <c r="I201" s="1189"/>
      <c r="J201" s="1189"/>
      <c r="K201" s="1199"/>
      <c r="L201" s="1190"/>
      <c r="M201" s="1192"/>
      <c r="N201" s="1192"/>
      <c r="O201" s="1190"/>
      <c r="P201" s="1192"/>
      <c r="Q201" s="1192"/>
      <c r="R201" s="374" t="s">
        <v>35</v>
      </c>
      <c r="S201" s="382"/>
      <c r="T201" s="382"/>
      <c r="U201" s="382"/>
      <c r="V201" s="382"/>
      <c r="W201" s="382"/>
      <c r="X201" s="382"/>
      <c r="Y201" s="382"/>
      <c r="Z201" s="382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2"/>
      <c r="AK201" s="382"/>
      <c r="AL201" s="383"/>
      <c r="AM201" s="383"/>
      <c r="AN201" s="383"/>
      <c r="AO201" s="383"/>
      <c r="AP201" s="383"/>
      <c r="AQ201" s="383"/>
      <c r="AR201" s="383"/>
      <c r="AS201" s="383"/>
      <c r="AT201" s="383"/>
      <c r="AU201" s="389"/>
      <c r="AV201" s="390"/>
      <c r="AW201" s="391"/>
      <c r="AX201" s="1185"/>
    </row>
    <row r="202" spans="1:50" hidden="1">
      <c r="A202" s="1198" t="s">
        <v>322</v>
      </c>
      <c r="B202" s="1187" t="s">
        <v>100</v>
      </c>
      <c r="C202" s="1184" t="s">
        <v>39</v>
      </c>
      <c r="D202" s="1188">
        <v>100</v>
      </c>
      <c r="E202" s="1189">
        <v>42288</v>
      </c>
      <c r="F202" s="1189"/>
      <c r="G202" s="1189"/>
      <c r="H202" s="1189">
        <v>42300</v>
      </c>
      <c r="I202" s="1189"/>
      <c r="J202" s="1189"/>
      <c r="K202" s="1199">
        <f>O202+август!L193</f>
        <v>0</v>
      </c>
      <c r="L202" s="1190">
        <f>P202+август!L193</f>
        <v>0</v>
      </c>
      <c r="M202" s="1191">
        <f>D202-L202</f>
        <v>100</v>
      </c>
      <c r="N202" s="1191">
        <f>L202/D202*100</f>
        <v>0</v>
      </c>
      <c r="O202" s="1190">
        <f>SUM(S202:AW202)</f>
        <v>0</v>
      </c>
      <c r="P202" s="1191">
        <f>SUM(S203:AW203)</f>
        <v>0</v>
      </c>
      <c r="Q202" s="1191" t="e">
        <f>P202/O202*100</f>
        <v>#DIV/0!</v>
      </c>
      <c r="R202" s="380" t="s">
        <v>34</v>
      </c>
      <c r="S202" s="381"/>
      <c r="T202" s="381"/>
      <c r="U202" s="381"/>
      <c r="V202" s="381"/>
      <c r="W202" s="381"/>
      <c r="X202" s="381"/>
      <c r="Y202" s="381"/>
      <c r="Z202" s="381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1"/>
      <c r="AK202" s="381"/>
      <c r="AL202" s="381"/>
      <c r="AM202" s="381"/>
      <c r="AN202" s="381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1184"/>
    </row>
    <row r="203" spans="1:50" hidden="1">
      <c r="A203" s="1198"/>
      <c r="B203" s="1187"/>
      <c r="C203" s="1185"/>
      <c r="D203" s="1188"/>
      <c r="E203" s="1189"/>
      <c r="F203" s="1189"/>
      <c r="G203" s="1189"/>
      <c r="H203" s="1189"/>
      <c r="I203" s="1189"/>
      <c r="J203" s="1189"/>
      <c r="K203" s="1199"/>
      <c r="L203" s="1190"/>
      <c r="M203" s="1192"/>
      <c r="N203" s="1192"/>
      <c r="O203" s="1190"/>
      <c r="P203" s="1192"/>
      <c r="Q203" s="1192"/>
      <c r="R203" s="374" t="s">
        <v>35</v>
      </c>
      <c r="S203" s="382"/>
      <c r="T203" s="382"/>
      <c r="U203" s="382"/>
      <c r="V203" s="382"/>
      <c r="W203" s="382"/>
      <c r="X203" s="382"/>
      <c r="Y203" s="382"/>
      <c r="Z203" s="382"/>
      <c r="AA203" s="382"/>
      <c r="AB203" s="382"/>
      <c r="AC203" s="382"/>
      <c r="AD203" s="382"/>
      <c r="AE203" s="382"/>
      <c r="AF203" s="382"/>
      <c r="AG203" s="382"/>
      <c r="AH203" s="382"/>
      <c r="AI203" s="382"/>
      <c r="AJ203" s="382"/>
      <c r="AK203" s="382"/>
      <c r="AL203" s="383"/>
      <c r="AM203" s="383"/>
      <c r="AN203" s="383"/>
      <c r="AO203" s="383"/>
      <c r="AP203" s="383"/>
      <c r="AQ203" s="383"/>
      <c r="AR203" s="383"/>
      <c r="AS203" s="383"/>
      <c r="AT203" s="383"/>
      <c r="AU203" s="389"/>
      <c r="AV203" s="390"/>
      <c r="AW203" s="391"/>
      <c r="AX203" s="1185"/>
    </row>
    <row r="204" spans="1:50" hidden="1">
      <c r="A204" s="1198" t="s">
        <v>323</v>
      </c>
      <c r="B204" s="1187" t="s">
        <v>122</v>
      </c>
      <c r="C204" s="1184" t="s">
        <v>39</v>
      </c>
      <c r="D204" s="1188">
        <v>100</v>
      </c>
      <c r="E204" s="1189">
        <v>42150</v>
      </c>
      <c r="F204" s="1189"/>
      <c r="G204" s="1189"/>
      <c r="H204" s="1189">
        <v>42279</v>
      </c>
      <c r="I204" s="1189"/>
      <c r="J204" s="1189"/>
      <c r="K204" s="1199">
        <f>O204+август!L195</f>
        <v>0</v>
      </c>
      <c r="L204" s="1190">
        <f>P204+август!L195</f>
        <v>0</v>
      </c>
      <c r="M204" s="1191">
        <f>D204-L204</f>
        <v>100</v>
      </c>
      <c r="N204" s="1191">
        <f>L204/D204*100</f>
        <v>0</v>
      </c>
      <c r="O204" s="1190">
        <f>SUM(S204:AW204)</f>
        <v>0</v>
      </c>
      <c r="P204" s="1191">
        <f>SUM(S205:AW205)</f>
        <v>0</v>
      </c>
      <c r="Q204" s="1191" t="e">
        <f>P204/O204*100</f>
        <v>#DIV/0!</v>
      </c>
      <c r="R204" s="380" t="s">
        <v>34</v>
      </c>
      <c r="S204" s="381"/>
      <c r="T204" s="381"/>
      <c r="U204" s="381"/>
      <c r="V204" s="381"/>
      <c r="W204" s="381"/>
      <c r="X204" s="381"/>
      <c r="Y204" s="381"/>
      <c r="Z204" s="381"/>
      <c r="AA204" s="381"/>
      <c r="AB204" s="381"/>
      <c r="AC204" s="381"/>
      <c r="AD204" s="381"/>
      <c r="AE204" s="381"/>
      <c r="AF204" s="381"/>
      <c r="AG204" s="381"/>
      <c r="AH204" s="381"/>
      <c r="AI204" s="381"/>
      <c r="AJ204" s="381"/>
      <c r="AK204" s="381"/>
      <c r="AL204" s="381"/>
      <c r="AM204" s="381"/>
      <c r="AN204" s="381"/>
      <c r="AO204" s="381"/>
      <c r="AP204" s="381"/>
      <c r="AQ204" s="381"/>
      <c r="AR204" s="381"/>
      <c r="AS204" s="381"/>
      <c r="AT204" s="381"/>
      <c r="AU204" s="381"/>
      <c r="AV204" s="381"/>
      <c r="AW204" s="381"/>
      <c r="AX204" s="1184"/>
    </row>
    <row r="205" spans="1:50" hidden="1">
      <c r="A205" s="1198"/>
      <c r="B205" s="1187"/>
      <c r="C205" s="1185"/>
      <c r="D205" s="1188"/>
      <c r="E205" s="1189"/>
      <c r="F205" s="1189"/>
      <c r="G205" s="1189"/>
      <c r="H205" s="1189"/>
      <c r="I205" s="1189"/>
      <c r="J205" s="1189"/>
      <c r="K205" s="1199"/>
      <c r="L205" s="1190"/>
      <c r="M205" s="1192"/>
      <c r="N205" s="1192"/>
      <c r="O205" s="1190"/>
      <c r="P205" s="1192"/>
      <c r="Q205" s="1192"/>
      <c r="R205" s="374" t="s">
        <v>35</v>
      </c>
      <c r="S205" s="382"/>
      <c r="T205" s="382"/>
      <c r="U205" s="382"/>
      <c r="V205" s="382"/>
      <c r="W205" s="382"/>
      <c r="X205" s="382"/>
      <c r="Y205" s="382"/>
      <c r="Z205" s="382"/>
      <c r="AA205" s="382"/>
      <c r="AB205" s="382"/>
      <c r="AC205" s="382"/>
      <c r="AD205" s="382"/>
      <c r="AE205" s="382"/>
      <c r="AF205" s="382"/>
      <c r="AG205" s="382"/>
      <c r="AH205" s="382"/>
      <c r="AI205" s="382"/>
      <c r="AJ205" s="382"/>
      <c r="AK205" s="382"/>
      <c r="AL205" s="383"/>
      <c r="AM205" s="383"/>
      <c r="AN205" s="383"/>
      <c r="AO205" s="383"/>
      <c r="AP205" s="383"/>
      <c r="AQ205" s="383"/>
      <c r="AR205" s="383"/>
      <c r="AS205" s="383"/>
      <c r="AT205" s="383"/>
      <c r="AU205" s="389"/>
      <c r="AV205" s="390"/>
      <c r="AW205" s="391"/>
      <c r="AX205" s="1185"/>
    </row>
    <row r="206" spans="1:50" hidden="1">
      <c r="A206" s="392">
        <v>9</v>
      </c>
      <c r="B206" s="1193" t="s">
        <v>123</v>
      </c>
      <c r="C206" s="1193"/>
      <c r="D206" s="1193"/>
      <c r="E206" s="1193">
        <v>42301</v>
      </c>
      <c r="F206" s="1193"/>
      <c r="G206" s="1193"/>
      <c r="H206" s="1193">
        <v>42320</v>
      </c>
      <c r="I206" s="1193"/>
      <c r="J206" s="1193"/>
      <c r="K206" s="1193"/>
      <c r="L206" s="1193"/>
      <c r="M206" s="1193"/>
      <c r="N206" s="1193"/>
      <c r="O206" s="1193"/>
      <c r="P206" s="1193"/>
      <c r="Q206" s="1193"/>
      <c r="R206" s="1193"/>
      <c r="S206" s="1193"/>
      <c r="T206" s="1193"/>
      <c r="U206" s="1193"/>
      <c r="V206" s="1193"/>
      <c r="W206" s="1193"/>
      <c r="X206" s="1193"/>
      <c r="Y206" s="1193"/>
      <c r="Z206" s="1193"/>
      <c r="AA206" s="1193"/>
      <c r="AB206" s="1193"/>
      <c r="AC206" s="1193"/>
      <c r="AD206" s="1193"/>
      <c r="AE206" s="1193"/>
      <c r="AF206" s="1193"/>
      <c r="AG206" s="1193"/>
      <c r="AH206" s="1193"/>
      <c r="AI206" s="1193"/>
      <c r="AJ206" s="1193"/>
      <c r="AK206" s="1193"/>
      <c r="AL206" s="1193"/>
      <c r="AM206" s="1193"/>
      <c r="AN206" s="1193"/>
      <c r="AO206" s="1193"/>
      <c r="AP206" s="1193"/>
      <c r="AQ206" s="1193"/>
      <c r="AR206" s="1193"/>
      <c r="AS206" s="1193"/>
      <c r="AT206" s="1193"/>
      <c r="AU206" s="1193"/>
      <c r="AV206" s="1193"/>
      <c r="AW206" s="1193"/>
      <c r="AX206" s="1193"/>
    </row>
    <row r="207" spans="1:50" hidden="1">
      <c r="A207" s="1186" t="s">
        <v>167</v>
      </c>
      <c r="B207" s="1187" t="s">
        <v>65</v>
      </c>
      <c r="C207" s="1184" t="s">
        <v>39</v>
      </c>
      <c r="D207" s="1188">
        <v>100</v>
      </c>
      <c r="E207" s="1189">
        <v>42301</v>
      </c>
      <c r="F207" s="1189"/>
      <c r="G207" s="1189"/>
      <c r="H207" s="1189">
        <v>42307</v>
      </c>
      <c r="I207" s="1189"/>
      <c r="J207" s="1189"/>
      <c r="K207" s="1190">
        <f>O207+август!L198</f>
        <v>0</v>
      </c>
      <c r="L207" s="1190">
        <f>P207+август!L198</f>
        <v>0</v>
      </c>
      <c r="M207" s="1191">
        <f>D207-L207</f>
        <v>100</v>
      </c>
      <c r="N207" s="1191">
        <f>L207/D207*100</f>
        <v>0</v>
      </c>
      <c r="O207" s="1190">
        <f>SUM(S207:AW207)</f>
        <v>0</v>
      </c>
      <c r="P207" s="1191">
        <f>SUM(S208:AW208)</f>
        <v>0</v>
      </c>
      <c r="Q207" s="1191" t="e">
        <f>P207/O207*100</f>
        <v>#DIV/0!</v>
      </c>
      <c r="R207" s="380" t="s">
        <v>34</v>
      </c>
      <c r="S207" s="381"/>
      <c r="T207" s="381"/>
      <c r="U207" s="381"/>
      <c r="V207" s="381"/>
      <c r="W207" s="381"/>
      <c r="X207" s="381"/>
      <c r="Y207" s="381"/>
      <c r="Z207" s="381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1"/>
      <c r="AK207" s="381"/>
      <c r="AL207" s="381"/>
      <c r="AM207" s="381"/>
      <c r="AN207" s="381"/>
      <c r="AO207" s="381"/>
      <c r="AP207" s="381"/>
      <c r="AQ207" s="381"/>
      <c r="AR207" s="381"/>
      <c r="AS207" s="381"/>
      <c r="AT207" s="381"/>
      <c r="AU207" s="381"/>
      <c r="AV207" s="381"/>
      <c r="AW207" s="381"/>
      <c r="AX207" s="1184"/>
    </row>
    <row r="208" spans="1:50" hidden="1">
      <c r="A208" s="1186"/>
      <c r="B208" s="1187"/>
      <c r="C208" s="1185"/>
      <c r="D208" s="1188"/>
      <c r="E208" s="1189"/>
      <c r="F208" s="1189"/>
      <c r="G208" s="1189"/>
      <c r="H208" s="1189"/>
      <c r="I208" s="1189"/>
      <c r="J208" s="1189"/>
      <c r="K208" s="1190"/>
      <c r="L208" s="1190"/>
      <c r="M208" s="1192"/>
      <c r="N208" s="1192"/>
      <c r="O208" s="1190"/>
      <c r="P208" s="1192"/>
      <c r="Q208" s="1192"/>
      <c r="R208" s="374" t="s">
        <v>35</v>
      </c>
      <c r="S208" s="382"/>
      <c r="T208" s="382"/>
      <c r="U208" s="382"/>
      <c r="V208" s="382"/>
      <c r="W208" s="382"/>
      <c r="X208" s="382"/>
      <c r="Y208" s="382"/>
      <c r="Z208" s="382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2"/>
      <c r="AK208" s="382"/>
      <c r="AL208" s="383"/>
      <c r="AM208" s="383"/>
      <c r="AN208" s="383"/>
      <c r="AO208" s="383"/>
      <c r="AP208" s="383"/>
      <c r="AQ208" s="383"/>
      <c r="AR208" s="383"/>
      <c r="AS208" s="383"/>
      <c r="AT208" s="383"/>
      <c r="AU208" s="389"/>
      <c r="AV208" s="390"/>
      <c r="AW208" s="391"/>
      <c r="AX208" s="1185"/>
    </row>
    <row r="209" spans="1:50" hidden="1">
      <c r="A209" s="1186" t="s">
        <v>168</v>
      </c>
      <c r="B209" s="1187" t="s">
        <v>123</v>
      </c>
      <c r="C209" s="1184" t="s">
        <v>39</v>
      </c>
      <c r="D209" s="1188">
        <v>100</v>
      </c>
      <c r="E209" s="1189">
        <v>42309</v>
      </c>
      <c r="F209" s="1189"/>
      <c r="G209" s="1189"/>
      <c r="H209" s="1189">
        <v>42320</v>
      </c>
      <c r="I209" s="1189"/>
      <c r="J209" s="1189"/>
      <c r="K209" s="1190">
        <f>O209+август!L200</f>
        <v>0</v>
      </c>
      <c r="L209" s="1190">
        <f>P209+август!L200</f>
        <v>0</v>
      </c>
      <c r="M209" s="1191"/>
      <c r="N209" s="1191"/>
      <c r="O209" s="1190"/>
      <c r="P209" s="1191"/>
      <c r="Q209" s="1191"/>
      <c r="R209" s="380" t="s">
        <v>34</v>
      </c>
      <c r="S209" s="381"/>
      <c r="T209" s="381"/>
      <c r="U209" s="381"/>
      <c r="V209" s="381"/>
      <c r="W209" s="381"/>
      <c r="X209" s="381"/>
      <c r="Y209" s="381"/>
      <c r="Z209" s="381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1"/>
      <c r="AK209" s="381"/>
      <c r="AL209" s="381"/>
      <c r="AM209" s="381"/>
      <c r="AN209" s="381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1184"/>
    </row>
    <row r="210" spans="1:50" hidden="1">
      <c r="A210" s="1186"/>
      <c r="B210" s="1187"/>
      <c r="C210" s="1185"/>
      <c r="D210" s="1188"/>
      <c r="E210" s="1189"/>
      <c r="F210" s="1189"/>
      <c r="G210" s="1189"/>
      <c r="H210" s="1189"/>
      <c r="I210" s="1189"/>
      <c r="J210" s="1189"/>
      <c r="K210" s="1190"/>
      <c r="L210" s="1190"/>
      <c r="M210" s="1192"/>
      <c r="N210" s="1192"/>
      <c r="O210" s="1190"/>
      <c r="P210" s="1192"/>
      <c r="Q210" s="1192"/>
      <c r="R210" s="374" t="s">
        <v>35</v>
      </c>
      <c r="S210" s="382"/>
      <c r="T210" s="382"/>
      <c r="U210" s="382"/>
      <c r="V210" s="382"/>
      <c r="W210" s="382"/>
      <c r="X210" s="382"/>
      <c r="Y210" s="382"/>
      <c r="Z210" s="382"/>
      <c r="AA210" s="382"/>
      <c r="AB210" s="382"/>
      <c r="AC210" s="382"/>
      <c r="AD210" s="382"/>
      <c r="AE210" s="382"/>
      <c r="AF210" s="382"/>
      <c r="AG210" s="382"/>
      <c r="AH210" s="382"/>
      <c r="AI210" s="382"/>
      <c r="AJ210" s="382"/>
      <c r="AK210" s="382"/>
      <c r="AL210" s="383"/>
      <c r="AM210" s="383"/>
      <c r="AN210" s="383"/>
      <c r="AO210" s="383"/>
      <c r="AP210" s="383"/>
      <c r="AQ210" s="383"/>
      <c r="AR210" s="383"/>
      <c r="AS210" s="383"/>
      <c r="AT210" s="383"/>
      <c r="AU210" s="389"/>
      <c r="AV210" s="390"/>
      <c r="AW210" s="391"/>
      <c r="AX210" s="1185"/>
    </row>
    <row r="211" spans="1:50" hidden="1">
      <c r="A211" s="392">
        <v>10</v>
      </c>
      <c r="B211" s="1193" t="s">
        <v>124</v>
      </c>
      <c r="C211" s="1193"/>
      <c r="D211" s="1193"/>
      <c r="E211" s="1193">
        <v>42321</v>
      </c>
      <c r="F211" s="1193"/>
      <c r="G211" s="1193"/>
      <c r="H211" s="1193">
        <v>42338</v>
      </c>
      <c r="I211" s="1193"/>
      <c r="J211" s="1193"/>
      <c r="K211" s="1193"/>
      <c r="L211" s="1193"/>
      <c r="M211" s="1193"/>
      <c r="N211" s="1193"/>
      <c r="O211" s="1193"/>
      <c r="P211" s="1193"/>
      <c r="Q211" s="1193"/>
      <c r="R211" s="1193"/>
      <c r="S211" s="1193"/>
      <c r="T211" s="1193"/>
      <c r="U211" s="1193"/>
      <c r="V211" s="1193"/>
      <c r="W211" s="1193"/>
      <c r="X211" s="1193"/>
      <c r="Y211" s="1193"/>
      <c r="Z211" s="1193"/>
      <c r="AA211" s="1193"/>
      <c r="AB211" s="1193"/>
      <c r="AC211" s="1193"/>
      <c r="AD211" s="1193"/>
      <c r="AE211" s="1193"/>
      <c r="AF211" s="1193"/>
      <c r="AG211" s="1193"/>
      <c r="AH211" s="1193"/>
      <c r="AI211" s="1193"/>
      <c r="AJ211" s="1193"/>
      <c r="AK211" s="1193"/>
      <c r="AL211" s="1193"/>
      <c r="AM211" s="1193"/>
      <c r="AN211" s="1193"/>
      <c r="AO211" s="1193"/>
      <c r="AP211" s="1193"/>
      <c r="AQ211" s="1193"/>
      <c r="AR211" s="1193"/>
      <c r="AS211" s="1193"/>
      <c r="AT211" s="1193"/>
      <c r="AU211" s="1193"/>
      <c r="AV211" s="1193"/>
      <c r="AW211" s="1193"/>
      <c r="AX211" s="1193"/>
    </row>
    <row r="212" spans="1:50" hidden="1">
      <c r="E212" s="471"/>
    </row>
    <row r="213" spans="1:50" ht="15" hidden="1" customHeight="1">
      <c r="A213" s="1166" t="s">
        <v>0</v>
      </c>
      <c r="B213" s="1194" t="s">
        <v>40</v>
      </c>
      <c r="C213" s="1166" t="s">
        <v>41</v>
      </c>
      <c r="D213" s="1167" t="s">
        <v>42</v>
      </c>
      <c r="E213" s="1168"/>
      <c r="F213" s="1169"/>
      <c r="G213" s="1173" t="s">
        <v>43</v>
      </c>
      <c r="H213" s="1174"/>
      <c r="I213" s="1174"/>
      <c r="J213" s="1175"/>
      <c r="K213" s="1196" t="s">
        <v>44</v>
      </c>
      <c r="L213" s="1173" t="s">
        <v>45</v>
      </c>
      <c r="M213" s="1174"/>
      <c r="N213" s="1174"/>
      <c r="O213" s="1174"/>
      <c r="P213" s="1174"/>
      <c r="Q213" s="1174"/>
      <c r="R213" s="1175"/>
      <c r="S213" s="1173" t="s">
        <v>1174</v>
      </c>
      <c r="T213" s="1174"/>
      <c r="U213" s="1174"/>
      <c r="V213" s="1174"/>
      <c r="W213" s="1174"/>
      <c r="X213" s="1174"/>
      <c r="Y213" s="1174"/>
      <c r="Z213" s="1174"/>
      <c r="AA213" s="1174"/>
      <c r="AB213" s="1174"/>
      <c r="AC213" s="1174"/>
      <c r="AD213" s="1174"/>
      <c r="AE213" s="1174"/>
      <c r="AF213" s="1174"/>
      <c r="AG213" s="1174"/>
      <c r="AH213" s="1174"/>
      <c r="AI213" s="1174"/>
      <c r="AJ213" s="1174"/>
      <c r="AK213" s="1174"/>
      <c r="AL213" s="1174"/>
      <c r="AM213" s="1174"/>
      <c r="AN213" s="1174"/>
      <c r="AO213" s="1174"/>
      <c r="AP213" s="1174"/>
      <c r="AQ213" s="1174"/>
      <c r="AR213" s="1174"/>
      <c r="AS213" s="1174"/>
      <c r="AT213" s="1174"/>
      <c r="AU213" s="1174"/>
      <c r="AV213" s="1174"/>
      <c r="AW213" s="1174"/>
      <c r="AX213" s="1176" t="s">
        <v>21</v>
      </c>
    </row>
    <row r="214" spans="1:50" ht="28.5" hidden="1" customHeight="1">
      <c r="A214" s="1166"/>
      <c r="B214" s="1195"/>
      <c r="C214" s="1166"/>
      <c r="D214" s="1170"/>
      <c r="E214" s="1171"/>
      <c r="F214" s="1172"/>
      <c r="G214" s="595" t="s">
        <v>46</v>
      </c>
      <c r="H214" s="1173" t="s">
        <v>47</v>
      </c>
      <c r="I214" s="1174"/>
      <c r="J214" s="1175"/>
      <c r="K214" s="1197"/>
      <c r="L214" s="405" t="s">
        <v>48</v>
      </c>
      <c r="M214" s="1173" t="s">
        <v>49</v>
      </c>
      <c r="N214" s="1174"/>
      <c r="O214" s="1174"/>
      <c r="P214" s="1174"/>
      <c r="Q214" s="1174"/>
      <c r="R214" s="1175"/>
      <c r="S214" s="603">
        <v>1</v>
      </c>
      <c r="T214" s="603">
        <v>2</v>
      </c>
      <c r="U214" s="603">
        <v>3</v>
      </c>
      <c r="V214" s="603">
        <v>4</v>
      </c>
      <c r="W214" s="603">
        <v>5</v>
      </c>
      <c r="X214" s="603">
        <v>6</v>
      </c>
      <c r="Y214" s="603">
        <v>7</v>
      </c>
      <c r="Z214" s="603">
        <v>8</v>
      </c>
      <c r="AA214" s="603">
        <v>9</v>
      </c>
      <c r="AB214" s="603">
        <v>10</v>
      </c>
      <c r="AC214" s="603">
        <v>11</v>
      </c>
      <c r="AD214" s="603">
        <v>12</v>
      </c>
      <c r="AE214" s="603">
        <v>13</v>
      </c>
      <c r="AF214" s="603">
        <v>14</v>
      </c>
      <c r="AG214" s="603">
        <v>15</v>
      </c>
      <c r="AH214" s="603">
        <v>16</v>
      </c>
      <c r="AI214" s="603">
        <v>17</v>
      </c>
      <c r="AJ214" s="603">
        <v>18</v>
      </c>
      <c r="AK214" s="603">
        <v>19</v>
      </c>
      <c r="AL214" s="407">
        <v>20</v>
      </c>
      <c r="AM214" s="407">
        <v>21</v>
      </c>
      <c r="AN214" s="407">
        <v>22</v>
      </c>
      <c r="AO214" s="407">
        <v>23</v>
      </c>
      <c r="AP214" s="407">
        <v>24</v>
      </c>
      <c r="AQ214" s="407">
        <v>25</v>
      </c>
      <c r="AR214" s="407">
        <v>26</v>
      </c>
      <c r="AS214" s="407">
        <v>27</v>
      </c>
      <c r="AT214" s="603">
        <v>28</v>
      </c>
      <c r="AU214" s="603">
        <v>29</v>
      </c>
      <c r="AV214" s="603">
        <v>30</v>
      </c>
      <c r="AW214" s="603">
        <v>31</v>
      </c>
      <c r="AX214" s="1177"/>
    </row>
    <row r="215" spans="1:50" hidden="1">
      <c r="A215" s="595">
        <v>1</v>
      </c>
      <c r="B215" s="425">
        <v>2</v>
      </c>
      <c r="C215" s="602">
        <v>3</v>
      </c>
      <c r="D215" s="1173">
        <v>4</v>
      </c>
      <c r="E215" s="1174"/>
      <c r="F215" s="1175"/>
      <c r="G215" s="595">
        <v>5</v>
      </c>
      <c r="H215" s="1173">
        <v>6</v>
      </c>
      <c r="I215" s="1174"/>
      <c r="J215" s="1175"/>
      <c r="K215" s="603">
        <v>7</v>
      </c>
      <c r="L215" s="405">
        <v>8</v>
      </c>
      <c r="M215" s="1173">
        <v>9</v>
      </c>
      <c r="N215" s="1174"/>
      <c r="O215" s="1174"/>
      <c r="P215" s="1174"/>
      <c r="Q215" s="1174"/>
      <c r="R215" s="1175"/>
      <c r="S215" s="1173">
        <v>10</v>
      </c>
      <c r="T215" s="1174"/>
      <c r="U215" s="1174"/>
      <c r="V215" s="1174"/>
      <c r="W215" s="1174"/>
      <c r="X215" s="1174"/>
      <c r="Y215" s="1174"/>
      <c r="Z215" s="1174"/>
      <c r="AA215" s="1174"/>
      <c r="AB215" s="1174"/>
      <c r="AC215" s="1174"/>
      <c r="AD215" s="1174"/>
      <c r="AE215" s="1174"/>
      <c r="AF215" s="1174"/>
      <c r="AG215" s="1174"/>
      <c r="AH215" s="1174"/>
      <c r="AI215" s="1174"/>
      <c r="AJ215" s="1174"/>
      <c r="AK215" s="1174"/>
      <c r="AL215" s="1174"/>
      <c r="AM215" s="1174"/>
      <c r="AN215" s="1174"/>
      <c r="AO215" s="1174"/>
      <c r="AP215" s="1174"/>
      <c r="AQ215" s="1174"/>
      <c r="AR215" s="1174"/>
      <c r="AS215" s="1174"/>
      <c r="AT215" s="1174"/>
      <c r="AU215" s="1174"/>
      <c r="AV215" s="1174"/>
      <c r="AW215" s="1174"/>
      <c r="AX215" s="594">
        <v>11</v>
      </c>
    </row>
    <row r="216" spans="1:50" ht="15.75" hidden="1">
      <c r="A216" s="410">
        <v>1</v>
      </c>
      <c r="B216" s="411" t="s">
        <v>330</v>
      </c>
      <c r="C216" s="412" t="s">
        <v>331</v>
      </c>
      <c r="D216" s="1181"/>
      <c r="E216" s="1181"/>
      <c r="F216" s="1182"/>
      <c r="G216" s="410"/>
      <c r="H216" s="1183"/>
      <c r="I216" s="1181"/>
      <c r="J216" s="1182"/>
      <c r="K216" s="413"/>
      <c r="L216" s="405"/>
      <c r="M216" s="1094"/>
      <c r="N216" s="1095"/>
      <c r="O216" s="1095"/>
      <c r="P216" s="1095"/>
      <c r="Q216" s="1095"/>
      <c r="R216" s="1096"/>
      <c r="S216" s="414">
        <v>1</v>
      </c>
      <c r="T216" s="414">
        <v>1</v>
      </c>
      <c r="U216" s="414">
        <v>1</v>
      </c>
      <c r="V216" s="414">
        <v>1</v>
      </c>
      <c r="W216" s="414">
        <v>1</v>
      </c>
      <c r="X216" s="414">
        <v>1</v>
      </c>
      <c r="Y216" s="414">
        <v>1</v>
      </c>
      <c r="Z216" s="414">
        <v>1</v>
      </c>
      <c r="AA216" s="414">
        <v>1</v>
      </c>
      <c r="AB216" s="414">
        <v>1</v>
      </c>
      <c r="AC216" s="414">
        <v>1</v>
      </c>
      <c r="AD216" s="414">
        <v>1</v>
      </c>
      <c r="AE216" s="414">
        <v>1</v>
      </c>
      <c r="AF216" s="414">
        <v>1</v>
      </c>
      <c r="AG216" s="414">
        <v>1</v>
      </c>
      <c r="AH216" s="414">
        <v>1</v>
      </c>
      <c r="AI216" s="414">
        <v>1</v>
      </c>
      <c r="AJ216" s="414">
        <v>1</v>
      </c>
      <c r="AK216" s="414">
        <v>1</v>
      </c>
      <c r="AL216" s="414">
        <v>1</v>
      </c>
      <c r="AM216" s="414">
        <v>1</v>
      </c>
      <c r="AN216" s="414">
        <v>1</v>
      </c>
      <c r="AO216" s="414"/>
      <c r="AP216" s="414"/>
      <c r="AQ216" s="414"/>
      <c r="AR216" s="414"/>
      <c r="AS216" s="414"/>
      <c r="AT216" s="595"/>
      <c r="AU216" s="595"/>
      <c r="AV216" s="595"/>
      <c r="AW216" s="595"/>
      <c r="AX216" s="472" t="s">
        <v>222</v>
      </c>
    </row>
    <row r="217" spans="1:50" ht="15.75" hidden="1">
      <c r="A217" s="410">
        <v>2</v>
      </c>
      <c r="B217" s="411" t="s">
        <v>330</v>
      </c>
      <c r="C217" s="412" t="s">
        <v>332</v>
      </c>
      <c r="D217" s="599"/>
      <c r="E217" s="599"/>
      <c r="F217" s="600"/>
      <c r="G217" s="410"/>
      <c r="H217" s="601"/>
      <c r="I217" s="599"/>
      <c r="J217" s="600"/>
      <c r="K217" s="413"/>
      <c r="L217" s="405"/>
      <c r="M217" s="588"/>
      <c r="N217" s="589"/>
      <c r="O217" s="589"/>
      <c r="P217" s="589"/>
      <c r="Q217" s="589"/>
      <c r="R217" s="590"/>
      <c r="S217" s="414">
        <v>1</v>
      </c>
      <c r="T217" s="414">
        <v>1</v>
      </c>
      <c r="U217" s="414">
        <v>1</v>
      </c>
      <c r="V217" s="414">
        <v>1</v>
      </c>
      <c r="W217" s="414">
        <v>1</v>
      </c>
      <c r="X217" s="414">
        <v>1</v>
      </c>
      <c r="Y217" s="414">
        <v>1</v>
      </c>
      <c r="Z217" s="414">
        <v>1</v>
      </c>
      <c r="AA217" s="414">
        <v>1</v>
      </c>
      <c r="AB217" s="414">
        <v>1</v>
      </c>
      <c r="AC217" s="414">
        <v>1</v>
      </c>
      <c r="AD217" s="414">
        <v>1</v>
      </c>
      <c r="AE217" s="414">
        <v>1</v>
      </c>
      <c r="AF217" s="414">
        <v>1</v>
      </c>
      <c r="AG217" s="414">
        <v>1</v>
      </c>
      <c r="AH217" s="414">
        <v>1</v>
      </c>
      <c r="AI217" s="414">
        <v>1</v>
      </c>
      <c r="AJ217" s="414">
        <v>1</v>
      </c>
      <c r="AK217" s="414">
        <v>1</v>
      </c>
      <c r="AL217" s="414">
        <v>1</v>
      </c>
      <c r="AM217" s="414">
        <v>1</v>
      </c>
      <c r="AN217" s="414">
        <v>1</v>
      </c>
      <c r="AO217" s="414"/>
      <c r="AP217" s="414"/>
      <c r="AQ217" s="418"/>
      <c r="AR217" s="418"/>
      <c r="AS217" s="418"/>
      <c r="AT217" s="419"/>
      <c r="AU217" s="419"/>
      <c r="AV217" s="420"/>
      <c r="AW217" s="420"/>
      <c r="AX217" s="421" t="s">
        <v>223</v>
      </c>
    </row>
    <row r="218" spans="1:50" ht="15.75" hidden="1">
      <c r="A218" s="410">
        <v>3</v>
      </c>
      <c r="B218" s="411" t="s">
        <v>330</v>
      </c>
      <c r="C218" s="412" t="s">
        <v>333</v>
      </c>
      <c r="D218" s="599"/>
      <c r="E218" s="599"/>
      <c r="F218" s="600"/>
      <c r="G218" s="410"/>
      <c r="H218" s="601"/>
      <c r="I218" s="599"/>
      <c r="J218" s="600"/>
      <c r="K218" s="413"/>
      <c r="L218" s="405"/>
      <c r="M218" s="588"/>
      <c r="N218" s="589"/>
      <c r="O218" s="589"/>
      <c r="P218" s="589"/>
      <c r="Q218" s="589"/>
      <c r="R218" s="590"/>
      <c r="S218" s="414">
        <v>1</v>
      </c>
      <c r="T218" s="414">
        <v>1</v>
      </c>
      <c r="U218" s="414">
        <v>1</v>
      </c>
      <c r="V218" s="414">
        <v>1</v>
      </c>
      <c r="W218" s="414">
        <v>1</v>
      </c>
      <c r="X218" s="414">
        <v>1</v>
      </c>
      <c r="Y218" s="414">
        <v>1</v>
      </c>
      <c r="Z218" s="414">
        <v>1</v>
      </c>
      <c r="AA218" s="414">
        <v>1</v>
      </c>
      <c r="AB218" s="414">
        <v>1</v>
      </c>
      <c r="AC218" s="414">
        <v>1</v>
      </c>
      <c r="AD218" s="414">
        <v>1</v>
      </c>
      <c r="AE218" s="414">
        <v>1</v>
      </c>
      <c r="AF218" s="414">
        <v>1</v>
      </c>
      <c r="AG218" s="414">
        <v>1</v>
      </c>
      <c r="AH218" s="414">
        <v>1</v>
      </c>
      <c r="AI218" s="414">
        <v>1</v>
      </c>
      <c r="AJ218" s="414">
        <v>1</v>
      </c>
      <c r="AK218" s="414">
        <v>1</v>
      </c>
      <c r="AL218" s="414">
        <v>1</v>
      </c>
      <c r="AM218" s="414">
        <v>1</v>
      </c>
      <c r="AN218" s="414">
        <v>1</v>
      </c>
      <c r="AO218" s="414"/>
      <c r="AP218" s="414"/>
      <c r="AQ218" s="418"/>
      <c r="AR218" s="418"/>
      <c r="AS218" s="418"/>
      <c r="AT218" s="419"/>
      <c r="AU218" s="419"/>
      <c r="AV218" s="422"/>
      <c r="AW218" s="422"/>
      <c r="AX218" s="421" t="s">
        <v>223</v>
      </c>
    </row>
    <row r="219" spans="1:50" ht="15.75" hidden="1">
      <c r="A219" s="410">
        <v>4</v>
      </c>
      <c r="B219" s="411" t="s">
        <v>330</v>
      </c>
      <c r="C219" s="412" t="s">
        <v>334</v>
      </c>
      <c r="D219" s="599"/>
      <c r="E219" s="599"/>
      <c r="F219" s="600"/>
      <c r="G219" s="410"/>
      <c r="H219" s="601"/>
      <c r="I219" s="599"/>
      <c r="J219" s="600"/>
      <c r="K219" s="413"/>
      <c r="L219" s="423"/>
      <c r="M219" s="1149" t="s">
        <v>415</v>
      </c>
      <c r="N219" s="1150"/>
      <c r="O219" s="1150"/>
      <c r="P219" s="1150"/>
      <c r="Q219" s="1150"/>
      <c r="R219" s="1151"/>
      <c r="S219" s="414">
        <v>1</v>
      </c>
      <c r="T219" s="414">
        <v>1</v>
      </c>
      <c r="U219" s="414">
        <v>1</v>
      </c>
      <c r="V219" s="414">
        <v>1</v>
      </c>
      <c r="W219" s="414">
        <v>1</v>
      </c>
      <c r="X219" s="414">
        <v>1</v>
      </c>
      <c r="Y219" s="414">
        <v>1</v>
      </c>
      <c r="Z219" s="414">
        <v>1</v>
      </c>
      <c r="AA219" s="414">
        <v>1</v>
      </c>
      <c r="AB219" s="414">
        <v>1</v>
      </c>
      <c r="AC219" s="414">
        <v>1</v>
      </c>
      <c r="AD219" s="414">
        <v>1</v>
      </c>
      <c r="AE219" s="414">
        <v>1</v>
      </c>
      <c r="AF219" s="414">
        <v>1</v>
      </c>
      <c r="AG219" s="414">
        <v>1</v>
      </c>
      <c r="AH219" s="414">
        <v>1</v>
      </c>
      <c r="AI219" s="414">
        <v>1</v>
      </c>
      <c r="AJ219" s="414">
        <v>1</v>
      </c>
      <c r="AK219" s="414">
        <v>1</v>
      </c>
      <c r="AL219" s="414">
        <v>1</v>
      </c>
      <c r="AM219" s="414">
        <v>1</v>
      </c>
      <c r="AN219" s="414">
        <v>1</v>
      </c>
      <c r="AO219" s="414"/>
      <c r="AP219" s="414"/>
      <c r="AQ219" s="418"/>
      <c r="AR219" s="418"/>
      <c r="AS219" s="418"/>
      <c r="AT219" s="419"/>
      <c r="AU219" s="419"/>
      <c r="AV219" s="422"/>
      <c r="AW219" s="422"/>
      <c r="AX219" s="421" t="s">
        <v>222</v>
      </c>
    </row>
    <row r="220" spans="1:50" ht="15.75" hidden="1">
      <c r="A220" s="410">
        <v>5</v>
      </c>
      <c r="B220" s="411" t="s">
        <v>330</v>
      </c>
      <c r="C220" s="412" t="s">
        <v>335</v>
      </c>
      <c r="D220" s="599"/>
      <c r="E220" s="599"/>
      <c r="F220" s="600"/>
      <c r="G220" s="410"/>
      <c r="H220" s="601"/>
      <c r="I220" s="599"/>
      <c r="J220" s="600"/>
      <c r="K220" s="413"/>
      <c r="L220" s="405"/>
      <c r="M220" s="1149" t="s">
        <v>414</v>
      </c>
      <c r="N220" s="1150"/>
      <c r="O220" s="1150"/>
      <c r="P220" s="1150"/>
      <c r="Q220" s="1150"/>
      <c r="R220" s="1151"/>
      <c r="S220" s="414">
        <v>1</v>
      </c>
      <c r="T220" s="414">
        <v>1</v>
      </c>
      <c r="U220" s="414">
        <v>1</v>
      </c>
      <c r="V220" s="414">
        <v>1</v>
      </c>
      <c r="W220" s="414">
        <v>1</v>
      </c>
      <c r="X220" s="414">
        <v>1</v>
      </c>
      <c r="Y220" s="414">
        <v>1</v>
      </c>
      <c r="Z220" s="414">
        <v>1</v>
      </c>
      <c r="AA220" s="414">
        <v>1</v>
      </c>
      <c r="AB220" s="414">
        <v>1</v>
      </c>
      <c r="AC220" s="414">
        <v>1</v>
      </c>
      <c r="AD220" s="414">
        <v>1</v>
      </c>
      <c r="AE220" s="414">
        <v>1</v>
      </c>
      <c r="AF220" s="414">
        <v>1</v>
      </c>
      <c r="AG220" s="414">
        <v>1</v>
      </c>
      <c r="AH220" s="414">
        <v>1</v>
      </c>
      <c r="AI220" s="414">
        <v>1</v>
      </c>
      <c r="AJ220" s="414">
        <v>1</v>
      </c>
      <c r="AK220" s="414">
        <v>1</v>
      </c>
      <c r="AL220" s="414">
        <v>1</v>
      </c>
      <c r="AM220" s="414">
        <v>1</v>
      </c>
      <c r="AN220" s="414">
        <v>1</v>
      </c>
      <c r="AO220" s="414"/>
      <c r="AP220" s="414"/>
      <c r="AQ220" s="418"/>
      <c r="AR220" s="418"/>
      <c r="AS220" s="418"/>
      <c r="AT220" s="419"/>
      <c r="AU220" s="419"/>
      <c r="AV220" s="422"/>
      <c r="AW220" s="422"/>
      <c r="AX220" s="421" t="s">
        <v>222</v>
      </c>
    </row>
    <row r="221" spans="1:50" ht="15.75" hidden="1">
      <c r="A221" s="410">
        <v>6</v>
      </c>
      <c r="B221" s="411" t="s">
        <v>330</v>
      </c>
      <c r="C221" s="412" t="s">
        <v>336</v>
      </c>
      <c r="D221" s="1181"/>
      <c r="E221" s="1181"/>
      <c r="F221" s="1182"/>
      <c r="G221" s="410"/>
      <c r="H221" s="1183"/>
      <c r="I221" s="1181"/>
      <c r="J221" s="1182"/>
      <c r="K221" s="413"/>
      <c r="L221" s="405"/>
      <c r="M221" s="587"/>
      <c r="N221" s="589"/>
      <c r="O221" s="589"/>
      <c r="P221" s="589"/>
      <c r="Q221" s="589"/>
      <c r="R221" s="590"/>
      <c r="S221" s="414">
        <v>1</v>
      </c>
      <c r="T221" s="414">
        <v>1</v>
      </c>
      <c r="U221" s="414">
        <v>1</v>
      </c>
      <c r="V221" s="414">
        <v>1</v>
      </c>
      <c r="W221" s="414">
        <v>1</v>
      </c>
      <c r="X221" s="414">
        <v>1</v>
      </c>
      <c r="Y221" s="414">
        <v>1</v>
      </c>
      <c r="Z221" s="414">
        <v>1</v>
      </c>
      <c r="AA221" s="414">
        <v>1</v>
      </c>
      <c r="AB221" s="414">
        <v>1</v>
      </c>
      <c r="AC221" s="414">
        <v>1</v>
      </c>
      <c r="AD221" s="414">
        <v>1</v>
      </c>
      <c r="AE221" s="414">
        <v>1</v>
      </c>
      <c r="AF221" s="414">
        <v>1</v>
      </c>
      <c r="AG221" s="414">
        <v>1</v>
      </c>
      <c r="AH221" s="414">
        <v>1</v>
      </c>
      <c r="AI221" s="414">
        <v>1</v>
      </c>
      <c r="AJ221" s="414">
        <v>1</v>
      </c>
      <c r="AK221" s="414">
        <v>1</v>
      </c>
      <c r="AL221" s="414">
        <v>1</v>
      </c>
      <c r="AM221" s="414">
        <v>1</v>
      </c>
      <c r="AN221" s="414">
        <v>1</v>
      </c>
      <c r="AO221" s="414"/>
      <c r="AP221" s="414"/>
      <c r="AQ221" s="418"/>
      <c r="AR221" s="418"/>
      <c r="AS221" s="418"/>
      <c r="AT221" s="419"/>
      <c r="AU221" s="419"/>
      <c r="AV221" s="422"/>
      <c r="AW221" s="422"/>
      <c r="AX221" s="421" t="s">
        <v>222</v>
      </c>
    </row>
    <row r="222" spans="1:50" ht="15.75" hidden="1">
      <c r="A222" s="410">
        <v>7</v>
      </c>
      <c r="B222" s="411" t="s">
        <v>330</v>
      </c>
      <c r="C222" s="412" t="s">
        <v>338</v>
      </c>
      <c r="D222" s="599"/>
      <c r="E222" s="599"/>
      <c r="F222" s="600"/>
      <c r="G222" s="410"/>
      <c r="H222" s="601"/>
      <c r="I222" s="599"/>
      <c r="J222" s="600"/>
      <c r="K222" s="413"/>
      <c r="L222" s="405"/>
      <c r="M222" s="588"/>
      <c r="N222" s="589"/>
      <c r="O222" s="589"/>
      <c r="P222" s="589"/>
      <c r="Q222" s="589"/>
      <c r="R222" s="590"/>
      <c r="S222" s="414">
        <v>1</v>
      </c>
      <c r="T222" s="414">
        <v>1</v>
      </c>
      <c r="U222" s="414">
        <v>1</v>
      </c>
      <c r="V222" s="414">
        <v>1</v>
      </c>
      <c r="W222" s="414">
        <v>1</v>
      </c>
      <c r="X222" s="414">
        <v>1</v>
      </c>
      <c r="Y222" s="414">
        <v>1</v>
      </c>
      <c r="Z222" s="414">
        <v>1</v>
      </c>
      <c r="AA222" s="414">
        <v>1</v>
      </c>
      <c r="AB222" s="414">
        <v>1</v>
      </c>
      <c r="AC222" s="414">
        <v>1</v>
      </c>
      <c r="AD222" s="414">
        <v>1</v>
      </c>
      <c r="AE222" s="414">
        <v>1</v>
      </c>
      <c r="AF222" s="414">
        <v>1</v>
      </c>
      <c r="AG222" s="414">
        <v>1</v>
      </c>
      <c r="AH222" s="414">
        <v>1</v>
      </c>
      <c r="AI222" s="414">
        <v>1</v>
      </c>
      <c r="AJ222" s="414">
        <v>1</v>
      </c>
      <c r="AK222" s="414">
        <v>1</v>
      </c>
      <c r="AL222" s="414">
        <v>1</v>
      </c>
      <c r="AM222" s="414">
        <v>1</v>
      </c>
      <c r="AN222" s="414">
        <v>1</v>
      </c>
      <c r="AO222" s="414"/>
      <c r="AP222" s="414"/>
      <c r="AQ222" s="418"/>
      <c r="AR222" s="418"/>
      <c r="AS222" s="418"/>
      <c r="AT222" s="419"/>
      <c r="AU222" s="419"/>
      <c r="AV222" s="422"/>
      <c r="AW222" s="422"/>
      <c r="AX222" s="421" t="s">
        <v>222</v>
      </c>
    </row>
    <row r="223" spans="1:50" ht="15.75" hidden="1">
      <c r="A223" s="410">
        <v>8</v>
      </c>
      <c r="B223" s="411" t="s">
        <v>339</v>
      </c>
      <c r="C223" s="412" t="s">
        <v>340</v>
      </c>
      <c r="D223" s="599"/>
      <c r="E223" s="599"/>
      <c r="F223" s="600"/>
      <c r="G223" s="410"/>
      <c r="H223" s="601"/>
      <c r="I223" s="599"/>
      <c r="J223" s="600"/>
      <c r="K223" s="413"/>
      <c r="L223" s="405"/>
      <c r="M223" s="588"/>
      <c r="N223" s="589"/>
      <c r="O223" s="589"/>
      <c r="P223" s="589"/>
      <c r="Q223" s="589"/>
      <c r="R223" s="590"/>
      <c r="S223" s="414">
        <v>1</v>
      </c>
      <c r="T223" s="414">
        <v>1</v>
      </c>
      <c r="U223" s="414">
        <v>1</v>
      </c>
      <c r="V223" s="414">
        <v>1</v>
      </c>
      <c r="W223" s="414">
        <v>1</v>
      </c>
      <c r="X223" s="414">
        <v>1</v>
      </c>
      <c r="Y223" s="414">
        <v>1</v>
      </c>
      <c r="Z223" s="414">
        <v>1</v>
      </c>
      <c r="AA223" s="414">
        <v>1</v>
      </c>
      <c r="AB223" s="414">
        <v>1</v>
      </c>
      <c r="AC223" s="414">
        <v>1</v>
      </c>
      <c r="AD223" s="414">
        <v>1</v>
      </c>
      <c r="AE223" s="414">
        <v>1</v>
      </c>
      <c r="AF223" s="414">
        <v>1</v>
      </c>
      <c r="AG223" s="414">
        <v>1</v>
      </c>
      <c r="AH223" s="414">
        <v>1</v>
      </c>
      <c r="AI223" s="414">
        <v>1</v>
      </c>
      <c r="AJ223" s="414">
        <v>1</v>
      </c>
      <c r="AK223" s="414">
        <v>1</v>
      </c>
      <c r="AL223" s="414">
        <v>1</v>
      </c>
      <c r="AM223" s="414">
        <v>1</v>
      </c>
      <c r="AN223" s="414">
        <v>1</v>
      </c>
      <c r="AO223" s="414"/>
      <c r="AP223" s="414"/>
      <c r="AQ223" s="418"/>
      <c r="AR223" s="418"/>
      <c r="AS223" s="418"/>
      <c r="AT223" s="419"/>
      <c r="AU223" s="419"/>
      <c r="AV223" s="422"/>
      <c r="AW223" s="422"/>
      <c r="AX223" s="421" t="s">
        <v>223</v>
      </c>
    </row>
    <row r="224" spans="1:50" ht="15.75" hidden="1">
      <c r="A224" s="410">
        <v>9</v>
      </c>
      <c r="B224" s="411" t="s">
        <v>341</v>
      </c>
      <c r="C224" s="412" t="s">
        <v>342</v>
      </c>
      <c r="D224" s="599"/>
      <c r="E224" s="599"/>
      <c r="F224" s="600"/>
      <c r="G224" s="410"/>
      <c r="H224" s="601"/>
      <c r="I224" s="599"/>
      <c r="J224" s="600"/>
      <c r="K224" s="413"/>
      <c r="L224" s="405"/>
      <c r="M224" s="588"/>
      <c r="N224" s="589"/>
      <c r="O224" s="589"/>
      <c r="P224" s="589"/>
      <c r="Q224" s="589"/>
      <c r="R224" s="590"/>
      <c r="S224" s="414">
        <v>1</v>
      </c>
      <c r="T224" s="414">
        <v>1</v>
      </c>
      <c r="U224" s="414">
        <v>1</v>
      </c>
      <c r="V224" s="414">
        <v>1</v>
      </c>
      <c r="W224" s="414">
        <v>1</v>
      </c>
      <c r="X224" s="414">
        <v>1</v>
      </c>
      <c r="Y224" s="414">
        <v>1</v>
      </c>
      <c r="Z224" s="414">
        <v>1</v>
      </c>
      <c r="AA224" s="414">
        <v>1</v>
      </c>
      <c r="AB224" s="414">
        <v>1</v>
      </c>
      <c r="AC224" s="414">
        <v>1</v>
      </c>
      <c r="AD224" s="414">
        <v>1</v>
      </c>
      <c r="AE224" s="414">
        <v>1</v>
      </c>
      <c r="AF224" s="414">
        <v>1</v>
      </c>
      <c r="AG224" s="414">
        <v>1</v>
      </c>
      <c r="AH224" s="414">
        <v>1</v>
      </c>
      <c r="AI224" s="414">
        <v>1</v>
      </c>
      <c r="AJ224" s="414">
        <v>1</v>
      </c>
      <c r="AK224" s="414">
        <v>1</v>
      </c>
      <c r="AL224" s="414">
        <v>1</v>
      </c>
      <c r="AM224" s="414">
        <v>1</v>
      </c>
      <c r="AN224" s="414">
        <v>1</v>
      </c>
      <c r="AO224" s="414"/>
      <c r="AP224" s="414"/>
      <c r="AQ224" s="418"/>
      <c r="AR224" s="418"/>
      <c r="AS224" s="418"/>
      <c r="AT224" s="419"/>
      <c r="AU224" s="419"/>
      <c r="AV224" s="422"/>
      <c r="AW224" s="422"/>
      <c r="AX224" s="421" t="s">
        <v>223</v>
      </c>
    </row>
    <row r="225" spans="1:50" ht="15.75" hidden="1">
      <c r="A225" s="410">
        <v>10</v>
      </c>
      <c r="B225" s="411" t="s">
        <v>341</v>
      </c>
      <c r="C225" s="412" t="s">
        <v>343</v>
      </c>
      <c r="D225" s="599"/>
      <c r="E225" s="599"/>
      <c r="F225" s="600"/>
      <c r="G225" s="410"/>
      <c r="H225" s="601"/>
      <c r="I225" s="599"/>
      <c r="J225" s="600"/>
      <c r="K225" s="413"/>
      <c r="L225" s="405"/>
      <c r="M225" s="1149" t="s">
        <v>1133</v>
      </c>
      <c r="N225" s="1150"/>
      <c r="O225" s="1150"/>
      <c r="P225" s="1150"/>
      <c r="Q225" s="1150"/>
      <c r="R225" s="1151"/>
      <c r="S225" s="414">
        <v>1</v>
      </c>
      <c r="T225" s="414">
        <v>1</v>
      </c>
      <c r="U225" s="414">
        <v>1</v>
      </c>
      <c r="V225" s="414">
        <v>1</v>
      </c>
      <c r="W225" s="414">
        <v>1</v>
      </c>
      <c r="X225" s="414">
        <v>1</v>
      </c>
      <c r="Y225" s="414">
        <v>1</v>
      </c>
      <c r="Z225" s="414">
        <v>1</v>
      </c>
      <c r="AA225" s="414">
        <v>1</v>
      </c>
      <c r="AB225" s="414">
        <v>1</v>
      </c>
      <c r="AC225" s="414">
        <v>1</v>
      </c>
      <c r="AD225" s="414">
        <v>1</v>
      </c>
      <c r="AE225" s="414">
        <v>1</v>
      </c>
      <c r="AF225" s="414">
        <v>1</v>
      </c>
      <c r="AG225" s="414">
        <v>1</v>
      </c>
      <c r="AH225" s="414">
        <v>1</v>
      </c>
      <c r="AI225" s="414">
        <v>1</v>
      </c>
      <c r="AJ225" s="414">
        <v>1</v>
      </c>
      <c r="AK225" s="414">
        <v>1</v>
      </c>
      <c r="AL225" s="414">
        <v>1</v>
      </c>
      <c r="AM225" s="414">
        <v>1</v>
      </c>
      <c r="AN225" s="414">
        <v>1</v>
      </c>
      <c r="AO225" s="414"/>
      <c r="AP225" s="414"/>
      <c r="AQ225" s="418"/>
      <c r="AR225" s="418"/>
      <c r="AS225" s="418"/>
      <c r="AT225" s="419"/>
      <c r="AU225" s="419"/>
      <c r="AV225" s="422"/>
      <c r="AW225" s="422"/>
      <c r="AX225" s="421" t="s">
        <v>222</v>
      </c>
    </row>
    <row r="226" spans="1:50" ht="15.75" hidden="1">
      <c r="A226" s="410">
        <v>11</v>
      </c>
      <c r="B226" s="411" t="s">
        <v>344</v>
      </c>
      <c r="C226" s="412" t="s">
        <v>345</v>
      </c>
      <c r="D226" s="599"/>
      <c r="E226" s="599"/>
      <c r="F226" s="600"/>
      <c r="G226" s="410"/>
      <c r="H226" s="601"/>
      <c r="I226" s="599"/>
      <c r="J226" s="600"/>
      <c r="K226" s="413"/>
      <c r="L226" s="405"/>
      <c r="M226" s="588"/>
      <c r="N226" s="589"/>
      <c r="O226" s="589"/>
      <c r="P226" s="589"/>
      <c r="Q226" s="589"/>
      <c r="R226" s="590"/>
      <c r="S226" s="414">
        <v>1</v>
      </c>
      <c r="T226" s="414">
        <v>1</v>
      </c>
      <c r="U226" s="414">
        <v>1</v>
      </c>
      <c r="V226" s="414">
        <v>1</v>
      </c>
      <c r="W226" s="414">
        <v>1</v>
      </c>
      <c r="X226" s="414">
        <v>1</v>
      </c>
      <c r="Y226" s="414">
        <v>1</v>
      </c>
      <c r="Z226" s="414">
        <v>1</v>
      </c>
      <c r="AA226" s="414">
        <v>1</v>
      </c>
      <c r="AB226" s="414">
        <v>1</v>
      </c>
      <c r="AC226" s="414">
        <v>1</v>
      </c>
      <c r="AD226" s="414">
        <v>1</v>
      </c>
      <c r="AE226" s="414">
        <v>1</v>
      </c>
      <c r="AF226" s="414">
        <v>1</v>
      </c>
      <c r="AG226" s="414">
        <v>1</v>
      </c>
      <c r="AH226" s="414">
        <v>1</v>
      </c>
      <c r="AI226" s="414">
        <v>1</v>
      </c>
      <c r="AJ226" s="414">
        <v>1</v>
      </c>
      <c r="AK226" s="414">
        <v>1</v>
      </c>
      <c r="AL226" s="414">
        <v>1</v>
      </c>
      <c r="AM226" s="414">
        <v>1</v>
      </c>
      <c r="AN226" s="414">
        <v>1</v>
      </c>
      <c r="AO226" s="414"/>
      <c r="AP226" s="414"/>
      <c r="AQ226" s="418"/>
      <c r="AR226" s="418"/>
      <c r="AS226" s="418"/>
      <c r="AT226" s="419"/>
      <c r="AU226" s="419"/>
      <c r="AV226" s="422"/>
      <c r="AW226" s="422"/>
      <c r="AX226" s="421" t="s">
        <v>222</v>
      </c>
    </row>
    <row r="227" spans="1:50" ht="15.75" hidden="1">
      <c r="A227" s="410">
        <v>12</v>
      </c>
      <c r="B227" s="411" t="s">
        <v>344</v>
      </c>
      <c r="C227" s="412" t="s">
        <v>346</v>
      </c>
      <c r="D227" s="601"/>
      <c r="E227" s="599"/>
      <c r="F227" s="600"/>
      <c r="G227" s="410"/>
      <c r="H227" s="601"/>
      <c r="I227" s="599"/>
      <c r="J227" s="600"/>
      <c r="K227" s="413"/>
      <c r="L227" s="405"/>
      <c r="M227" s="588"/>
      <c r="N227" s="589"/>
      <c r="O227" s="589"/>
      <c r="P227" s="589"/>
      <c r="Q227" s="589"/>
      <c r="R227" s="590"/>
      <c r="S227" s="414">
        <v>1</v>
      </c>
      <c r="T227" s="414">
        <v>1</v>
      </c>
      <c r="U227" s="414">
        <v>1</v>
      </c>
      <c r="V227" s="414">
        <v>1</v>
      </c>
      <c r="W227" s="414">
        <v>1</v>
      </c>
      <c r="X227" s="414">
        <v>1</v>
      </c>
      <c r="Y227" s="414">
        <v>1</v>
      </c>
      <c r="Z227" s="414">
        <v>1</v>
      </c>
      <c r="AA227" s="414">
        <v>1</v>
      </c>
      <c r="AB227" s="414">
        <v>1</v>
      </c>
      <c r="AC227" s="414">
        <v>1</v>
      </c>
      <c r="AD227" s="414">
        <v>1</v>
      </c>
      <c r="AE227" s="414">
        <v>1</v>
      </c>
      <c r="AF227" s="414">
        <v>1</v>
      </c>
      <c r="AG227" s="414">
        <v>1</v>
      </c>
      <c r="AH227" s="414">
        <v>1</v>
      </c>
      <c r="AI227" s="414">
        <v>1</v>
      </c>
      <c r="AJ227" s="414">
        <v>1</v>
      </c>
      <c r="AK227" s="414">
        <v>1</v>
      </c>
      <c r="AL227" s="414">
        <v>1</v>
      </c>
      <c r="AM227" s="414">
        <v>1</v>
      </c>
      <c r="AN227" s="414">
        <v>1</v>
      </c>
      <c r="AO227" s="414"/>
      <c r="AP227" s="414"/>
      <c r="AQ227" s="418"/>
      <c r="AR227" s="418"/>
      <c r="AS227" s="418"/>
      <c r="AT227" s="419"/>
      <c r="AU227" s="419"/>
      <c r="AV227" s="422"/>
      <c r="AW227" s="422"/>
      <c r="AX227" s="421" t="s">
        <v>222</v>
      </c>
    </row>
    <row r="228" spans="1:50" ht="15.75" hidden="1">
      <c r="A228" s="410">
        <v>13</v>
      </c>
      <c r="B228" s="411" t="s">
        <v>347</v>
      </c>
      <c r="C228" s="412" t="s">
        <v>348</v>
      </c>
      <c r="D228" s="601"/>
      <c r="E228" s="599"/>
      <c r="F228" s="600"/>
      <c r="G228" s="410"/>
      <c r="H228" s="601"/>
      <c r="I228" s="599"/>
      <c r="J228" s="600"/>
      <c r="K228" s="413"/>
      <c r="L228" s="405"/>
      <c r="M228" s="588"/>
      <c r="N228" s="589"/>
      <c r="O228" s="1095"/>
      <c r="P228" s="1095"/>
      <c r="Q228" s="589"/>
      <c r="R228" s="590"/>
      <c r="S228" s="414">
        <v>1</v>
      </c>
      <c r="T228" s="414">
        <v>1</v>
      </c>
      <c r="U228" s="414">
        <v>1</v>
      </c>
      <c r="V228" s="414">
        <v>1</v>
      </c>
      <c r="W228" s="414">
        <v>1</v>
      </c>
      <c r="X228" s="414">
        <v>1</v>
      </c>
      <c r="Y228" s="414">
        <v>1</v>
      </c>
      <c r="Z228" s="414">
        <v>1</v>
      </c>
      <c r="AA228" s="414">
        <v>1</v>
      </c>
      <c r="AB228" s="414">
        <v>1</v>
      </c>
      <c r="AC228" s="414">
        <v>1</v>
      </c>
      <c r="AD228" s="414">
        <v>1</v>
      </c>
      <c r="AE228" s="414">
        <v>1</v>
      </c>
      <c r="AF228" s="414">
        <v>1</v>
      </c>
      <c r="AG228" s="414">
        <v>1</v>
      </c>
      <c r="AH228" s="414">
        <v>1</v>
      </c>
      <c r="AI228" s="414">
        <v>1</v>
      </c>
      <c r="AJ228" s="414">
        <v>1</v>
      </c>
      <c r="AK228" s="414">
        <v>1</v>
      </c>
      <c r="AL228" s="414">
        <v>1</v>
      </c>
      <c r="AM228" s="414">
        <v>1</v>
      </c>
      <c r="AN228" s="414">
        <v>1</v>
      </c>
      <c r="AO228" s="414"/>
      <c r="AP228" s="414"/>
      <c r="AQ228" s="418"/>
      <c r="AR228" s="418"/>
      <c r="AS228" s="418"/>
      <c r="AT228" s="419"/>
      <c r="AU228" s="419"/>
      <c r="AV228" s="422"/>
      <c r="AW228" s="422"/>
      <c r="AX228" s="421" t="s">
        <v>223</v>
      </c>
    </row>
    <row r="229" spans="1:50" ht="15.75" hidden="1">
      <c r="A229" s="410">
        <v>14</v>
      </c>
      <c r="B229" s="411" t="s">
        <v>347</v>
      </c>
      <c r="C229" s="412" t="s">
        <v>349</v>
      </c>
      <c r="D229" s="601"/>
      <c r="E229" s="599"/>
      <c r="F229" s="600"/>
      <c r="G229" s="410"/>
      <c r="H229" s="601"/>
      <c r="I229" s="599"/>
      <c r="J229" s="600"/>
      <c r="K229" s="413"/>
      <c r="L229" s="405"/>
      <c r="M229" s="1149" t="s">
        <v>418</v>
      </c>
      <c r="N229" s="1150"/>
      <c r="O229" s="1150"/>
      <c r="P229" s="1150"/>
      <c r="Q229" s="1150"/>
      <c r="R229" s="1151"/>
      <c r="S229" s="414">
        <v>1</v>
      </c>
      <c r="T229" s="414">
        <v>1</v>
      </c>
      <c r="U229" s="414">
        <v>1</v>
      </c>
      <c r="V229" s="414">
        <v>1</v>
      </c>
      <c r="W229" s="414">
        <v>1</v>
      </c>
      <c r="X229" s="414">
        <v>1</v>
      </c>
      <c r="Y229" s="414">
        <v>1</v>
      </c>
      <c r="Z229" s="414">
        <v>1</v>
      </c>
      <c r="AA229" s="414">
        <v>1</v>
      </c>
      <c r="AB229" s="414">
        <v>1</v>
      </c>
      <c r="AC229" s="414">
        <v>1</v>
      </c>
      <c r="AD229" s="414">
        <v>1</v>
      </c>
      <c r="AE229" s="414">
        <v>1</v>
      </c>
      <c r="AF229" s="414">
        <v>1</v>
      </c>
      <c r="AG229" s="414">
        <v>1</v>
      </c>
      <c r="AH229" s="414">
        <v>1</v>
      </c>
      <c r="AI229" s="414">
        <v>1</v>
      </c>
      <c r="AJ229" s="414">
        <v>1</v>
      </c>
      <c r="AK229" s="414">
        <v>1</v>
      </c>
      <c r="AL229" s="414">
        <v>1</v>
      </c>
      <c r="AM229" s="414">
        <v>1</v>
      </c>
      <c r="AN229" s="414">
        <v>1</v>
      </c>
      <c r="AO229" s="414"/>
      <c r="AP229" s="414"/>
      <c r="AQ229" s="418"/>
      <c r="AR229" s="418"/>
      <c r="AS229" s="418"/>
      <c r="AT229" s="419"/>
      <c r="AU229" s="419"/>
      <c r="AV229" s="422"/>
      <c r="AW229" s="422"/>
      <c r="AX229" s="421" t="s">
        <v>222</v>
      </c>
    </row>
    <row r="230" spans="1:50" ht="15.75" hidden="1">
      <c r="A230" s="410">
        <v>15</v>
      </c>
      <c r="B230" s="411" t="s">
        <v>347</v>
      </c>
      <c r="C230" s="412">
        <v>1595</v>
      </c>
      <c r="D230" s="601"/>
      <c r="E230" s="599"/>
      <c r="F230" s="600"/>
      <c r="G230" s="410"/>
      <c r="H230" s="601"/>
      <c r="I230" s="599"/>
      <c r="J230" s="600"/>
      <c r="K230" s="413"/>
      <c r="L230" s="405"/>
      <c r="M230" s="1094"/>
      <c r="N230" s="1095"/>
      <c r="O230" s="1095"/>
      <c r="P230" s="589"/>
      <c r="Q230" s="589"/>
      <c r="R230" s="590"/>
      <c r="S230" s="414">
        <v>1</v>
      </c>
      <c r="T230" s="414">
        <v>1</v>
      </c>
      <c r="U230" s="414">
        <v>1</v>
      </c>
      <c r="V230" s="414">
        <v>1</v>
      </c>
      <c r="W230" s="414">
        <v>1</v>
      </c>
      <c r="X230" s="414">
        <v>1</v>
      </c>
      <c r="Y230" s="414">
        <v>1</v>
      </c>
      <c r="Z230" s="414">
        <v>1</v>
      </c>
      <c r="AA230" s="414">
        <v>1</v>
      </c>
      <c r="AB230" s="414">
        <v>1</v>
      </c>
      <c r="AC230" s="414">
        <v>1</v>
      </c>
      <c r="AD230" s="414">
        <v>1</v>
      </c>
      <c r="AE230" s="414">
        <v>1</v>
      </c>
      <c r="AF230" s="414">
        <v>1</v>
      </c>
      <c r="AG230" s="414">
        <v>1</v>
      </c>
      <c r="AH230" s="414">
        <v>1</v>
      </c>
      <c r="AI230" s="414">
        <v>1</v>
      </c>
      <c r="AJ230" s="414">
        <v>1</v>
      </c>
      <c r="AK230" s="414">
        <v>1</v>
      </c>
      <c r="AL230" s="414">
        <v>1</v>
      </c>
      <c r="AM230" s="414">
        <v>1</v>
      </c>
      <c r="AN230" s="414">
        <v>1</v>
      </c>
      <c r="AO230" s="414"/>
      <c r="AP230" s="414"/>
      <c r="AQ230" s="418"/>
      <c r="AR230" s="418"/>
      <c r="AS230" s="418"/>
      <c r="AT230" s="419"/>
      <c r="AU230" s="419"/>
      <c r="AV230" s="422"/>
      <c r="AW230" s="422"/>
      <c r="AX230" s="421" t="s">
        <v>222</v>
      </c>
    </row>
    <row r="231" spans="1:50" ht="15.75" hidden="1">
      <c r="A231" s="410">
        <v>16</v>
      </c>
      <c r="B231" s="411" t="s">
        <v>347</v>
      </c>
      <c r="C231" s="412" t="s">
        <v>350</v>
      </c>
      <c r="D231" s="601"/>
      <c r="E231" s="599"/>
      <c r="F231" s="600"/>
      <c r="G231" s="410"/>
      <c r="H231" s="601"/>
      <c r="I231" s="599"/>
      <c r="J231" s="600"/>
      <c r="K231" s="413"/>
      <c r="L231" s="405"/>
      <c r="M231" s="588"/>
      <c r="N231" s="589"/>
      <c r="O231" s="589"/>
      <c r="P231" s="589"/>
      <c r="Q231" s="589"/>
      <c r="R231" s="590"/>
      <c r="S231" s="414">
        <v>1</v>
      </c>
      <c r="T231" s="414">
        <v>1</v>
      </c>
      <c r="U231" s="414">
        <v>1</v>
      </c>
      <c r="V231" s="414">
        <v>1</v>
      </c>
      <c r="W231" s="414">
        <v>1</v>
      </c>
      <c r="X231" s="414">
        <v>1</v>
      </c>
      <c r="Y231" s="414">
        <v>1</v>
      </c>
      <c r="Z231" s="414">
        <v>1</v>
      </c>
      <c r="AA231" s="414">
        <v>1</v>
      </c>
      <c r="AB231" s="414">
        <v>1</v>
      </c>
      <c r="AC231" s="414">
        <v>1</v>
      </c>
      <c r="AD231" s="414">
        <v>1</v>
      </c>
      <c r="AE231" s="414">
        <v>1</v>
      </c>
      <c r="AF231" s="414">
        <v>1</v>
      </c>
      <c r="AG231" s="414">
        <v>1</v>
      </c>
      <c r="AH231" s="414">
        <v>1</v>
      </c>
      <c r="AI231" s="414">
        <v>1</v>
      </c>
      <c r="AJ231" s="414">
        <v>1</v>
      </c>
      <c r="AK231" s="414">
        <v>1</v>
      </c>
      <c r="AL231" s="414">
        <v>1</v>
      </c>
      <c r="AM231" s="414">
        <v>1</v>
      </c>
      <c r="AN231" s="414">
        <v>1</v>
      </c>
      <c r="AO231" s="414"/>
      <c r="AP231" s="414"/>
      <c r="AQ231" s="418"/>
      <c r="AR231" s="418"/>
      <c r="AS231" s="418"/>
      <c r="AT231" s="419"/>
      <c r="AU231" s="419"/>
      <c r="AV231" s="422"/>
      <c r="AW231" s="422"/>
      <c r="AX231" s="421" t="s">
        <v>223</v>
      </c>
    </row>
    <row r="232" spans="1:50" ht="15.75" hidden="1">
      <c r="A232" s="410">
        <v>17</v>
      </c>
      <c r="B232" s="411" t="s">
        <v>347</v>
      </c>
      <c r="C232" s="412">
        <v>1594</v>
      </c>
      <c r="D232" s="601"/>
      <c r="E232" s="599"/>
      <c r="F232" s="600"/>
      <c r="G232" s="410"/>
      <c r="H232" s="601"/>
      <c r="I232" s="599"/>
      <c r="J232" s="600"/>
      <c r="K232" s="413"/>
      <c r="L232" s="405"/>
      <c r="M232" s="588"/>
      <c r="N232" s="589"/>
      <c r="O232" s="1095"/>
      <c r="P232" s="1095"/>
      <c r="Q232" s="589"/>
      <c r="R232" s="590"/>
      <c r="S232" s="414">
        <v>1</v>
      </c>
      <c r="T232" s="414">
        <v>1</v>
      </c>
      <c r="U232" s="414">
        <v>1</v>
      </c>
      <c r="V232" s="414">
        <v>1</v>
      </c>
      <c r="W232" s="414">
        <v>1</v>
      </c>
      <c r="X232" s="414">
        <v>1</v>
      </c>
      <c r="Y232" s="414">
        <v>1</v>
      </c>
      <c r="Z232" s="414">
        <v>1</v>
      </c>
      <c r="AA232" s="414">
        <v>1</v>
      </c>
      <c r="AB232" s="414">
        <v>1</v>
      </c>
      <c r="AC232" s="414">
        <v>1</v>
      </c>
      <c r="AD232" s="414">
        <v>1</v>
      </c>
      <c r="AE232" s="414">
        <v>1</v>
      </c>
      <c r="AF232" s="414">
        <v>1</v>
      </c>
      <c r="AG232" s="414">
        <v>1</v>
      </c>
      <c r="AH232" s="414">
        <v>1</v>
      </c>
      <c r="AI232" s="414">
        <v>1</v>
      </c>
      <c r="AJ232" s="414">
        <v>1</v>
      </c>
      <c r="AK232" s="414">
        <v>1</v>
      </c>
      <c r="AL232" s="414">
        <v>1</v>
      </c>
      <c r="AM232" s="414">
        <v>1</v>
      </c>
      <c r="AN232" s="414">
        <v>1</v>
      </c>
      <c r="AO232" s="414"/>
      <c r="AP232" s="414"/>
      <c r="AQ232" s="418"/>
      <c r="AR232" s="418"/>
      <c r="AS232" s="418"/>
      <c r="AT232" s="419"/>
      <c r="AU232" s="419"/>
      <c r="AV232" s="422"/>
      <c r="AW232" s="422"/>
      <c r="AX232" s="421" t="s">
        <v>222</v>
      </c>
    </row>
    <row r="233" spans="1:50" ht="15.75" hidden="1">
      <c r="A233" s="410">
        <v>18</v>
      </c>
      <c r="B233" s="411" t="s">
        <v>351</v>
      </c>
      <c r="C233" s="412" t="s">
        <v>352</v>
      </c>
      <c r="D233" s="601"/>
      <c r="E233" s="599"/>
      <c r="F233" s="600"/>
      <c r="G233" s="410"/>
      <c r="H233" s="601"/>
      <c r="I233" s="599"/>
      <c r="J233" s="600"/>
      <c r="K233" s="413"/>
      <c r="L233" s="405"/>
      <c r="M233" s="588"/>
      <c r="N233" s="589"/>
      <c r="O233" s="589"/>
      <c r="P233" s="589"/>
      <c r="Q233" s="589"/>
      <c r="R233" s="590"/>
      <c r="S233" s="414">
        <v>1</v>
      </c>
      <c r="T233" s="414">
        <v>1</v>
      </c>
      <c r="U233" s="414">
        <v>1</v>
      </c>
      <c r="V233" s="414">
        <v>1</v>
      </c>
      <c r="W233" s="414">
        <v>1</v>
      </c>
      <c r="X233" s="414">
        <v>1</v>
      </c>
      <c r="Y233" s="414">
        <v>1</v>
      </c>
      <c r="Z233" s="414">
        <v>1</v>
      </c>
      <c r="AA233" s="414">
        <v>1</v>
      </c>
      <c r="AB233" s="414">
        <v>1</v>
      </c>
      <c r="AC233" s="414">
        <v>1</v>
      </c>
      <c r="AD233" s="414">
        <v>1</v>
      </c>
      <c r="AE233" s="414">
        <v>1</v>
      </c>
      <c r="AF233" s="414">
        <v>1</v>
      </c>
      <c r="AG233" s="414">
        <v>1</v>
      </c>
      <c r="AH233" s="414">
        <v>1</v>
      </c>
      <c r="AI233" s="414">
        <v>1</v>
      </c>
      <c r="AJ233" s="414">
        <v>1</v>
      </c>
      <c r="AK233" s="414">
        <v>1</v>
      </c>
      <c r="AL233" s="414">
        <v>1</v>
      </c>
      <c r="AM233" s="414">
        <v>1</v>
      </c>
      <c r="AN233" s="414">
        <v>1</v>
      </c>
      <c r="AO233" s="414"/>
      <c r="AP233" s="414"/>
      <c r="AQ233" s="418"/>
      <c r="AR233" s="418"/>
      <c r="AS233" s="418"/>
      <c r="AT233" s="419"/>
      <c r="AU233" s="419"/>
      <c r="AV233" s="422"/>
      <c r="AW233" s="422"/>
      <c r="AX233" s="421" t="s">
        <v>223</v>
      </c>
    </row>
    <row r="234" spans="1:50" ht="15.75" hidden="1">
      <c r="A234" s="410">
        <v>19</v>
      </c>
      <c r="B234" s="411" t="s">
        <v>353</v>
      </c>
      <c r="C234" s="412" t="s">
        <v>354</v>
      </c>
      <c r="D234" s="601"/>
      <c r="E234" s="599"/>
      <c r="F234" s="600"/>
      <c r="G234" s="410"/>
      <c r="H234" s="601"/>
      <c r="I234" s="599"/>
      <c r="J234" s="600"/>
      <c r="K234" s="413"/>
      <c r="L234" s="405"/>
      <c r="M234" s="588"/>
      <c r="N234" s="589"/>
      <c r="O234" s="589"/>
      <c r="P234" s="589"/>
      <c r="Q234" s="589"/>
      <c r="R234" s="590"/>
      <c r="S234" s="414">
        <v>1</v>
      </c>
      <c r="T234" s="414">
        <v>1</v>
      </c>
      <c r="U234" s="414">
        <v>1</v>
      </c>
      <c r="V234" s="414">
        <v>1</v>
      </c>
      <c r="W234" s="414">
        <v>1</v>
      </c>
      <c r="X234" s="414">
        <v>1</v>
      </c>
      <c r="Y234" s="414">
        <v>1</v>
      </c>
      <c r="Z234" s="414">
        <v>1</v>
      </c>
      <c r="AA234" s="414">
        <v>1</v>
      </c>
      <c r="AB234" s="414">
        <v>1</v>
      </c>
      <c r="AC234" s="414">
        <v>1</v>
      </c>
      <c r="AD234" s="414">
        <v>1</v>
      </c>
      <c r="AE234" s="414">
        <v>1</v>
      </c>
      <c r="AF234" s="414">
        <v>1</v>
      </c>
      <c r="AG234" s="414">
        <v>1</v>
      </c>
      <c r="AH234" s="414">
        <v>1</v>
      </c>
      <c r="AI234" s="414">
        <v>1</v>
      </c>
      <c r="AJ234" s="414">
        <v>1</v>
      </c>
      <c r="AK234" s="414">
        <v>1</v>
      </c>
      <c r="AL234" s="414">
        <v>1</v>
      </c>
      <c r="AM234" s="414">
        <v>1</v>
      </c>
      <c r="AN234" s="414">
        <v>1</v>
      </c>
      <c r="AO234" s="414"/>
      <c r="AP234" s="414"/>
      <c r="AQ234" s="418"/>
      <c r="AR234" s="418"/>
      <c r="AS234" s="418"/>
      <c r="AT234" s="419"/>
      <c r="AU234" s="419"/>
      <c r="AV234" s="422"/>
      <c r="AW234" s="422"/>
      <c r="AX234" s="421" t="s">
        <v>222</v>
      </c>
    </row>
    <row r="235" spans="1:50" ht="15.75" hidden="1">
      <c r="A235" s="410">
        <v>20</v>
      </c>
      <c r="B235" s="411" t="s">
        <v>353</v>
      </c>
      <c r="C235" s="412" t="s">
        <v>355</v>
      </c>
      <c r="D235" s="601"/>
      <c r="E235" s="599"/>
      <c r="F235" s="600"/>
      <c r="G235" s="410"/>
      <c r="H235" s="601"/>
      <c r="I235" s="599"/>
      <c r="J235" s="600"/>
      <c r="K235" s="413"/>
      <c r="L235" s="405"/>
      <c r="M235" s="588"/>
      <c r="N235" s="589"/>
      <c r="O235" s="589"/>
      <c r="P235" s="589"/>
      <c r="Q235" s="589"/>
      <c r="R235" s="590"/>
      <c r="S235" s="414">
        <v>1</v>
      </c>
      <c r="T235" s="414">
        <v>1</v>
      </c>
      <c r="U235" s="414">
        <v>1</v>
      </c>
      <c r="V235" s="414">
        <v>1</v>
      </c>
      <c r="W235" s="414">
        <v>1</v>
      </c>
      <c r="X235" s="414">
        <v>1</v>
      </c>
      <c r="Y235" s="414">
        <v>1</v>
      </c>
      <c r="Z235" s="414">
        <v>1</v>
      </c>
      <c r="AA235" s="414">
        <v>1</v>
      </c>
      <c r="AB235" s="414">
        <v>1</v>
      </c>
      <c r="AC235" s="414">
        <v>1</v>
      </c>
      <c r="AD235" s="414">
        <v>1</v>
      </c>
      <c r="AE235" s="414">
        <v>1</v>
      </c>
      <c r="AF235" s="414">
        <v>1</v>
      </c>
      <c r="AG235" s="414">
        <v>1</v>
      </c>
      <c r="AH235" s="414">
        <v>1</v>
      </c>
      <c r="AI235" s="414">
        <v>1</v>
      </c>
      <c r="AJ235" s="414">
        <v>1</v>
      </c>
      <c r="AK235" s="414">
        <v>1</v>
      </c>
      <c r="AL235" s="414">
        <v>1</v>
      </c>
      <c r="AM235" s="414">
        <v>1</v>
      </c>
      <c r="AN235" s="414">
        <v>1</v>
      </c>
      <c r="AO235" s="414"/>
      <c r="AP235" s="414"/>
      <c r="AQ235" s="418"/>
      <c r="AR235" s="418"/>
      <c r="AS235" s="418"/>
      <c r="AT235" s="419"/>
      <c r="AU235" s="419"/>
      <c r="AV235" s="422"/>
      <c r="AW235" s="422"/>
      <c r="AX235" s="421" t="s">
        <v>222</v>
      </c>
    </row>
    <row r="236" spans="1:50" ht="15.75" hidden="1">
      <c r="A236" s="410">
        <v>21</v>
      </c>
      <c r="B236" s="411" t="s">
        <v>356</v>
      </c>
      <c r="C236" s="412" t="s">
        <v>357</v>
      </c>
      <c r="D236" s="601"/>
      <c r="E236" s="599"/>
      <c r="F236" s="600"/>
      <c r="G236" s="410"/>
      <c r="H236" s="601"/>
      <c r="I236" s="599"/>
      <c r="J236" s="600"/>
      <c r="K236" s="413"/>
      <c r="L236" s="405"/>
      <c r="M236" s="588"/>
      <c r="N236" s="589"/>
      <c r="O236" s="589"/>
      <c r="P236" s="589"/>
      <c r="Q236" s="589"/>
      <c r="R236" s="590"/>
      <c r="S236" s="414">
        <v>1</v>
      </c>
      <c r="T236" s="414">
        <v>1</v>
      </c>
      <c r="U236" s="414">
        <v>1</v>
      </c>
      <c r="V236" s="414">
        <v>1</v>
      </c>
      <c r="W236" s="414">
        <v>1</v>
      </c>
      <c r="X236" s="414">
        <v>1</v>
      </c>
      <c r="Y236" s="414">
        <v>1</v>
      </c>
      <c r="Z236" s="414">
        <v>1</v>
      </c>
      <c r="AA236" s="414">
        <v>1</v>
      </c>
      <c r="AB236" s="414">
        <v>1</v>
      </c>
      <c r="AC236" s="414">
        <v>1</v>
      </c>
      <c r="AD236" s="414">
        <v>1</v>
      </c>
      <c r="AE236" s="414">
        <v>1</v>
      </c>
      <c r="AF236" s="414">
        <v>1</v>
      </c>
      <c r="AG236" s="414">
        <v>1</v>
      </c>
      <c r="AH236" s="414">
        <v>1</v>
      </c>
      <c r="AI236" s="414">
        <v>1</v>
      </c>
      <c r="AJ236" s="414">
        <v>1</v>
      </c>
      <c r="AK236" s="414">
        <v>1</v>
      </c>
      <c r="AL236" s="414">
        <v>1</v>
      </c>
      <c r="AM236" s="414">
        <v>1</v>
      </c>
      <c r="AN236" s="414">
        <v>1</v>
      </c>
      <c r="AO236" s="414"/>
      <c r="AP236" s="414"/>
      <c r="AQ236" s="418"/>
      <c r="AR236" s="418"/>
      <c r="AS236" s="418"/>
      <c r="AT236" s="419"/>
      <c r="AU236" s="419"/>
      <c r="AV236" s="422"/>
      <c r="AW236" s="422"/>
      <c r="AX236" s="421" t="s">
        <v>222</v>
      </c>
    </row>
    <row r="237" spans="1:50" ht="15.75" hidden="1">
      <c r="A237" s="410">
        <v>22</v>
      </c>
      <c r="B237" s="411" t="s">
        <v>356</v>
      </c>
      <c r="C237" s="412" t="s">
        <v>358</v>
      </c>
      <c r="D237" s="601"/>
      <c r="E237" s="599"/>
      <c r="F237" s="600"/>
      <c r="G237" s="410"/>
      <c r="H237" s="601"/>
      <c r="I237" s="599"/>
      <c r="J237" s="600"/>
      <c r="K237" s="413"/>
      <c r="L237" s="405"/>
      <c r="M237" s="588"/>
      <c r="N237" s="589"/>
      <c r="O237" s="589"/>
      <c r="P237" s="589"/>
      <c r="Q237" s="589"/>
      <c r="R237" s="590"/>
      <c r="S237" s="414">
        <v>1</v>
      </c>
      <c r="T237" s="414">
        <v>1</v>
      </c>
      <c r="U237" s="414">
        <v>1</v>
      </c>
      <c r="V237" s="414">
        <v>1</v>
      </c>
      <c r="W237" s="414">
        <v>1</v>
      </c>
      <c r="X237" s="414">
        <v>1</v>
      </c>
      <c r="Y237" s="414">
        <v>1</v>
      </c>
      <c r="Z237" s="414">
        <v>1</v>
      </c>
      <c r="AA237" s="414">
        <v>1</v>
      </c>
      <c r="AB237" s="414">
        <v>1</v>
      </c>
      <c r="AC237" s="414">
        <v>1</v>
      </c>
      <c r="AD237" s="414">
        <v>1</v>
      </c>
      <c r="AE237" s="414">
        <v>1</v>
      </c>
      <c r="AF237" s="414">
        <v>1</v>
      </c>
      <c r="AG237" s="414">
        <v>1</v>
      </c>
      <c r="AH237" s="414">
        <v>1</v>
      </c>
      <c r="AI237" s="414">
        <v>1</v>
      </c>
      <c r="AJ237" s="414">
        <v>1</v>
      </c>
      <c r="AK237" s="414">
        <v>1</v>
      </c>
      <c r="AL237" s="414">
        <v>1</v>
      </c>
      <c r="AM237" s="414">
        <v>1</v>
      </c>
      <c r="AN237" s="414">
        <v>1</v>
      </c>
      <c r="AO237" s="414"/>
      <c r="AP237" s="414"/>
      <c r="AQ237" s="418"/>
      <c r="AR237" s="418"/>
      <c r="AS237" s="418"/>
      <c r="AT237" s="419"/>
      <c r="AU237" s="419"/>
      <c r="AV237" s="422"/>
      <c r="AW237" s="422"/>
      <c r="AX237" s="421" t="s">
        <v>222</v>
      </c>
    </row>
    <row r="238" spans="1:50" ht="15.75" hidden="1">
      <c r="A238" s="410">
        <v>23</v>
      </c>
      <c r="B238" s="411" t="s">
        <v>356</v>
      </c>
      <c r="C238" s="412" t="s">
        <v>359</v>
      </c>
      <c r="D238" s="601"/>
      <c r="E238" s="599"/>
      <c r="F238" s="600"/>
      <c r="G238" s="410"/>
      <c r="H238" s="601"/>
      <c r="I238" s="599"/>
      <c r="J238" s="600"/>
      <c r="K238" s="413"/>
      <c r="L238" s="405"/>
      <c r="M238" s="588"/>
      <c r="N238" s="589"/>
      <c r="O238" s="589"/>
      <c r="P238" s="589"/>
      <c r="Q238" s="589"/>
      <c r="R238" s="590"/>
      <c r="S238" s="414">
        <v>1</v>
      </c>
      <c r="T238" s="414">
        <v>1</v>
      </c>
      <c r="U238" s="414">
        <v>1</v>
      </c>
      <c r="V238" s="414">
        <v>1</v>
      </c>
      <c r="W238" s="414">
        <v>1</v>
      </c>
      <c r="X238" s="414">
        <v>1</v>
      </c>
      <c r="Y238" s="414">
        <v>1</v>
      </c>
      <c r="Z238" s="414">
        <v>1</v>
      </c>
      <c r="AA238" s="414">
        <v>1</v>
      </c>
      <c r="AB238" s="414">
        <v>1</v>
      </c>
      <c r="AC238" s="414">
        <v>1</v>
      </c>
      <c r="AD238" s="414">
        <v>1</v>
      </c>
      <c r="AE238" s="414">
        <v>1</v>
      </c>
      <c r="AF238" s="414">
        <v>1</v>
      </c>
      <c r="AG238" s="414">
        <v>1</v>
      </c>
      <c r="AH238" s="414">
        <v>1</v>
      </c>
      <c r="AI238" s="414">
        <v>1</v>
      </c>
      <c r="AJ238" s="414">
        <v>1</v>
      </c>
      <c r="AK238" s="414">
        <v>1</v>
      </c>
      <c r="AL238" s="414">
        <v>1</v>
      </c>
      <c r="AM238" s="414">
        <v>1</v>
      </c>
      <c r="AN238" s="414">
        <v>1</v>
      </c>
      <c r="AO238" s="414"/>
      <c r="AP238" s="414"/>
      <c r="AQ238" s="418"/>
      <c r="AR238" s="418"/>
      <c r="AS238" s="418"/>
      <c r="AT238" s="419"/>
      <c r="AU238" s="419"/>
      <c r="AV238" s="422"/>
      <c r="AW238" s="422"/>
      <c r="AX238" s="421" t="s">
        <v>223</v>
      </c>
    </row>
    <row r="239" spans="1:50" ht="15.75" hidden="1">
      <c r="A239" s="410">
        <v>24</v>
      </c>
      <c r="B239" s="411" t="s">
        <v>356</v>
      </c>
      <c r="C239" s="412" t="s">
        <v>360</v>
      </c>
      <c r="D239" s="601"/>
      <c r="E239" s="599"/>
      <c r="F239" s="600"/>
      <c r="G239" s="410"/>
      <c r="H239" s="601"/>
      <c r="I239" s="599"/>
      <c r="J239" s="600"/>
      <c r="K239" s="413"/>
      <c r="L239" s="405"/>
      <c r="M239" s="588"/>
      <c r="N239" s="589"/>
      <c r="O239" s="589"/>
      <c r="P239" s="589"/>
      <c r="Q239" s="589"/>
      <c r="R239" s="590"/>
      <c r="S239" s="414">
        <v>1</v>
      </c>
      <c r="T239" s="414">
        <v>1</v>
      </c>
      <c r="U239" s="414">
        <v>1</v>
      </c>
      <c r="V239" s="414">
        <v>1</v>
      </c>
      <c r="W239" s="414">
        <v>1</v>
      </c>
      <c r="X239" s="414">
        <v>1</v>
      </c>
      <c r="Y239" s="414">
        <v>1</v>
      </c>
      <c r="Z239" s="414">
        <v>1</v>
      </c>
      <c r="AA239" s="414">
        <v>1</v>
      </c>
      <c r="AB239" s="414">
        <v>1</v>
      </c>
      <c r="AC239" s="414">
        <v>1</v>
      </c>
      <c r="AD239" s="414">
        <v>1</v>
      </c>
      <c r="AE239" s="414">
        <v>1</v>
      </c>
      <c r="AF239" s="414">
        <v>1</v>
      </c>
      <c r="AG239" s="414">
        <v>1</v>
      </c>
      <c r="AH239" s="414">
        <v>1</v>
      </c>
      <c r="AI239" s="414">
        <v>1</v>
      </c>
      <c r="AJ239" s="414">
        <v>1</v>
      </c>
      <c r="AK239" s="414">
        <v>1</v>
      </c>
      <c r="AL239" s="414">
        <v>1</v>
      </c>
      <c r="AM239" s="414">
        <v>1</v>
      </c>
      <c r="AN239" s="414">
        <v>1</v>
      </c>
      <c r="AO239" s="414"/>
      <c r="AP239" s="414"/>
      <c r="AQ239" s="418"/>
      <c r="AR239" s="418"/>
      <c r="AS239" s="418"/>
      <c r="AT239" s="419"/>
      <c r="AU239" s="419"/>
      <c r="AV239" s="422"/>
      <c r="AW239" s="422"/>
      <c r="AX239" s="421" t="s">
        <v>223</v>
      </c>
    </row>
    <row r="240" spans="1:50" ht="15.75" hidden="1">
      <c r="A240" s="410">
        <v>25</v>
      </c>
      <c r="B240" s="411" t="s">
        <v>361</v>
      </c>
      <c r="C240" s="412" t="s">
        <v>362</v>
      </c>
      <c r="D240" s="601"/>
      <c r="E240" s="599"/>
      <c r="F240" s="600"/>
      <c r="G240" s="410"/>
      <c r="H240" s="601"/>
      <c r="I240" s="599"/>
      <c r="J240" s="600"/>
      <c r="K240" s="413"/>
      <c r="L240" s="405"/>
      <c r="M240"/>
      <c r="N240" s="589"/>
      <c r="O240" s="589"/>
      <c r="P240" s="589"/>
      <c r="Q240" s="589"/>
      <c r="R240" s="590"/>
      <c r="S240" s="414">
        <v>1</v>
      </c>
      <c r="T240" s="414">
        <v>1</v>
      </c>
      <c r="U240" s="414">
        <v>1</v>
      </c>
      <c r="V240" s="414">
        <v>1</v>
      </c>
      <c r="W240" s="414">
        <v>1</v>
      </c>
      <c r="X240" s="414">
        <v>1</v>
      </c>
      <c r="Y240" s="414">
        <v>1</v>
      </c>
      <c r="Z240" s="414">
        <v>1</v>
      </c>
      <c r="AA240" s="414">
        <v>1</v>
      </c>
      <c r="AB240" s="414">
        <v>1</v>
      </c>
      <c r="AC240" s="414">
        <v>1</v>
      </c>
      <c r="AD240" s="414">
        <v>1</v>
      </c>
      <c r="AE240" s="414">
        <v>1</v>
      </c>
      <c r="AF240" s="414">
        <v>1</v>
      </c>
      <c r="AG240" s="414">
        <v>1</v>
      </c>
      <c r="AH240" s="414">
        <v>1</v>
      </c>
      <c r="AI240" s="414">
        <v>1</v>
      </c>
      <c r="AJ240" s="414">
        <v>1</v>
      </c>
      <c r="AK240" s="414">
        <v>1</v>
      </c>
      <c r="AL240" s="414">
        <v>1</v>
      </c>
      <c r="AM240" s="414">
        <v>1</v>
      </c>
      <c r="AN240" s="414">
        <v>1</v>
      </c>
      <c r="AO240" s="414"/>
      <c r="AP240" s="414"/>
      <c r="AQ240" s="418"/>
      <c r="AR240" s="418"/>
      <c r="AS240" s="418"/>
      <c r="AT240" s="419"/>
      <c r="AU240" s="419"/>
      <c r="AV240" s="422"/>
      <c r="AW240" s="422"/>
      <c r="AX240" s="421" t="s">
        <v>223</v>
      </c>
    </row>
    <row r="241" spans="1:50" ht="15.75" hidden="1">
      <c r="A241" s="410">
        <v>26</v>
      </c>
      <c r="B241" s="411" t="s">
        <v>363</v>
      </c>
      <c r="C241" s="412" t="s">
        <v>364</v>
      </c>
      <c r="D241" s="601"/>
      <c r="E241" s="599"/>
      <c r="F241" s="600"/>
      <c r="G241" s="410"/>
      <c r="H241" s="601"/>
      <c r="I241" s="599"/>
      <c r="J241" s="600"/>
      <c r="K241" s="413"/>
      <c r="L241" s="405"/>
      <c r="M241" s="587"/>
      <c r="N241" s="589"/>
      <c r="O241" s="589"/>
      <c r="P241" s="589"/>
      <c r="Q241" s="589"/>
      <c r="R241" s="590"/>
      <c r="S241" s="414">
        <v>1</v>
      </c>
      <c r="T241" s="414">
        <v>1</v>
      </c>
      <c r="U241" s="414">
        <v>1</v>
      </c>
      <c r="V241" s="414">
        <v>1</v>
      </c>
      <c r="W241" s="414">
        <v>1</v>
      </c>
      <c r="X241" s="414">
        <v>1</v>
      </c>
      <c r="Y241" s="414">
        <v>1</v>
      </c>
      <c r="Z241" s="414">
        <v>1</v>
      </c>
      <c r="AA241" s="414">
        <v>1</v>
      </c>
      <c r="AB241" s="414">
        <v>1</v>
      </c>
      <c r="AC241" s="414">
        <v>1</v>
      </c>
      <c r="AD241" s="414">
        <v>1</v>
      </c>
      <c r="AE241" s="414">
        <v>1</v>
      </c>
      <c r="AF241" s="414">
        <v>1</v>
      </c>
      <c r="AG241" s="414">
        <v>1</v>
      </c>
      <c r="AH241" s="414">
        <v>1</v>
      </c>
      <c r="AI241" s="414">
        <v>1</v>
      </c>
      <c r="AJ241" s="414">
        <v>1</v>
      </c>
      <c r="AK241" s="414">
        <v>1</v>
      </c>
      <c r="AL241" s="414">
        <v>1</v>
      </c>
      <c r="AM241" s="414">
        <v>1</v>
      </c>
      <c r="AN241" s="414">
        <v>1</v>
      </c>
      <c r="AO241" s="414"/>
      <c r="AP241" s="414"/>
      <c r="AQ241" s="418"/>
      <c r="AR241" s="418"/>
      <c r="AS241" s="418"/>
      <c r="AT241" s="419"/>
      <c r="AU241" s="419"/>
      <c r="AV241" s="422"/>
      <c r="AW241" s="422"/>
      <c r="AX241" s="421" t="s">
        <v>223</v>
      </c>
    </row>
    <row r="242" spans="1:50" ht="15.75" hidden="1">
      <c r="A242" s="410">
        <v>27</v>
      </c>
      <c r="B242" s="411" t="s">
        <v>363</v>
      </c>
      <c r="C242" s="412" t="s">
        <v>366</v>
      </c>
      <c r="D242" s="601"/>
      <c r="E242" s="599"/>
      <c r="F242" s="600"/>
      <c r="G242" s="410"/>
      <c r="H242" s="601"/>
      <c r="I242" s="599"/>
      <c r="J242" s="600"/>
      <c r="K242" s="413"/>
      <c r="L242" s="405"/>
      <c r="M242" s="588"/>
      <c r="N242" s="589"/>
      <c r="O242" s="589"/>
      <c r="P242" s="589"/>
      <c r="Q242" s="589"/>
      <c r="R242" s="590"/>
      <c r="S242" s="414">
        <v>1</v>
      </c>
      <c r="T242" s="414">
        <v>1</v>
      </c>
      <c r="U242" s="414">
        <v>1</v>
      </c>
      <c r="V242" s="414">
        <v>1</v>
      </c>
      <c r="W242" s="414">
        <v>1</v>
      </c>
      <c r="X242" s="414">
        <v>1</v>
      </c>
      <c r="Y242" s="414">
        <v>1</v>
      </c>
      <c r="Z242" s="414">
        <v>1</v>
      </c>
      <c r="AA242" s="414">
        <v>1</v>
      </c>
      <c r="AB242" s="414">
        <v>1</v>
      </c>
      <c r="AC242" s="414">
        <v>1</v>
      </c>
      <c r="AD242" s="414">
        <v>1</v>
      </c>
      <c r="AE242" s="414">
        <v>1</v>
      </c>
      <c r="AF242" s="414">
        <v>1</v>
      </c>
      <c r="AG242" s="414">
        <v>1</v>
      </c>
      <c r="AH242" s="414">
        <v>1</v>
      </c>
      <c r="AI242" s="414">
        <v>1</v>
      </c>
      <c r="AJ242" s="414">
        <v>1</v>
      </c>
      <c r="AK242" s="414">
        <v>1</v>
      </c>
      <c r="AL242" s="414">
        <v>1</v>
      </c>
      <c r="AM242" s="414">
        <v>1</v>
      </c>
      <c r="AN242" s="414">
        <v>1</v>
      </c>
      <c r="AO242" s="414"/>
      <c r="AP242" s="414"/>
      <c r="AQ242" s="418"/>
      <c r="AR242" s="418"/>
      <c r="AS242" s="418"/>
      <c r="AT242" s="419"/>
      <c r="AU242" s="419"/>
      <c r="AV242" s="422"/>
      <c r="AW242" s="422"/>
      <c r="AX242" s="421" t="s">
        <v>223</v>
      </c>
    </row>
    <row r="243" spans="1:50" ht="15.75" hidden="1">
      <c r="A243" s="410">
        <v>28</v>
      </c>
      <c r="B243" s="411" t="s">
        <v>367</v>
      </c>
      <c r="C243" s="412" t="s">
        <v>368</v>
      </c>
      <c r="D243" s="601"/>
      <c r="E243" s="599"/>
      <c r="F243" s="600"/>
      <c r="G243" s="410"/>
      <c r="H243" s="601"/>
      <c r="I243" s="599"/>
      <c r="J243" s="600"/>
      <c r="K243" s="413"/>
      <c r="L243" s="405"/>
      <c r="M243" s="1149" t="s">
        <v>419</v>
      </c>
      <c r="N243" s="1150"/>
      <c r="O243" s="1150"/>
      <c r="P243" s="1150"/>
      <c r="Q243" s="1150"/>
      <c r="R243" s="1151"/>
      <c r="S243" s="414">
        <v>1</v>
      </c>
      <c r="T243" s="414">
        <v>1</v>
      </c>
      <c r="U243" s="414">
        <v>1</v>
      </c>
      <c r="V243" s="414">
        <v>1</v>
      </c>
      <c r="W243" s="414">
        <v>1</v>
      </c>
      <c r="X243" s="414">
        <v>1</v>
      </c>
      <c r="Y243" s="414">
        <v>1</v>
      </c>
      <c r="Z243" s="414">
        <v>1</v>
      </c>
      <c r="AA243" s="414">
        <v>1</v>
      </c>
      <c r="AB243" s="414">
        <v>1</v>
      </c>
      <c r="AC243" s="414">
        <v>1</v>
      </c>
      <c r="AD243" s="414">
        <v>1</v>
      </c>
      <c r="AE243" s="414">
        <v>1</v>
      </c>
      <c r="AF243" s="414">
        <v>1</v>
      </c>
      <c r="AG243" s="414">
        <v>1</v>
      </c>
      <c r="AH243" s="414">
        <v>1</v>
      </c>
      <c r="AI243" s="414">
        <v>1</v>
      </c>
      <c r="AJ243" s="414">
        <v>1</v>
      </c>
      <c r="AK243" s="414">
        <v>1</v>
      </c>
      <c r="AL243" s="414">
        <v>1</v>
      </c>
      <c r="AM243" s="414">
        <v>1</v>
      </c>
      <c r="AN243" s="414">
        <v>1</v>
      </c>
      <c r="AO243" s="414"/>
      <c r="AP243" s="414"/>
      <c r="AQ243" s="418"/>
      <c r="AR243" s="418"/>
      <c r="AS243" s="418"/>
      <c r="AT243" s="419"/>
      <c r="AU243" s="419"/>
      <c r="AV243" s="422"/>
      <c r="AW243" s="422"/>
      <c r="AX243" s="421" t="s">
        <v>222</v>
      </c>
    </row>
    <row r="244" spans="1:50" ht="15.75" hidden="1">
      <c r="A244" s="410">
        <v>29</v>
      </c>
      <c r="B244" s="411" t="s">
        <v>369</v>
      </c>
      <c r="C244" s="412" t="s">
        <v>370</v>
      </c>
      <c r="D244" s="601"/>
      <c r="E244" s="599"/>
      <c r="F244" s="600"/>
      <c r="G244" s="410"/>
      <c r="H244" s="601"/>
      <c r="I244" s="599"/>
      <c r="J244" s="600"/>
      <c r="K244" s="413"/>
      <c r="L244" s="405"/>
      <c r="M244" s="588"/>
      <c r="N244" s="589"/>
      <c r="O244" s="589"/>
      <c r="P244" s="589"/>
      <c r="Q244" s="589"/>
      <c r="R244" s="590"/>
      <c r="S244" s="414">
        <v>1</v>
      </c>
      <c r="T244" s="414">
        <v>1</v>
      </c>
      <c r="U244" s="414">
        <v>1</v>
      </c>
      <c r="V244" s="414">
        <v>1</v>
      </c>
      <c r="W244" s="414">
        <v>1</v>
      </c>
      <c r="X244" s="414">
        <v>1</v>
      </c>
      <c r="Y244" s="414">
        <v>1</v>
      </c>
      <c r="Z244" s="414">
        <v>1</v>
      </c>
      <c r="AA244" s="414">
        <v>1</v>
      </c>
      <c r="AB244" s="414">
        <v>1</v>
      </c>
      <c r="AC244" s="414">
        <v>1</v>
      </c>
      <c r="AD244" s="414">
        <v>1</v>
      </c>
      <c r="AE244" s="414">
        <v>1</v>
      </c>
      <c r="AF244" s="414">
        <v>1</v>
      </c>
      <c r="AG244" s="414">
        <v>1</v>
      </c>
      <c r="AH244" s="414">
        <v>1</v>
      </c>
      <c r="AI244" s="414">
        <v>1</v>
      </c>
      <c r="AJ244" s="414">
        <v>1</v>
      </c>
      <c r="AK244" s="414">
        <v>1</v>
      </c>
      <c r="AL244" s="414">
        <v>1</v>
      </c>
      <c r="AM244" s="414">
        <v>1</v>
      </c>
      <c r="AN244" s="414">
        <v>1</v>
      </c>
      <c r="AO244" s="414"/>
      <c r="AP244" s="414"/>
      <c r="AQ244" s="418"/>
      <c r="AR244" s="418"/>
      <c r="AS244" s="418"/>
      <c r="AT244" s="419"/>
      <c r="AU244" s="419"/>
      <c r="AV244" s="422"/>
      <c r="AW244" s="422"/>
      <c r="AX244" s="421" t="s">
        <v>222</v>
      </c>
    </row>
    <row r="245" spans="1:50" ht="15.75" hidden="1">
      <c r="A245" s="410">
        <v>30</v>
      </c>
      <c r="B245" s="411" t="s">
        <v>371</v>
      </c>
      <c r="C245" s="412">
        <v>1752</v>
      </c>
      <c r="D245" s="601"/>
      <c r="E245" s="599"/>
      <c r="F245" s="600"/>
      <c r="G245" s="410"/>
      <c r="H245" s="601"/>
      <c r="I245" s="599"/>
      <c r="J245" s="600"/>
      <c r="K245" s="413"/>
      <c r="L245" s="405"/>
      <c r="M245" s="588"/>
      <c r="N245" s="589"/>
      <c r="O245" s="589"/>
      <c r="P245" s="589"/>
      <c r="Q245" s="589"/>
      <c r="R245" s="590"/>
      <c r="S245" s="414">
        <v>1</v>
      </c>
      <c r="T245" s="414">
        <v>1</v>
      </c>
      <c r="U245" s="414">
        <v>1</v>
      </c>
      <c r="V245" s="414">
        <v>1</v>
      </c>
      <c r="W245" s="414">
        <v>1</v>
      </c>
      <c r="X245" s="414">
        <v>1</v>
      </c>
      <c r="Y245" s="414">
        <v>1</v>
      </c>
      <c r="Z245" s="414">
        <v>1</v>
      </c>
      <c r="AA245" s="414">
        <v>1</v>
      </c>
      <c r="AB245" s="414">
        <v>1</v>
      </c>
      <c r="AC245" s="414">
        <v>1</v>
      </c>
      <c r="AD245" s="414">
        <v>1</v>
      </c>
      <c r="AE245" s="414">
        <v>1</v>
      </c>
      <c r="AF245" s="414">
        <v>1</v>
      </c>
      <c r="AG245" s="414">
        <v>1</v>
      </c>
      <c r="AH245" s="414">
        <v>1</v>
      </c>
      <c r="AI245" s="414">
        <v>1</v>
      </c>
      <c r="AJ245" s="414">
        <v>1</v>
      </c>
      <c r="AK245" s="414">
        <v>1</v>
      </c>
      <c r="AL245" s="414">
        <v>1</v>
      </c>
      <c r="AM245" s="414">
        <v>1</v>
      </c>
      <c r="AN245" s="414">
        <v>1</v>
      </c>
      <c r="AO245" s="414"/>
      <c r="AP245" s="414"/>
      <c r="AQ245" s="418"/>
      <c r="AR245" s="418"/>
      <c r="AS245" s="418"/>
      <c r="AT245" s="419"/>
      <c r="AU245" s="419"/>
      <c r="AV245" s="422"/>
      <c r="AW245" s="422"/>
      <c r="AX245" s="421" t="s">
        <v>222</v>
      </c>
    </row>
    <row r="246" spans="1:50" ht="15.75" hidden="1">
      <c r="A246" s="410">
        <v>31</v>
      </c>
      <c r="B246" s="411" t="s">
        <v>371</v>
      </c>
      <c r="C246" s="412">
        <v>2751</v>
      </c>
      <c r="D246" s="601"/>
      <c r="E246" s="599"/>
      <c r="F246" s="600"/>
      <c r="G246" s="410"/>
      <c r="H246" s="601"/>
      <c r="I246" s="599"/>
      <c r="J246" s="600"/>
      <c r="K246" s="413"/>
      <c r="L246" s="405"/>
      <c r="M246" s="588"/>
      <c r="N246" s="589"/>
      <c r="O246" s="589"/>
      <c r="P246" s="589"/>
      <c r="Q246" s="589"/>
      <c r="R246" s="590"/>
      <c r="S246" s="414">
        <v>1</v>
      </c>
      <c r="T246" s="414">
        <v>1</v>
      </c>
      <c r="U246" s="414">
        <v>1</v>
      </c>
      <c r="V246" s="414">
        <v>1</v>
      </c>
      <c r="W246" s="414">
        <v>1</v>
      </c>
      <c r="X246" s="414">
        <v>1</v>
      </c>
      <c r="Y246" s="414">
        <v>1</v>
      </c>
      <c r="Z246" s="414">
        <v>1</v>
      </c>
      <c r="AA246" s="414">
        <v>1</v>
      </c>
      <c r="AB246" s="414">
        <v>1</v>
      </c>
      <c r="AC246" s="414">
        <v>1</v>
      </c>
      <c r="AD246" s="414">
        <v>1</v>
      </c>
      <c r="AE246" s="414">
        <v>1</v>
      </c>
      <c r="AF246" s="414">
        <v>1</v>
      </c>
      <c r="AG246" s="414">
        <v>1</v>
      </c>
      <c r="AH246" s="414">
        <v>1</v>
      </c>
      <c r="AI246" s="414">
        <v>1</v>
      </c>
      <c r="AJ246" s="414">
        <v>1</v>
      </c>
      <c r="AK246" s="414">
        <v>1</v>
      </c>
      <c r="AL246" s="414">
        <v>1</v>
      </c>
      <c r="AM246" s="414">
        <v>1</v>
      </c>
      <c r="AN246" s="414">
        <v>1</v>
      </c>
      <c r="AO246" s="414"/>
      <c r="AP246" s="414"/>
      <c r="AQ246" s="418"/>
      <c r="AR246" s="418"/>
      <c r="AS246" s="418"/>
      <c r="AT246" s="419"/>
      <c r="AU246" s="419"/>
      <c r="AV246" s="422"/>
      <c r="AW246" s="422"/>
      <c r="AX246" s="421" t="s">
        <v>222</v>
      </c>
    </row>
    <row r="247" spans="1:50" ht="15.75" hidden="1">
      <c r="A247" s="410">
        <v>32</v>
      </c>
      <c r="B247" s="411" t="s">
        <v>371</v>
      </c>
      <c r="C247" s="412">
        <v>1750</v>
      </c>
      <c r="D247" s="601"/>
      <c r="E247" s="599"/>
      <c r="F247" s="600"/>
      <c r="G247" s="410"/>
      <c r="H247" s="601"/>
      <c r="I247" s="599"/>
      <c r="J247" s="600"/>
      <c r="K247" s="413"/>
      <c r="L247" s="405"/>
      <c r="M247" s="588"/>
      <c r="N247" s="589"/>
      <c r="O247" s="589"/>
      <c r="P247" s="589"/>
      <c r="Q247" s="589"/>
      <c r="R247" s="590"/>
      <c r="S247" s="414">
        <v>1</v>
      </c>
      <c r="T247" s="414">
        <v>1</v>
      </c>
      <c r="U247" s="414">
        <v>1</v>
      </c>
      <c r="V247" s="414">
        <v>1</v>
      </c>
      <c r="W247" s="414">
        <v>1</v>
      </c>
      <c r="X247" s="414">
        <v>1</v>
      </c>
      <c r="Y247" s="414">
        <v>1</v>
      </c>
      <c r="Z247" s="414">
        <v>1</v>
      </c>
      <c r="AA247" s="414">
        <v>1</v>
      </c>
      <c r="AB247" s="414">
        <v>1</v>
      </c>
      <c r="AC247" s="414">
        <v>1</v>
      </c>
      <c r="AD247" s="414">
        <v>1</v>
      </c>
      <c r="AE247" s="414">
        <v>1</v>
      </c>
      <c r="AF247" s="414">
        <v>1</v>
      </c>
      <c r="AG247" s="414">
        <v>1</v>
      </c>
      <c r="AH247" s="414">
        <v>1</v>
      </c>
      <c r="AI247" s="414">
        <v>1</v>
      </c>
      <c r="AJ247" s="414">
        <v>1</v>
      </c>
      <c r="AK247" s="414">
        <v>1</v>
      </c>
      <c r="AL247" s="414">
        <v>1</v>
      </c>
      <c r="AM247" s="414">
        <v>1</v>
      </c>
      <c r="AN247" s="414">
        <v>1</v>
      </c>
      <c r="AO247" s="414"/>
      <c r="AP247" s="414"/>
      <c r="AQ247" s="418"/>
      <c r="AR247" s="418"/>
      <c r="AS247" s="418"/>
      <c r="AT247" s="419"/>
      <c r="AU247" s="419"/>
      <c r="AV247" s="422"/>
      <c r="AW247" s="422"/>
      <c r="AX247" s="421" t="s">
        <v>222</v>
      </c>
    </row>
    <row r="248" spans="1:50" ht="15.75" hidden="1">
      <c r="A248" s="410">
        <v>33</v>
      </c>
      <c r="B248" s="411" t="s">
        <v>371</v>
      </c>
      <c r="C248" s="412">
        <v>1753</v>
      </c>
      <c r="D248" s="601"/>
      <c r="E248" s="599"/>
      <c r="F248" s="600"/>
      <c r="G248" s="410"/>
      <c r="H248" s="601"/>
      <c r="I248" s="599"/>
      <c r="J248" s="600"/>
      <c r="K248" s="413"/>
      <c r="L248" s="405"/>
      <c r="M248" s="588"/>
      <c r="N248" s="589"/>
      <c r="O248" s="589"/>
      <c r="P248" s="589"/>
      <c r="Q248" s="589"/>
      <c r="R248" s="590"/>
      <c r="S248" s="414">
        <v>1</v>
      </c>
      <c r="T248" s="414">
        <v>1</v>
      </c>
      <c r="U248" s="414">
        <v>1</v>
      </c>
      <c r="V248" s="414">
        <v>1</v>
      </c>
      <c r="W248" s="414">
        <v>1</v>
      </c>
      <c r="X248" s="414">
        <v>1</v>
      </c>
      <c r="Y248" s="414">
        <v>1</v>
      </c>
      <c r="Z248" s="414">
        <v>1</v>
      </c>
      <c r="AA248" s="414">
        <v>1</v>
      </c>
      <c r="AB248" s="414">
        <v>1</v>
      </c>
      <c r="AC248" s="414">
        <v>1</v>
      </c>
      <c r="AD248" s="414">
        <v>1</v>
      </c>
      <c r="AE248" s="414">
        <v>1</v>
      </c>
      <c r="AF248" s="414">
        <v>1</v>
      </c>
      <c r="AG248" s="414">
        <v>1</v>
      </c>
      <c r="AH248" s="414">
        <v>1</v>
      </c>
      <c r="AI248" s="414">
        <v>1</v>
      </c>
      <c r="AJ248" s="414">
        <v>1</v>
      </c>
      <c r="AK248" s="414">
        <v>1</v>
      </c>
      <c r="AL248" s="414">
        <v>1</v>
      </c>
      <c r="AM248" s="414">
        <v>1</v>
      </c>
      <c r="AN248" s="414">
        <v>1</v>
      </c>
      <c r="AO248" s="414"/>
      <c r="AP248" s="414"/>
      <c r="AQ248" s="418"/>
      <c r="AR248" s="418"/>
      <c r="AS248" s="418"/>
      <c r="AT248" s="419"/>
      <c r="AU248" s="419"/>
      <c r="AV248" s="422"/>
      <c r="AW248" s="422"/>
      <c r="AX248" s="421" t="s">
        <v>222</v>
      </c>
    </row>
    <row r="249" spans="1:50" ht="15.75" hidden="1">
      <c r="A249" s="410">
        <v>34</v>
      </c>
      <c r="B249" s="411" t="s">
        <v>371</v>
      </c>
      <c r="C249" s="412">
        <v>1598</v>
      </c>
      <c r="D249" s="601"/>
      <c r="E249" s="599"/>
      <c r="F249" s="600"/>
      <c r="G249" s="410"/>
      <c r="H249" s="601"/>
      <c r="I249" s="599"/>
      <c r="J249" s="600"/>
      <c r="K249" s="413"/>
      <c r="L249" s="405"/>
      <c r="M249" s="588"/>
      <c r="N249" s="589"/>
      <c r="O249" s="589"/>
      <c r="P249" s="589"/>
      <c r="Q249" s="589"/>
      <c r="R249" s="590"/>
      <c r="S249" s="414">
        <v>1</v>
      </c>
      <c r="T249" s="414">
        <v>1</v>
      </c>
      <c r="U249" s="414">
        <v>1</v>
      </c>
      <c r="V249" s="414">
        <v>1</v>
      </c>
      <c r="W249" s="414">
        <v>1</v>
      </c>
      <c r="X249" s="414">
        <v>1</v>
      </c>
      <c r="Y249" s="414">
        <v>1</v>
      </c>
      <c r="Z249" s="414">
        <v>1</v>
      </c>
      <c r="AA249" s="414">
        <v>1</v>
      </c>
      <c r="AB249" s="414">
        <v>1</v>
      </c>
      <c r="AC249" s="414">
        <v>1</v>
      </c>
      <c r="AD249" s="414">
        <v>1</v>
      </c>
      <c r="AE249" s="414">
        <v>1</v>
      </c>
      <c r="AF249" s="414">
        <v>1</v>
      </c>
      <c r="AG249" s="414">
        <v>1</v>
      </c>
      <c r="AH249" s="414">
        <v>1</v>
      </c>
      <c r="AI249" s="414">
        <v>1</v>
      </c>
      <c r="AJ249" s="414">
        <v>1</v>
      </c>
      <c r="AK249" s="414">
        <v>1</v>
      </c>
      <c r="AL249" s="414">
        <v>1</v>
      </c>
      <c r="AM249" s="414">
        <v>1</v>
      </c>
      <c r="AN249" s="414">
        <v>1</v>
      </c>
      <c r="AO249" s="414"/>
      <c r="AP249" s="414"/>
      <c r="AQ249" s="418"/>
      <c r="AR249" s="418"/>
      <c r="AS249" s="418"/>
      <c r="AT249" s="419"/>
      <c r="AU249" s="419"/>
      <c r="AV249" s="422"/>
      <c r="AW249" s="422"/>
      <c r="AX249" s="421" t="s">
        <v>223</v>
      </c>
    </row>
    <row r="250" spans="1:50" ht="15.75" hidden="1">
      <c r="A250" s="410">
        <v>35</v>
      </c>
      <c r="B250" s="411" t="s">
        <v>371</v>
      </c>
      <c r="C250" s="412">
        <v>1591</v>
      </c>
      <c r="D250" s="601"/>
      <c r="E250" s="599"/>
      <c r="F250" s="600"/>
      <c r="G250" s="410"/>
      <c r="H250" s="601"/>
      <c r="I250" s="599"/>
      <c r="J250" s="600"/>
      <c r="K250" s="413"/>
      <c r="L250" s="405"/>
      <c r="M250" s="588"/>
      <c r="N250" s="589"/>
      <c r="O250" s="589"/>
      <c r="P250" s="589"/>
      <c r="Q250" s="589"/>
      <c r="R250" s="590"/>
      <c r="S250" s="414">
        <v>1</v>
      </c>
      <c r="T250" s="414">
        <v>1</v>
      </c>
      <c r="U250" s="414">
        <v>1</v>
      </c>
      <c r="V250" s="414">
        <v>1</v>
      </c>
      <c r="W250" s="414">
        <v>1</v>
      </c>
      <c r="X250" s="414">
        <v>1</v>
      </c>
      <c r="Y250" s="414">
        <v>1</v>
      </c>
      <c r="Z250" s="414">
        <v>1</v>
      </c>
      <c r="AA250" s="414">
        <v>1</v>
      </c>
      <c r="AB250" s="414">
        <v>1</v>
      </c>
      <c r="AC250" s="414">
        <v>1</v>
      </c>
      <c r="AD250" s="414">
        <v>1</v>
      </c>
      <c r="AE250" s="414">
        <v>1</v>
      </c>
      <c r="AF250" s="414">
        <v>1</v>
      </c>
      <c r="AG250" s="414">
        <v>1</v>
      </c>
      <c r="AH250" s="414">
        <v>1</v>
      </c>
      <c r="AI250" s="414">
        <v>1</v>
      </c>
      <c r="AJ250" s="414">
        <v>1</v>
      </c>
      <c r="AK250" s="414">
        <v>1</v>
      </c>
      <c r="AL250" s="414">
        <v>1</v>
      </c>
      <c r="AM250" s="414">
        <v>1</v>
      </c>
      <c r="AN250" s="414">
        <v>1</v>
      </c>
      <c r="AO250" s="414"/>
      <c r="AP250" s="414"/>
      <c r="AQ250" s="418"/>
      <c r="AR250" s="418"/>
      <c r="AS250" s="418"/>
      <c r="AT250" s="419"/>
      <c r="AU250" s="419"/>
      <c r="AV250" s="422"/>
      <c r="AW250" s="422"/>
      <c r="AX250" s="421" t="s">
        <v>223</v>
      </c>
    </row>
    <row r="251" spans="1:50" ht="15.75" hidden="1">
      <c r="A251" s="410">
        <v>36</v>
      </c>
      <c r="B251" s="411" t="s">
        <v>371</v>
      </c>
      <c r="C251" s="412">
        <v>1590</v>
      </c>
      <c r="D251" s="601"/>
      <c r="E251" s="599"/>
      <c r="F251" s="600"/>
      <c r="G251" s="410"/>
      <c r="H251" s="601"/>
      <c r="I251" s="599"/>
      <c r="J251" s="600"/>
      <c r="K251" s="413"/>
      <c r="L251" s="405"/>
      <c r="M251" s="588"/>
      <c r="N251" s="589"/>
      <c r="O251" s="589"/>
      <c r="P251" s="589"/>
      <c r="Q251" s="589"/>
      <c r="R251" s="590"/>
      <c r="S251" s="414">
        <v>1</v>
      </c>
      <c r="T251" s="414">
        <v>1</v>
      </c>
      <c r="U251" s="414">
        <v>1</v>
      </c>
      <c r="V251" s="414">
        <v>1</v>
      </c>
      <c r="W251" s="414">
        <v>1</v>
      </c>
      <c r="X251" s="414">
        <v>1</v>
      </c>
      <c r="Y251" s="414">
        <v>1</v>
      </c>
      <c r="Z251" s="414">
        <v>1</v>
      </c>
      <c r="AA251" s="414">
        <v>1</v>
      </c>
      <c r="AB251" s="414">
        <v>1</v>
      </c>
      <c r="AC251" s="414">
        <v>1</v>
      </c>
      <c r="AD251" s="414">
        <v>1</v>
      </c>
      <c r="AE251" s="414">
        <v>1</v>
      </c>
      <c r="AF251" s="414">
        <v>1</v>
      </c>
      <c r="AG251" s="414">
        <v>1</v>
      </c>
      <c r="AH251" s="414">
        <v>1</v>
      </c>
      <c r="AI251" s="414">
        <v>1</v>
      </c>
      <c r="AJ251" s="414">
        <v>1</v>
      </c>
      <c r="AK251" s="414">
        <v>1</v>
      </c>
      <c r="AL251" s="414">
        <v>1</v>
      </c>
      <c r="AM251" s="414">
        <v>1</v>
      </c>
      <c r="AN251" s="414">
        <v>1</v>
      </c>
      <c r="AO251" s="414"/>
      <c r="AP251" s="414"/>
      <c r="AQ251" s="418"/>
      <c r="AR251" s="418"/>
      <c r="AS251" s="418"/>
      <c r="AT251" s="419"/>
      <c r="AU251" s="419"/>
      <c r="AV251" s="422"/>
      <c r="AW251" s="422"/>
      <c r="AX251" s="421" t="s">
        <v>222</v>
      </c>
    </row>
    <row r="252" spans="1:50" ht="15.75" hidden="1">
      <c r="A252" s="410">
        <v>37</v>
      </c>
      <c r="B252" s="411" t="s">
        <v>371</v>
      </c>
      <c r="C252" s="412">
        <v>1314</v>
      </c>
      <c r="D252" s="601"/>
      <c r="E252" s="599"/>
      <c r="F252" s="600"/>
      <c r="G252" s="410"/>
      <c r="H252" s="601"/>
      <c r="I252" s="599"/>
      <c r="J252" s="600"/>
      <c r="K252" s="413"/>
      <c r="L252" s="405"/>
      <c r="M252" s="588"/>
      <c r="N252" s="589"/>
      <c r="O252" s="589"/>
      <c r="P252" s="589"/>
      <c r="Q252" s="589"/>
      <c r="R252" s="590"/>
      <c r="S252" s="414">
        <v>1</v>
      </c>
      <c r="T252" s="414">
        <v>1</v>
      </c>
      <c r="U252" s="414">
        <v>1</v>
      </c>
      <c r="V252" s="414">
        <v>1</v>
      </c>
      <c r="W252" s="414">
        <v>1</v>
      </c>
      <c r="X252" s="414">
        <v>1</v>
      </c>
      <c r="Y252" s="414">
        <v>1</v>
      </c>
      <c r="Z252" s="414">
        <v>1</v>
      </c>
      <c r="AA252" s="414">
        <v>1</v>
      </c>
      <c r="AB252" s="414">
        <v>1</v>
      </c>
      <c r="AC252" s="414">
        <v>1</v>
      </c>
      <c r="AD252" s="414">
        <v>1</v>
      </c>
      <c r="AE252" s="414">
        <v>1</v>
      </c>
      <c r="AF252" s="414">
        <v>1</v>
      </c>
      <c r="AG252" s="414">
        <v>1</v>
      </c>
      <c r="AH252" s="414">
        <v>1</v>
      </c>
      <c r="AI252" s="414">
        <v>1</v>
      </c>
      <c r="AJ252" s="414">
        <v>1</v>
      </c>
      <c r="AK252" s="414">
        <v>1</v>
      </c>
      <c r="AL252" s="414">
        <v>1</v>
      </c>
      <c r="AM252" s="414">
        <v>1</v>
      </c>
      <c r="AN252" s="414">
        <v>1</v>
      </c>
      <c r="AO252" s="414"/>
      <c r="AP252" s="414"/>
      <c r="AQ252" s="418"/>
      <c r="AR252" s="418"/>
      <c r="AS252" s="418"/>
      <c r="AT252" s="419"/>
      <c r="AU252" s="419"/>
      <c r="AV252" s="422"/>
      <c r="AW252" s="422"/>
      <c r="AX252" s="421" t="s">
        <v>222</v>
      </c>
    </row>
    <row r="253" spans="1:50" ht="15.75" hidden="1">
      <c r="A253" s="410">
        <v>38</v>
      </c>
      <c r="B253" s="411" t="s">
        <v>372</v>
      </c>
      <c r="C253" s="412">
        <v>1692</v>
      </c>
      <c r="D253" s="601"/>
      <c r="E253" s="599"/>
      <c r="F253" s="600"/>
      <c r="G253" s="410"/>
      <c r="H253" s="601"/>
      <c r="I253" s="599"/>
      <c r="J253" s="600"/>
      <c r="K253" s="413"/>
      <c r="L253" s="405"/>
      <c r="M253" s="588"/>
      <c r="N253" s="589"/>
      <c r="O253" s="589"/>
      <c r="P253" s="589"/>
      <c r="Q253" s="589"/>
      <c r="R253" s="590"/>
      <c r="S253" s="414">
        <v>1</v>
      </c>
      <c r="T253" s="414">
        <v>1</v>
      </c>
      <c r="U253" s="414">
        <v>1</v>
      </c>
      <c r="V253" s="414">
        <v>1</v>
      </c>
      <c r="W253" s="414">
        <v>1</v>
      </c>
      <c r="X253" s="414">
        <v>1</v>
      </c>
      <c r="Y253" s="414">
        <v>1</v>
      </c>
      <c r="Z253" s="414">
        <v>1</v>
      </c>
      <c r="AA253" s="414">
        <v>1</v>
      </c>
      <c r="AB253" s="414">
        <v>1</v>
      </c>
      <c r="AC253" s="414">
        <v>1</v>
      </c>
      <c r="AD253" s="414">
        <v>1</v>
      </c>
      <c r="AE253" s="414">
        <v>1</v>
      </c>
      <c r="AF253" s="414">
        <v>1</v>
      </c>
      <c r="AG253" s="414">
        <v>1</v>
      </c>
      <c r="AH253" s="414">
        <v>1</v>
      </c>
      <c r="AI253" s="414">
        <v>1</v>
      </c>
      <c r="AJ253" s="414">
        <v>1</v>
      </c>
      <c r="AK253" s="414">
        <v>1</v>
      </c>
      <c r="AL253" s="414">
        <v>1</v>
      </c>
      <c r="AM253" s="414">
        <v>1</v>
      </c>
      <c r="AN253" s="414">
        <v>1</v>
      </c>
      <c r="AO253" s="414"/>
      <c r="AP253" s="414"/>
      <c r="AQ253" s="418"/>
      <c r="AR253" s="418"/>
      <c r="AS253" s="418"/>
      <c r="AT253" s="419"/>
      <c r="AU253" s="419"/>
      <c r="AV253" s="422"/>
      <c r="AW253" s="422"/>
      <c r="AX253" s="421" t="s">
        <v>223</v>
      </c>
    </row>
    <row r="254" spans="1:50" ht="15.75" hidden="1">
      <c r="A254" s="410">
        <v>39</v>
      </c>
      <c r="B254" s="411" t="s">
        <v>373</v>
      </c>
      <c r="C254" s="412" t="s">
        <v>374</v>
      </c>
      <c r="D254" s="601"/>
      <c r="E254" s="599"/>
      <c r="F254" s="600"/>
      <c r="G254" s="410"/>
      <c r="H254" s="601"/>
      <c r="I254" s="599"/>
      <c r="J254" s="600"/>
      <c r="K254" s="413"/>
      <c r="L254" s="405"/>
      <c r="M254" s="588"/>
      <c r="N254" s="589"/>
      <c r="O254" s="589"/>
      <c r="P254" s="589"/>
      <c r="Q254" s="589"/>
      <c r="R254" s="590"/>
      <c r="S254" s="414">
        <v>1</v>
      </c>
      <c r="T254" s="414">
        <v>1</v>
      </c>
      <c r="U254" s="414">
        <v>1</v>
      </c>
      <c r="V254" s="414">
        <v>1</v>
      </c>
      <c r="W254" s="414">
        <v>1</v>
      </c>
      <c r="X254" s="414">
        <v>1</v>
      </c>
      <c r="Y254" s="414">
        <v>1</v>
      </c>
      <c r="Z254" s="414">
        <v>1</v>
      </c>
      <c r="AA254" s="414">
        <v>1</v>
      </c>
      <c r="AB254" s="414">
        <v>1</v>
      </c>
      <c r="AC254" s="414">
        <v>1</v>
      </c>
      <c r="AD254" s="414">
        <v>1</v>
      </c>
      <c r="AE254" s="414">
        <v>1</v>
      </c>
      <c r="AF254" s="414">
        <v>1</v>
      </c>
      <c r="AG254" s="414">
        <v>1</v>
      </c>
      <c r="AH254" s="414">
        <v>1</v>
      </c>
      <c r="AI254" s="414">
        <v>1</v>
      </c>
      <c r="AJ254" s="414">
        <v>1</v>
      </c>
      <c r="AK254" s="414">
        <v>1</v>
      </c>
      <c r="AL254" s="414">
        <v>1</v>
      </c>
      <c r="AM254" s="414">
        <v>1</v>
      </c>
      <c r="AN254" s="414">
        <v>1</v>
      </c>
      <c r="AO254" s="414"/>
      <c r="AP254" s="414"/>
      <c r="AQ254" s="418"/>
      <c r="AR254" s="418"/>
      <c r="AS254" s="418"/>
      <c r="AT254" s="419"/>
      <c r="AU254" s="419"/>
      <c r="AV254" s="422"/>
      <c r="AW254" s="422"/>
      <c r="AX254" s="421" t="s">
        <v>222</v>
      </c>
    </row>
    <row r="255" spans="1:50" ht="15.75" hidden="1">
      <c r="A255" s="410">
        <v>40</v>
      </c>
      <c r="B255" s="411" t="s">
        <v>373</v>
      </c>
      <c r="C255" s="412" t="s">
        <v>375</v>
      </c>
      <c r="D255" s="601"/>
      <c r="E255" s="599"/>
      <c r="F255" s="600"/>
      <c r="G255" s="410"/>
      <c r="H255" s="601"/>
      <c r="I255" s="599"/>
      <c r="J255" s="600"/>
      <c r="K255" s="413"/>
      <c r="L255" s="405"/>
      <c r="M255" s="588"/>
      <c r="N255" s="589"/>
      <c r="O255" s="589"/>
      <c r="P255" s="589"/>
      <c r="Q255" s="589"/>
      <c r="R255" s="590"/>
      <c r="S255" s="414">
        <v>1</v>
      </c>
      <c r="T255" s="414">
        <v>1</v>
      </c>
      <c r="U255" s="414">
        <v>1</v>
      </c>
      <c r="V255" s="414">
        <v>1</v>
      </c>
      <c r="W255" s="414">
        <v>1</v>
      </c>
      <c r="X255" s="414">
        <v>1</v>
      </c>
      <c r="Y255" s="414">
        <v>1</v>
      </c>
      <c r="Z255" s="414">
        <v>1</v>
      </c>
      <c r="AA255" s="414">
        <v>1</v>
      </c>
      <c r="AB255" s="414">
        <v>1</v>
      </c>
      <c r="AC255" s="414">
        <v>1</v>
      </c>
      <c r="AD255" s="414">
        <v>1</v>
      </c>
      <c r="AE255" s="414">
        <v>1</v>
      </c>
      <c r="AF255" s="414">
        <v>1</v>
      </c>
      <c r="AG255" s="414">
        <v>1</v>
      </c>
      <c r="AH255" s="414">
        <v>1</v>
      </c>
      <c r="AI255" s="414">
        <v>1</v>
      </c>
      <c r="AJ255" s="414">
        <v>1</v>
      </c>
      <c r="AK255" s="414">
        <v>1</v>
      </c>
      <c r="AL255" s="414">
        <v>1</v>
      </c>
      <c r="AM255" s="414">
        <v>1</v>
      </c>
      <c r="AN255" s="414">
        <v>1</v>
      </c>
      <c r="AO255" s="414"/>
      <c r="AP255" s="414"/>
      <c r="AQ255" s="418"/>
      <c r="AR255" s="418"/>
      <c r="AS255" s="418"/>
      <c r="AT255" s="419"/>
      <c r="AU255" s="419"/>
      <c r="AV255" s="422"/>
      <c r="AW255" s="422"/>
      <c r="AX255" s="421" t="s">
        <v>222</v>
      </c>
    </row>
    <row r="256" spans="1:50" ht="15.75" hidden="1">
      <c r="A256" s="410">
        <v>41</v>
      </c>
      <c r="B256" s="411" t="s">
        <v>376</v>
      </c>
      <c r="C256" s="412" t="s">
        <v>377</v>
      </c>
      <c r="D256" s="601"/>
      <c r="E256" s="599"/>
      <c r="F256" s="600"/>
      <c r="G256" s="410"/>
      <c r="H256" s="601"/>
      <c r="I256" s="599"/>
      <c r="J256" s="600"/>
      <c r="K256" s="413"/>
      <c r="L256" s="405"/>
      <c r="M256" s="588"/>
      <c r="N256" s="589"/>
      <c r="O256" s="589"/>
      <c r="P256" s="589"/>
      <c r="Q256" s="589"/>
      <c r="R256" s="590"/>
      <c r="S256" s="414">
        <v>1</v>
      </c>
      <c r="T256" s="414">
        <v>1</v>
      </c>
      <c r="U256" s="414">
        <v>1</v>
      </c>
      <c r="V256" s="414">
        <v>1</v>
      </c>
      <c r="W256" s="414">
        <v>1</v>
      </c>
      <c r="X256" s="414">
        <v>1</v>
      </c>
      <c r="Y256" s="414">
        <v>1</v>
      </c>
      <c r="Z256" s="414">
        <v>1</v>
      </c>
      <c r="AA256" s="414">
        <v>1</v>
      </c>
      <c r="AB256" s="414">
        <v>1</v>
      </c>
      <c r="AC256" s="414">
        <v>1</v>
      </c>
      <c r="AD256" s="414">
        <v>1</v>
      </c>
      <c r="AE256" s="414">
        <v>1</v>
      </c>
      <c r="AF256" s="414">
        <v>1</v>
      </c>
      <c r="AG256" s="414">
        <v>1</v>
      </c>
      <c r="AH256" s="414">
        <v>1</v>
      </c>
      <c r="AI256" s="414">
        <v>1</v>
      </c>
      <c r="AJ256" s="414">
        <v>1</v>
      </c>
      <c r="AK256" s="414">
        <v>1</v>
      </c>
      <c r="AL256" s="414">
        <v>1</v>
      </c>
      <c r="AM256" s="414">
        <v>1</v>
      </c>
      <c r="AN256" s="414">
        <v>1</v>
      </c>
      <c r="AO256" s="414"/>
      <c r="AP256" s="414"/>
      <c r="AQ256" s="418"/>
      <c r="AR256" s="418"/>
      <c r="AS256" s="418"/>
      <c r="AT256" s="419"/>
      <c r="AU256" s="419"/>
      <c r="AV256" s="422"/>
      <c r="AW256" s="422"/>
      <c r="AX256" s="421" t="s">
        <v>222</v>
      </c>
    </row>
    <row r="257" spans="1:50" ht="15.75" hidden="1">
      <c r="A257" s="410">
        <v>42</v>
      </c>
      <c r="B257" s="411" t="s">
        <v>378</v>
      </c>
      <c r="C257" s="412" t="s">
        <v>379</v>
      </c>
      <c r="D257" s="601"/>
      <c r="E257" s="599"/>
      <c r="F257" s="600"/>
      <c r="G257" s="410"/>
      <c r="H257" s="601"/>
      <c r="I257" s="599"/>
      <c r="J257" s="600"/>
      <c r="K257" s="413"/>
      <c r="L257" s="405"/>
      <c r="M257" s="588"/>
      <c r="N257" s="589"/>
      <c r="O257" s="589"/>
      <c r="P257" s="589"/>
      <c r="Q257" s="589"/>
      <c r="R257" s="590"/>
      <c r="S257" s="414">
        <v>1</v>
      </c>
      <c r="T257" s="414">
        <v>1</v>
      </c>
      <c r="U257" s="414">
        <v>1</v>
      </c>
      <c r="V257" s="414">
        <v>1</v>
      </c>
      <c r="W257" s="414">
        <v>1</v>
      </c>
      <c r="X257" s="414">
        <v>1</v>
      </c>
      <c r="Y257" s="414">
        <v>1</v>
      </c>
      <c r="Z257" s="414">
        <v>1</v>
      </c>
      <c r="AA257" s="414">
        <v>1</v>
      </c>
      <c r="AB257" s="414">
        <v>1</v>
      </c>
      <c r="AC257" s="414">
        <v>1</v>
      </c>
      <c r="AD257" s="414">
        <v>1</v>
      </c>
      <c r="AE257" s="414">
        <v>1</v>
      </c>
      <c r="AF257" s="414">
        <v>1</v>
      </c>
      <c r="AG257" s="414">
        <v>1</v>
      </c>
      <c r="AH257" s="414">
        <v>1</v>
      </c>
      <c r="AI257" s="414">
        <v>1</v>
      </c>
      <c r="AJ257" s="414">
        <v>1</v>
      </c>
      <c r="AK257" s="414">
        <v>1</v>
      </c>
      <c r="AL257" s="414">
        <v>1</v>
      </c>
      <c r="AM257" s="414">
        <v>1</v>
      </c>
      <c r="AN257" s="414">
        <v>1</v>
      </c>
      <c r="AO257" s="414"/>
      <c r="AP257" s="414"/>
      <c r="AQ257" s="418"/>
      <c r="AR257" s="418"/>
      <c r="AS257" s="418"/>
      <c r="AT257" s="419"/>
      <c r="AU257" s="419"/>
      <c r="AV257" s="422"/>
      <c r="AW257" s="422"/>
      <c r="AX257" s="421" t="s">
        <v>222</v>
      </c>
    </row>
    <row r="258" spans="1:50" ht="15.75" hidden="1">
      <c r="A258" s="410">
        <v>43</v>
      </c>
      <c r="B258" s="411" t="s">
        <v>380</v>
      </c>
      <c r="C258" s="412" t="s">
        <v>381</v>
      </c>
      <c r="D258" s="601"/>
      <c r="E258" s="599"/>
      <c r="F258" s="600"/>
      <c r="G258" s="410"/>
      <c r="H258" s="601"/>
      <c r="I258" s="599"/>
      <c r="J258" s="600"/>
      <c r="K258" s="413"/>
      <c r="L258" s="405"/>
      <c r="M258" s="1149" t="s">
        <v>1134</v>
      </c>
      <c r="N258" s="1302"/>
      <c r="O258" s="1302"/>
      <c r="P258" s="1302"/>
      <c r="Q258" s="1302"/>
      <c r="R258" s="1303"/>
      <c r="S258" s="414">
        <v>1</v>
      </c>
      <c r="T258" s="414">
        <v>1</v>
      </c>
      <c r="U258" s="414">
        <v>1</v>
      </c>
      <c r="V258" s="414">
        <v>1</v>
      </c>
      <c r="W258" s="414">
        <v>1</v>
      </c>
      <c r="X258" s="414">
        <v>1</v>
      </c>
      <c r="Y258" s="414">
        <v>1</v>
      </c>
      <c r="Z258" s="414">
        <v>1</v>
      </c>
      <c r="AA258" s="414">
        <v>1</v>
      </c>
      <c r="AB258" s="414">
        <v>1</v>
      </c>
      <c r="AC258" s="414">
        <v>1</v>
      </c>
      <c r="AD258" s="414">
        <v>1</v>
      </c>
      <c r="AE258" s="414">
        <v>1</v>
      </c>
      <c r="AF258" s="414">
        <v>1</v>
      </c>
      <c r="AG258" s="414">
        <v>1</v>
      </c>
      <c r="AH258" s="414">
        <v>1</v>
      </c>
      <c r="AI258" s="414">
        <v>1</v>
      </c>
      <c r="AJ258" s="414">
        <v>1</v>
      </c>
      <c r="AK258" s="414">
        <v>1</v>
      </c>
      <c r="AL258" s="414">
        <v>1</v>
      </c>
      <c r="AM258" s="414">
        <v>1</v>
      </c>
      <c r="AN258" s="414">
        <v>1</v>
      </c>
      <c r="AO258" s="414"/>
      <c r="AP258" s="414"/>
      <c r="AQ258" s="418"/>
      <c r="AR258" s="418"/>
      <c r="AS258" s="418"/>
      <c r="AT258" s="419"/>
      <c r="AU258" s="419"/>
      <c r="AV258" s="422"/>
      <c r="AW258" s="422"/>
      <c r="AX258" s="421" t="s">
        <v>222</v>
      </c>
    </row>
    <row r="259" spans="1:50" ht="15.75" hidden="1">
      <c r="A259" s="410">
        <v>44</v>
      </c>
      <c r="B259" s="411" t="s">
        <v>382</v>
      </c>
      <c r="C259" s="412" t="s">
        <v>383</v>
      </c>
      <c r="D259" s="601"/>
      <c r="E259" s="599"/>
      <c r="F259" s="600"/>
      <c r="G259" s="410"/>
      <c r="H259" s="601"/>
      <c r="I259" s="599"/>
      <c r="J259" s="600"/>
      <c r="K259" s="413"/>
      <c r="L259" s="405"/>
      <c r="M259" s="1149" t="s">
        <v>416</v>
      </c>
      <c r="N259" s="1150"/>
      <c r="O259" s="1150"/>
      <c r="P259" s="1150"/>
      <c r="Q259" s="1150"/>
      <c r="R259" s="1151"/>
      <c r="S259" s="414">
        <v>1</v>
      </c>
      <c r="T259" s="414">
        <v>1</v>
      </c>
      <c r="U259" s="414">
        <v>1</v>
      </c>
      <c r="V259" s="414">
        <v>1</v>
      </c>
      <c r="W259" s="414">
        <v>1</v>
      </c>
      <c r="X259" s="414">
        <v>1</v>
      </c>
      <c r="Y259" s="414">
        <v>1</v>
      </c>
      <c r="Z259" s="414">
        <v>1</v>
      </c>
      <c r="AA259" s="414">
        <v>1</v>
      </c>
      <c r="AB259" s="414">
        <v>1</v>
      </c>
      <c r="AC259" s="414">
        <v>1</v>
      </c>
      <c r="AD259" s="414">
        <v>1</v>
      </c>
      <c r="AE259" s="414">
        <v>1</v>
      </c>
      <c r="AF259" s="414">
        <v>1</v>
      </c>
      <c r="AG259" s="414">
        <v>1</v>
      </c>
      <c r="AH259" s="414">
        <v>1</v>
      </c>
      <c r="AI259" s="414">
        <v>1</v>
      </c>
      <c r="AJ259" s="414">
        <v>1</v>
      </c>
      <c r="AK259" s="414">
        <v>1</v>
      </c>
      <c r="AL259" s="414">
        <v>1</v>
      </c>
      <c r="AM259" s="414">
        <v>1</v>
      </c>
      <c r="AN259" s="414">
        <v>1</v>
      </c>
      <c r="AO259" s="414"/>
      <c r="AP259" s="414"/>
      <c r="AQ259" s="418"/>
      <c r="AR259" s="418"/>
      <c r="AS259" s="418"/>
      <c r="AT259" s="419"/>
      <c r="AU259" s="419"/>
      <c r="AV259" s="422"/>
      <c r="AW259" s="422"/>
      <c r="AX259" s="421" t="s">
        <v>222</v>
      </c>
    </row>
    <row r="260" spans="1:50" ht="15.75" hidden="1">
      <c r="A260" s="410">
        <v>45</v>
      </c>
      <c r="B260" s="411" t="s">
        <v>382</v>
      </c>
      <c r="C260" s="412" t="s">
        <v>384</v>
      </c>
      <c r="D260" s="601"/>
      <c r="E260" s="599"/>
      <c r="F260" s="600"/>
      <c r="G260" s="410"/>
      <c r="H260" s="601"/>
      <c r="I260" s="599"/>
      <c r="J260" s="600"/>
      <c r="K260" s="413"/>
      <c r="L260" s="405"/>
      <c r="M260" s="588"/>
      <c r="N260" s="589"/>
      <c r="O260" s="589"/>
      <c r="P260" s="589"/>
      <c r="Q260" s="589"/>
      <c r="R260" s="590"/>
      <c r="S260" s="414">
        <v>1</v>
      </c>
      <c r="T260" s="414">
        <v>1</v>
      </c>
      <c r="U260" s="414">
        <v>1</v>
      </c>
      <c r="V260" s="414">
        <v>1</v>
      </c>
      <c r="W260" s="414">
        <v>1</v>
      </c>
      <c r="X260" s="414">
        <v>1</v>
      </c>
      <c r="Y260" s="414">
        <v>1</v>
      </c>
      <c r="Z260" s="414">
        <v>1</v>
      </c>
      <c r="AA260" s="414">
        <v>1</v>
      </c>
      <c r="AB260" s="414">
        <v>1</v>
      </c>
      <c r="AC260" s="414">
        <v>1</v>
      </c>
      <c r="AD260" s="414">
        <v>1</v>
      </c>
      <c r="AE260" s="414">
        <v>1</v>
      </c>
      <c r="AF260" s="414">
        <v>1</v>
      </c>
      <c r="AG260" s="414">
        <v>1</v>
      </c>
      <c r="AH260" s="414">
        <v>1</v>
      </c>
      <c r="AI260" s="414">
        <v>1</v>
      </c>
      <c r="AJ260" s="414">
        <v>1</v>
      </c>
      <c r="AK260" s="414">
        <v>1</v>
      </c>
      <c r="AL260" s="414">
        <v>1</v>
      </c>
      <c r="AM260" s="414">
        <v>1</v>
      </c>
      <c r="AN260" s="414">
        <v>1</v>
      </c>
      <c r="AO260" s="414"/>
      <c r="AP260" s="414"/>
      <c r="AQ260" s="418"/>
      <c r="AR260" s="418"/>
      <c r="AS260" s="418"/>
      <c r="AT260" s="419"/>
      <c r="AU260" s="419"/>
      <c r="AV260" s="422"/>
      <c r="AW260" s="422"/>
      <c r="AX260" s="421" t="s">
        <v>223</v>
      </c>
    </row>
    <row r="261" spans="1:50" ht="15.75" hidden="1">
      <c r="A261" s="410">
        <v>46</v>
      </c>
      <c r="B261" s="411" t="s">
        <v>385</v>
      </c>
      <c r="C261" s="412" t="s">
        <v>386</v>
      </c>
      <c r="D261" s="601"/>
      <c r="E261" s="599"/>
      <c r="F261" s="600"/>
      <c r="G261" s="410"/>
      <c r="H261" s="601"/>
      <c r="I261" s="599"/>
      <c r="J261" s="600"/>
      <c r="K261" s="413"/>
      <c r="L261" s="405"/>
      <c r="M261" s="588"/>
      <c r="N261" s="589"/>
      <c r="O261" s="589"/>
      <c r="P261" s="589"/>
      <c r="Q261" s="589"/>
      <c r="R261" s="590"/>
      <c r="S261" s="414">
        <v>1</v>
      </c>
      <c r="T261" s="414">
        <v>1</v>
      </c>
      <c r="U261" s="414">
        <v>1</v>
      </c>
      <c r="V261" s="414">
        <v>1</v>
      </c>
      <c r="W261" s="414">
        <v>1</v>
      </c>
      <c r="X261" s="414">
        <v>1</v>
      </c>
      <c r="Y261" s="414">
        <v>1</v>
      </c>
      <c r="Z261" s="414">
        <v>1</v>
      </c>
      <c r="AA261" s="414">
        <v>1</v>
      </c>
      <c r="AB261" s="414">
        <v>1</v>
      </c>
      <c r="AC261" s="414">
        <v>1</v>
      </c>
      <c r="AD261" s="414">
        <v>1</v>
      </c>
      <c r="AE261" s="414">
        <v>1</v>
      </c>
      <c r="AF261" s="414">
        <v>1</v>
      </c>
      <c r="AG261" s="414">
        <v>1</v>
      </c>
      <c r="AH261" s="414">
        <v>1</v>
      </c>
      <c r="AI261" s="414">
        <v>1</v>
      </c>
      <c r="AJ261" s="414">
        <v>1</v>
      </c>
      <c r="AK261" s="414">
        <v>1</v>
      </c>
      <c r="AL261" s="414">
        <v>1</v>
      </c>
      <c r="AM261" s="414">
        <v>1</v>
      </c>
      <c r="AN261" s="414">
        <v>1</v>
      </c>
      <c r="AO261" s="414"/>
      <c r="AP261" s="414"/>
      <c r="AQ261" s="418"/>
      <c r="AR261" s="418"/>
      <c r="AS261" s="418"/>
      <c r="AT261" s="419"/>
      <c r="AU261" s="419"/>
      <c r="AV261" s="422"/>
      <c r="AW261" s="422"/>
      <c r="AX261" s="421" t="s">
        <v>222</v>
      </c>
    </row>
    <row r="262" spans="1:50" ht="15.75" hidden="1">
      <c r="A262" s="410">
        <v>47</v>
      </c>
      <c r="B262" s="425" t="s">
        <v>387</v>
      </c>
      <c r="C262" s="412" t="s">
        <v>388</v>
      </c>
      <c r="D262" s="601"/>
      <c r="E262" s="599"/>
      <c r="F262" s="600"/>
      <c r="G262" s="410"/>
      <c r="H262" s="601"/>
      <c r="I262" s="599"/>
      <c r="J262" s="600"/>
      <c r="K262" s="413"/>
      <c r="L262" s="405"/>
      <c r="M262" s="1149" t="s">
        <v>1135</v>
      </c>
      <c r="N262" s="1302"/>
      <c r="O262" s="1302"/>
      <c r="P262" s="1302"/>
      <c r="Q262" s="1302"/>
      <c r="R262" s="1303"/>
      <c r="S262" s="414">
        <v>1</v>
      </c>
      <c r="T262" s="414">
        <v>1</v>
      </c>
      <c r="U262" s="414">
        <v>1</v>
      </c>
      <c r="V262" s="414">
        <v>1</v>
      </c>
      <c r="W262" s="414">
        <v>1</v>
      </c>
      <c r="X262" s="414">
        <v>1</v>
      </c>
      <c r="Y262" s="414">
        <v>1</v>
      </c>
      <c r="Z262" s="414">
        <v>1</v>
      </c>
      <c r="AA262" s="414">
        <v>1</v>
      </c>
      <c r="AB262" s="414">
        <v>1</v>
      </c>
      <c r="AC262" s="414">
        <v>1</v>
      </c>
      <c r="AD262" s="414">
        <v>1</v>
      </c>
      <c r="AE262" s="414">
        <v>1</v>
      </c>
      <c r="AF262" s="414">
        <v>1</v>
      </c>
      <c r="AG262" s="414">
        <v>1</v>
      </c>
      <c r="AH262" s="414">
        <v>1</v>
      </c>
      <c r="AI262" s="414">
        <v>1</v>
      </c>
      <c r="AJ262" s="414">
        <v>1</v>
      </c>
      <c r="AK262" s="414">
        <v>1</v>
      </c>
      <c r="AL262" s="414">
        <v>1</v>
      </c>
      <c r="AM262" s="414">
        <v>1</v>
      </c>
      <c r="AN262" s="414">
        <v>1</v>
      </c>
      <c r="AO262" s="414"/>
      <c r="AP262" s="414"/>
      <c r="AQ262" s="418"/>
      <c r="AR262" s="418"/>
      <c r="AS262" s="418"/>
      <c r="AT262" s="419"/>
      <c r="AU262" s="419"/>
      <c r="AV262" s="422"/>
      <c r="AW262" s="422"/>
      <c r="AX262" s="421" t="s">
        <v>222</v>
      </c>
    </row>
    <row r="263" spans="1:50" ht="15.75" hidden="1" customHeight="1">
      <c r="A263" s="1159" t="s">
        <v>50</v>
      </c>
      <c r="B263" s="1160"/>
      <c r="C263" s="1160"/>
      <c r="D263" s="1160"/>
      <c r="E263" s="1160"/>
      <c r="F263" s="1160"/>
      <c r="G263" s="1160"/>
      <c r="H263" s="1160"/>
      <c r="I263" s="1160"/>
      <c r="J263" s="1160"/>
      <c r="K263" s="1160"/>
      <c r="L263" s="1160"/>
      <c r="M263" s="1160"/>
      <c r="N263" s="1160"/>
      <c r="O263" s="1160"/>
      <c r="P263" s="1160"/>
      <c r="Q263" s="1160"/>
      <c r="R263" s="1161"/>
      <c r="S263" s="426">
        <f t="shared" ref="S263:AW263" si="15">SUM(S216:S262)</f>
        <v>47</v>
      </c>
      <c r="T263" s="427">
        <f t="shared" si="15"/>
        <v>47</v>
      </c>
      <c r="U263" s="427">
        <f t="shared" si="15"/>
        <v>47</v>
      </c>
      <c r="V263" s="427">
        <f t="shared" si="15"/>
        <v>47</v>
      </c>
      <c r="W263" s="427">
        <f t="shared" si="15"/>
        <v>47</v>
      </c>
      <c r="X263" s="427">
        <f t="shared" si="15"/>
        <v>47</v>
      </c>
      <c r="Y263" s="427">
        <f t="shared" si="15"/>
        <v>47</v>
      </c>
      <c r="Z263" s="427">
        <f t="shared" si="15"/>
        <v>47</v>
      </c>
      <c r="AA263" s="427">
        <f t="shared" si="15"/>
        <v>47</v>
      </c>
      <c r="AB263" s="427">
        <f t="shared" si="15"/>
        <v>47</v>
      </c>
      <c r="AC263" s="427">
        <f t="shared" si="15"/>
        <v>47</v>
      </c>
      <c r="AD263" s="427">
        <f t="shared" si="15"/>
        <v>47</v>
      </c>
      <c r="AE263" s="427">
        <f t="shared" si="15"/>
        <v>47</v>
      </c>
      <c r="AF263" s="427">
        <f t="shared" si="15"/>
        <v>47</v>
      </c>
      <c r="AG263" s="427">
        <f t="shared" si="15"/>
        <v>47</v>
      </c>
      <c r="AH263" s="427">
        <f t="shared" si="15"/>
        <v>47</v>
      </c>
      <c r="AI263" s="427">
        <f t="shared" si="15"/>
        <v>47</v>
      </c>
      <c r="AJ263" s="427">
        <f t="shared" si="15"/>
        <v>47</v>
      </c>
      <c r="AK263" s="427">
        <f t="shared" si="15"/>
        <v>47</v>
      </c>
      <c r="AL263" s="427">
        <f t="shared" si="15"/>
        <v>47</v>
      </c>
      <c r="AM263" s="427">
        <f t="shared" si="15"/>
        <v>47</v>
      </c>
      <c r="AN263" s="427">
        <f t="shared" si="15"/>
        <v>47</v>
      </c>
      <c r="AO263" s="427">
        <f t="shared" si="15"/>
        <v>0</v>
      </c>
      <c r="AP263" s="427">
        <f t="shared" si="15"/>
        <v>0</v>
      </c>
      <c r="AQ263" s="427">
        <f t="shared" si="15"/>
        <v>0</v>
      </c>
      <c r="AR263" s="427">
        <f t="shared" si="15"/>
        <v>0</v>
      </c>
      <c r="AS263" s="427">
        <f t="shared" si="15"/>
        <v>0</v>
      </c>
      <c r="AT263" s="427">
        <f t="shared" si="15"/>
        <v>0</v>
      </c>
      <c r="AU263" s="427">
        <f t="shared" si="15"/>
        <v>0</v>
      </c>
      <c r="AV263" s="427">
        <f t="shared" si="15"/>
        <v>0</v>
      </c>
      <c r="AW263" s="427">
        <f t="shared" si="15"/>
        <v>0</v>
      </c>
      <c r="AX263" s="421"/>
    </row>
    <row r="264" spans="1:50" hidden="1">
      <c r="A264" s="1163" t="s">
        <v>51</v>
      </c>
      <c r="B264" s="1164"/>
      <c r="C264" s="1164"/>
      <c r="D264" s="1164"/>
      <c r="E264" s="1164"/>
      <c r="F264" s="1164"/>
      <c r="G264" s="1164"/>
      <c r="H264" s="1164"/>
      <c r="I264" s="1164"/>
      <c r="J264" s="1164"/>
      <c r="K264" s="1164"/>
      <c r="L264" s="1164"/>
      <c r="M264" s="1164"/>
      <c r="N264" s="1164"/>
      <c r="O264" s="1164"/>
      <c r="P264" s="1164"/>
      <c r="Q264" s="1164"/>
      <c r="R264" s="1164"/>
      <c r="S264" s="1164"/>
      <c r="T264" s="1164"/>
      <c r="U264" s="1164"/>
      <c r="V264" s="1164"/>
      <c r="W264" s="1164"/>
      <c r="X264" s="1164"/>
      <c r="Y264" s="1164"/>
      <c r="Z264" s="1164"/>
      <c r="AA264" s="1164"/>
      <c r="AB264" s="1164"/>
      <c r="AC264" s="1164"/>
      <c r="AD264" s="1164"/>
      <c r="AE264" s="1164"/>
      <c r="AF264" s="1164"/>
      <c r="AG264" s="1164"/>
      <c r="AH264" s="1164"/>
      <c r="AI264" s="1164"/>
      <c r="AJ264" s="1164"/>
      <c r="AK264" s="1164"/>
      <c r="AL264" s="1164"/>
      <c r="AM264" s="1164"/>
      <c r="AN264" s="1164"/>
      <c r="AO264" s="1164"/>
      <c r="AP264" s="1164"/>
      <c r="AQ264" s="1164"/>
      <c r="AR264" s="1164"/>
      <c r="AS264" s="1164"/>
      <c r="AT264" s="1164"/>
      <c r="AU264" s="1164"/>
      <c r="AV264" s="1164"/>
      <c r="AW264" s="1164"/>
      <c r="AX264" s="1165"/>
    </row>
    <row r="265" spans="1:50" hidden="1">
      <c r="A265" s="1166" t="s">
        <v>0</v>
      </c>
      <c r="B265" s="1167" t="s">
        <v>52</v>
      </c>
      <c r="C265" s="1168"/>
      <c r="D265" s="1168"/>
      <c r="E265" s="1168"/>
      <c r="F265" s="1168"/>
      <c r="G265" s="1168"/>
      <c r="H265" s="1168"/>
      <c r="I265" s="1168"/>
      <c r="J265" s="1168"/>
      <c r="K265" s="1168"/>
      <c r="L265" s="1168"/>
      <c r="M265" s="1168"/>
      <c r="N265" s="1168"/>
      <c r="O265" s="1168"/>
      <c r="P265" s="1168"/>
      <c r="Q265" s="1168"/>
      <c r="R265" s="1169"/>
      <c r="S265" s="1173" t="s">
        <v>1174</v>
      </c>
      <c r="T265" s="1174"/>
      <c r="U265" s="1174"/>
      <c r="V265" s="1174"/>
      <c r="W265" s="1174"/>
      <c r="X265" s="1174"/>
      <c r="Y265" s="1174"/>
      <c r="Z265" s="1174"/>
      <c r="AA265" s="1174"/>
      <c r="AB265" s="1174"/>
      <c r="AC265" s="1174"/>
      <c r="AD265" s="1174"/>
      <c r="AE265" s="1174"/>
      <c r="AF265" s="1174"/>
      <c r="AG265" s="1174"/>
      <c r="AH265" s="1174"/>
      <c r="AI265" s="1174"/>
      <c r="AJ265" s="1174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6" t="s">
        <v>21</v>
      </c>
    </row>
    <row r="266" spans="1:50" hidden="1">
      <c r="A266" s="1166"/>
      <c r="B266" s="1170"/>
      <c r="C266" s="1171"/>
      <c r="D266" s="1171"/>
      <c r="E266" s="1171"/>
      <c r="F266" s="1171"/>
      <c r="G266" s="1171"/>
      <c r="H266" s="1171"/>
      <c r="I266" s="1171"/>
      <c r="J266" s="1171"/>
      <c r="K266" s="1171"/>
      <c r="L266" s="1171"/>
      <c r="M266" s="1171"/>
      <c r="N266" s="1171"/>
      <c r="O266" s="1171"/>
      <c r="P266" s="1171"/>
      <c r="Q266" s="1171"/>
      <c r="R266" s="1172"/>
      <c r="S266" s="563">
        <v>1</v>
      </c>
      <c r="T266" s="563">
        <v>2</v>
      </c>
      <c r="U266" s="563">
        <v>3</v>
      </c>
      <c r="V266" s="563">
        <v>4</v>
      </c>
      <c r="W266" s="563">
        <v>5</v>
      </c>
      <c r="X266" s="563">
        <v>6</v>
      </c>
      <c r="Y266" s="563">
        <v>7</v>
      </c>
      <c r="Z266" s="563">
        <v>8</v>
      </c>
      <c r="AA266" s="563">
        <v>9</v>
      </c>
      <c r="AB266" s="563">
        <v>10</v>
      </c>
      <c r="AC266" s="563">
        <v>11</v>
      </c>
      <c r="AD266" s="563">
        <v>12</v>
      </c>
      <c r="AE266" s="563">
        <v>13</v>
      </c>
      <c r="AF266" s="563">
        <v>14</v>
      </c>
      <c r="AG266" s="563">
        <v>15</v>
      </c>
      <c r="AH266" s="563">
        <v>16</v>
      </c>
      <c r="AI266" s="563">
        <v>17</v>
      </c>
      <c r="AJ266" s="563">
        <v>18</v>
      </c>
      <c r="AK266" s="563">
        <v>19</v>
      </c>
      <c r="AL266" s="407">
        <v>20</v>
      </c>
      <c r="AM266" s="407">
        <v>21</v>
      </c>
      <c r="AN266" s="407">
        <v>22</v>
      </c>
      <c r="AO266" s="407">
        <v>23</v>
      </c>
      <c r="AP266" s="407">
        <v>24</v>
      </c>
      <c r="AQ266" s="407">
        <v>25</v>
      </c>
      <c r="AR266" s="407">
        <v>26</v>
      </c>
      <c r="AS266" s="407">
        <v>27</v>
      </c>
      <c r="AT266" s="563">
        <v>28</v>
      </c>
      <c r="AU266" s="563">
        <v>29</v>
      </c>
      <c r="AV266" s="563">
        <v>30</v>
      </c>
      <c r="AW266" s="563">
        <v>31</v>
      </c>
      <c r="AX266" s="1177"/>
    </row>
    <row r="267" spans="1:50" ht="15.75" hidden="1">
      <c r="A267" s="410">
        <v>1</v>
      </c>
      <c r="B267" s="517" t="s">
        <v>264</v>
      </c>
      <c r="C267" s="570"/>
      <c r="D267" s="570"/>
      <c r="E267" s="570"/>
      <c r="F267" s="570"/>
      <c r="G267" s="570"/>
      <c r="H267" s="570"/>
      <c r="I267" s="570"/>
      <c r="J267" s="570"/>
      <c r="K267" s="570"/>
      <c r="L267" s="570"/>
      <c r="M267" s="570"/>
      <c r="N267" s="570"/>
      <c r="O267" s="519"/>
      <c r="P267" s="519"/>
      <c r="Q267" s="519"/>
      <c r="R267" s="520"/>
      <c r="S267" s="543">
        <v>1</v>
      </c>
      <c r="T267" s="543">
        <v>1</v>
      </c>
      <c r="U267" s="543">
        <v>1</v>
      </c>
      <c r="V267" s="543">
        <v>1</v>
      </c>
      <c r="W267" s="543">
        <v>0</v>
      </c>
      <c r="X267" s="543">
        <v>0</v>
      </c>
      <c r="Y267" s="543">
        <v>0</v>
      </c>
      <c r="Z267" s="543">
        <v>0</v>
      </c>
      <c r="AA267" s="543">
        <v>0</v>
      </c>
      <c r="AB267" s="543">
        <v>0</v>
      </c>
      <c r="AC267" s="543">
        <v>0</v>
      </c>
      <c r="AD267" s="543">
        <v>0</v>
      </c>
      <c r="AE267" s="543">
        <v>0</v>
      </c>
      <c r="AF267" s="543">
        <v>0</v>
      </c>
      <c r="AG267" s="543">
        <v>0</v>
      </c>
      <c r="AH267" s="543">
        <v>0</v>
      </c>
      <c r="AI267" s="543">
        <v>0</v>
      </c>
      <c r="AJ267" s="543">
        <v>0</v>
      </c>
      <c r="AK267" s="543">
        <v>0</v>
      </c>
      <c r="AL267" s="543">
        <v>0</v>
      </c>
      <c r="AM267" s="543">
        <v>0</v>
      </c>
      <c r="AN267" s="543">
        <v>0</v>
      </c>
      <c r="AO267" s="428"/>
      <c r="AP267" s="428"/>
      <c r="AQ267" s="428"/>
      <c r="AR267" s="428"/>
      <c r="AS267" s="428"/>
      <c r="AT267" s="420"/>
      <c r="AU267" s="420"/>
      <c r="AV267" s="420"/>
      <c r="AW267" s="429"/>
      <c r="AX267" s="550">
        <v>5</v>
      </c>
    </row>
    <row r="268" spans="1:50" ht="15.75" hidden="1">
      <c r="A268" s="410">
        <v>2</v>
      </c>
      <c r="B268" s="567" t="s">
        <v>1</v>
      </c>
      <c r="C268" s="571"/>
      <c r="D268" s="571"/>
      <c r="E268" s="571"/>
      <c r="F268" s="571"/>
      <c r="G268" s="571"/>
      <c r="H268" s="571"/>
      <c r="I268" s="571"/>
      <c r="J268" s="571"/>
      <c r="K268" s="571"/>
      <c r="L268" s="571"/>
      <c r="M268" s="571"/>
      <c r="N268" s="571"/>
      <c r="O268" s="513"/>
      <c r="P268" s="513"/>
      <c r="Q268" s="513"/>
      <c r="R268" s="514"/>
      <c r="S268" s="544">
        <v>1</v>
      </c>
      <c r="T268" s="544">
        <v>1</v>
      </c>
      <c r="U268" s="544">
        <v>1</v>
      </c>
      <c r="V268" s="544">
        <v>1</v>
      </c>
      <c r="W268" s="544">
        <v>1</v>
      </c>
      <c r="X268" s="544">
        <v>1</v>
      </c>
      <c r="Y268" s="544">
        <v>1</v>
      </c>
      <c r="Z268" s="544">
        <v>1</v>
      </c>
      <c r="AA268" s="544">
        <v>1</v>
      </c>
      <c r="AB268" s="544">
        <v>1</v>
      </c>
      <c r="AC268" s="544">
        <v>1</v>
      </c>
      <c r="AD268" s="544">
        <v>1</v>
      </c>
      <c r="AE268" s="544">
        <v>1</v>
      </c>
      <c r="AF268" s="544">
        <v>1</v>
      </c>
      <c r="AG268" s="544">
        <v>1</v>
      </c>
      <c r="AH268" s="544">
        <v>1</v>
      </c>
      <c r="AI268" s="544">
        <v>1</v>
      </c>
      <c r="AJ268" s="544">
        <v>1</v>
      </c>
      <c r="AK268" s="544">
        <v>1</v>
      </c>
      <c r="AL268" s="544">
        <v>1</v>
      </c>
      <c r="AM268" s="544">
        <v>1</v>
      </c>
      <c r="AN268" s="544">
        <v>1</v>
      </c>
      <c r="AO268" s="430"/>
      <c r="AP268" s="430"/>
      <c r="AQ268" s="430"/>
      <c r="AR268" s="430"/>
      <c r="AS268" s="430"/>
      <c r="AT268" s="420"/>
      <c r="AU268" s="420"/>
      <c r="AV268" s="420"/>
      <c r="AW268" s="431"/>
      <c r="AX268" s="432"/>
    </row>
    <row r="269" spans="1:50" ht="15.75" hidden="1">
      <c r="A269" s="410">
        <v>3</v>
      </c>
      <c r="B269" s="567" t="s">
        <v>420</v>
      </c>
      <c r="C269" s="571"/>
      <c r="D269" s="571"/>
      <c r="E269" s="571"/>
      <c r="F269" s="571"/>
      <c r="G269" s="571"/>
      <c r="H269" s="571"/>
      <c r="I269" s="571"/>
      <c r="J269" s="571"/>
      <c r="K269" s="571"/>
      <c r="L269" s="571"/>
      <c r="M269" s="571"/>
      <c r="N269" s="571"/>
      <c r="O269" s="515"/>
      <c r="P269" s="515"/>
      <c r="Q269" s="515"/>
      <c r="R269" s="520"/>
      <c r="S269" s="544">
        <v>0</v>
      </c>
      <c r="T269" s="544">
        <v>0</v>
      </c>
      <c r="U269" s="544">
        <v>0</v>
      </c>
      <c r="V269" s="544">
        <v>1</v>
      </c>
      <c r="W269" s="544">
        <v>1</v>
      </c>
      <c r="X269" s="544">
        <v>1</v>
      </c>
      <c r="Y269" s="544">
        <v>1</v>
      </c>
      <c r="Z269" s="544">
        <v>1</v>
      </c>
      <c r="AA269" s="544">
        <v>1</v>
      </c>
      <c r="AB269" s="544">
        <v>1</v>
      </c>
      <c r="AC269" s="544">
        <v>1</v>
      </c>
      <c r="AD269" s="544">
        <v>1</v>
      </c>
      <c r="AE269" s="544">
        <v>1</v>
      </c>
      <c r="AF269" s="544">
        <v>1</v>
      </c>
      <c r="AG269" s="544">
        <v>1</v>
      </c>
      <c r="AH269" s="544">
        <v>1</v>
      </c>
      <c r="AI269" s="544">
        <v>1</v>
      </c>
      <c r="AJ269" s="544">
        <v>1</v>
      </c>
      <c r="AK269" s="544">
        <v>1</v>
      </c>
      <c r="AL269" s="544">
        <v>1</v>
      </c>
      <c r="AM269" s="544">
        <v>1</v>
      </c>
      <c r="AN269" s="544">
        <v>1</v>
      </c>
      <c r="AO269" s="430"/>
      <c r="AP269" s="430"/>
      <c r="AQ269" s="430"/>
      <c r="AR269" s="430"/>
      <c r="AS269" s="430"/>
      <c r="AT269" s="420"/>
      <c r="AU269" s="420"/>
      <c r="AV269" s="433"/>
      <c r="AW269" s="433"/>
      <c r="AX269" s="434"/>
    </row>
    <row r="270" spans="1:50" ht="15.75" hidden="1">
      <c r="A270" s="410">
        <v>4</v>
      </c>
      <c r="B270" s="567" t="s">
        <v>54</v>
      </c>
      <c r="C270" s="571"/>
      <c r="D270" s="571"/>
      <c r="E270" s="571"/>
      <c r="F270" s="571"/>
      <c r="G270" s="571"/>
      <c r="H270" s="571"/>
      <c r="I270" s="571"/>
      <c r="J270" s="571"/>
      <c r="K270" s="571"/>
      <c r="L270" s="571"/>
      <c r="M270" s="571"/>
      <c r="N270" s="571"/>
      <c r="O270" s="515"/>
      <c r="P270" s="515"/>
      <c r="Q270" s="515"/>
      <c r="R270" s="514"/>
      <c r="S270" s="544">
        <v>1</v>
      </c>
      <c r="T270" s="544">
        <v>1</v>
      </c>
      <c r="U270" s="544">
        <v>1</v>
      </c>
      <c r="V270" s="544">
        <v>1</v>
      </c>
      <c r="W270" s="544">
        <v>1</v>
      </c>
      <c r="X270" s="544">
        <v>1</v>
      </c>
      <c r="Y270" s="544">
        <v>1</v>
      </c>
      <c r="Z270" s="544">
        <v>1</v>
      </c>
      <c r="AA270" s="544">
        <v>1</v>
      </c>
      <c r="AB270" s="544">
        <v>1</v>
      </c>
      <c r="AC270" s="544">
        <v>1</v>
      </c>
      <c r="AD270" s="544">
        <v>1</v>
      </c>
      <c r="AE270" s="544">
        <v>1</v>
      </c>
      <c r="AF270" s="544">
        <v>1</v>
      </c>
      <c r="AG270" s="544">
        <v>1</v>
      </c>
      <c r="AH270" s="544">
        <v>0</v>
      </c>
      <c r="AI270" s="544">
        <v>0</v>
      </c>
      <c r="AJ270" s="544">
        <v>0</v>
      </c>
      <c r="AK270" s="544">
        <v>0</v>
      </c>
      <c r="AL270" s="544">
        <v>0</v>
      </c>
      <c r="AM270" s="544">
        <v>0</v>
      </c>
      <c r="AN270" s="544">
        <v>0</v>
      </c>
      <c r="AO270" s="430"/>
      <c r="AP270" s="430"/>
      <c r="AQ270" s="430"/>
      <c r="AR270" s="430"/>
      <c r="AS270" s="430"/>
      <c r="AT270" s="420"/>
      <c r="AU270" s="420"/>
      <c r="AV270" s="422"/>
      <c r="AW270" s="422"/>
      <c r="AX270" s="435"/>
    </row>
    <row r="271" spans="1:50" ht="15.75" hidden="1">
      <c r="A271" s="410">
        <v>5</v>
      </c>
      <c r="B271" s="567" t="s">
        <v>178</v>
      </c>
      <c r="C271" s="571"/>
      <c r="D271" s="571"/>
      <c r="E271" s="571"/>
      <c r="F271" s="571"/>
      <c r="G271" s="571"/>
      <c r="H271" s="571"/>
      <c r="I271" s="571"/>
      <c r="J271" s="571"/>
      <c r="K271" s="571"/>
      <c r="L271" s="571"/>
      <c r="M271" s="571"/>
      <c r="N271" s="571"/>
      <c r="O271" s="515"/>
      <c r="P271" s="515"/>
      <c r="Q271" s="515"/>
      <c r="R271" s="516"/>
      <c r="S271" s="544">
        <v>1</v>
      </c>
      <c r="T271" s="544">
        <v>1</v>
      </c>
      <c r="U271" s="544">
        <v>1</v>
      </c>
      <c r="V271" s="544">
        <v>1</v>
      </c>
      <c r="W271" s="544">
        <v>1</v>
      </c>
      <c r="X271" s="544">
        <v>2</v>
      </c>
      <c r="Y271" s="544">
        <v>2</v>
      </c>
      <c r="Z271" s="544">
        <v>2</v>
      </c>
      <c r="AA271" s="544">
        <v>2</v>
      </c>
      <c r="AB271" s="544">
        <v>2</v>
      </c>
      <c r="AC271" s="544">
        <v>2</v>
      </c>
      <c r="AD271" s="544">
        <v>2</v>
      </c>
      <c r="AE271" s="544">
        <v>2</v>
      </c>
      <c r="AF271" s="544">
        <v>2</v>
      </c>
      <c r="AG271" s="544">
        <v>2</v>
      </c>
      <c r="AH271" s="544">
        <v>2</v>
      </c>
      <c r="AI271" s="544">
        <v>2</v>
      </c>
      <c r="AJ271" s="544">
        <v>2</v>
      </c>
      <c r="AK271" s="544">
        <v>2</v>
      </c>
      <c r="AL271" s="544">
        <v>2</v>
      </c>
      <c r="AM271" s="544">
        <v>2</v>
      </c>
      <c r="AN271" s="544">
        <v>2</v>
      </c>
      <c r="AO271" s="430"/>
      <c r="AP271" s="430"/>
      <c r="AQ271" s="430"/>
      <c r="AR271" s="430"/>
      <c r="AS271" s="430"/>
      <c r="AT271" s="420"/>
      <c r="AU271" s="420"/>
      <c r="AV271" s="422"/>
      <c r="AW271" s="422"/>
      <c r="AX271" s="435"/>
    </row>
    <row r="272" spans="1:50" ht="15.75" hidden="1">
      <c r="A272" s="410">
        <v>6</v>
      </c>
      <c r="B272" s="567" t="s">
        <v>2</v>
      </c>
      <c r="C272" s="571"/>
      <c r="D272" s="571"/>
      <c r="E272" s="571"/>
      <c r="F272" s="571"/>
      <c r="G272" s="571"/>
      <c r="H272" s="571"/>
      <c r="I272" s="571"/>
      <c r="J272" s="571"/>
      <c r="K272" s="571"/>
      <c r="L272" s="571"/>
      <c r="M272" s="571"/>
      <c r="N272" s="571"/>
      <c r="O272" s="515"/>
      <c r="P272" s="515"/>
      <c r="Q272" s="515"/>
      <c r="R272" s="516"/>
      <c r="S272" s="544">
        <v>0</v>
      </c>
      <c r="T272" s="544">
        <v>0</v>
      </c>
      <c r="U272" s="544">
        <v>0</v>
      </c>
      <c r="V272" s="544">
        <v>0</v>
      </c>
      <c r="W272" s="544">
        <v>0</v>
      </c>
      <c r="X272" s="544">
        <v>0</v>
      </c>
      <c r="Y272" s="544">
        <v>0</v>
      </c>
      <c r="Z272" s="544">
        <v>0</v>
      </c>
      <c r="AA272" s="544">
        <v>0</v>
      </c>
      <c r="AB272" s="544">
        <v>0</v>
      </c>
      <c r="AC272" s="544">
        <v>0</v>
      </c>
      <c r="AD272" s="544">
        <v>0</v>
      </c>
      <c r="AE272" s="544">
        <v>0</v>
      </c>
      <c r="AF272" s="544">
        <v>0</v>
      </c>
      <c r="AG272" s="544">
        <v>0</v>
      </c>
      <c r="AH272" s="544">
        <v>0</v>
      </c>
      <c r="AI272" s="544">
        <v>0</v>
      </c>
      <c r="AJ272" s="544">
        <v>0</v>
      </c>
      <c r="AK272" s="544">
        <v>0</v>
      </c>
      <c r="AL272" s="544">
        <v>0</v>
      </c>
      <c r="AM272" s="544">
        <v>0</v>
      </c>
      <c r="AN272" s="544">
        <v>0</v>
      </c>
      <c r="AO272" s="430"/>
      <c r="AP272" s="430"/>
      <c r="AQ272" s="430"/>
      <c r="AR272" s="430"/>
      <c r="AS272" s="430"/>
      <c r="AT272" s="420"/>
      <c r="AU272" s="420"/>
      <c r="AV272" s="422"/>
      <c r="AW272" s="422"/>
      <c r="AX272" s="435"/>
    </row>
    <row r="273" spans="1:50" ht="15.75" hidden="1">
      <c r="A273" s="410">
        <v>7</v>
      </c>
      <c r="B273" s="567" t="s">
        <v>57</v>
      </c>
      <c r="C273" s="571"/>
      <c r="D273" s="571"/>
      <c r="E273" s="571"/>
      <c r="F273" s="571"/>
      <c r="G273" s="571"/>
      <c r="H273" s="571"/>
      <c r="I273" s="571"/>
      <c r="J273" s="571"/>
      <c r="K273" s="571"/>
      <c r="L273" s="571"/>
      <c r="M273" s="571"/>
      <c r="N273" s="571"/>
      <c r="O273" s="515"/>
      <c r="P273" s="515"/>
      <c r="Q273" s="515"/>
      <c r="R273" s="516"/>
      <c r="S273" s="544">
        <v>1</v>
      </c>
      <c r="T273" s="544">
        <v>1</v>
      </c>
      <c r="U273" s="544">
        <v>1</v>
      </c>
      <c r="V273" s="544">
        <v>1</v>
      </c>
      <c r="W273" s="544">
        <v>1</v>
      </c>
      <c r="X273" s="544">
        <v>1</v>
      </c>
      <c r="Y273" s="544">
        <v>1</v>
      </c>
      <c r="Z273" s="544">
        <v>1</v>
      </c>
      <c r="AA273" s="544">
        <v>1</v>
      </c>
      <c r="AB273" s="544">
        <v>1</v>
      </c>
      <c r="AC273" s="544">
        <v>1</v>
      </c>
      <c r="AD273" s="544">
        <v>1</v>
      </c>
      <c r="AE273" s="544">
        <v>1</v>
      </c>
      <c r="AF273" s="544">
        <v>1</v>
      </c>
      <c r="AG273" s="544">
        <v>1</v>
      </c>
      <c r="AH273" s="544">
        <v>0</v>
      </c>
      <c r="AI273" s="544">
        <v>0</v>
      </c>
      <c r="AJ273" s="544">
        <v>0</v>
      </c>
      <c r="AK273" s="544">
        <v>0</v>
      </c>
      <c r="AL273" s="544">
        <v>0</v>
      </c>
      <c r="AM273" s="544">
        <v>0</v>
      </c>
      <c r="AN273" s="544">
        <v>0</v>
      </c>
      <c r="AO273" s="430"/>
      <c r="AP273" s="430"/>
      <c r="AQ273" s="430"/>
      <c r="AR273" s="430"/>
      <c r="AS273" s="430"/>
      <c r="AT273" s="420"/>
      <c r="AU273" s="420"/>
      <c r="AV273" s="422"/>
      <c r="AW273" s="422"/>
      <c r="AX273" s="435"/>
    </row>
    <row r="274" spans="1:50" ht="15.75" hidden="1">
      <c r="A274" s="410">
        <v>8</v>
      </c>
      <c r="B274" s="567" t="s">
        <v>56</v>
      </c>
      <c r="C274" s="571"/>
      <c r="D274" s="571"/>
      <c r="E274" s="571"/>
      <c r="F274" s="571"/>
      <c r="G274" s="571"/>
      <c r="H274" s="571"/>
      <c r="I274" s="571"/>
      <c r="J274" s="571"/>
      <c r="K274" s="571"/>
      <c r="L274" s="571"/>
      <c r="M274" s="571"/>
      <c r="N274" s="571"/>
      <c r="O274" s="515"/>
      <c r="P274" s="515"/>
      <c r="Q274" s="515"/>
      <c r="R274" s="516"/>
      <c r="S274" s="544">
        <v>2</v>
      </c>
      <c r="T274" s="544">
        <v>2</v>
      </c>
      <c r="U274" s="544">
        <v>2</v>
      </c>
      <c r="V274" s="544">
        <v>2</v>
      </c>
      <c r="W274" s="544">
        <v>2</v>
      </c>
      <c r="X274" s="544">
        <v>2</v>
      </c>
      <c r="Y274" s="544">
        <v>2</v>
      </c>
      <c r="Z274" s="544">
        <v>2</v>
      </c>
      <c r="AA274" s="544">
        <v>3</v>
      </c>
      <c r="AB274" s="544">
        <v>3</v>
      </c>
      <c r="AC274" s="544">
        <v>3</v>
      </c>
      <c r="AD274" s="544">
        <v>3</v>
      </c>
      <c r="AE274" s="544">
        <v>3</v>
      </c>
      <c r="AF274" s="544">
        <v>3</v>
      </c>
      <c r="AG274" s="544">
        <v>3</v>
      </c>
      <c r="AH274" s="544">
        <v>3</v>
      </c>
      <c r="AI274" s="544">
        <v>3</v>
      </c>
      <c r="AJ274" s="544">
        <v>3</v>
      </c>
      <c r="AK274" s="544">
        <v>3</v>
      </c>
      <c r="AL274" s="544">
        <v>3</v>
      </c>
      <c r="AM274" s="544">
        <v>3</v>
      </c>
      <c r="AN274" s="544">
        <v>3</v>
      </c>
      <c r="AO274" s="430"/>
      <c r="AP274" s="430"/>
      <c r="AQ274" s="430"/>
      <c r="AR274" s="430"/>
      <c r="AS274" s="430"/>
      <c r="AT274" s="420"/>
      <c r="AU274" s="420"/>
      <c r="AV274" s="422"/>
      <c r="AW274" s="422"/>
      <c r="AX274" s="435"/>
    </row>
    <row r="275" spans="1:50" ht="15.75" hidden="1">
      <c r="A275" s="410">
        <v>9</v>
      </c>
      <c r="B275" s="567" t="s">
        <v>221</v>
      </c>
      <c r="C275" s="571"/>
      <c r="D275" s="571"/>
      <c r="E275" s="571"/>
      <c r="F275" s="571"/>
      <c r="G275" s="571"/>
      <c r="H275" s="571"/>
      <c r="I275" s="571"/>
      <c r="J275" s="571"/>
      <c r="K275" s="571"/>
      <c r="L275" s="571"/>
      <c r="M275" s="571"/>
      <c r="N275" s="571"/>
      <c r="O275" s="515"/>
      <c r="P275" s="515"/>
      <c r="Q275" s="515"/>
      <c r="R275" s="516"/>
      <c r="S275" s="544">
        <v>0</v>
      </c>
      <c r="T275" s="544">
        <v>0</v>
      </c>
      <c r="U275" s="544">
        <v>0</v>
      </c>
      <c r="V275" s="544">
        <v>0</v>
      </c>
      <c r="W275" s="544">
        <v>0</v>
      </c>
      <c r="X275" s="544">
        <v>0</v>
      </c>
      <c r="Y275" s="544">
        <v>0</v>
      </c>
      <c r="Z275" s="544">
        <v>0</v>
      </c>
      <c r="AA275" s="544">
        <v>0</v>
      </c>
      <c r="AB275" s="544">
        <v>0</v>
      </c>
      <c r="AC275" s="544">
        <v>0</v>
      </c>
      <c r="AD275" s="544">
        <v>0</v>
      </c>
      <c r="AE275" s="544">
        <v>0</v>
      </c>
      <c r="AF275" s="544">
        <v>0</v>
      </c>
      <c r="AG275" s="544">
        <v>0</v>
      </c>
      <c r="AH275" s="544">
        <v>0</v>
      </c>
      <c r="AI275" s="544">
        <v>0</v>
      </c>
      <c r="AJ275" s="544">
        <v>0</v>
      </c>
      <c r="AK275" s="544">
        <v>0</v>
      </c>
      <c r="AL275" s="544">
        <v>0</v>
      </c>
      <c r="AM275" s="544">
        <v>0</v>
      </c>
      <c r="AN275" s="544">
        <v>0</v>
      </c>
      <c r="AO275" s="430"/>
      <c r="AP275" s="430"/>
      <c r="AQ275" s="430"/>
      <c r="AR275" s="430"/>
      <c r="AS275" s="430"/>
      <c r="AT275" s="420"/>
      <c r="AU275" s="420"/>
      <c r="AV275" s="422"/>
      <c r="AW275" s="422"/>
      <c r="AX275" s="435"/>
    </row>
    <row r="276" spans="1:50" ht="15.75" hidden="1">
      <c r="A276" s="410">
        <v>10</v>
      </c>
      <c r="B276" s="567" t="s">
        <v>171</v>
      </c>
      <c r="C276" s="571"/>
      <c r="D276" s="571"/>
      <c r="E276" s="571"/>
      <c r="F276" s="571"/>
      <c r="G276" s="571"/>
      <c r="H276" s="571"/>
      <c r="I276" s="571"/>
      <c r="J276" s="571"/>
      <c r="K276" s="571"/>
      <c r="L276" s="571"/>
      <c r="M276" s="571"/>
      <c r="N276" s="571"/>
      <c r="O276" s="515"/>
      <c r="P276" s="515"/>
      <c r="Q276" s="515"/>
      <c r="R276" s="516"/>
      <c r="S276" s="544">
        <v>2</v>
      </c>
      <c r="T276" s="544">
        <v>2</v>
      </c>
      <c r="U276" s="544">
        <v>2</v>
      </c>
      <c r="V276" s="544">
        <v>2</v>
      </c>
      <c r="W276" s="544">
        <v>1</v>
      </c>
      <c r="X276" s="544">
        <v>1</v>
      </c>
      <c r="Y276" s="544">
        <v>1</v>
      </c>
      <c r="Z276" s="544">
        <v>1</v>
      </c>
      <c r="AA276" s="544">
        <v>1</v>
      </c>
      <c r="AB276" s="544">
        <v>1</v>
      </c>
      <c r="AC276" s="544">
        <v>1</v>
      </c>
      <c r="AD276" s="544">
        <v>1</v>
      </c>
      <c r="AE276" s="544">
        <v>1</v>
      </c>
      <c r="AF276" s="544">
        <v>1</v>
      </c>
      <c r="AG276" s="544">
        <v>1</v>
      </c>
      <c r="AH276" s="544">
        <v>2</v>
      </c>
      <c r="AI276" s="544">
        <v>2</v>
      </c>
      <c r="AJ276" s="544">
        <v>2</v>
      </c>
      <c r="AK276" s="544">
        <v>2</v>
      </c>
      <c r="AL276" s="544">
        <v>2</v>
      </c>
      <c r="AM276" s="544">
        <v>2</v>
      </c>
      <c r="AN276" s="544">
        <v>2</v>
      </c>
      <c r="AO276" s="430"/>
      <c r="AP276" s="430"/>
      <c r="AQ276" s="430"/>
      <c r="AR276" s="430"/>
      <c r="AS276" s="430"/>
      <c r="AT276" s="420"/>
      <c r="AU276" s="420"/>
      <c r="AV276" s="422"/>
      <c r="AW276" s="422"/>
      <c r="AX276" s="435"/>
    </row>
    <row r="277" spans="1:50" ht="15.75" hidden="1">
      <c r="A277" s="410">
        <v>11</v>
      </c>
      <c r="B277" s="567" t="s">
        <v>172</v>
      </c>
      <c r="C277" s="571"/>
      <c r="D277" s="571"/>
      <c r="E277" s="571"/>
      <c r="F277" s="571"/>
      <c r="G277" s="571"/>
      <c r="H277" s="571"/>
      <c r="I277" s="571"/>
      <c r="J277" s="571"/>
      <c r="K277" s="571"/>
      <c r="L277" s="571"/>
      <c r="M277" s="571"/>
      <c r="N277" s="571"/>
      <c r="O277" s="513"/>
      <c r="P277" s="513"/>
      <c r="Q277" s="513"/>
      <c r="R277" s="516"/>
      <c r="S277" s="544">
        <v>1</v>
      </c>
      <c r="T277" s="544">
        <v>1</v>
      </c>
      <c r="U277" s="544">
        <v>1</v>
      </c>
      <c r="V277" s="544">
        <v>1</v>
      </c>
      <c r="W277" s="544">
        <v>1</v>
      </c>
      <c r="X277" s="544">
        <v>1</v>
      </c>
      <c r="Y277" s="544">
        <v>1</v>
      </c>
      <c r="Z277" s="544">
        <v>1</v>
      </c>
      <c r="AA277" s="544">
        <v>1</v>
      </c>
      <c r="AB277" s="544">
        <v>1</v>
      </c>
      <c r="AC277" s="544">
        <v>1</v>
      </c>
      <c r="AD277" s="544">
        <v>1</v>
      </c>
      <c r="AE277" s="544">
        <v>1</v>
      </c>
      <c r="AF277" s="544">
        <v>1</v>
      </c>
      <c r="AG277" s="544">
        <v>1</v>
      </c>
      <c r="AH277" s="544">
        <v>4</v>
      </c>
      <c r="AI277" s="544">
        <v>4</v>
      </c>
      <c r="AJ277" s="544">
        <v>4</v>
      </c>
      <c r="AK277" s="544">
        <v>4</v>
      </c>
      <c r="AL277" s="544">
        <v>4</v>
      </c>
      <c r="AM277" s="544">
        <v>4</v>
      </c>
      <c r="AN277" s="544">
        <v>4</v>
      </c>
      <c r="AO277" s="430"/>
      <c r="AP277" s="430"/>
      <c r="AQ277" s="430"/>
      <c r="AR277" s="430"/>
      <c r="AS277" s="430"/>
      <c r="AT277" s="420"/>
      <c r="AU277" s="420"/>
      <c r="AV277" s="422"/>
      <c r="AW277" s="422"/>
      <c r="AX277" s="435"/>
    </row>
    <row r="278" spans="1:50" ht="15.75" hidden="1">
      <c r="A278" s="410">
        <v>12</v>
      </c>
      <c r="B278" s="567" t="s">
        <v>173</v>
      </c>
      <c r="C278" s="570"/>
      <c r="D278" s="570"/>
      <c r="E278" s="570"/>
      <c r="F278" s="570"/>
      <c r="G278" s="570"/>
      <c r="H278" s="570"/>
      <c r="I278" s="570"/>
      <c r="J278" s="570"/>
      <c r="K278" s="570"/>
      <c r="L278" s="570"/>
      <c r="M278" s="570"/>
      <c r="N278" s="570"/>
      <c r="O278" s="515"/>
      <c r="P278" s="515"/>
      <c r="Q278" s="515"/>
      <c r="R278" s="516"/>
      <c r="S278" s="545">
        <v>5</v>
      </c>
      <c r="T278" s="545">
        <v>5</v>
      </c>
      <c r="U278" s="545">
        <v>5</v>
      </c>
      <c r="V278" s="545">
        <v>6</v>
      </c>
      <c r="W278" s="545">
        <v>6</v>
      </c>
      <c r="X278" s="545">
        <v>6</v>
      </c>
      <c r="Y278" s="545">
        <v>6</v>
      </c>
      <c r="Z278" s="545">
        <v>6</v>
      </c>
      <c r="AA278" s="545">
        <v>7</v>
      </c>
      <c r="AB278" s="545">
        <v>7</v>
      </c>
      <c r="AC278" s="545">
        <v>7</v>
      </c>
      <c r="AD278" s="545">
        <v>7</v>
      </c>
      <c r="AE278" s="545">
        <v>7</v>
      </c>
      <c r="AF278" s="545">
        <v>7</v>
      </c>
      <c r="AG278" s="545">
        <v>7</v>
      </c>
      <c r="AH278" s="545">
        <v>6</v>
      </c>
      <c r="AI278" s="545">
        <v>6</v>
      </c>
      <c r="AJ278" s="545">
        <v>6</v>
      </c>
      <c r="AK278" s="545">
        <v>6</v>
      </c>
      <c r="AL278" s="545">
        <v>6</v>
      </c>
      <c r="AM278" s="545">
        <v>5</v>
      </c>
      <c r="AN278" s="545">
        <v>5</v>
      </c>
      <c r="AO278" s="436"/>
      <c r="AP278" s="436"/>
      <c r="AQ278" s="436"/>
      <c r="AR278" s="436"/>
      <c r="AS278" s="436"/>
      <c r="AT278" s="420"/>
      <c r="AU278" s="420"/>
      <c r="AV278" s="422"/>
      <c r="AW278" s="422"/>
      <c r="AX278" s="435"/>
    </row>
    <row r="279" spans="1:50" ht="15.75" hidden="1">
      <c r="A279" s="410">
        <v>13</v>
      </c>
      <c r="B279" s="567" t="s">
        <v>58</v>
      </c>
      <c r="C279" s="571"/>
      <c r="D279" s="571"/>
      <c r="E279" s="571"/>
      <c r="F279" s="571"/>
      <c r="G279" s="571"/>
      <c r="H279" s="571"/>
      <c r="I279" s="571"/>
      <c r="J279" s="571"/>
      <c r="K279" s="571"/>
      <c r="L279" s="571"/>
      <c r="M279" s="571"/>
      <c r="N279" s="571"/>
      <c r="O279" s="515"/>
      <c r="P279" s="515"/>
      <c r="Q279" s="515"/>
      <c r="R279" s="514"/>
      <c r="S279" s="544">
        <v>1</v>
      </c>
      <c r="T279" s="544">
        <v>1</v>
      </c>
      <c r="U279" s="544">
        <v>1</v>
      </c>
      <c r="V279" s="544">
        <v>1</v>
      </c>
      <c r="W279" s="544">
        <v>1</v>
      </c>
      <c r="X279" s="544">
        <v>1</v>
      </c>
      <c r="Y279" s="544">
        <v>1</v>
      </c>
      <c r="Z279" s="544">
        <v>1</v>
      </c>
      <c r="AA279" s="544">
        <v>1</v>
      </c>
      <c r="AB279" s="544">
        <v>1</v>
      </c>
      <c r="AC279" s="544">
        <v>1</v>
      </c>
      <c r="AD279" s="544">
        <v>1</v>
      </c>
      <c r="AE279" s="544">
        <v>1</v>
      </c>
      <c r="AF279" s="544">
        <v>1</v>
      </c>
      <c r="AG279" s="544">
        <v>1</v>
      </c>
      <c r="AH279" s="544">
        <v>1</v>
      </c>
      <c r="AI279" s="544">
        <v>1</v>
      </c>
      <c r="AJ279" s="544">
        <v>1</v>
      </c>
      <c r="AK279" s="544">
        <v>1</v>
      </c>
      <c r="AL279" s="544">
        <v>1</v>
      </c>
      <c r="AM279" s="544">
        <v>1</v>
      </c>
      <c r="AN279" s="544">
        <v>1</v>
      </c>
      <c r="AO279" s="430"/>
      <c r="AP279" s="430"/>
      <c r="AQ279" s="430"/>
      <c r="AR279" s="430"/>
      <c r="AS279" s="430"/>
      <c r="AT279" s="420"/>
      <c r="AU279" s="420"/>
      <c r="AV279" s="422"/>
      <c r="AW279" s="422"/>
      <c r="AX279" s="435"/>
    </row>
    <row r="280" spans="1:50" ht="15.75" hidden="1">
      <c r="A280" s="410">
        <v>14</v>
      </c>
      <c r="B280" s="567" t="s">
        <v>402</v>
      </c>
      <c r="C280" s="571"/>
      <c r="D280" s="571"/>
      <c r="E280" s="571"/>
      <c r="F280" s="571"/>
      <c r="G280" s="571"/>
      <c r="H280" s="571"/>
      <c r="I280" s="571"/>
      <c r="J280" s="571"/>
      <c r="K280" s="571"/>
      <c r="L280" s="571"/>
      <c r="M280" s="571"/>
      <c r="N280" s="571"/>
      <c r="O280" s="515"/>
      <c r="P280" s="515"/>
      <c r="Q280" s="515"/>
      <c r="R280" s="514"/>
      <c r="S280" s="544">
        <v>0</v>
      </c>
      <c r="T280" s="544">
        <v>0</v>
      </c>
      <c r="U280" s="544">
        <v>0</v>
      </c>
      <c r="V280" s="544">
        <v>0</v>
      </c>
      <c r="W280" s="544">
        <v>0</v>
      </c>
      <c r="X280" s="544">
        <v>0</v>
      </c>
      <c r="Y280" s="544">
        <v>0</v>
      </c>
      <c r="Z280" s="544">
        <v>0</v>
      </c>
      <c r="AA280" s="544">
        <v>0</v>
      </c>
      <c r="AB280" s="544">
        <v>0</v>
      </c>
      <c r="AC280" s="544">
        <v>0</v>
      </c>
      <c r="AD280" s="544">
        <v>0</v>
      </c>
      <c r="AE280" s="544">
        <v>0</v>
      </c>
      <c r="AF280" s="544">
        <v>0</v>
      </c>
      <c r="AG280" s="544">
        <v>0</v>
      </c>
      <c r="AH280" s="544">
        <v>0</v>
      </c>
      <c r="AI280" s="544">
        <v>0</v>
      </c>
      <c r="AJ280" s="544">
        <v>0</v>
      </c>
      <c r="AK280" s="544">
        <v>0</v>
      </c>
      <c r="AL280" s="544">
        <v>0</v>
      </c>
      <c r="AM280" s="544">
        <v>0</v>
      </c>
      <c r="AN280" s="544">
        <v>0</v>
      </c>
      <c r="AO280" s="430"/>
      <c r="AP280" s="430"/>
      <c r="AQ280" s="430"/>
      <c r="AR280" s="430"/>
      <c r="AS280" s="430"/>
      <c r="AT280" s="420"/>
      <c r="AU280" s="420"/>
      <c r="AV280" s="422"/>
      <c r="AW280" s="422"/>
      <c r="AX280" s="435"/>
    </row>
    <row r="281" spans="1:50" ht="15.75" hidden="1">
      <c r="A281" s="410">
        <v>15</v>
      </c>
      <c r="B281" s="567" t="s">
        <v>174</v>
      </c>
      <c r="C281" s="571"/>
      <c r="D281" s="571"/>
      <c r="E281" s="571"/>
      <c r="F281" s="571"/>
      <c r="G281" s="571"/>
      <c r="H281" s="571"/>
      <c r="I281" s="571"/>
      <c r="J281" s="571"/>
      <c r="K281" s="571"/>
      <c r="L281" s="571"/>
      <c r="M281" s="571"/>
      <c r="N281" s="571"/>
      <c r="O281" s="515"/>
      <c r="P281" s="515"/>
      <c r="Q281" s="515"/>
      <c r="R281" s="516"/>
      <c r="S281" s="544">
        <v>6</v>
      </c>
      <c r="T281" s="544">
        <v>6</v>
      </c>
      <c r="U281" s="544">
        <v>6</v>
      </c>
      <c r="V281" s="544">
        <v>6</v>
      </c>
      <c r="W281" s="544">
        <v>5</v>
      </c>
      <c r="X281" s="544">
        <v>5</v>
      </c>
      <c r="Y281" s="544">
        <v>5</v>
      </c>
      <c r="Z281" s="544">
        <v>5</v>
      </c>
      <c r="AA281" s="544">
        <v>4</v>
      </c>
      <c r="AB281" s="544">
        <v>4</v>
      </c>
      <c r="AC281" s="544">
        <v>4</v>
      </c>
      <c r="AD281" s="544">
        <v>4</v>
      </c>
      <c r="AE281" s="544">
        <v>4</v>
      </c>
      <c r="AF281" s="544">
        <v>4</v>
      </c>
      <c r="AG281" s="544">
        <v>4</v>
      </c>
      <c r="AH281" s="544">
        <v>3</v>
      </c>
      <c r="AI281" s="544">
        <v>3</v>
      </c>
      <c r="AJ281" s="544">
        <v>3</v>
      </c>
      <c r="AK281" s="544">
        <v>3</v>
      </c>
      <c r="AL281" s="544">
        <v>3</v>
      </c>
      <c r="AM281" s="544">
        <v>3</v>
      </c>
      <c r="AN281" s="544">
        <v>3</v>
      </c>
      <c r="AO281" s="430"/>
      <c r="AP281" s="430"/>
      <c r="AQ281" s="430"/>
      <c r="AR281" s="430"/>
      <c r="AS281" s="430"/>
      <c r="AT281" s="420"/>
      <c r="AU281" s="420"/>
      <c r="AV281" s="422"/>
      <c r="AW281" s="422"/>
      <c r="AX281" s="435"/>
    </row>
    <row r="282" spans="1:50" ht="15.75" hidden="1">
      <c r="A282" s="410">
        <v>16</v>
      </c>
      <c r="B282" s="567" t="s">
        <v>3</v>
      </c>
      <c r="C282" s="571"/>
      <c r="D282" s="571"/>
      <c r="E282" s="571"/>
      <c r="F282" s="571"/>
      <c r="G282" s="571"/>
      <c r="H282" s="571"/>
      <c r="I282" s="571"/>
      <c r="J282" s="571"/>
      <c r="K282" s="571"/>
      <c r="L282" s="571"/>
      <c r="M282" s="571"/>
      <c r="N282" s="571"/>
      <c r="O282" s="515"/>
      <c r="P282" s="515"/>
      <c r="Q282" s="515"/>
      <c r="R282" s="516"/>
      <c r="S282" s="544">
        <v>0</v>
      </c>
      <c r="T282" s="544">
        <v>0</v>
      </c>
      <c r="U282" s="544">
        <v>0</v>
      </c>
      <c r="V282" s="544">
        <v>0</v>
      </c>
      <c r="W282" s="544">
        <v>0</v>
      </c>
      <c r="X282" s="544">
        <v>0</v>
      </c>
      <c r="Y282" s="544">
        <v>0</v>
      </c>
      <c r="Z282" s="544">
        <v>0</v>
      </c>
      <c r="AA282" s="544">
        <v>0</v>
      </c>
      <c r="AB282" s="544">
        <v>0</v>
      </c>
      <c r="AC282" s="544">
        <v>0</v>
      </c>
      <c r="AD282" s="544">
        <v>0</v>
      </c>
      <c r="AE282" s="544">
        <v>0</v>
      </c>
      <c r="AF282" s="544">
        <v>0</v>
      </c>
      <c r="AG282" s="544">
        <v>0</v>
      </c>
      <c r="AH282" s="544">
        <v>1</v>
      </c>
      <c r="AI282" s="544">
        <v>1</v>
      </c>
      <c r="AJ282" s="544">
        <v>1</v>
      </c>
      <c r="AK282" s="544">
        <v>1</v>
      </c>
      <c r="AL282" s="544">
        <v>1</v>
      </c>
      <c r="AM282" s="544">
        <v>1</v>
      </c>
      <c r="AN282" s="544">
        <v>1</v>
      </c>
      <c r="AO282" s="430"/>
      <c r="AP282" s="430"/>
      <c r="AQ282" s="430"/>
      <c r="AR282" s="430"/>
      <c r="AS282" s="430"/>
      <c r="AT282" s="420"/>
      <c r="AU282" s="420"/>
      <c r="AV282" s="437"/>
      <c r="AW282" s="437"/>
      <c r="AX282" s="435"/>
    </row>
    <row r="283" spans="1:50" ht="15.75" hidden="1">
      <c r="A283" s="410">
        <v>17</v>
      </c>
      <c r="B283" s="567" t="s">
        <v>55</v>
      </c>
      <c r="C283" s="571"/>
      <c r="D283" s="571"/>
      <c r="E283" s="571"/>
      <c r="F283" s="571"/>
      <c r="G283" s="571"/>
      <c r="H283" s="571"/>
      <c r="I283" s="571"/>
      <c r="J283" s="571"/>
      <c r="K283" s="571"/>
      <c r="L283" s="571"/>
      <c r="M283" s="571"/>
      <c r="N283" s="571"/>
      <c r="O283" s="515"/>
      <c r="P283" s="515"/>
      <c r="Q283" s="515"/>
      <c r="R283" s="516"/>
      <c r="S283" s="544">
        <v>4</v>
      </c>
      <c r="T283" s="544">
        <v>4</v>
      </c>
      <c r="U283" s="544">
        <v>4</v>
      </c>
      <c r="V283" s="544">
        <v>5</v>
      </c>
      <c r="W283" s="544">
        <v>2</v>
      </c>
      <c r="X283" s="544">
        <v>2</v>
      </c>
      <c r="Y283" s="544">
        <v>2</v>
      </c>
      <c r="Z283" s="544">
        <v>2</v>
      </c>
      <c r="AA283" s="544">
        <v>2</v>
      </c>
      <c r="AB283" s="544">
        <v>2</v>
      </c>
      <c r="AC283" s="544">
        <v>2</v>
      </c>
      <c r="AD283" s="544">
        <v>2</v>
      </c>
      <c r="AE283" s="544">
        <v>2</v>
      </c>
      <c r="AF283" s="544">
        <v>2</v>
      </c>
      <c r="AG283" s="544">
        <v>2</v>
      </c>
      <c r="AH283" s="544">
        <v>4</v>
      </c>
      <c r="AI283" s="544">
        <v>4</v>
      </c>
      <c r="AJ283" s="544">
        <v>4</v>
      </c>
      <c r="AK283" s="544">
        <v>4</v>
      </c>
      <c r="AL283" s="544">
        <v>4</v>
      </c>
      <c r="AM283" s="544">
        <v>4</v>
      </c>
      <c r="AN283" s="544">
        <v>4</v>
      </c>
      <c r="AO283" s="430"/>
      <c r="AP283" s="430"/>
      <c r="AQ283" s="430"/>
      <c r="AR283" s="430"/>
      <c r="AS283" s="430"/>
      <c r="AT283" s="420"/>
      <c r="AU283" s="420"/>
      <c r="AV283" s="422"/>
      <c r="AW283" s="422"/>
      <c r="AX283" s="435"/>
    </row>
    <row r="284" spans="1:50" ht="15.75" hidden="1">
      <c r="A284" s="410">
        <v>18</v>
      </c>
      <c r="B284" s="567" t="s">
        <v>176</v>
      </c>
      <c r="C284" s="571"/>
      <c r="D284" s="571"/>
      <c r="E284" s="571"/>
      <c r="F284" s="571"/>
      <c r="G284" s="571"/>
      <c r="H284" s="571"/>
      <c r="I284" s="571"/>
      <c r="J284" s="571"/>
      <c r="K284" s="571"/>
      <c r="L284" s="571"/>
      <c r="M284" s="571"/>
      <c r="N284" s="571"/>
      <c r="O284" s="515"/>
      <c r="P284" s="515"/>
      <c r="Q284" s="515"/>
      <c r="R284" s="516"/>
      <c r="S284" s="544">
        <v>1</v>
      </c>
      <c r="T284" s="544">
        <v>1</v>
      </c>
      <c r="U284" s="544">
        <v>1</v>
      </c>
      <c r="V284" s="544">
        <v>1</v>
      </c>
      <c r="W284" s="544">
        <v>1</v>
      </c>
      <c r="X284" s="544">
        <v>1</v>
      </c>
      <c r="Y284" s="544">
        <v>1</v>
      </c>
      <c r="Z284" s="544">
        <v>1</v>
      </c>
      <c r="AA284" s="544">
        <v>2</v>
      </c>
      <c r="AB284" s="544">
        <v>2</v>
      </c>
      <c r="AC284" s="544">
        <v>2</v>
      </c>
      <c r="AD284" s="544">
        <v>2</v>
      </c>
      <c r="AE284" s="544">
        <v>2</v>
      </c>
      <c r="AF284" s="544">
        <v>2</v>
      </c>
      <c r="AG284" s="544">
        <v>2</v>
      </c>
      <c r="AH284" s="544">
        <v>2</v>
      </c>
      <c r="AI284" s="544">
        <v>2</v>
      </c>
      <c r="AJ284" s="544">
        <v>2</v>
      </c>
      <c r="AK284" s="544">
        <v>2</v>
      </c>
      <c r="AL284" s="544">
        <v>2</v>
      </c>
      <c r="AM284" s="544">
        <v>2</v>
      </c>
      <c r="AN284" s="544">
        <v>2</v>
      </c>
      <c r="AO284" s="430"/>
      <c r="AP284" s="430"/>
      <c r="AQ284" s="430"/>
      <c r="AR284" s="430"/>
      <c r="AS284" s="430"/>
      <c r="AT284" s="420"/>
      <c r="AU284" s="420"/>
      <c r="AV284" s="422"/>
      <c r="AW284" s="422"/>
      <c r="AX284" s="435"/>
    </row>
    <row r="285" spans="1:50" ht="15.75" hidden="1">
      <c r="A285" s="410">
        <v>19</v>
      </c>
      <c r="B285" s="567" t="s">
        <v>177</v>
      </c>
      <c r="C285" s="570"/>
      <c r="D285" s="570"/>
      <c r="E285" s="570"/>
      <c r="F285" s="570"/>
      <c r="G285" s="570"/>
      <c r="H285" s="570"/>
      <c r="I285" s="570"/>
      <c r="J285" s="570"/>
      <c r="K285" s="570"/>
      <c r="L285" s="570"/>
      <c r="M285" s="570"/>
      <c r="N285" s="570"/>
      <c r="O285" s="513"/>
      <c r="P285" s="513"/>
      <c r="Q285" s="513"/>
      <c r="R285" s="516"/>
      <c r="S285" s="328">
        <v>1</v>
      </c>
      <c r="T285" s="328">
        <v>1</v>
      </c>
      <c r="U285" s="328">
        <v>1</v>
      </c>
      <c r="V285" s="328">
        <v>1</v>
      </c>
      <c r="W285" s="328">
        <v>1</v>
      </c>
      <c r="X285" s="328">
        <v>1</v>
      </c>
      <c r="Y285" s="328">
        <v>1</v>
      </c>
      <c r="Z285" s="328">
        <v>1</v>
      </c>
      <c r="AA285" s="328">
        <v>1</v>
      </c>
      <c r="AB285" s="328">
        <v>1</v>
      </c>
      <c r="AC285" s="328">
        <v>1</v>
      </c>
      <c r="AD285" s="328">
        <v>1</v>
      </c>
      <c r="AE285" s="328">
        <v>1</v>
      </c>
      <c r="AF285" s="328">
        <v>1</v>
      </c>
      <c r="AG285" s="328">
        <v>1</v>
      </c>
      <c r="AH285" s="328">
        <v>1</v>
      </c>
      <c r="AI285" s="328">
        <v>1</v>
      </c>
      <c r="AJ285" s="328">
        <v>1</v>
      </c>
      <c r="AK285" s="328">
        <v>1</v>
      </c>
      <c r="AL285" s="328">
        <v>1</v>
      </c>
      <c r="AM285" s="328">
        <v>1</v>
      </c>
      <c r="AN285" s="328">
        <v>1</v>
      </c>
      <c r="AO285" s="436"/>
      <c r="AP285" s="436"/>
      <c r="AQ285" s="436"/>
      <c r="AR285" s="436"/>
      <c r="AS285" s="436"/>
      <c r="AT285" s="420"/>
      <c r="AU285" s="420"/>
      <c r="AV285" s="422"/>
      <c r="AW285" s="422"/>
      <c r="AX285" s="435"/>
    </row>
    <row r="286" spans="1:50" ht="15.75" hidden="1">
      <c r="A286" s="410">
        <v>20</v>
      </c>
      <c r="B286" s="567" t="s">
        <v>400</v>
      </c>
      <c r="C286" s="570"/>
      <c r="D286" s="570"/>
      <c r="E286" s="570"/>
      <c r="F286" s="570"/>
      <c r="G286" s="570"/>
      <c r="H286" s="570"/>
      <c r="I286" s="570"/>
      <c r="J286" s="570"/>
      <c r="K286" s="570"/>
      <c r="L286" s="570"/>
      <c r="M286" s="570"/>
      <c r="N286" s="570"/>
      <c r="O286" s="513"/>
      <c r="P286" s="513"/>
      <c r="Q286" s="513"/>
      <c r="R286" s="516"/>
      <c r="S286" s="545">
        <v>1</v>
      </c>
      <c r="T286" s="545">
        <v>1</v>
      </c>
      <c r="U286" s="545">
        <v>1</v>
      </c>
      <c r="V286" s="545">
        <v>1</v>
      </c>
      <c r="W286" s="545">
        <v>1</v>
      </c>
      <c r="X286" s="545">
        <v>1</v>
      </c>
      <c r="Y286" s="545">
        <v>1</v>
      </c>
      <c r="Z286" s="545">
        <v>1</v>
      </c>
      <c r="AA286" s="545">
        <v>1</v>
      </c>
      <c r="AB286" s="545">
        <v>1</v>
      </c>
      <c r="AC286" s="545">
        <v>1</v>
      </c>
      <c r="AD286" s="545">
        <v>1</v>
      </c>
      <c r="AE286" s="545">
        <v>1</v>
      </c>
      <c r="AF286" s="545">
        <v>1</v>
      </c>
      <c r="AG286" s="545">
        <v>1</v>
      </c>
      <c r="AH286" s="545">
        <v>1</v>
      </c>
      <c r="AI286" s="545">
        <v>1</v>
      </c>
      <c r="AJ286" s="545">
        <v>1</v>
      </c>
      <c r="AK286" s="545">
        <v>1</v>
      </c>
      <c r="AL286" s="545">
        <v>1</v>
      </c>
      <c r="AM286" s="545">
        <v>1</v>
      </c>
      <c r="AN286" s="545">
        <v>1</v>
      </c>
      <c r="AO286" s="436"/>
      <c r="AP286" s="436"/>
      <c r="AQ286" s="436"/>
      <c r="AR286" s="436"/>
      <c r="AS286" s="436"/>
      <c r="AT286" s="420"/>
      <c r="AU286" s="420"/>
      <c r="AV286" s="422"/>
      <c r="AW286" s="422"/>
      <c r="AX286" s="435"/>
    </row>
    <row r="287" spans="1:50" ht="15.75" hidden="1">
      <c r="A287" s="410">
        <v>21</v>
      </c>
      <c r="B287" s="567" t="s">
        <v>179</v>
      </c>
      <c r="C287" s="570"/>
      <c r="D287" s="570"/>
      <c r="E287" s="570"/>
      <c r="F287" s="570"/>
      <c r="G287" s="570"/>
      <c r="H287" s="570"/>
      <c r="I287" s="570"/>
      <c r="J287" s="570"/>
      <c r="K287" s="570"/>
      <c r="L287" s="570"/>
      <c r="M287" s="570"/>
      <c r="N287" s="570"/>
      <c r="O287" s="515"/>
      <c r="P287" s="515"/>
      <c r="Q287" s="515"/>
      <c r="R287" s="514"/>
      <c r="S287" s="545">
        <v>1</v>
      </c>
      <c r="T287" s="545">
        <v>1</v>
      </c>
      <c r="U287" s="545">
        <v>1</v>
      </c>
      <c r="V287" s="545">
        <v>2</v>
      </c>
      <c r="W287" s="545">
        <v>1</v>
      </c>
      <c r="X287" s="545">
        <v>1</v>
      </c>
      <c r="Y287" s="545">
        <v>1</v>
      </c>
      <c r="Z287" s="545">
        <v>1</v>
      </c>
      <c r="AA287" s="545">
        <v>1</v>
      </c>
      <c r="AB287" s="545">
        <v>1</v>
      </c>
      <c r="AC287" s="545">
        <v>1</v>
      </c>
      <c r="AD287" s="545">
        <v>1</v>
      </c>
      <c r="AE287" s="545">
        <v>1</v>
      </c>
      <c r="AF287" s="545">
        <v>1</v>
      </c>
      <c r="AG287" s="545">
        <v>1</v>
      </c>
      <c r="AH287" s="545">
        <v>1</v>
      </c>
      <c r="AI287" s="545">
        <v>1</v>
      </c>
      <c r="AJ287" s="545">
        <v>1</v>
      </c>
      <c r="AK287" s="545">
        <v>1</v>
      </c>
      <c r="AL287" s="545">
        <v>1</v>
      </c>
      <c r="AM287" s="545">
        <v>1</v>
      </c>
      <c r="AN287" s="545">
        <v>1</v>
      </c>
      <c r="AO287" s="436"/>
      <c r="AP287" s="436"/>
      <c r="AQ287" s="430"/>
      <c r="AR287" s="430"/>
      <c r="AS287" s="430"/>
      <c r="AT287" s="420"/>
      <c r="AU287" s="420"/>
      <c r="AV287" s="422"/>
      <c r="AW287" s="422"/>
      <c r="AX287" s="435"/>
    </row>
    <row r="288" spans="1:50" ht="15.75" hidden="1">
      <c r="A288" s="410">
        <v>22</v>
      </c>
      <c r="B288" s="621" t="s">
        <v>1178</v>
      </c>
      <c r="C288" s="570"/>
      <c r="D288" s="570"/>
      <c r="E288" s="570"/>
      <c r="F288" s="570"/>
      <c r="G288" s="570"/>
      <c r="H288" s="570"/>
      <c r="I288" s="570"/>
      <c r="J288" s="570"/>
      <c r="K288" s="570"/>
      <c r="L288" s="570"/>
      <c r="M288" s="570"/>
      <c r="N288" s="570"/>
      <c r="O288" s="515"/>
      <c r="P288" s="515"/>
      <c r="Q288" s="515"/>
      <c r="R288" s="514"/>
      <c r="S288" s="545">
        <v>1</v>
      </c>
      <c r="T288" s="545">
        <v>1</v>
      </c>
      <c r="U288" s="545">
        <v>1</v>
      </c>
      <c r="V288" s="545">
        <v>2</v>
      </c>
      <c r="W288" s="545">
        <v>2</v>
      </c>
      <c r="X288" s="545">
        <v>2</v>
      </c>
      <c r="Y288" s="545">
        <v>2</v>
      </c>
      <c r="Z288" s="545">
        <v>2</v>
      </c>
      <c r="AA288" s="545">
        <v>1</v>
      </c>
      <c r="AB288" s="545">
        <v>1</v>
      </c>
      <c r="AC288" s="545">
        <v>1</v>
      </c>
      <c r="AD288" s="545">
        <v>1</v>
      </c>
      <c r="AE288" s="545">
        <v>1</v>
      </c>
      <c r="AF288" s="545">
        <v>1</v>
      </c>
      <c r="AG288" s="545">
        <v>1</v>
      </c>
      <c r="AH288" s="545">
        <v>1</v>
      </c>
      <c r="AI288" s="545">
        <v>1</v>
      </c>
      <c r="AJ288" s="545">
        <v>1</v>
      </c>
      <c r="AK288" s="545">
        <v>1</v>
      </c>
      <c r="AL288" s="545">
        <v>1</v>
      </c>
      <c r="AM288" s="545">
        <v>1</v>
      </c>
      <c r="AN288" s="545">
        <v>1</v>
      </c>
      <c r="AO288" s="436"/>
      <c r="AP288" s="436"/>
      <c r="AQ288" s="430"/>
      <c r="AR288" s="430"/>
      <c r="AS288" s="430"/>
      <c r="AT288" s="420"/>
      <c r="AU288" s="420"/>
      <c r="AV288" s="422"/>
      <c r="AW288" s="422"/>
      <c r="AX288" s="435"/>
    </row>
    <row r="289" spans="1:50" ht="15.75" hidden="1">
      <c r="A289" s="410">
        <v>23</v>
      </c>
      <c r="B289" s="567" t="s">
        <v>170</v>
      </c>
      <c r="C289" s="570"/>
      <c r="D289" s="570"/>
      <c r="E289" s="570"/>
      <c r="F289" s="570"/>
      <c r="G289" s="570"/>
      <c r="H289" s="570"/>
      <c r="I289" s="570"/>
      <c r="J289" s="570"/>
      <c r="K289" s="570"/>
      <c r="L289" s="570"/>
      <c r="M289" s="570"/>
      <c r="N289" s="570"/>
      <c r="O289" s="515"/>
      <c r="P289" s="515"/>
      <c r="Q289" s="515"/>
      <c r="R289" s="516"/>
      <c r="S289" s="545">
        <v>2</v>
      </c>
      <c r="T289" s="545">
        <v>2</v>
      </c>
      <c r="U289" s="545">
        <v>2</v>
      </c>
      <c r="V289" s="545">
        <v>2</v>
      </c>
      <c r="W289" s="545">
        <v>2</v>
      </c>
      <c r="X289" s="545">
        <v>2</v>
      </c>
      <c r="Y289" s="545">
        <v>2</v>
      </c>
      <c r="Z289" s="545">
        <v>2</v>
      </c>
      <c r="AA289" s="545">
        <v>2</v>
      </c>
      <c r="AB289" s="545">
        <v>2</v>
      </c>
      <c r="AC289" s="545">
        <v>2</v>
      </c>
      <c r="AD289" s="545">
        <v>2</v>
      </c>
      <c r="AE289" s="545">
        <v>2</v>
      </c>
      <c r="AF289" s="545">
        <v>2</v>
      </c>
      <c r="AG289" s="545">
        <v>2</v>
      </c>
      <c r="AH289" s="545">
        <v>3</v>
      </c>
      <c r="AI289" s="545">
        <v>3</v>
      </c>
      <c r="AJ289" s="545">
        <v>3</v>
      </c>
      <c r="AK289" s="545">
        <v>3</v>
      </c>
      <c r="AL289" s="545">
        <v>3</v>
      </c>
      <c r="AM289" s="545">
        <v>3</v>
      </c>
      <c r="AN289" s="545">
        <v>3</v>
      </c>
      <c r="AO289" s="436"/>
      <c r="AP289" s="436"/>
      <c r="AQ289" s="418"/>
      <c r="AR289" s="418"/>
      <c r="AS289" s="418"/>
      <c r="AT289" s="420"/>
      <c r="AU289" s="420"/>
      <c r="AV289" s="422"/>
      <c r="AW289" s="422"/>
      <c r="AX289" s="435"/>
    </row>
    <row r="290" spans="1:50" ht="15.75" hidden="1">
      <c r="A290" s="410">
        <v>24</v>
      </c>
      <c r="B290" s="567" t="s">
        <v>218</v>
      </c>
      <c r="C290" s="572"/>
      <c r="D290" s="572"/>
      <c r="E290" s="572"/>
      <c r="F290" s="572"/>
      <c r="G290" s="572"/>
      <c r="H290" s="572"/>
      <c r="I290" s="572"/>
      <c r="J290" s="572"/>
      <c r="K290" s="572"/>
      <c r="L290" s="572"/>
      <c r="M290" s="572"/>
      <c r="N290" s="572"/>
      <c r="O290" s="515"/>
      <c r="P290" s="515"/>
      <c r="Q290" s="515"/>
      <c r="R290" s="516"/>
      <c r="S290" s="546">
        <v>0</v>
      </c>
      <c r="T290" s="546">
        <v>0</v>
      </c>
      <c r="U290" s="546">
        <v>0</v>
      </c>
      <c r="V290" s="546">
        <v>0</v>
      </c>
      <c r="W290" s="546">
        <v>0</v>
      </c>
      <c r="X290" s="546">
        <v>0</v>
      </c>
      <c r="Y290" s="546">
        <v>0</v>
      </c>
      <c r="Z290" s="546">
        <v>0</v>
      </c>
      <c r="AA290" s="546">
        <v>0</v>
      </c>
      <c r="AB290" s="546">
        <v>0</v>
      </c>
      <c r="AC290" s="546">
        <v>0</v>
      </c>
      <c r="AD290" s="546">
        <v>0</v>
      </c>
      <c r="AE290" s="546">
        <v>0</v>
      </c>
      <c r="AF290" s="546">
        <v>0</v>
      </c>
      <c r="AG290" s="546">
        <v>0</v>
      </c>
      <c r="AH290" s="546">
        <v>0</v>
      </c>
      <c r="AI290" s="546">
        <v>0</v>
      </c>
      <c r="AJ290" s="546">
        <v>0</v>
      </c>
      <c r="AK290" s="546">
        <v>0</v>
      </c>
      <c r="AL290" s="546">
        <v>0</v>
      </c>
      <c r="AM290" s="546">
        <v>0</v>
      </c>
      <c r="AN290" s="546">
        <v>0</v>
      </c>
      <c r="AO290" s="418"/>
      <c r="AP290" s="418"/>
      <c r="AQ290" s="418"/>
      <c r="AR290" s="418"/>
      <c r="AS290" s="418"/>
      <c r="AT290" s="420"/>
      <c r="AU290" s="420"/>
      <c r="AV290" s="422"/>
      <c r="AW290" s="422"/>
      <c r="AX290" s="435"/>
    </row>
    <row r="291" spans="1:50" ht="15.75" hidden="1">
      <c r="A291" s="410">
        <v>25</v>
      </c>
      <c r="B291" s="567" t="s">
        <v>283</v>
      </c>
      <c r="C291" s="572"/>
      <c r="D291" s="572"/>
      <c r="E291" s="572"/>
      <c r="F291" s="572"/>
      <c r="G291" s="572"/>
      <c r="H291" s="572"/>
      <c r="I291" s="572"/>
      <c r="J291" s="572"/>
      <c r="K291" s="572"/>
      <c r="L291" s="572"/>
      <c r="M291" s="572"/>
      <c r="N291" s="572"/>
      <c r="O291" s="515"/>
      <c r="P291" s="515"/>
      <c r="Q291" s="515"/>
      <c r="R291" s="516"/>
      <c r="S291" s="546">
        <v>1</v>
      </c>
      <c r="T291" s="546">
        <v>1</v>
      </c>
      <c r="U291" s="546">
        <v>1</v>
      </c>
      <c r="V291" s="546">
        <v>1</v>
      </c>
      <c r="W291" s="546">
        <v>1</v>
      </c>
      <c r="X291" s="546">
        <v>1</v>
      </c>
      <c r="Y291" s="546">
        <v>1</v>
      </c>
      <c r="Z291" s="546">
        <v>1</v>
      </c>
      <c r="AA291" s="546">
        <v>1</v>
      </c>
      <c r="AB291" s="546">
        <v>1</v>
      </c>
      <c r="AC291" s="546">
        <v>1</v>
      </c>
      <c r="AD291" s="546">
        <v>1</v>
      </c>
      <c r="AE291" s="546">
        <v>1</v>
      </c>
      <c r="AF291" s="546">
        <v>1</v>
      </c>
      <c r="AG291" s="546">
        <v>1</v>
      </c>
      <c r="AH291" s="546">
        <v>1</v>
      </c>
      <c r="AI291" s="546">
        <v>1</v>
      </c>
      <c r="AJ291" s="546">
        <v>1</v>
      </c>
      <c r="AK291" s="546">
        <v>1</v>
      </c>
      <c r="AL291" s="546">
        <v>1</v>
      </c>
      <c r="AM291" s="546">
        <v>1</v>
      </c>
      <c r="AN291" s="546">
        <v>1</v>
      </c>
      <c r="AO291" s="418"/>
      <c r="AP291" s="418"/>
      <c r="AQ291" s="418"/>
      <c r="AR291" s="418"/>
      <c r="AS291" s="418"/>
      <c r="AT291" s="420"/>
      <c r="AU291" s="420"/>
      <c r="AV291" s="422"/>
      <c r="AW291" s="422"/>
      <c r="AX291" s="435"/>
    </row>
    <row r="292" spans="1:50" ht="15.75" hidden="1">
      <c r="A292" s="410">
        <v>26</v>
      </c>
      <c r="B292" s="567" t="s">
        <v>401</v>
      </c>
      <c r="C292" s="572"/>
      <c r="D292" s="572"/>
      <c r="E292" s="572"/>
      <c r="F292" s="572"/>
      <c r="G292" s="572"/>
      <c r="H292" s="572"/>
      <c r="I292" s="572"/>
      <c r="J292" s="572"/>
      <c r="K292" s="572"/>
      <c r="L292" s="572"/>
      <c r="M292" s="572"/>
      <c r="N292" s="572"/>
      <c r="O292" s="515"/>
      <c r="P292" s="515"/>
      <c r="Q292" s="515"/>
      <c r="R292" s="516"/>
      <c r="S292" s="546">
        <v>1</v>
      </c>
      <c r="T292" s="546">
        <v>1</v>
      </c>
      <c r="U292" s="546">
        <v>1</v>
      </c>
      <c r="V292" s="546">
        <v>1</v>
      </c>
      <c r="W292" s="546">
        <v>1</v>
      </c>
      <c r="X292" s="546">
        <v>1</v>
      </c>
      <c r="Y292" s="546">
        <v>1</v>
      </c>
      <c r="Z292" s="546">
        <v>1</v>
      </c>
      <c r="AA292" s="546">
        <v>1</v>
      </c>
      <c r="AB292" s="546">
        <v>1</v>
      </c>
      <c r="AC292" s="546">
        <v>1</v>
      </c>
      <c r="AD292" s="546">
        <v>1</v>
      </c>
      <c r="AE292" s="546">
        <v>1</v>
      </c>
      <c r="AF292" s="546">
        <v>1</v>
      </c>
      <c r="AG292" s="546">
        <v>1</v>
      </c>
      <c r="AH292" s="546">
        <v>1</v>
      </c>
      <c r="AI292" s="546">
        <v>1</v>
      </c>
      <c r="AJ292" s="546">
        <v>1</v>
      </c>
      <c r="AK292" s="546">
        <v>1</v>
      </c>
      <c r="AL292" s="546">
        <v>1</v>
      </c>
      <c r="AM292" s="546">
        <v>1</v>
      </c>
      <c r="AN292" s="546">
        <v>1</v>
      </c>
      <c r="AO292" s="418"/>
      <c r="AP292" s="418"/>
      <c r="AQ292" s="418"/>
      <c r="AR292" s="418"/>
      <c r="AS292" s="418"/>
      <c r="AT292" s="420"/>
      <c r="AU292" s="420"/>
      <c r="AV292" s="422"/>
      <c r="AW292" s="422"/>
      <c r="AX292" s="435"/>
    </row>
    <row r="293" spans="1:50" ht="15.75" hidden="1">
      <c r="A293" s="410">
        <v>27</v>
      </c>
      <c r="B293" s="567" t="s">
        <v>286</v>
      </c>
      <c r="C293" s="571"/>
      <c r="D293" s="571"/>
      <c r="E293" s="571"/>
      <c r="F293" s="571"/>
      <c r="G293" s="571"/>
      <c r="H293" s="571"/>
      <c r="I293" s="571"/>
      <c r="J293" s="571"/>
      <c r="K293" s="571"/>
      <c r="L293" s="571"/>
      <c r="M293" s="571"/>
      <c r="N293" s="571"/>
      <c r="O293" s="515"/>
      <c r="P293" s="515"/>
      <c r="Q293" s="515"/>
      <c r="R293" s="516"/>
      <c r="S293" s="544">
        <v>0</v>
      </c>
      <c r="T293" s="544">
        <v>0</v>
      </c>
      <c r="U293" s="544">
        <v>0</v>
      </c>
      <c r="V293" s="544">
        <v>0</v>
      </c>
      <c r="W293" s="544">
        <v>0</v>
      </c>
      <c r="X293" s="544">
        <v>0</v>
      </c>
      <c r="Y293" s="544">
        <v>0</v>
      </c>
      <c r="Z293" s="544">
        <v>0</v>
      </c>
      <c r="AA293" s="544">
        <v>0</v>
      </c>
      <c r="AB293" s="544">
        <v>0</v>
      </c>
      <c r="AC293" s="544">
        <v>0</v>
      </c>
      <c r="AD293" s="544">
        <v>0</v>
      </c>
      <c r="AE293" s="544">
        <v>0</v>
      </c>
      <c r="AF293" s="544">
        <v>0</v>
      </c>
      <c r="AG293" s="544">
        <v>0</v>
      </c>
      <c r="AH293" s="544">
        <v>0</v>
      </c>
      <c r="AI293" s="544">
        <v>0</v>
      </c>
      <c r="AJ293" s="544">
        <v>0</v>
      </c>
      <c r="AK293" s="544">
        <v>0</v>
      </c>
      <c r="AL293" s="544">
        <v>0</v>
      </c>
      <c r="AM293" s="544">
        <v>0</v>
      </c>
      <c r="AN293" s="544">
        <v>0</v>
      </c>
      <c r="AO293" s="430"/>
      <c r="AP293" s="430"/>
      <c r="AQ293" s="430"/>
      <c r="AR293" s="430"/>
      <c r="AS293" s="430"/>
      <c r="AT293" s="420"/>
      <c r="AU293" s="420"/>
      <c r="AV293" s="422"/>
      <c r="AW293" s="422"/>
      <c r="AX293" s="435"/>
    </row>
    <row r="294" spans="1:50" ht="15.75" hidden="1">
      <c r="A294" s="410">
        <v>28</v>
      </c>
      <c r="B294" s="567" t="s">
        <v>292</v>
      </c>
      <c r="C294" s="571"/>
      <c r="D294" s="571"/>
      <c r="E294" s="571"/>
      <c r="F294" s="571"/>
      <c r="G294" s="571"/>
      <c r="H294" s="571"/>
      <c r="I294" s="571"/>
      <c r="J294" s="571"/>
      <c r="K294" s="571"/>
      <c r="L294" s="571"/>
      <c r="M294" s="571"/>
      <c r="N294" s="571"/>
      <c r="O294" s="515"/>
      <c r="P294" s="515"/>
      <c r="Q294" s="515"/>
      <c r="R294" s="516"/>
      <c r="S294" s="544">
        <v>3</v>
      </c>
      <c r="T294" s="544">
        <v>3</v>
      </c>
      <c r="U294" s="544">
        <v>3</v>
      </c>
      <c r="V294" s="544">
        <v>3</v>
      </c>
      <c r="W294" s="544">
        <v>3</v>
      </c>
      <c r="X294" s="544">
        <v>3</v>
      </c>
      <c r="Y294" s="544">
        <v>3</v>
      </c>
      <c r="Z294" s="544">
        <v>3</v>
      </c>
      <c r="AA294" s="544">
        <v>3</v>
      </c>
      <c r="AB294" s="544">
        <v>3</v>
      </c>
      <c r="AC294" s="544">
        <v>3</v>
      </c>
      <c r="AD294" s="544">
        <v>3</v>
      </c>
      <c r="AE294" s="544">
        <v>3</v>
      </c>
      <c r="AF294" s="544">
        <v>3</v>
      </c>
      <c r="AG294" s="544">
        <v>3</v>
      </c>
      <c r="AH294" s="544">
        <v>3</v>
      </c>
      <c r="AI294" s="544">
        <v>3</v>
      </c>
      <c r="AJ294" s="544">
        <v>3</v>
      </c>
      <c r="AK294" s="544">
        <v>3</v>
      </c>
      <c r="AL294" s="544">
        <v>1</v>
      </c>
      <c r="AM294" s="544">
        <v>1</v>
      </c>
      <c r="AN294" s="544">
        <v>1</v>
      </c>
      <c r="AO294" s="430"/>
      <c r="AP294" s="430"/>
      <c r="AQ294" s="430"/>
      <c r="AR294" s="430"/>
      <c r="AS294" s="430"/>
      <c r="AT294" s="420"/>
      <c r="AU294" s="420"/>
      <c r="AV294" s="422"/>
      <c r="AW294" s="422"/>
      <c r="AX294" s="435"/>
    </row>
    <row r="295" spans="1:50" ht="15.75" hidden="1">
      <c r="A295" s="410">
        <v>29</v>
      </c>
      <c r="B295" s="567" t="s">
        <v>59</v>
      </c>
      <c r="C295" s="572"/>
      <c r="D295" s="572"/>
      <c r="E295" s="572"/>
      <c r="F295" s="572"/>
      <c r="G295" s="572"/>
      <c r="H295" s="572"/>
      <c r="I295" s="572"/>
      <c r="J295" s="572"/>
      <c r="K295" s="572"/>
      <c r="L295" s="572"/>
      <c r="M295" s="572"/>
      <c r="N295" s="572"/>
      <c r="O295" s="515"/>
      <c r="P295" s="515"/>
      <c r="Q295" s="515"/>
      <c r="R295" s="516"/>
      <c r="S295" s="546">
        <v>1</v>
      </c>
      <c r="T295" s="546">
        <v>1</v>
      </c>
      <c r="U295" s="546">
        <v>1</v>
      </c>
      <c r="V295" s="546">
        <v>1</v>
      </c>
      <c r="W295" s="546">
        <v>1</v>
      </c>
      <c r="X295" s="546">
        <v>1</v>
      </c>
      <c r="Y295" s="546">
        <v>1</v>
      </c>
      <c r="Z295" s="546">
        <v>1</v>
      </c>
      <c r="AA295" s="546">
        <v>0</v>
      </c>
      <c r="AB295" s="546">
        <v>0</v>
      </c>
      <c r="AC295" s="546">
        <v>0</v>
      </c>
      <c r="AD295" s="546">
        <v>0</v>
      </c>
      <c r="AE295" s="546">
        <v>0</v>
      </c>
      <c r="AF295" s="546">
        <v>0</v>
      </c>
      <c r="AG295" s="546">
        <v>0</v>
      </c>
      <c r="AH295" s="546">
        <v>0</v>
      </c>
      <c r="AI295" s="546">
        <v>0</v>
      </c>
      <c r="AJ295" s="546">
        <v>0</v>
      </c>
      <c r="AK295" s="546">
        <v>0</v>
      </c>
      <c r="AL295" s="546">
        <v>0</v>
      </c>
      <c r="AM295" s="546">
        <v>0</v>
      </c>
      <c r="AN295" s="546">
        <v>0</v>
      </c>
      <c r="AO295" s="418"/>
      <c r="AP295" s="418"/>
      <c r="AQ295" s="418"/>
      <c r="AR295" s="418"/>
      <c r="AS295" s="418"/>
      <c r="AT295" s="420"/>
      <c r="AU295" s="420"/>
      <c r="AV295" s="422"/>
      <c r="AW295" s="422"/>
      <c r="AX295" s="435"/>
    </row>
    <row r="296" spans="1:50" ht="15.75" hidden="1">
      <c r="A296" s="410">
        <v>30</v>
      </c>
      <c r="B296" s="567" t="s">
        <v>1137</v>
      </c>
      <c r="C296" s="572"/>
      <c r="D296" s="572"/>
      <c r="E296" s="572"/>
      <c r="F296" s="572"/>
      <c r="G296" s="572"/>
      <c r="H296" s="572"/>
      <c r="I296" s="572"/>
      <c r="J296" s="572"/>
      <c r="K296" s="572"/>
      <c r="L296" s="572"/>
      <c r="M296" s="572"/>
      <c r="N296" s="572"/>
      <c r="O296" s="515"/>
      <c r="P296" s="515"/>
      <c r="Q296" s="515"/>
      <c r="R296" s="516"/>
      <c r="S296" s="546">
        <v>1</v>
      </c>
      <c r="T296" s="546">
        <v>1</v>
      </c>
      <c r="U296" s="546">
        <v>1</v>
      </c>
      <c r="V296" s="546">
        <v>1</v>
      </c>
      <c r="W296" s="546">
        <v>1</v>
      </c>
      <c r="X296" s="546">
        <v>1</v>
      </c>
      <c r="Y296" s="546">
        <v>1</v>
      </c>
      <c r="Z296" s="546">
        <v>1</v>
      </c>
      <c r="AA296" s="546">
        <v>1</v>
      </c>
      <c r="AB296" s="546">
        <v>1</v>
      </c>
      <c r="AC296" s="546">
        <v>1</v>
      </c>
      <c r="AD296" s="546">
        <v>1</v>
      </c>
      <c r="AE296" s="546">
        <v>1</v>
      </c>
      <c r="AF296" s="546">
        <v>1</v>
      </c>
      <c r="AG296" s="546">
        <v>1</v>
      </c>
      <c r="AH296" s="546">
        <v>0</v>
      </c>
      <c r="AI296" s="546">
        <v>0</v>
      </c>
      <c r="AJ296" s="546">
        <v>0</v>
      </c>
      <c r="AK296" s="546">
        <v>0</v>
      </c>
      <c r="AL296" s="546">
        <v>0</v>
      </c>
      <c r="AM296" s="546">
        <v>0</v>
      </c>
      <c r="AN296" s="546">
        <v>0</v>
      </c>
      <c r="AO296" s="418"/>
      <c r="AP296" s="418"/>
      <c r="AQ296" s="418"/>
      <c r="AR296" s="418"/>
      <c r="AS296" s="418"/>
      <c r="AT296" s="420"/>
      <c r="AU296" s="420"/>
      <c r="AV296" s="422"/>
      <c r="AW296" s="422"/>
      <c r="AX296" s="435"/>
    </row>
    <row r="297" spans="1:50" ht="15.75" hidden="1">
      <c r="A297" s="410">
        <v>31</v>
      </c>
      <c r="B297" s="567" t="s">
        <v>1136</v>
      </c>
      <c r="C297" s="572"/>
      <c r="D297" s="572"/>
      <c r="E297" s="572"/>
      <c r="F297" s="572"/>
      <c r="G297" s="572"/>
      <c r="H297" s="572"/>
      <c r="I297" s="572"/>
      <c r="J297" s="572"/>
      <c r="K297" s="572"/>
      <c r="L297" s="572"/>
      <c r="M297" s="572"/>
      <c r="N297" s="572"/>
      <c r="O297" s="568"/>
      <c r="P297" s="568"/>
      <c r="Q297" s="568"/>
      <c r="R297" s="569"/>
      <c r="S297" s="546">
        <v>1</v>
      </c>
      <c r="T297" s="546">
        <v>1</v>
      </c>
      <c r="U297" s="546">
        <v>1</v>
      </c>
      <c r="V297" s="546">
        <v>1</v>
      </c>
      <c r="W297" s="546">
        <v>1</v>
      </c>
      <c r="X297" s="546">
        <v>1</v>
      </c>
      <c r="Y297" s="546">
        <v>1</v>
      </c>
      <c r="Z297" s="546">
        <v>1</v>
      </c>
      <c r="AA297" s="546">
        <v>1</v>
      </c>
      <c r="AB297" s="546">
        <v>1</v>
      </c>
      <c r="AC297" s="546">
        <v>1</v>
      </c>
      <c r="AD297" s="546">
        <v>1</v>
      </c>
      <c r="AE297" s="546">
        <v>1</v>
      </c>
      <c r="AF297" s="546">
        <v>1</v>
      </c>
      <c r="AG297" s="546">
        <v>1</v>
      </c>
      <c r="AH297" s="546">
        <v>1</v>
      </c>
      <c r="AI297" s="546">
        <v>1</v>
      </c>
      <c r="AJ297" s="546">
        <v>1</v>
      </c>
      <c r="AK297" s="546">
        <v>1</v>
      </c>
      <c r="AL297" s="546">
        <v>1</v>
      </c>
      <c r="AM297" s="546">
        <v>1</v>
      </c>
      <c r="AN297" s="546">
        <v>1</v>
      </c>
      <c r="AO297" s="418"/>
      <c r="AP297" s="418"/>
      <c r="AQ297" s="418"/>
      <c r="AR297" s="418"/>
      <c r="AS297" s="418"/>
      <c r="AT297" s="420"/>
      <c r="AU297" s="420"/>
      <c r="AV297" s="422"/>
      <c r="AW297" s="422"/>
      <c r="AX297" s="435"/>
    </row>
    <row r="298" spans="1:50" ht="15.75" hidden="1">
      <c r="A298" s="410">
        <v>32</v>
      </c>
      <c r="B298" s="567" t="s">
        <v>295</v>
      </c>
      <c r="C298" s="572"/>
      <c r="D298" s="572"/>
      <c r="E298" s="572"/>
      <c r="F298" s="572"/>
      <c r="G298" s="572"/>
      <c r="H298" s="572"/>
      <c r="I298" s="572"/>
      <c r="J298" s="572"/>
      <c r="K298" s="572"/>
      <c r="L298" s="572"/>
      <c r="M298" s="572"/>
      <c r="N298" s="572"/>
      <c r="O298" s="568"/>
      <c r="P298" s="568"/>
      <c r="Q298" s="568"/>
      <c r="R298" s="569"/>
      <c r="S298" s="546">
        <v>1</v>
      </c>
      <c r="T298" s="546">
        <v>1</v>
      </c>
      <c r="U298" s="546">
        <v>1</v>
      </c>
      <c r="V298" s="546">
        <v>1</v>
      </c>
      <c r="W298" s="546">
        <v>1</v>
      </c>
      <c r="X298" s="546">
        <v>1</v>
      </c>
      <c r="Y298" s="546">
        <v>1</v>
      </c>
      <c r="Z298" s="546">
        <v>1</v>
      </c>
      <c r="AA298" s="546">
        <v>1</v>
      </c>
      <c r="AB298" s="546">
        <v>1</v>
      </c>
      <c r="AC298" s="546">
        <v>1</v>
      </c>
      <c r="AD298" s="546">
        <v>1</v>
      </c>
      <c r="AE298" s="546">
        <v>1</v>
      </c>
      <c r="AF298" s="546">
        <v>1</v>
      </c>
      <c r="AG298" s="546">
        <v>1</v>
      </c>
      <c r="AH298" s="546">
        <v>1</v>
      </c>
      <c r="AI298" s="546">
        <v>1</v>
      </c>
      <c r="AJ298" s="546">
        <v>1</v>
      </c>
      <c r="AK298" s="546">
        <v>1</v>
      </c>
      <c r="AL298" s="546">
        <v>1</v>
      </c>
      <c r="AM298" s="546">
        <v>1</v>
      </c>
      <c r="AN298" s="546">
        <v>1</v>
      </c>
      <c r="AO298" s="418"/>
      <c r="AP298" s="418"/>
      <c r="AQ298" s="418"/>
      <c r="AR298" s="418"/>
      <c r="AS298" s="418"/>
      <c r="AT298" s="420"/>
      <c r="AU298" s="420"/>
      <c r="AV298" s="422"/>
      <c r="AW298" s="422"/>
      <c r="AX298" s="435"/>
    </row>
    <row r="299" spans="1:50" ht="15.75" hidden="1">
      <c r="A299" s="410">
        <v>33</v>
      </c>
      <c r="B299" s="567" t="s">
        <v>294</v>
      </c>
      <c r="C299" s="573"/>
      <c r="D299" s="573"/>
      <c r="E299" s="573"/>
      <c r="F299" s="573"/>
      <c r="G299" s="573"/>
      <c r="H299" s="573"/>
      <c r="I299" s="573"/>
      <c r="J299" s="573"/>
      <c r="K299" s="573"/>
      <c r="L299" s="573"/>
      <c r="M299" s="573"/>
      <c r="N299" s="573"/>
      <c r="O299" s="568"/>
      <c r="P299" s="568"/>
      <c r="Q299" s="568"/>
      <c r="R299" s="569"/>
      <c r="S299" s="545">
        <v>2</v>
      </c>
      <c r="T299" s="545">
        <v>2</v>
      </c>
      <c r="U299" s="545">
        <v>2</v>
      </c>
      <c r="V299" s="545">
        <v>2</v>
      </c>
      <c r="W299" s="545">
        <v>2</v>
      </c>
      <c r="X299" s="545">
        <v>2</v>
      </c>
      <c r="Y299" s="545">
        <v>2</v>
      </c>
      <c r="Z299" s="545">
        <v>2</v>
      </c>
      <c r="AA299" s="545">
        <v>2</v>
      </c>
      <c r="AB299" s="545">
        <v>2</v>
      </c>
      <c r="AC299" s="545">
        <v>2</v>
      </c>
      <c r="AD299" s="545">
        <v>2</v>
      </c>
      <c r="AE299" s="545">
        <v>2</v>
      </c>
      <c r="AF299" s="545">
        <v>2</v>
      </c>
      <c r="AG299" s="545">
        <v>2</v>
      </c>
      <c r="AH299" s="545">
        <v>2</v>
      </c>
      <c r="AI299" s="545">
        <v>2</v>
      </c>
      <c r="AJ299" s="545">
        <v>2</v>
      </c>
      <c r="AK299" s="545">
        <v>2</v>
      </c>
      <c r="AL299" s="545">
        <v>2</v>
      </c>
      <c r="AM299" s="545">
        <v>2</v>
      </c>
      <c r="AN299" s="545">
        <v>2</v>
      </c>
      <c r="AO299" s="438"/>
      <c r="AP299" s="438"/>
      <c r="AQ299" s="438"/>
      <c r="AR299" s="438"/>
      <c r="AS299" s="438"/>
      <c r="AT299" s="420"/>
      <c r="AU299" s="420"/>
      <c r="AV299" s="422"/>
      <c r="AW299" s="422"/>
      <c r="AX299" s="435"/>
    </row>
    <row r="300" spans="1:50" ht="15.75" hidden="1">
      <c r="A300" s="622">
        <v>34</v>
      </c>
      <c r="B300" s="623" t="s">
        <v>1179</v>
      </c>
      <c r="C300" s="573"/>
      <c r="D300" s="573"/>
      <c r="E300" s="573"/>
      <c r="F300" s="573"/>
      <c r="G300" s="573"/>
      <c r="H300" s="573"/>
      <c r="I300" s="573"/>
      <c r="J300" s="573"/>
      <c r="K300" s="573"/>
      <c r="L300" s="573"/>
      <c r="M300" s="573"/>
      <c r="N300" s="573"/>
      <c r="O300" s="623"/>
      <c r="P300" s="623"/>
      <c r="Q300" s="623"/>
      <c r="R300" s="624"/>
      <c r="S300" s="545">
        <v>0</v>
      </c>
      <c r="T300" s="545">
        <v>0</v>
      </c>
      <c r="U300" s="545">
        <v>0</v>
      </c>
      <c r="V300" s="545">
        <v>0</v>
      </c>
      <c r="W300" s="545">
        <v>0</v>
      </c>
      <c r="X300" s="545">
        <v>0</v>
      </c>
      <c r="Y300" s="545">
        <v>0</v>
      </c>
      <c r="Z300" s="545">
        <v>0</v>
      </c>
      <c r="AA300" s="545">
        <v>0</v>
      </c>
      <c r="AB300" s="545">
        <v>0</v>
      </c>
      <c r="AC300" s="545">
        <v>0</v>
      </c>
      <c r="AD300" s="545">
        <v>0</v>
      </c>
      <c r="AE300" s="545">
        <v>0</v>
      </c>
      <c r="AF300" s="545">
        <v>0</v>
      </c>
      <c r="AG300" s="545">
        <v>0</v>
      </c>
      <c r="AH300" s="545">
        <v>1</v>
      </c>
      <c r="AI300" s="545">
        <v>1</v>
      </c>
      <c r="AJ300" s="545">
        <v>1</v>
      </c>
      <c r="AK300" s="545">
        <v>1</v>
      </c>
      <c r="AL300" s="545">
        <v>1</v>
      </c>
      <c r="AM300" s="545">
        <v>1</v>
      </c>
      <c r="AN300" s="545">
        <v>1</v>
      </c>
      <c r="AO300" s="438"/>
      <c r="AP300" s="438"/>
      <c r="AQ300" s="438"/>
      <c r="AR300" s="438"/>
      <c r="AS300" s="438"/>
      <c r="AT300" s="420"/>
      <c r="AU300" s="420"/>
      <c r="AV300" s="422"/>
      <c r="AW300" s="422"/>
      <c r="AX300" s="435"/>
    </row>
    <row r="301" spans="1:50" hidden="1">
      <c r="A301" s="1159" t="s">
        <v>50</v>
      </c>
      <c r="B301" s="1160"/>
      <c r="C301" s="1160"/>
      <c r="D301" s="1160"/>
      <c r="E301" s="1160"/>
      <c r="F301" s="1160"/>
      <c r="G301" s="1160"/>
      <c r="H301" s="1160"/>
      <c r="I301" s="1160"/>
      <c r="J301" s="1160"/>
      <c r="K301" s="1160"/>
      <c r="L301" s="1160"/>
      <c r="M301" s="1160"/>
      <c r="N301" s="1160"/>
      <c r="O301" s="1160"/>
      <c r="P301" s="1160"/>
      <c r="Q301" s="1160"/>
      <c r="R301" s="1161"/>
      <c r="S301" s="427">
        <f>SUM(S267:S299)</f>
        <v>44</v>
      </c>
      <c r="T301" s="427">
        <f>SUM(T267:T299)</f>
        <v>44</v>
      </c>
      <c r="U301" s="427">
        <f>SUM(U267:U299)</f>
        <v>44</v>
      </c>
      <c r="V301" s="427">
        <f>SUM(V267:V299)</f>
        <v>49</v>
      </c>
      <c r="W301" s="427">
        <f t="shared" ref="W301:AV301" si="16">SUM(W267:W299)</f>
        <v>42</v>
      </c>
      <c r="X301" s="427">
        <f t="shared" si="16"/>
        <v>43</v>
      </c>
      <c r="Y301" s="427">
        <f t="shared" si="16"/>
        <v>43</v>
      </c>
      <c r="Z301" s="427">
        <f t="shared" si="16"/>
        <v>43</v>
      </c>
      <c r="AA301" s="427">
        <f t="shared" si="16"/>
        <v>43</v>
      </c>
      <c r="AB301" s="427">
        <f t="shared" si="16"/>
        <v>43</v>
      </c>
      <c r="AC301" s="427">
        <f t="shared" si="16"/>
        <v>43</v>
      </c>
      <c r="AD301" s="427">
        <f t="shared" si="16"/>
        <v>43</v>
      </c>
      <c r="AE301" s="427">
        <f t="shared" si="16"/>
        <v>43</v>
      </c>
      <c r="AF301" s="427">
        <f t="shared" si="16"/>
        <v>43</v>
      </c>
      <c r="AG301" s="427">
        <f t="shared" si="16"/>
        <v>43</v>
      </c>
      <c r="AH301" s="427">
        <f t="shared" ref="AH301:AM301" si="17">SUM(AH267:AH300)</f>
        <v>47</v>
      </c>
      <c r="AI301" s="427">
        <f t="shared" si="17"/>
        <v>47</v>
      </c>
      <c r="AJ301" s="427">
        <f t="shared" si="17"/>
        <v>47</v>
      </c>
      <c r="AK301" s="427">
        <f t="shared" si="17"/>
        <v>47</v>
      </c>
      <c r="AL301" s="427">
        <f t="shared" si="17"/>
        <v>45</v>
      </c>
      <c r="AM301" s="427">
        <f t="shared" si="17"/>
        <v>44</v>
      </c>
      <c r="AN301" s="427">
        <f>SUM(AN267:AN300)</f>
        <v>44</v>
      </c>
      <c r="AO301" s="427">
        <f t="shared" si="16"/>
        <v>0</v>
      </c>
      <c r="AP301" s="427">
        <f t="shared" si="16"/>
        <v>0</v>
      </c>
      <c r="AQ301" s="427">
        <f t="shared" si="16"/>
        <v>0</v>
      </c>
      <c r="AR301" s="427">
        <f t="shared" si="16"/>
        <v>0</v>
      </c>
      <c r="AS301" s="427">
        <f t="shared" si="16"/>
        <v>0</v>
      </c>
      <c r="AT301" s="427">
        <f t="shared" si="16"/>
        <v>0</v>
      </c>
      <c r="AU301" s="427">
        <f t="shared" si="16"/>
        <v>0</v>
      </c>
      <c r="AV301" s="427">
        <f t="shared" si="16"/>
        <v>0</v>
      </c>
      <c r="AW301" s="427">
        <f>SUM(AW268:AW299)</f>
        <v>0</v>
      </c>
      <c r="AX301" s="435"/>
    </row>
    <row r="302" spans="1:50" hidden="1">
      <c r="A302" s="1163" t="s">
        <v>60</v>
      </c>
      <c r="B302" s="1164"/>
      <c r="C302" s="1164"/>
      <c r="D302" s="1164"/>
      <c r="E302" s="1164"/>
      <c r="F302" s="1164"/>
      <c r="G302" s="1164"/>
      <c r="H302" s="1164"/>
      <c r="I302" s="1164"/>
      <c r="J302" s="1164"/>
      <c r="K302" s="1164"/>
      <c r="L302" s="1164"/>
      <c r="M302" s="1164"/>
      <c r="N302" s="1164"/>
      <c r="O302" s="1164"/>
      <c r="P302" s="1164"/>
      <c r="Q302" s="1164"/>
      <c r="R302" s="1164"/>
      <c r="S302" s="1164"/>
      <c r="T302" s="1164"/>
      <c r="U302" s="1164"/>
      <c r="V302" s="1164"/>
      <c r="W302" s="1164"/>
      <c r="X302" s="1164"/>
      <c r="Y302" s="1164"/>
      <c r="Z302" s="1164"/>
      <c r="AA302" s="1164"/>
      <c r="AB302" s="1164"/>
      <c r="AC302" s="1164"/>
      <c r="AD302" s="1164"/>
      <c r="AE302" s="1164"/>
      <c r="AF302" s="1164"/>
      <c r="AG302" s="1164"/>
      <c r="AH302" s="1164"/>
      <c r="AI302" s="1164"/>
      <c r="AJ302" s="1164"/>
      <c r="AK302" s="1164"/>
      <c r="AL302" s="1164"/>
      <c r="AM302" s="1164"/>
      <c r="AN302" s="1164"/>
      <c r="AO302" s="1164"/>
      <c r="AP302" s="1164"/>
      <c r="AQ302" s="1164"/>
      <c r="AR302" s="1164"/>
      <c r="AS302" s="1164"/>
      <c r="AT302" s="1164"/>
      <c r="AU302" s="1164"/>
      <c r="AV302" s="1164"/>
      <c r="AW302" s="1164"/>
      <c r="AX302" s="1165"/>
    </row>
    <row r="303" spans="1:50" hidden="1">
      <c r="A303" s="1166" t="s">
        <v>0</v>
      </c>
      <c r="B303" s="1166" t="s">
        <v>61</v>
      </c>
      <c r="C303" s="1166"/>
      <c r="D303" s="1166" t="s">
        <v>52</v>
      </c>
      <c r="E303" s="1166"/>
      <c r="F303" s="1166"/>
      <c r="G303" s="1166"/>
      <c r="H303" s="1166"/>
      <c r="I303" s="1166"/>
      <c r="J303" s="1166"/>
      <c r="K303" s="1166"/>
      <c r="L303" s="1166"/>
      <c r="M303" s="1166"/>
      <c r="N303" s="1166"/>
      <c r="O303" s="1166"/>
      <c r="P303" s="1166"/>
      <c r="Q303" s="1166"/>
      <c r="R303" s="1166"/>
      <c r="S303" s="1173" t="s">
        <v>1174</v>
      </c>
      <c r="T303" s="1174"/>
      <c r="U303" s="1174"/>
      <c r="V303" s="1174"/>
      <c r="W303" s="1174"/>
      <c r="X303" s="1174"/>
      <c r="Y303" s="1174"/>
      <c r="Z303" s="1174"/>
      <c r="AA303" s="1174"/>
      <c r="AB303" s="1174"/>
      <c r="AC303" s="1174"/>
      <c r="AD303" s="1174"/>
      <c r="AE303" s="1174"/>
      <c r="AF303" s="1174"/>
      <c r="AG303" s="1174"/>
      <c r="AH303" s="1174"/>
      <c r="AI303" s="1174"/>
      <c r="AJ303" s="1174"/>
      <c r="AK303" s="1174"/>
      <c r="AL303" s="1174"/>
      <c r="AM303" s="1174"/>
      <c r="AN303" s="1174"/>
      <c r="AO303" s="1174"/>
      <c r="AP303" s="1174"/>
      <c r="AQ303" s="1174"/>
      <c r="AR303" s="1174"/>
      <c r="AS303" s="1174"/>
      <c r="AT303" s="1174"/>
      <c r="AU303" s="1174"/>
      <c r="AV303" s="1174"/>
      <c r="AW303" s="1174"/>
      <c r="AX303" s="1176" t="s">
        <v>21</v>
      </c>
    </row>
    <row r="304" spans="1:50" hidden="1">
      <c r="A304" s="1166"/>
      <c r="B304" s="1166"/>
      <c r="C304" s="1166"/>
      <c r="D304" s="1166"/>
      <c r="E304" s="1166"/>
      <c r="F304" s="1166"/>
      <c r="G304" s="1166"/>
      <c r="H304" s="1166"/>
      <c r="I304" s="1166"/>
      <c r="J304" s="1166"/>
      <c r="K304" s="1166"/>
      <c r="L304" s="1166"/>
      <c r="M304" s="1166"/>
      <c r="N304" s="1166"/>
      <c r="O304" s="1166"/>
      <c r="P304" s="1166"/>
      <c r="Q304" s="1166"/>
      <c r="R304" s="1166"/>
      <c r="S304" s="563">
        <v>1</v>
      </c>
      <c r="T304" s="563">
        <v>2</v>
      </c>
      <c r="U304" s="563">
        <v>3</v>
      </c>
      <c r="V304" s="563">
        <v>4</v>
      </c>
      <c r="W304" s="563">
        <v>5</v>
      </c>
      <c r="X304" s="563">
        <v>6</v>
      </c>
      <c r="Y304" s="563">
        <v>7</v>
      </c>
      <c r="Z304" s="563">
        <v>8</v>
      </c>
      <c r="AA304" s="563">
        <v>9</v>
      </c>
      <c r="AB304" s="563">
        <v>10</v>
      </c>
      <c r="AC304" s="563">
        <v>11</v>
      </c>
      <c r="AD304" s="563">
        <v>12</v>
      </c>
      <c r="AE304" s="563">
        <v>13</v>
      </c>
      <c r="AF304" s="563">
        <v>14</v>
      </c>
      <c r="AG304" s="563">
        <v>15</v>
      </c>
      <c r="AH304" s="563">
        <v>16</v>
      </c>
      <c r="AI304" s="563">
        <v>17</v>
      </c>
      <c r="AJ304" s="563">
        <v>18</v>
      </c>
      <c r="AK304" s="563">
        <v>19</v>
      </c>
      <c r="AL304" s="407">
        <v>20</v>
      </c>
      <c r="AM304" s="407">
        <v>21</v>
      </c>
      <c r="AN304" s="407">
        <v>22</v>
      </c>
      <c r="AO304" s="407">
        <v>23</v>
      </c>
      <c r="AP304" s="407">
        <v>24</v>
      </c>
      <c r="AQ304" s="407">
        <v>25</v>
      </c>
      <c r="AR304" s="407">
        <v>26</v>
      </c>
      <c r="AS304" s="407">
        <v>27</v>
      </c>
      <c r="AT304" s="563">
        <v>28</v>
      </c>
      <c r="AU304" s="563">
        <v>29</v>
      </c>
      <c r="AV304" s="563">
        <v>30</v>
      </c>
      <c r="AW304" s="563">
        <v>31</v>
      </c>
      <c r="AX304" s="1177"/>
    </row>
    <row r="305" spans="1:50" hidden="1">
      <c r="A305" s="562">
        <v>1</v>
      </c>
      <c r="B305" s="1166">
        <v>2</v>
      </c>
      <c r="C305" s="1166"/>
      <c r="D305" s="1166">
        <v>3</v>
      </c>
      <c r="E305" s="1166"/>
      <c r="F305" s="1166"/>
      <c r="G305" s="1166"/>
      <c r="H305" s="1166"/>
      <c r="I305" s="1166"/>
      <c r="J305" s="1166"/>
      <c r="K305" s="1166"/>
      <c r="L305" s="1166"/>
      <c r="M305" s="1166"/>
      <c r="N305" s="1166"/>
      <c r="O305" s="1166"/>
      <c r="P305" s="1166"/>
      <c r="Q305" s="1166"/>
      <c r="R305" s="1166"/>
      <c r="S305" s="1173">
        <v>4</v>
      </c>
      <c r="T305" s="1174"/>
      <c r="U305" s="1174"/>
      <c r="V305" s="1174"/>
      <c r="W305" s="1174"/>
      <c r="X305" s="1174"/>
      <c r="Y305" s="1174"/>
      <c r="Z305" s="1174"/>
      <c r="AA305" s="1174"/>
      <c r="AB305" s="1174"/>
      <c r="AC305" s="1174"/>
      <c r="AD305" s="1174"/>
      <c r="AE305" s="1174"/>
      <c r="AF305" s="1174"/>
      <c r="AG305" s="1174"/>
      <c r="AH305" s="1174"/>
      <c r="AI305" s="1174"/>
      <c r="AJ305" s="1174"/>
      <c r="AK305" s="1174"/>
      <c r="AL305" s="1174"/>
      <c r="AM305" s="1174"/>
      <c r="AN305" s="1174"/>
      <c r="AO305" s="1174"/>
      <c r="AP305" s="1174"/>
      <c r="AQ305" s="1174"/>
      <c r="AR305" s="1174"/>
      <c r="AS305" s="1174"/>
      <c r="AT305" s="1174"/>
      <c r="AU305" s="1174"/>
      <c r="AV305" s="1174"/>
      <c r="AW305" s="1174"/>
      <c r="AX305" s="550">
        <v>5</v>
      </c>
    </row>
    <row r="306" spans="1:50" ht="15.75" hidden="1">
      <c r="A306" s="410">
        <v>1</v>
      </c>
      <c r="B306" s="1152" t="s">
        <v>389</v>
      </c>
      <c r="C306" s="1152"/>
      <c r="D306" s="1152" t="s">
        <v>216</v>
      </c>
      <c r="E306" s="1152"/>
      <c r="F306" s="1152"/>
      <c r="G306" s="1152"/>
      <c r="H306" s="1152"/>
      <c r="I306" s="1152"/>
      <c r="J306" s="1152"/>
      <c r="K306" s="1152"/>
      <c r="L306" s="1152"/>
      <c r="M306" s="1152"/>
      <c r="N306" s="1152"/>
      <c r="O306" s="1152"/>
      <c r="P306" s="1152"/>
      <c r="Q306" s="1152"/>
      <c r="R306" s="1152"/>
      <c r="S306" s="22">
        <v>0</v>
      </c>
      <c r="T306" s="22">
        <v>0</v>
      </c>
      <c r="U306" s="22">
        <v>0</v>
      </c>
      <c r="V306" s="22">
        <v>0</v>
      </c>
      <c r="W306" s="22">
        <v>0</v>
      </c>
      <c r="X306" s="22">
        <v>0</v>
      </c>
      <c r="Y306" s="22">
        <v>0</v>
      </c>
      <c r="Z306" s="22">
        <v>0</v>
      </c>
      <c r="AA306" s="22">
        <v>0</v>
      </c>
      <c r="AB306" s="22">
        <v>0</v>
      </c>
      <c r="AC306" s="22">
        <v>0</v>
      </c>
      <c r="AD306" s="22">
        <v>0</v>
      </c>
      <c r="AE306" s="22">
        <v>0</v>
      </c>
      <c r="AF306" s="22">
        <v>0</v>
      </c>
      <c r="AG306" s="22">
        <v>0</v>
      </c>
      <c r="AH306" s="22">
        <v>0</v>
      </c>
      <c r="AI306" s="22">
        <v>0</v>
      </c>
      <c r="AJ306" s="22">
        <v>0</v>
      </c>
      <c r="AK306" s="22">
        <v>0</v>
      </c>
      <c r="AL306" s="22">
        <v>0</v>
      </c>
      <c r="AM306" s="22">
        <v>0</v>
      </c>
      <c r="AN306" s="22">
        <v>0</v>
      </c>
      <c r="AO306" s="414"/>
      <c r="AP306" s="414"/>
      <c r="AQ306" s="418"/>
      <c r="AR306" s="418"/>
      <c r="AS306" s="418"/>
      <c r="AT306" s="419"/>
      <c r="AU306" s="419"/>
      <c r="AV306" s="419"/>
      <c r="AW306" s="419"/>
      <c r="AX306" s="432"/>
    </row>
    <row r="307" spans="1:50" ht="15.75" hidden="1">
      <c r="A307" s="410">
        <v>2</v>
      </c>
      <c r="B307" s="1152" t="s">
        <v>389</v>
      </c>
      <c r="C307" s="1152"/>
      <c r="D307" s="1153" t="s">
        <v>212</v>
      </c>
      <c r="E307" s="1154"/>
      <c r="F307" s="1154"/>
      <c r="G307" s="1154"/>
      <c r="H307" s="1154"/>
      <c r="I307" s="1154"/>
      <c r="J307" s="1154"/>
      <c r="K307" s="1154"/>
      <c r="L307" s="1154"/>
      <c r="M307" s="1154"/>
      <c r="N307" s="1154"/>
      <c r="O307" s="1154"/>
      <c r="P307" s="1154"/>
      <c r="Q307" s="1154"/>
      <c r="R307" s="1155"/>
      <c r="S307" s="22">
        <v>2</v>
      </c>
      <c r="T307" s="22">
        <v>2</v>
      </c>
      <c r="U307" s="22">
        <v>2</v>
      </c>
      <c r="V307" s="22">
        <v>2</v>
      </c>
      <c r="W307" s="22">
        <v>2</v>
      </c>
      <c r="X307" s="22">
        <v>2</v>
      </c>
      <c r="Y307" s="22">
        <v>2</v>
      </c>
      <c r="Z307" s="22">
        <v>3</v>
      </c>
      <c r="AA307" s="22">
        <v>3</v>
      </c>
      <c r="AB307" s="22">
        <v>3</v>
      </c>
      <c r="AC307" s="22">
        <v>3</v>
      </c>
      <c r="AD307" s="22">
        <v>3</v>
      </c>
      <c r="AE307" s="22">
        <v>3</v>
      </c>
      <c r="AF307" s="22">
        <v>3</v>
      </c>
      <c r="AG307" s="22">
        <v>3</v>
      </c>
      <c r="AH307" s="22">
        <v>3</v>
      </c>
      <c r="AI307" s="22">
        <v>3</v>
      </c>
      <c r="AJ307" s="22">
        <v>3</v>
      </c>
      <c r="AK307" s="22">
        <v>3</v>
      </c>
      <c r="AL307" s="22">
        <v>3</v>
      </c>
      <c r="AM307" s="22">
        <v>3</v>
      </c>
      <c r="AN307" s="22">
        <v>3</v>
      </c>
      <c r="AO307" s="414"/>
      <c r="AP307" s="414"/>
      <c r="AQ307" s="418"/>
      <c r="AR307" s="418"/>
      <c r="AS307" s="418"/>
      <c r="AT307" s="419"/>
      <c r="AU307" s="419"/>
      <c r="AV307" s="420"/>
      <c r="AW307" s="420"/>
      <c r="AX307" s="552"/>
    </row>
    <row r="308" spans="1:50" ht="15.75" hidden="1">
      <c r="A308" s="410">
        <v>3</v>
      </c>
      <c r="B308" s="1152" t="s">
        <v>389</v>
      </c>
      <c r="C308" s="1152"/>
      <c r="D308" s="1178" t="s">
        <v>213</v>
      </c>
      <c r="E308" s="1179"/>
      <c r="F308" s="1179"/>
      <c r="G308" s="1179"/>
      <c r="H308" s="1179"/>
      <c r="I308" s="1179"/>
      <c r="J308" s="1179"/>
      <c r="K308" s="1179"/>
      <c r="L308" s="1179"/>
      <c r="M308" s="1179"/>
      <c r="N308" s="1179"/>
      <c r="O308" s="1179"/>
      <c r="P308" s="1179"/>
      <c r="Q308" s="1179"/>
      <c r="R308" s="1180"/>
      <c r="S308" s="22">
        <v>0</v>
      </c>
      <c r="T308" s="22">
        <v>0</v>
      </c>
      <c r="U308" s="22">
        <v>0</v>
      </c>
      <c r="V308" s="22">
        <v>0</v>
      </c>
      <c r="W308" s="22">
        <v>0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  <c r="AG308" s="22">
        <v>0</v>
      </c>
      <c r="AH308" s="22">
        <v>0</v>
      </c>
      <c r="AI308" s="22">
        <v>0</v>
      </c>
      <c r="AJ308" s="22">
        <v>0</v>
      </c>
      <c r="AK308" s="22">
        <v>0</v>
      </c>
      <c r="AL308" s="22">
        <v>0</v>
      </c>
      <c r="AM308" s="22">
        <v>0</v>
      </c>
      <c r="AN308" s="22">
        <v>0</v>
      </c>
      <c r="AO308" s="414"/>
      <c r="AP308" s="414"/>
      <c r="AQ308" s="418"/>
      <c r="AR308" s="418"/>
      <c r="AS308" s="418"/>
      <c r="AT308" s="419"/>
      <c r="AU308" s="419"/>
      <c r="AV308" s="422"/>
      <c r="AW308" s="422"/>
      <c r="AX308" s="435"/>
    </row>
    <row r="309" spans="1:50" ht="15.75" hidden="1">
      <c r="A309" s="410">
        <v>4</v>
      </c>
      <c r="B309" s="1152" t="s">
        <v>389</v>
      </c>
      <c r="C309" s="1152"/>
      <c r="D309" s="1153" t="s">
        <v>214</v>
      </c>
      <c r="E309" s="1154"/>
      <c r="F309" s="1154"/>
      <c r="G309" s="1154"/>
      <c r="H309" s="1154"/>
      <c r="I309" s="1154"/>
      <c r="J309" s="1154"/>
      <c r="K309" s="1154"/>
      <c r="L309" s="1154"/>
      <c r="M309" s="1154"/>
      <c r="N309" s="1154"/>
      <c r="O309" s="1154"/>
      <c r="P309" s="1154"/>
      <c r="Q309" s="1154"/>
      <c r="R309" s="1155"/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0</v>
      </c>
      <c r="AN309" s="22">
        <v>0</v>
      </c>
      <c r="AO309" s="414"/>
      <c r="AP309" s="414"/>
      <c r="AQ309" s="418"/>
      <c r="AR309" s="418"/>
      <c r="AS309" s="418"/>
      <c r="AT309" s="419"/>
      <c r="AU309" s="419"/>
      <c r="AV309" s="422"/>
      <c r="AW309" s="422"/>
      <c r="AX309" s="435"/>
    </row>
    <row r="310" spans="1:50" ht="15.75" hidden="1">
      <c r="A310" s="410">
        <v>5</v>
      </c>
      <c r="B310" s="1152" t="s">
        <v>389</v>
      </c>
      <c r="C310" s="1152"/>
      <c r="D310" s="1153" t="s">
        <v>212</v>
      </c>
      <c r="E310" s="1154"/>
      <c r="F310" s="1154"/>
      <c r="G310" s="1154"/>
      <c r="H310" s="1154"/>
      <c r="I310" s="1154"/>
      <c r="J310" s="1154"/>
      <c r="K310" s="1154"/>
      <c r="L310" s="1154"/>
      <c r="M310" s="1154"/>
      <c r="N310" s="1154"/>
      <c r="O310" s="1154"/>
      <c r="P310" s="1154"/>
      <c r="Q310" s="1154"/>
      <c r="R310" s="1155"/>
      <c r="S310" s="22">
        <v>0</v>
      </c>
      <c r="T310" s="22">
        <v>0</v>
      </c>
      <c r="U310" s="22">
        <v>0</v>
      </c>
      <c r="V310" s="22">
        <v>0</v>
      </c>
      <c r="W310" s="22">
        <v>0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0</v>
      </c>
      <c r="AH310" s="22">
        <v>0</v>
      </c>
      <c r="AI310" s="22">
        <v>0</v>
      </c>
      <c r="AJ310" s="22">
        <v>0</v>
      </c>
      <c r="AK310" s="22">
        <v>0</v>
      </c>
      <c r="AL310" s="22">
        <v>0</v>
      </c>
      <c r="AM310" s="22">
        <v>0</v>
      </c>
      <c r="AN310" s="22">
        <v>0</v>
      </c>
      <c r="AO310" s="414"/>
      <c r="AP310" s="414"/>
      <c r="AQ310" s="422"/>
      <c r="AR310" s="422"/>
      <c r="AS310" s="422"/>
      <c r="AT310" s="419"/>
      <c r="AU310" s="422"/>
      <c r="AV310" s="422"/>
      <c r="AW310" s="422"/>
      <c r="AX310" s="435"/>
    </row>
    <row r="311" spans="1:50" ht="15.75" hidden="1">
      <c r="A311" s="410">
        <v>6</v>
      </c>
      <c r="B311" s="1152" t="s">
        <v>224</v>
      </c>
      <c r="C311" s="1152"/>
      <c r="D311" s="564" t="s">
        <v>225</v>
      </c>
      <c r="E311" s="565"/>
      <c r="F311" s="565"/>
      <c r="G311" s="565"/>
      <c r="H311" s="565"/>
      <c r="I311" s="565"/>
      <c r="J311" s="565"/>
      <c r="K311" s="565"/>
      <c r="L311" s="565"/>
      <c r="M311" s="565"/>
      <c r="N311" s="565"/>
      <c r="O311" s="565"/>
      <c r="P311" s="565"/>
      <c r="Q311" s="565"/>
      <c r="R311" s="566"/>
      <c r="S311" s="426"/>
      <c r="T311" s="426"/>
      <c r="U311" s="426"/>
      <c r="V311" s="426"/>
      <c r="W311" s="426"/>
      <c r="X311" s="426"/>
      <c r="Y311" s="441"/>
      <c r="Z311" s="441"/>
      <c r="AA311" s="441"/>
      <c r="AB311" s="441"/>
      <c r="AC311" s="441"/>
      <c r="AD311" s="442"/>
      <c r="AE311" s="443"/>
      <c r="AF311" s="443"/>
      <c r="AG311" s="443"/>
      <c r="AH311" s="443"/>
      <c r="AI311" s="443"/>
      <c r="AJ311" s="443"/>
      <c r="AK311" s="443"/>
      <c r="AL311" s="422"/>
      <c r="AM311" s="422"/>
      <c r="AN311" s="422"/>
      <c r="AO311" s="422"/>
      <c r="AP311" s="422"/>
      <c r="AQ311" s="422"/>
      <c r="AR311" s="422"/>
      <c r="AS311" s="422"/>
      <c r="AT311" s="422"/>
      <c r="AU311" s="422"/>
      <c r="AV311" s="422"/>
      <c r="AW311" s="422"/>
      <c r="AX311" s="435"/>
    </row>
    <row r="312" spans="1:50" ht="15.75" hidden="1">
      <c r="A312" s="410">
        <v>7</v>
      </c>
      <c r="B312" s="1152"/>
      <c r="C312" s="1152"/>
      <c r="D312" s="564"/>
      <c r="E312" s="565"/>
      <c r="F312" s="565"/>
      <c r="G312" s="565"/>
      <c r="H312" s="565"/>
      <c r="I312" s="565"/>
      <c r="J312" s="565"/>
      <c r="K312" s="565"/>
      <c r="L312" s="565"/>
      <c r="M312" s="565"/>
      <c r="N312" s="565"/>
      <c r="O312" s="565"/>
      <c r="P312" s="565"/>
      <c r="Q312" s="565"/>
      <c r="R312" s="566"/>
      <c r="S312" s="444"/>
      <c r="T312" s="444"/>
      <c r="U312" s="444"/>
      <c r="V312" s="427"/>
      <c r="W312" s="445"/>
      <c r="X312" s="445"/>
      <c r="Y312" s="445"/>
      <c r="Z312" s="445"/>
      <c r="AA312" s="445"/>
      <c r="AB312" s="445"/>
      <c r="AC312" s="445"/>
      <c r="AD312" s="445"/>
      <c r="AE312" s="437"/>
      <c r="AF312" s="437"/>
      <c r="AG312" s="437"/>
      <c r="AH312" s="437"/>
      <c r="AI312" s="437"/>
      <c r="AJ312" s="437"/>
      <c r="AK312" s="437"/>
      <c r="AL312" s="422"/>
      <c r="AM312" s="422"/>
      <c r="AN312" s="422"/>
      <c r="AO312" s="422"/>
      <c r="AP312" s="422"/>
      <c r="AQ312" s="422"/>
      <c r="AR312" s="422"/>
      <c r="AS312" s="422"/>
      <c r="AT312" s="422"/>
      <c r="AU312" s="422"/>
      <c r="AV312" s="422"/>
      <c r="AW312" s="422"/>
      <c r="AX312" s="435"/>
    </row>
    <row r="313" spans="1:50" hidden="1">
      <c r="A313" s="410">
        <v>8</v>
      </c>
      <c r="B313" s="1152"/>
      <c r="C313" s="1152"/>
      <c r="D313" s="564"/>
      <c r="E313" s="565"/>
      <c r="F313" s="565"/>
      <c r="G313" s="565"/>
      <c r="H313" s="565"/>
      <c r="I313" s="565"/>
      <c r="J313" s="565"/>
      <c r="K313" s="565"/>
      <c r="L313" s="565"/>
      <c r="M313" s="565"/>
      <c r="N313" s="565"/>
      <c r="O313" s="565"/>
      <c r="P313" s="565"/>
      <c r="Q313" s="565"/>
      <c r="R313" s="566"/>
      <c r="S313" s="445"/>
      <c r="T313" s="445"/>
      <c r="U313" s="445"/>
      <c r="V313" s="445"/>
      <c r="W313" s="445"/>
      <c r="X313" s="445"/>
      <c r="Y313" s="445"/>
      <c r="Z313" s="445"/>
      <c r="AA313" s="445"/>
      <c r="AB313" s="445"/>
      <c r="AC313" s="445"/>
      <c r="AD313" s="445"/>
      <c r="AE313" s="437"/>
      <c r="AF313" s="437"/>
      <c r="AG313" s="433"/>
      <c r="AH313" s="446"/>
      <c r="AI313" s="446"/>
      <c r="AJ313" s="446"/>
      <c r="AK313" s="446"/>
      <c r="AL313" s="422"/>
      <c r="AM313" s="422"/>
      <c r="AN313" s="422"/>
      <c r="AO313" s="422"/>
      <c r="AP313" s="422"/>
      <c r="AQ313" s="422"/>
      <c r="AR313" s="422"/>
      <c r="AS313" s="422"/>
      <c r="AT313" s="422"/>
      <c r="AU313" s="422"/>
      <c r="AV313" s="422"/>
      <c r="AW313" s="422"/>
      <c r="AX313" s="435"/>
    </row>
    <row r="314" spans="1:50" hidden="1">
      <c r="A314" s="410">
        <v>9</v>
      </c>
      <c r="B314" s="1152"/>
      <c r="C314" s="1152"/>
      <c r="D314" s="564"/>
      <c r="E314" s="565"/>
      <c r="F314" s="565"/>
      <c r="G314" s="565"/>
      <c r="H314" s="565"/>
      <c r="I314" s="565"/>
      <c r="J314" s="565"/>
      <c r="K314" s="565"/>
      <c r="L314" s="565"/>
      <c r="M314" s="565"/>
      <c r="N314" s="565"/>
      <c r="O314" s="565"/>
      <c r="P314" s="565"/>
      <c r="Q314" s="565"/>
      <c r="R314" s="566"/>
      <c r="S314" s="445"/>
      <c r="T314" s="445"/>
      <c r="U314" s="445"/>
      <c r="V314" s="445"/>
      <c r="W314" s="445"/>
      <c r="X314" s="445"/>
      <c r="Y314" s="445"/>
      <c r="Z314" s="445"/>
      <c r="AA314" s="445"/>
      <c r="AB314" s="445"/>
      <c r="AC314" s="445"/>
      <c r="AD314" s="445"/>
      <c r="AE314" s="437"/>
      <c r="AF314" s="437"/>
      <c r="AG314" s="433"/>
      <c r="AH314" s="446"/>
      <c r="AI314" s="446"/>
      <c r="AJ314" s="446"/>
      <c r="AK314" s="446"/>
      <c r="AL314" s="422"/>
      <c r="AM314" s="422"/>
      <c r="AN314" s="422"/>
      <c r="AO314" s="422"/>
      <c r="AP314" s="422"/>
      <c r="AQ314" s="422"/>
      <c r="AR314" s="422"/>
      <c r="AS314" s="422"/>
      <c r="AT314" s="422"/>
      <c r="AU314" s="422"/>
      <c r="AV314" s="422"/>
      <c r="AW314" s="422"/>
      <c r="AX314" s="435"/>
    </row>
    <row r="315" spans="1:50" hidden="1">
      <c r="A315" s="410">
        <v>10</v>
      </c>
      <c r="B315" s="1152"/>
      <c r="C315" s="1152"/>
      <c r="D315" s="1153"/>
      <c r="E315" s="1154"/>
      <c r="F315" s="1154"/>
      <c r="G315" s="1154"/>
      <c r="H315" s="1154"/>
      <c r="I315" s="1154"/>
      <c r="J315" s="1154"/>
      <c r="K315" s="1154"/>
      <c r="L315" s="1154"/>
      <c r="M315" s="1154"/>
      <c r="N315" s="1154"/>
      <c r="O315" s="1154"/>
      <c r="P315" s="1154"/>
      <c r="Q315" s="1154"/>
      <c r="R315" s="1155"/>
      <c r="S315" s="445"/>
      <c r="T315" s="445"/>
      <c r="U315" s="445"/>
      <c r="V315" s="445"/>
      <c r="W315" s="445"/>
      <c r="X315" s="445"/>
      <c r="Y315" s="445"/>
      <c r="Z315" s="445"/>
      <c r="AA315" s="445"/>
      <c r="AB315" s="445"/>
      <c r="AC315" s="445"/>
      <c r="AD315" s="445"/>
      <c r="AE315" s="437"/>
      <c r="AF315" s="437"/>
      <c r="AG315" s="433"/>
      <c r="AH315" s="446"/>
      <c r="AI315" s="446"/>
      <c r="AJ315" s="446"/>
      <c r="AK315" s="446"/>
      <c r="AL315" s="422"/>
      <c r="AM315" s="422"/>
      <c r="AN315" s="422"/>
      <c r="AO315" s="422"/>
      <c r="AP315" s="422"/>
      <c r="AQ315" s="422"/>
      <c r="AR315" s="422"/>
      <c r="AS315" s="422"/>
      <c r="AT315" s="422"/>
      <c r="AU315" s="422"/>
      <c r="AV315" s="422"/>
      <c r="AW315" s="422"/>
      <c r="AX315" s="435"/>
    </row>
    <row r="316" spans="1:50" hidden="1">
      <c r="A316" s="1159" t="s">
        <v>50</v>
      </c>
      <c r="B316" s="1160"/>
      <c r="C316" s="1160"/>
      <c r="D316" s="1160"/>
      <c r="E316" s="1160"/>
      <c r="F316" s="1160"/>
      <c r="G316" s="1160"/>
      <c r="H316" s="1160"/>
      <c r="I316" s="1160"/>
      <c r="J316" s="1160"/>
      <c r="K316" s="1160"/>
      <c r="L316" s="1160"/>
      <c r="M316" s="1160"/>
      <c r="N316" s="1160"/>
      <c r="O316" s="1160"/>
      <c r="P316" s="1160"/>
      <c r="Q316" s="1160"/>
      <c r="R316" s="1161"/>
      <c r="S316" s="445">
        <f>SUM(S306:S315)</f>
        <v>2</v>
      </c>
      <c r="T316" s="445">
        <f t="shared" ref="T316:AW316" si="18">SUM(T306:T315)</f>
        <v>2</v>
      </c>
      <c r="U316" s="445">
        <f t="shared" si="18"/>
        <v>2</v>
      </c>
      <c r="V316" s="445">
        <f t="shared" si="18"/>
        <v>2</v>
      </c>
      <c r="W316" s="445">
        <f t="shared" si="18"/>
        <v>2</v>
      </c>
      <c r="X316" s="445">
        <f t="shared" si="18"/>
        <v>2</v>
      </c>
      <c r="Y316" s="445">
        <f t="shared" si="18"/>
        <v>2</v>
      </c>
      <c r="Z316" s="445">
        <f t="shared" si="18"/>
        <v>3</v>
      </c>
      <c r="AA316" s="445">
        <f t="shared" si="18"/>
        <v>3</v>
      </c>
      <c r="AB316" s="445">
        <f t="shared" si="18"/>
        <v>3</v>
      </c>
      <c r="AC316" s="445">
        <f t="shared" si="18"/>
        <v>3</v>
      </c>
      <c r="AD316" s="445">
        <f t="shared" si="18"/>
        <v>3</v>
      </c>
      <c r="AE316" s="445">
        <f t="shared" si="18"/>
        <v>3</v>
      </c>
      <c r="AF316" s="445">
        <f t="shared" si="18"/>
        <v>3</v>
      </c>
      <c r="AG316" s="445">
        <f t="shared" si="18"/>
        <v>3</v>
      </c>
      <c r="AH316" s="445">
        <f t="shared" si="18"/>
        <v>3</v>
      </c>
      <c r="AI316" s="445">
        <f t="shared" si="18"/>
        <v>3</v>
      </c>
      <c r="AJ316" s="445">
        <f t="shared" si="18"/>
        <v>3</v>
      </c>
      <c r="AK316" s="445">
        <f t="shared" si="18"/>
        <v>3</v>
      </c>
      <c r="AL316" s="445">
        <f t="shared" si="18"/>
        <v>3</v>
      </c>
      <c r="AM316" s="445">
        <f t="shared" si="18"/>
        <v>3</v>
      </c>
      <c r="AN316" s="445">
        <f t="shared" si="18"/>
        <v>3</v>
      </c>
      <c r="AO316" s="445">
        <f t="shared" si="18"/>
        <v>0</v>
      </c>
      <c r="AP316" s="445">
        <f t="shared" si="18"/>
        <v>0</v>
      </c>
      <c r="AQ316" s="445">
        <f t="shared" si="18"/>
        <v>0</v>
      </c>
      <c r="AR316" s="445">
        <f t="shared" si="18"/>
        <v>0</v>
      </c>
      <c r="AS316" s="445">
        <f t="shared" si="18"/>
        <v>0</v>
      </c>
      <c r="AT316" s="445">
        <f t="shared" si="18"/>
        <v>0</v>
      </c>
      <c r="AU316" s="445">
        <f t="shared" si="18"/>
        <v>0</v>
      </c>
      <c r="AV316" s="445">
        <f t="shared" si="18"/>
        <v>0</v>
      </c>
      <c r="AW316" s="445">
        <f t="shared" si="18"/>
        <v>0</v>
      </c>
      <c r="AX316" s="435"/>
    </row>
    <row r="317" spans="1:50" hidden="1">
      <c r="A317" s="1163" t="s">
        <v>62</v>
      </c>
      <c r="B317" s="1164"/>
      <c r="C317" s="1164"/>
      <c r="D317" s="1164"/>
      <c r="E317" s="1164"/>
      <c r="F317" s="1164"/>
      <c r="G317" s="1164"/>
      <c r="H317" s="1164"/>
      <c r="I317" s="1164"/>
      <c r="J317" s="1164"/>
      <c r="K317" s="1164"/>
      <c r="L317" s="1164"/>
      <c r="M317" s="1164"/>
      <c r="N317" s="1164"/>
      <c r="O317" s="1164"/>
      <c r="P317" s="1164"/>
      <c r="Q317" s="1164"/>
      <c r="R317" s="1164"/>
      <c r="S317" s="1164"/>
      <c r="T317" s="1164"/>
      <c r="U317" s="1164"/>
      <c r="V317" s="1164"/>
      <c r="W317" s="1164"/>
      <c r="X317" s="1164"/>
      <c r="Y317" s="1164"/>
      <c r="Z317" s="1164"/>
      <c r="AA317" s="1164"/>
      <c r="AB317" s="1164"/>
      <c r="AC317" s="1164"/>
      <c r="AD317" s="1164"/>
      <c r="AE317" s="1164"/>
      <c r="AF317" s="1164"/>
      <c r="AG317" s="1164"/>
      <c r="AH317" s="1164"/>
      <c r="AI317" s="1164"/>
      <c r="AJ317" s="1164"/>
      <c r="AK317" s="1164"/>
      <c r="AL317" s="1164"/>
      <c r="AM317" s="1164"/>
      <c r="AN317" s="1164"/>
      <c r="AO317" s="1164"/>
      <c r="AP317" s="1164"/>
      <c r="AQ317" s="1164"/>
      <c r="AR317" s="1164"/>
      <c r="AS317" s="1164"/>
      <c r="AT317" s="1164"/>
      <c r="AU317" s="1164"/>
      <c r="AV317" s="1164"/>
      <c r="AW317" s="1164"/>
      <c r="AX317" s="1165"/>
    </row>
    <row r="318" spans="1:50" hidden="1">
      <c r="A318" s="1166" t="s">
        <v>0</v>
      </c>
      <c r="B318" s="1166" t="s">
        <v>61</v>
      </c>
      <c r="C318" s="1166"/>
      <c r="D318" s="1167" t="s">
        <v>40</v>
      </c>
      <c r="E318" s="1168"/>
      <c r="F318" s="1168"/>
      <c r="G318" s="1168"/>
      <c r="H318" s="1168"/>
      <c r="I318" s="1168"/>
      <c r="J318" s="1168"/>
      <c r="K318" s="1168"/>
      <c r="L318" s="1168"/>
      <c r="M318" s="1168"/>
      <c r="N318" s="1168"/>
      <c r="O318" s="1169"/>
      <c r="P318" s="1167" t="s">
        <v>6</v>
      </c>
      <c r="Q318" s="1168"/>
      <c r="R318" s="1169"/>
      <c r="S318" s="1173" t="s">
        <v>1174</v>
      </c>
      <c r="T318" s="1174"/>
      <c r="U318" s="1174"/>
      <c r="V318" s="1174"/>
      <c r="W318" s="1174"/>
      <c r="X318" s="1174"/>
      <c r="Y318" s="1174"/>
      <c r="Z318" s="1174"/>
      <c r="AA318" s="1174"/>
      <c r="AB318" s="1174"/>
      <c r="AC318" s="1174"/>
      <c r="AD318" s="1174"/>
      <c r="AE318" s="1174"/>
      <c r="AF318" s="1174"/>
      <c r="AG318" s="1174"/>
      <c r="AH318" s="1174"/>
      <c r="AI318" s="1174"/>
      <c r="AJ318" s="1174"/>
      <c r="AK318" s="1174"/>
      <c r="AL318" s="1174"/>
      <c r="AM318" s="1174"/>
      <c r="AN318" s="1174"/>
      <c r="AO318" s="1174"/>
      <c r="AP318" s="1174"/>
      <c r="AQ318" s="1174"/>
      <c r="AR318" s="1174"/>
      <c r="AS318" s="1174"/>
      <c r="AT318" s="1174"/>
      <c r="AU318" s="1174"/>
      <c r="AV318" s="1174"/>
      <c r="AW318" s="1174"/>
      <c r="AX318" s="435"/>
    </row>
    <row r="319" spans="1:50" hidden="1">
      <c r="A319" s="1166"/>
      <c r="B319" s="1166"/>
      <c r="C319" s="1166"/>
      <c r="D319" s="1170"/>
      <c r="E319" s="1171"/>
      <c r="F319" s="1171"/>
      <c r="G319" s="1171"/>
      <c r="H319" s="1171"/>
      <c r="I319" s="1171"/>
      <c r="J319" s="1171"/>
      <c r="K319" s="1171"/>
      <c r="L319" s="1171"/>
      <c r="M319" s="1171"/>
      <c r="N319" s="1171"/>
      <c r="O319" s="1172"/>
      <c r="P319" s="1170"/>
      <c r="Q319" s="1171"/>
      <c r="R319" s="1172"/>
      <c r="S319" s="563">
        <v>1</v>
      </c>
      <c r="T319" s="563">
        <v>2</v>
      </c>
      <c r="U319" s="563">
        <v>3</v>
      </c>
      <c r="V319" s="563">
        <v>4</v>
      </c>
      <c r="W319" s="563">
        <v>5</v>
      </c>
      <c r="X319" s="563">
        <v>6</v>
      </c>
      <c r="Y319" s="563">
        <v>7</v>
      </c>
      <c r="Z319" s="563">
        <v>8</v>
      </c>
      <c r="AA319" s="563">
        <v>9</v>
      </c>
      <c r="AB319" s="563">
        <v>10</v>
      </c>
      <c r="AC319" s="563">
        <v>11</v>
      </c>
      <c r="AD319" s="563">
        <v>12</v>
      </c>
      <c r="AE319" s="563">
        <v>13</v>
      </c>
      <c r="AF319" s="563">
        <v>14</v>
      </c>
      <c r="AG319" s="563">
        <v>15</v>
      </c>
      <c r="AH319" s="563">
        <v>16</v>
      </c>
      <c r="AI319" s="563">
        <v>17</v>
      </c>
      <c r="AJ319" s="563">
        <v>18</v>
      </c>
      <c r="AK319" s="563">
        <v>19</v>
      </c>
      <c r="AL319" s="407">
        <v>20</v>
      </c>
      <c r="AM319" s="407">
        <v>21</v>
      </c>
      <c r="AN319" s="407">
        <v>22</v>
      </c>
      <c r="AO319" s="407">
        <v>23</v>
      </c>
      <c r="AP319" s="407">
        <v>24</v>
      </c>
      <c r="AQ319" s="407">
        <v>25</v>
      </c>
      <c r="AR319" s="407">
        <v>26</v>
      </c>
      <c r="AS319" s="407">
        <v>27</v>
      </c>
      <c r="AT319" s="563">
        <v>28</v>
      </c>
      <c r="AU319" s="563">
        <v>29</v>
      </c>
      <c r="AV319" s="563">
        <v>30</v>
      </c>
      <c r="AW319" s="563">
        <v>30</v>
      </c>
      <c r="AX319" s="552"/>
    </row>
    <row r="320" spans="1:50" hidden="1">
      <c r="A320" s="562">
        <v>1</v>
      </c>
      <c r="B320" s="1166">
        <v>2</v>
      </c>
      <c r="C320" s="1166"/>
      <c r="D320" s="1174">
        <v>3</v>
      </c>
      <c r="E320" s="1174"/>
      <c r="F320" s="1174"/>
      <c r="G320" s="1174"/>
      <c r="H320" s="1174"/>
      <c r="I320" s="1174"/>
      <c r="J320" s="1174"/>
      <c r="K320" s="1174"/>
      <c r="L320" s="1174"/>
      <c r="M320" s="1174"/>
      <c r="N320" s="1174"/>
      <c r="O320" s="1175"/>
      <c r="P320" s="1173">
        <v>4</v>
      </c>
      <c r="Q320" s="1174"/>
      <c r="R320" s="1175"/>
      <c r="S320" s="1173">
        <v>4</v>
      </c>
      <c r="T320" s="1174"/>
      <c r="U320" s="1174"/>
      <c r="V320" s="1174"/>
      <c r="W320" s="1174"/>
      <c r="X320" s="1174"/>
      <c r="Y320" s="1174"/>
      <c r="Z320" s="1174"/>
      <c r="AA320" s="1174"/>
      <c r="AB320" s="1174"/>
      <c r="AC320" s="1174"/>
      <c r="AD320" s="1174"/>
      <c r="AE320" s="1174"/>
      <c r="AF320" s="1174"/>
      <c r="AG320" s="1174"/>
      <c r="AH320" s="1174"/>
      <c r="AI320" s="1174"/>
      <c r="AJ320" s="1174"/>
      <c r="AK320" s="1174"/>
      <c r="AL320" s="1174"/>
      <c r="AM320" s="1174"/>
      <c r="AN320" s="1174"/>
      <c r="AO320" s="1174"/>
      <c r="AP320" s="1174"/>
      <c r="AQ320" s="1174"/>
      <c r="AR320" s="1174"/>
      <c r="AS320" s="1174"/>
      <c r="AT320" s="1174"/>
      <c r="AU320" s="1174"/>
      <c r="AV320" s="1174"/>
      <c r="AW320" s="1174"/>
      <c r="AX320" s="1176" t="s">
        <v>21</v>
      </c>
    </row>
    <row r="321" spans="1:50" ht="15.75" hidden="1">
      <c r="A321" s="410">
        <v>1</v>
      </c>
      <c r="B321" s="1152" t="s">
        <v>389</v>
      </c>
      <c r="C321" s="1152"/>
      <c r="D321" s="1153" t="s">
        <v>217</v>
      </c>
      <c r="E321" s="1154"/>
      <c r="F321" s="1154"/>
      <c r="G321" s="1154"/>
      <c r="H321" s="1154"/>
      <c r="I321" s="1154"/>
      <c r="J321" s="1154"/>
      <c r="K321" s="1154"/>
      <c r="L321" s="1154"/>
      <c r="M321" s="1154"/>
      <c r="N321" s="1154"/>
      <c r="O321" s="1155"/>
      <c r="P321" s="1156" t="s">
        <v>215</v>
      </c>
      <c r="Q321" s="1157"/>
      <c r="R321" s="1158"/>
      <c r="S321" s="414">
        <v>2</v>
      </c>
      <c r="T321" s="414">
        <v>2</v>
      </c>
      <c r="U321" s="414">
        <v>2</v>
      </c>
      <c r="V321" s="414">
        <v>2</v>
      </c>
      <c r="W321" s="414">
        <v>2</v>
      </c>
      <c r="X321" s="414">
        <v>2</v>
      </c>
      <c r="Y321" s="414">
        <v>2</v>
      </c>
      <c r="Z321" s="414">
        <v>2</v>
      </c>
      <c r="AA321" s="414">
        <v>2</v>
      </c>
      <c r="AB321" s="414">
        <v>2</v>
      </c>
      <c r="AC321" s="414">
        <v>2</v>
      </c>
      <c r="AD321" s="414">
        <v>2</v>
      </c>
      <c r="AE321" s="414">
        <v>2</v>
      </c>
      <c r="AF321" s="414">
        <v>2</v>
      </c>
      <c r="AG321" s="414">
        <v>2</v>
      </c>
      <c r="AH321" s="414">
        <v>2</v>
      </c>
      <c r="AI321" s="414">
        <v>2</v>
      </c>
      <c r="AJ321" s="414">
        <v>2</v>
      </c>
      <c r="AK321" s="414">
        <v>2</v>
      </c>
      <c r="AL321" s="414">
        <v>2</v>
      </c>
      <c r="AM321" s="414">
        <v>2</v>
      </c>
      <c r="AN321" s="414">
        <v>2</v>
      </c>
      <c r="AO321" s="419"/>
      <c r="AP321" s="419"/>
      <c r="AQ321" s="419"/>
      <c r="AR321" s="419"/>
      <c r="AS321" s="419"/>
      <c r="AT321" s="419"/>
      <c r="AU321" s="419"/>
      <c r="AV321" s="419"/>
      <c r="AW321" s="419"/>
      <c r="AX321" s="1177"/>
    </row>
    <row r="322" spans="1:50" ht="15.75" hidden="1">
      <c r="A322" s="410">
        <v>2</v>
      </c>
      <c r="B322" s="1152" t="s">
        <v>224</v>
      </c>
      <c r="C322" s="1152"/>
      <c r="D322" s="1153" t="s">
        <v>226</v>
      </c>
      <c r="E322" s="1154"/>
      <c r="F322" s="1154"/>
      <c r="G322" s="1154"/>
      <c r="H322" s="1154"/>
      <c r="I322" s="1154"/>
      <c r="J322" s="1154"/>
      <c r="K322" s="1154"/>
      <c r="L322" s="1154"/>
      <c r="M322" s="1154"/>
      <c r="N322" s="1154"/>
      <c r="O322" s="1155"/>
      <c r="P322" s="1156" t="s">
        <v>227</v>
      </c>
      <c r="Q322" s="1157"/>
      <c r="R322" s="1158"/>
      <c r="S322" s="426">
        <v>0</v>
      </c>
      <c r="T322" s="426">
        <v>0</v>
      </c>
      <c r="U322" s="426">
        <v>0</v>
      </c>
      <c r="V322" s="426">
        <v>0</v>
      </c>
      <c r="W322" s="426">
        <v>0</v>
      </c>
      <c r="X322" s="426">
        <v>0</v>
      </c>
      <c r="Y322" s="426">
        <v>0</v>
      </c>
      <c r="Z322" s="426">
        <v>0</v>
      </c>
      <c r="AA322" s="426">
        <v>0</v>
      </c>
      <c r="AB322" s="426">
        <v>0</v>
      </c>
      <c r="AC322" s="426">
        <v>0</v>
      </c>
      <c r="AD322" s="426">
        <v>0</v>
      </c>
      <c r="AE322" s="426">
        <v>0</v>
      </c>
      <c r="AF322" s="426">
        <v>0</v>
      </c>
      <c r="AG322" s="426">
        <v>0</v>
      </c>
      <c r="AH322" s="426">
        <v>0</v>
      </c>
      <c r="AI322" s="426">
        <v>0</v>
      </c>
      <c r="AJ322" s="426">
        <v>0</v>
      </c>
      <c r="AK322" s="426">
        <v>0</v>
      </c>
      <c r="AL322" s="426">
        <v>0</v>
      </c>
      <c r="AM322" s="426">
        <v>0</v>
      </c>
      <c r="AN322" s="426">
        <v>0</v>
      </c>
      <c r="AO322" s="419"/>
      <c r="AP322" s="419"/>
      <c r="AQ322" s="419"/>
      <c r="AR322" s="419"/>
      <c r="AS322" s="419"/>
      <c r="AT322" s="420"/>
      <c r="AU322" s="420"/>
      <c r="AV322" s="420"/>
      <c r="AW322" s="420"/>
      <c r="AX322" s="552">
        <v>6</v>
      </c>
    </row>
    <row r="323" spans="1:50" ht="15.75" hidden="1">
      <c r="A323" s="410">
        <v>3</v>
      </c>
      <c r="B323" s="1152"/>
      <c r="C323" s="1152"/>
      <c r="D323" s="1153"/>
      <c r="E323" s="1154"/>
      <c r="F323" s="1154"/>
      <c r="G323" s="1154"/>
      <c r="H323" s="1154"/>
      <c r="I323" s="1154"/>
      <c r="J323" s="1154"/>
      <c r="K323" s="1154"/>
      <c r="L323" s="1154"/>
      <c r="M323" s="1154"/>
      <c r="N323" s="1154"/>
      <c r="O323" s="1155"/>
      <c r="P323" s="1156"/>
      <c r="Q323" s="1157"/>
      <c r="R323" s="1158"/>
      <c r="S323" s="444"/>
      <c r="T323" s="444"/>
      <c r="U323" s="444"/>
      <c r="V323" s="427"/>
      <c r="W323" s="427"/>
      <c r="X323" s="427"/>
      <c r="Y323" s="427"/>
      <c r="Z323" s="445"/>
      <c r="AA323" s="445"/>
      <c r="AB323" s="445"/>
      <c r="AC323" s="442"/>
      <c r="AD323" s="442"/>
      <c r="AE323" s="443"/>
      <c r="AF323" s="443"/>
      <c r="AG323" s="443"/>
      <c r="AH323" s="446"/>
      <c r="AI323" s="446"/>
      <c r="AJ323" s="446"/>
      <c r="AK323" s="446"/>
      <c r="AL323" s="422"/>
      <c r="AM323" s="422"/>
      <c r="AN323" s="422"/>
      <c r="AO323" s="422"/>
      <c r="AP323" s="422"/>
      <c r="AQ323" s="422"/>
      <c r="AR323" s="422"/>
      <c r="AS323" s="422"/>
      <c r="AT323" s="422"/>
      <c r="AU323" s="422"/>
      <c r="AV323" s="422"/>
      <c r="AW323" s="422"/>
      <c r="AX323" s="410"/>
    </row>
    <row r="324" spans="1:50" hidden="1">
      <c r="A324" s="410">
        <v>4</v>
      </c>
      <c r="B324" s="1152"/>
      <c r="C324" s="1152"/>
      <c r="D324" s="1153"/>
      <c r="E324" s="1154"/>
      <c r="F324" s="1154"/>
      <c r="G324" s="1154"/>
      <c r="H324" s="1154"/>
      <c r="I324" s="1154"/>
      <c r="J324" s="1154"/>
      <c r="K324" s="1154"/>
      <c r="L324" s="1154"/>
      <c r="M324" s="1154"/>
      <c r="N324" s="1154"/>
      <c r="O324" s="1155"/>
      <c r="P324" s="1156"/>
      <c r="Q324" s="1157"/>
      <c r="R324" s="1158"/>
      <c r="S324" s="427"/>
      <c r="T324" s="427"/>
      <c r="U324" s="427"/>
      <c r="V324" s="427"/>
      <c r="W324" s="445"/>
      <c r="X324" s="445"/>
      <c r="Y324" s="445"/>
      <c r="Z324" s="445"/>
      <c r="AA324" s="445"/>
      <c r="AB324" s="445"/>
      <c r="AC324" s="445"/>
      <c r="AD324" s="445"/>
      <c r="AE324" s="437"/>
      <c r="AF324" s="437"/>
      <c r="AG324" s="437"/>
      <c r="AH324" s="446"/>
      <c r="AI324" s="446"/>
      <c r="AJ324" s="446"/>
      <c r="AK324" s="446"/>
      <c r="AL324" s="422"/>
      <c r="AM324" s="422"/>
      <c r="AN324" s="422"/>
      <c r="AO324" s="422"/>
      <c r="AP324" s="422"/>
      <c r="AQ324" s="422"/>
      <c r="AR324" s="422"/>
      <c r="AS324" s="422"/>
      <c r="AT324" s="422"/>
      <c r="AU324" s="422"/>
      <c r="AV324" s="422"/>
      <c r="AW324" s="422"/>
      <c r="AX324" s="410"/>
    </row>
    <row r="325" spans="1:50" hidden="1">
      <c r="A325" s="1159" t="s">
        <v>50</v>
      </c>
      <c r="B325" s="1160"/>
      <c r="C325" s="1160"/>
      <c r="D325" s="1160"/>
      <c r="E325" s="1160"/>
      <c r="F325" s="1160"/>
      <c r="G325" s="1160"/>
      <c r="H325" s="1160"/>
      <c r="I325" s="1160"/>
      <c r="J325" s="1160"/>
      <c r="K325" s="1160"/>
      <c r="L325" s="1160"/>
      <c r="M325" s="1160"/>
      <c r="N325" s="1160"/>
      <c r="O325" s="1160"/>
      <c r="P325" s="1160"/>
      <c r="Q325" s="1160"/>
      <c r="R325" s="1161"/>
      <c r="S325" s="445">
        <f t="shared" ref="S325:AV325" si="19">SUM(S321:S324)</f>
        <v>2</v>
      </c>
      <c r="T325" s="445">
        <f t="shared" si="19"/>
        <v>2</v>
      </c>
      <c r="U325" s="445">
        <f t="shared" si="19"/>
        <v>2</v>
      </c>
      <c r="V325" s="445">
        <f t="shared" si="19"/>
        <v>2</v>
      </c>
      <c r="W325" s="445">
        <f t="shared" si="19"/>
        <v>2</v>
      </c>
      <c r="X325" s="445">
        <f t="shared" si="19"/>
        <v>2</v>
      </c>
      <c r="Y325" s="445">
        <f t="shared" si="19"/>
        <v>2</v>
      </c>
      <c r="Z325" s="445">
        <f t="shared" si="19"/>
        <v>2</v>
      </c>
      <c r="AA325" s="445">
        <f t="shared" si="19"/>
        <v>2</v>
      </c>
      <c r="AB325" s="445">
        <f t="shared" si="19"/>
        <v>2</v>
      </c>
      <c r="AC325" s="445">
        <f t="shared" si="19"/>
        <v>2</v>
      </c>
      <c r="AD325" s="445">
        <f t="shared" si="19"/>
        <v>2</v>
      </c>
      <c r="AE325" s="445">
        <f t="shared" si="19"/>
        <v>2</v>
      </c>
      <c r="AF325" s="445">
        <f t="shared" si="19"/>
        <v>2</v>
      </c>
      <c r="AG325" s="445">
        <f t="shared" si="19"/>
        <v>2</v>
      </c>
      <c r="AH325" s="445">
        <f t="shared" si="19"/>
        <v>2</v>
      </c>
      <c r="AI325" s="445">
        <f t="shared" si="19"/>
        <v>2</v>
      </c>
      <c r="AJ325" s="445">
        <f t="shared" si="19"/>
        <v>2</v>
      </c>
      <c r="AK325" s="445">
        <f t="shared" si="19"/>
        <v>2</v>
      </c>
      <c r="AL325" s="445">
        <f t="shared" si="19"/>
        <v>2</v>
      </c>
      <c r="AM325" s="445">
        <f t="shared" si="19"/>
        <v>2</v>
      </c>
      <c r="AN325" s="445">
        <f t="shared" si="19"/>
        <v>2</v>
      </c>
      <c r="AO325" s="445">
        <f t="shared" si="19"/>
        <v>0</v>
      </c>
      <c r="AP325" s="445">
        <f t="shared" si="19"/>
        <v>0</v>
      </c>
      <c r="AQ325" s="445">
        <f t="shared" si="19"/>
        <v>0</v>
      </c>
      <c r="AR325" s="445">
        <f t="shared" si="19"/>
        <v>0</v>
      </c>
      <c r="AS325" s="445">
        <f t="shared" si="19"/>
        <v>0</v>
      </c>
      <c r="AT325" s="445">
        <f t="shared" si="19"/>
        <v>0</v>
      </c>
      <c r="AU325" s="445">
        <f t="shared" si="19"/>
        <v>0</v>
      </c>
      <c r="AV325" s="445">
        <f t="shared" si="19"/>
        <v>0</v>
      </c>
      <c r="AW325" s="445">
        <f>SUM(AW321:AW324)</f>
        <v>0</v>
      </c>
      <c r="AX325" s="435"/>
    </row>
    <row r="326" spans="1:50" ht="15.75" hidden="1">
      <c r="A326" s="447"/>
      <c r="B326" s="462"/>
      <c r="C326" s="448"/>
      <c r="D326" s="448"/>
      <c r="E326" s="448"/>
      <c r="F326" s="448"/>
      <c r="G326" s="448"/>
      <c r="H326" s="448"/>
      <c r="I326" s="448"/>
      <c r="J326" s="448"/>
      <c r="K326" s="448"/>
      <c r="L326" s="448"/>
      <c r="M326" s="448"/>
      <c r="N326" s="448"/>
      <c r="O326" s="448"/>
      <c r="P326" s="448"/>
      <c r="Q326" s="448"/>
      <c r="R326" s="448"/>
      <c r="S326" s="449"/>
      <c r="T326" s="370"/>
      <c r="U326" s="370"/>
      <c r="V326" s="370"/>
      <c r="W326" s="370"/>
      <c r="X326" s="370"/>
      <c r="Y326" s="370"/>
      <c r="Z326" s="370"/>
      <c r="AA326" s="370"/>
      <c r="AB326" s="370"/>
      <c r="AC326" s="370"/>
      <c r="AD326" s="370"/>
      <c r="AE326" s="370"/>
      <c r="AF326" s="370"/>
      <c r="AG326" s="370"/>
      <c r="AH326" s="370"/>
      <c r="AI326" s="370"/>
      <c r="AJ326" s="370"/>
      <c r="AK326" s="370"/>
      <c r="AL326" s="450"/>
      <c r="AM326" s="450"/>
      <c r="AN326" s="450"/>
      <c r="AO326" s="450"/>
      <c r="AP326" s="450"/>
      <c r="AQ326" s="450"/>
      <c r="AR326" s="450"/>
      <c r="AS326" s="450"/>
      <c r="AT326" s="370"/>
      <c r="AU326" s="370"/>
      <c r="AV326" s="370"/>
      <c r="AW326" s="370"/>
      <c r="AX326" s="347"/>
    </row>
    <row r="327" spans="1:50" ht="15.75">
      <c r="R327" s="454"/>
    </row>
  </sheetData>
  <mergeCells count="1577">
    <mergeCell ref="AV1:AX1"/>
    <mergeCell ref="AN2:AX2"/>
    <mergeCell ref="A3:AT3"/>
    <mergeCell ref="AU3:AW3"/>
    <mergeCell ref="A5:D5"/>
    <mergeCell ref="G5:J5"/>
    <mergeCell ref="AU5:AW5"/>
    <mergeCell ref="AX9:AX11"/>
    <mergeCell ref="K29:K30"/>
    <mergeCell ref="L29:L30"/>
    <mergeCell ref="M29:M30"/>
    <mergeCell ref="N29:N30"/>
    <mergeCell ref="O29:O30"/>
    <mergeCell ref="P29:P30"/>
    <mergeCell ref="E29:E30"/>
    <mergeCell ref="F29:F30"/>
    <mergeCell ref="G29:G30"/>
    <mergeCell ref="H29:H30"/>
    <mergeCell ref="I29:I30"/>
    <mergeCell ref="J29:J30"/>
    <mergeCell ref="Q14:Q15"/>
    <mergeCell ref="B13:AX13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X14:AX15"/>
    <mergeCell ref="J14:J15"/>
    <mergeCell ref="K14:K15"/>
    <mergeCell ref="N9:N11"/>
    <mergeCell ref="O9:P10"/>
    <mergeCell ref="Q9:Q11"/>
    <mergeCell ref="R9:R11"/>
    <mergeCell ref="S9:AW10"/>
    <mergeCell ref="P14:P15"/>
    <mergeCell ref="E10:G10"/>
    <mergeCell ref="H10:J10"/>
    <mergeCell ref="E12:G12"/>
    <mergeCell ref="H12:J12"/>
    <mergeCell ref="K12:L12"/>
    <mergeCell ref="O12:P12"/>
    <mergeCell ref="S12:AW12"/>
    <mergeCell ref="M9:M11"/>
    <mergeCell ref="A6:D6"/>
    <mergeCell ref="AU6:AW6"/>
    <mergeCell ref="A7:D7"/>
    <mergeCell ref="AU7:AW7"/>
    <mergeCell ref="A9:A11"/>
    <mergeCell ref="B9:B11"/>
    <mergeCell ref="C9:C11"/>
    <mergeCell ref="D9:D11"/>
    <mergeCell ref="E9:J9"/>
    <mergeCell ref="K9:L10"/>
    <mergeCell ref="L14:L15"/>
    <mergeCell ref="M14:M15"/>
    <mergeCell ref="N14:N15"/>
    <mergeCell ref="O14:O15"/>
    <mergeCell ref="AV14:AV15"/>
    <mergeCell ref="AW14:AW15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P16:P17"/>
    <mergeCell ref="Q16:Q17"/>
    <mergeCell ref="AU14:AU15"/>
    <mergeCell ref="K21:K22"/>
    <mergeCell ref="L21:L22"/>
    <mergeCell ref="M21:M22"/>
    <mergeCell ref="N21:N22"/>
    <mergeCell ref="O21:O22"/>
    <mergeCell ref="P21:P22"/>
    <mergeCell ref="Q21:Q22"/>
    <mergeCell ref="AX16:AX17"/>
    <mergeCell ref="A19:A20"/>
    <mergeCell ref="B19:B20"/>
    <mergeCell ref="C19:C20"/>
    <mergeCell ref="D19:D20"/>
    <mergeCell ref="E19:E20"/>
    <mergeCell ref="F19:F20"/>
    <mergeCell ref="I19:I20"/>
    <mergeCell ref="J19:J20"/>
    <mergeCell ref="K19:K20"/>
    <mergeCell ref="L19:L20"/>
    <mergeCell ref="M19:M20"/>
    <mergeCell ref="N19:N20"/>
    <mergeCell ref="O19:O20"/>
    <mergeCell ref="P19:P20"/>
    <mergeCell ref="Q19:Q20"/>
    <mergeCell ref="AX19:AX20"/>
    <mergeCell ref="B18:AX18"/>
    <mergeCell ref="G19:G20"/>
    <mergeCell ref="H19:H20"/>
    <mergeCell ref="AX21:AX22"/>
    <mergeCell ref="A21:A22"/>
    <mergeCell ref="B21:B22"/>
    <mergeCell ref="C21:C22"/>
    <mergeCell ref="A23:A24"/>
    <mergeCell ref="B23:B24"/>
    <mergeCell ref="C23:C24"/>
    <mergeCell ref="D23:D24"/>
    <mergeCell ref="E23:E24"/>
    <mergeCell ref="N23:N24"/>
    <mergeCell ref="O23:O24"/>
    <mergeCell ref="P23:P24"/>
    <mergeCell ref="Q23:Q24"/>
    <mergeCell ref="F23:F24"/>
    <mergeCell ref="G23:G24"/>
    <mergeCell ref="H23:H24"/>
    <mergeCell ref="I23:I24"/>
    <mergeCell ref="J23:J24"/>
    <mergeCell ref="K23:K24"/>
    <mergeCell ref="F25:F26"/>
    <mergeCell ref="G25:G26"/>
    <mergeCell ref="H25:H26"/>
    <mergeCell ref="I25:I26"/>
    <mergeCell ref="L23:L24"/>
    <mergeCell ref="M23:M24"/>
    <mergeCell ref="P25:P26"/>
    <mergeCell ref="Q25:Q26"/>
    <mergeCell ref="D21:D22"/>
    <mergeCell ref="E21:E22"/>
    <mergeCell ref="F21:F22"/>
    <mergeCell ref="G21:G22"/>
    <mergeCell ref="H21:H22"/>
    <mergeCell ref="I21:I22"/>
    <mergeCell ref="J21:J22"/>
    <mergeCell ref="A29:A30"/>
    <mergeCell ref="B29:B30"/>
    <mergeCell ref="C29:C30"/>
    <mergeCell ref="D29:D30"/>
    <mergeCell ref="AX23:AX24"/>
    <mergeCell ref="A25:A26"/>
    <mergeCell ref="B25:B26"/>
    <mergeCell ref="C25:C26"/>
    <mergeCell ref="D25:D26"/>
    <mergeCell ref="E25:E26"/>
    <mergeCell ref="G27:G28"/>
    <mergeCell ref="J25:J26"/>
    <mergeCell ref="K25:K26"/>
    <mergeCell ref="L25:L26"/>
    <mergeCell ref="M25:M26"/>
    <mergeCell ref="N25:N26"/>
    <mergeCell ref="K27:K28"/>
    <mergeCell ref="L27:L28"/>
    <mergeCell ref="M27:M28"/>
    <mergeCell ref="A27:A28"/>
    <mergeCell ref="B27:B28"/>
    <mergeCell ref="C27:C28"/>
    <mergeCell ref="D27:D28"/>
    <mergeCell ref="E27:E28"/>
    <mergeCell ref="F27:F28"/>
    <mergeCell ref="AX25:AX26"/>
    <mergeCell ref="O25:O26"/>
    <mergeCell ref="Q29:Q30"/>
    <mergeCell ref="AX29:AX30"/>
    <mergeCell ref="AX37:AX38"/>
    <mergeCell ref="N27:N28"/>
    <mergeCell ref="O27:O28"/>
    <mergeCell ref="P27:P28"/>
    <mergeCell ref="Q27:Q28"/>
    <mergeCell ref="AX27:AX28"/>
    <mergeCell ref="B31:AX31"/>
    <mergeCell ref="H27:H28"/>
    <mergeCell ref="I27:I28"/>
    <mergeCell ref="J27:J28"/>
    <mergeCell ref="B32:AX32"/>
    <mergeCell ref="A33:A34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K33:K34"/>
    <mergeCell ref="L33:L34"/>
    <mergeCell ref="M33:M34"/>
    <mergeCell ref="N33:N34"/>
    <mergeCell ref="O33:O34"/>
    <mergeCell ref="P33:P34"/>
    <mergeCell ref="Q33:Q34"/>
    <mergeCell ref="AX33:AX34"/>
    <mergeCell ref="M35:M36"/>
    <mergeCell ref="N35:N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Q37:Q38"/>
    <mergeCell ref="N39:N40"/>
    <mergeCell ref="O39:O40"/>
    <mergeCell ref="Q39:Q40"/>
    <mergeCell ref="P39:P40"/>
    <mergeCell ref="A39:A40"/>
    <mergeCell ref="B39:B40"/>
    <mergeCell ref="C39:C40"/>
    <mergeCell ref="D39:D40"/>
    <mergeCell ref="E39:E40"/>
    <mergeCell ref="F39:F40"/>
    <mergeCell ref="G39:G40"/>
    <mergeCell ref="H39:H40"/>
    <mergeCell ref="F41:F42"/>
    <mergeCell ref="G41:G42"/>
    <mergeCell ref="J39:J40"/>
    <mergeCell ref="K39:K40"/>
    <mergeCell ref="L39:L40"/>
    <mergeCell ref="M39:M40"/>
    <mergeCell ref="I39:I40"/>
    <mergeCell ref="L41:L42"/>
    <mergeCell ref="M41:M42"/>
    <mergeCell ref="AX39:AX40"/>
    <mergeCell ref="A41:A42"/>
    <mergeCell ref="B41:B42"/>
    <mergeCell ref="C41:C42"/>
    <mergeCell ref="D41:D42"/>
    <mergeCell ref="E41:E42"/>
    <mergeCell ref="N41:N42"/>
    <mergeCell ref="O41:O42"/>
    <mergeCell ref="P41:P42"/>
    <mergeCell ref="Q41:Q42"/>
    <mergeCell ref="AX41:AX42"/>
    <mergeCell ref="B43:AX43"/>
    <mergeCell ref="H41:H42"/>
    <mergeCell ref="I41:I42"/>
    <mergeCell ref="J41:J42"/>
    <mergeCell ref="K41:K42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N44:N45"/>
    <mergeCell ref="O44:O45"/>
    <mergeCell ref="P44:P45"/>
    <mergeCell ref="J48:J49"/>
    <mergeCell ref="K48:K49"/>
    <mergeCell ref="L48:L49"/>
    <mergeCell ref="M48:M49"/>
    <mergeCell ref="N48:N49"/>
    <mergeCell ref="O48:O49"/>
    <mergeCell ref="P48:P49"/>
    <mergeCell ref="Q48:Q49"/>
    <mergeCell ref="Q44:Q45"/>
    <mergeCell ref="AX44:AX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AX46:AX47"/>
    <mergeCell ref="N52:N53"/>
    <mergeCell ref="O52:O53"/>
    <mergeCell ref="P52:P53"/>
    <mergeCell ref="Q52:Q53"/>
    <mergeCell ref="AX48:AX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50:AX51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AX52:AX53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AX54:AX55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L60:L61"/>
    <mergeCell ref="M60:M61"/>
    <mergeCell ref="N60:N61"/>
    <mergeCell ref="O60:O61"/>
    <mergeCell ref="P60:P61"/>
    <mergeCell ref="Q60:Q61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AX56:AX57"/>
    <mergeCell ref="B58:AX58"/>
    <mergeCell ref="B59:AX59"/>
    <mergeCell ref="AX60:AX61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Q66:Q67"/>
    <mergeCell ref="AX62:AX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AX64:AX65"/>
    <mergeCell ref="A62:A63"/>
    <mergeCell ref="J70:J71"/>
    <mergeCell ref="K70:K71"/>
    <mergeCell ref="L70:L71"/>
    <mergeCell ref="M70:M71"/>
    <mergeCell ref="N70:N71"/>
    <mergeCell ref="O70:O71"/>
    <mergeCell ref="P70:P71"/>
    <mergeCell ref="Q70:Q71"/>
    <mergeCell ref="AX66:AX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66:A67"/>
    <mergeCell ref="B66:B67"/>
    <mergeCell ref="C66:C67"/>
    <mergeCell ref="D66:D67"/>
    <mergeCell ref="E66:E67"/>
    <mergeCell ref="N90:N91"/>
    <mergeCell ref="O90:O91"/>
    <mergeCell ref="P90:P91"/>
    <mergeCell ref="Q90:Q91"/>
    <mergeCell ref="AX70:AX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AX72:AX73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AX90:AX91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Q92:Q93"/>
    <mergeCell ref="AX92:AX93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90:K91"/>
    <mergeCell ref="L90:L91"/>
    <mergeCell ref="M90:M91"/>
    <mergeCell ref="A94:A95"/>
    <mergeCell ref="B94:AX95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6:K97"/>
    <mergeCell ref="L96:L97"/>
    <mergeCell ref="M96:M97"/>
    <mergeCell ref="N96:N97"/>
    <mergeCell ref="A98:A99"/>
    <mergeCell ref="B98:B99"/>
    <mergeCell ref="C98:C99"/>
    <mergeCell ref="D98:D99"/>
    <mergeCell ref="E98:E99"/>
    <mergeCell ref="F98:F99"/>
    <mergeCell ref="M98:M99"/>
    <mergeCell ref="N98:N99"/>
    <mergeCell ref="O96:O97"/>
    <mergeCell ref="P96:P97"/>
    <mergeCell ref="Q96:Q97"/>
    <mergeCell ref="AX96:AX97"/>
    <mergeCell ref="G98:G99"/>
    <mergeCell ref="H98:H99"/>
    <mergeCell ref="I98:I99"/>
    <mergeCell ref="J98:J99"/>
    <mergeCell ref="K98:K99"/>
    <mergeCell ref="L98:L99"/>
    <mergeCell ref="M102:M103"/>
    <mergeCell ref="N102:N103"/>
    <mergeCell ref="A100:A101"/>
    <mergeCell ref="B100:AX101"/>
    <mergeCell ref="A102:A103"/>
    <mergeCell ref="B102:B103"/>
    <mergeCell ref="C102:C103"/>
    <mergeCell ref="D102:D103"/>
    <mergeCell ref="O102:O103"/>
    <mergeCell ref="P102:P103"/>
    <mergeCell ref="Q102:Q103"/>
    <mergeCell ref="AX102:AX103"/>
    <mergeCell ref="O98:O99"/>
    <mergeCell ref="P98:P99"/>
    <mergeCell ref="Q98:Q99"/>
    <mergeCell ref="AX98:AX99"/>
    <mergeCell ref="A104:A105"/>
    <mergeCell ref="B104:AX105"/>
    <mergeCell ref="I102:I103"/>
    <mergeCell ref="J102:J103"/>
    <mergeCell ref="K102:K103"/>
    <mergeCell ref="L102:L103"/>
    <mergeCell ref="G102:G103"/>
    <mergeCell ref="H102:H103"/>
    <mergeCell ref="E102:E103"/>
    <mergeCell ref="F102:F103"/>
    <mergeCell ref="A106:A107"/>
    <mergeCell ref="B106:B107"/>
    <mergeCell ref="C106:C107"/>
    <mergeCell ref="D106:D107"/>
    <mergeCell ref="E106:E107"/>
    <mergeCell ref="F106:F107"/>
    <mergeCell ref="AX106:AX107"/>
    <mergeCell ref="G106:G107"/>
    <mergeCell ref="H106:H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Q106:Q107"/>
    <mergeCell ref="N108:N109"/>
    <mergeCell ref="O108:O109"/>
    <mergeCell ref="P108:P109"/>
    <mergeCell ref="Q108:Q109"/>
    <mergeCell ref="A108:A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A112:A113"/>
    <mergeCell ref="C112:C113"/>
    <mergeCell ref="D112:D113"/>
    <mergeCell ref="E112:E113"/>
    <mergeCell ref="F112:F113"/>
    <mergeCell ref="A110:A111"/>
    <mergeCell ref="C110:C111"/>
    <mergeCell ref="D110:D111"/>
    <mergeCell ref="E110:E111"/>
    <mergeCell ref="F110:F111"/>
    <mergeCell ref="H112:H113"/>
    <mergeCell ref="I112:I113"/>
    <mergeCell ref="J112:J113"/>
    <mergeCell ref="K112:K113"/>
    <mergeCell ref="L112:L113"/>
    <mergeCell ref="M112:M113"/>
    <mergeCell ref="AX108:AX109"/>
    <mergeCell ref="A114:A115"/>
    <mergeCell ref="C114:C115"/>
    <mergeCell ref="D114:D115"/>
    <mergeCell ref="E114:E115"/>
    <mergeCell ref="F114:F115"/>
    <mergeCell ref="G110:G111"/>
    <mergeCell ref="H110:H111"/>
    <mergeCell ref="I110:I111"/>
    <mergeCell ref="J110:J111"/>
    <mergeCell ref="K110:K111"/>
    <mergeCell ref="L110:L111"/>
    <mergeCell ref="AX112:AX113"/>
    <mergeCell ref="N110:N111"/>
    <mergeCell ref="O110:O111"/>
    <mergeCell ref="P110:P111"/>
    <mergeCell ref="Q110:Q111"/>
    <mergeCell ref="AX110:AX111"/>
    <mergeCell ref="M110:M111"/>
    <mergeCell ref="AX114:AX115"/>
    <mergeCell ref="G114:G115"/>
    <mergeCell ref="H114:H115"/>
    <mergeCell ref="I114:I115"/>
    <mergeCell ref="J114:J115"/>
    <mergeCell ref="K114:K115"/>
    <mergeCell ref="L114:L115"/>
    <mergeCell ref="G112:G113"/>
    <mergeCell ref="M114:M115"/>
    <mergeCell ref="N114:N115"/>
    <mergeCell ref="O114:O115"/>
    <mergeCell ref="P114:P115"/>
    <mergeCell ref="Q114:Q115"/>
    <mergeCell ref="N112:N113"/>
    <mergeCell ref="O112:O113"/>
    <mergeCell ref="P112:P113"/>
    <mergeCell ref="Q112:Q113"/>
    <mergeCell ref="A116:A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N120:N121"/>
    <mergeCell ref="O120:O121"/>
    <mergeCell ref="P120:P121"/>
    <mergeCell ref="Q120:Q121"/>
    <mergeCell ref="J120:J121"/>
    <mergeCell ref="N116:N117"/>
    <mergeCell ref="O116:O117"/>
    <mergeCell ref="P116:P117"/>
    <mergeCell ref="Q116:Q117"/>
    <mergeCell ref="A118:A119"/>
    <mergeCell ref="C118:C119"/>
    <mergeCell ref="D118:D119"/>
    <mergeCell ref="E118:E119"/>
    <mergeCell ref="F118:F119"/>
    <mergeCell ref="A120:A121"/>
    <mergeCell ref="C120:C121"/>
    <mergeCell ref="AX116:AX117"/>
    <mergeCell ref="M118:M119"/>
    <mergeCell ref="N118:N119"/>
    <mergeCell ref="O118:O119"/>
    <mergeCell ref="P118:P119"/>
    <mergeCell ref="Q118:Q119"/>
    <mergeCell ref="AX118:AX119"/>
    <mergeCell ref="G118:G119"/>
    <mergeCell ref="H118:H119"/>
    <mergeCell ref="I118:I119"/>
    <mergeCell ref="J118:J119"/>
    <mergeCell ref="K118:K119"/>
    <mergeCell ref="L118:L119"/>
    <mergeCell ref="L120:L121"/>
    <mergeCell ref="K120:K121"/>
    <mergeCell ref="G122:G123"/>
    <mergeCell ref="H122:H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AX120:AX121"/>
    <mergeCell ref="M120:M121"/>
    <mergeCell ref="D120:D121"/>
    <mergeCell ref="E120:E121"/>
    <mergeCell ref="F120:F121"/>
    <mergeCell ref="G120:G121"/>
    <mergeCell ref="H120:H121"/>
    <mergeCell ref="I120:I121"/>
    <mergeCell ref="N127:N128"/>
    <mergeCell ref="O127:O128"/>
    <mergeCell ref="P127:P128"/>
    <mergeCell ref="Q127:Q128"/>
    <mergeCell ref="Q122:Q123"/>
    <mergeCell ref="AX122:AX123"/>
    <mergeCell ref="B124:AX124"/>
    <mergeCell ref="A125:A126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K125:K126"/>
    <mergeCell ref="L125:L126"/>
    <mergeCell ref="M125:M126"/>
    <mergeCell ref="N125:N126"/>
    <mergeCell ref="O125:O126"/>
    <mergeCell ref="P125:P126"/>
    <mergeCell ref="Q125:Q126"/>
    <mergeCell ref="AX125:AX126"/>
    <mergeCell ref="A122:A123"/>
    <mergeCell ref="C122:C123"/>
    <mergeCell ref="D122:D123"/>
    <mergeCell ref="E122:E123"/>
    <mergeCell ref="F122:F123"/>
    <mergeCell ref="AX127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A127:A128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J127:J128"/>
    <mergeCell ref="K127:K128"/>
    <mergeCell ref="L127:L128"/>
    <mergeCell ref="M127:M128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AX131:AX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Q133:Q134"/>
    <mergeCell ref="AX133:AX134"/>
    <mergeCell ref="N131:N132"/>
    <mergeCell ref="O131:O132"/>
    <mergeCell ref="P131:P132"/>
    <mergeCell ref="Q131:Q132"/>
    <mergeCell ref="A131:A132"/>
    <mergeCell ref="B131:B132"/>
    <mergeCell ref="C131:C132"/>
    <mergeCell ref="D131:D132"/>
    <mergeCell ref="J140:J141"/>
    <mergeCell ref="K140:K141"/>
    <mergeCell ref="L140:L141"/>
    <mergeCell ref="M140:M141"/>
    <mergeCell ref="N140:N141"/>
    <mergeCell ref="O140:O141"/>
    <mergeCell ref="P140:P141"/>
    <mergeCell ref="Q140:Q141"/>
    <mergeCell ref="AX135:AX136"/>
    <mergeCell ref="B137:AX137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Q138:Q139"/>
    <mergeCell ref="AX138:AX139"/>
    <mergeCell ref="A135:A136"/>
    <mergeCell ref="B135:B136"/>
    <mergeCell ref="C135:C136"/>
    <mergeCell ref="D135:D136"/>
    <mergeCell ref="N144:N145"/>
    <mergeCell ref="O144:O145"/>
    <mergeCell ref="P144:P145"/>
    <mergeCell ref="Q144:Q145"/>
    <mergeCell ref="AX140:AX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AX142:AX143"/>
    <mergeCell ref="A140:A141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AX144:AX145"/>
    <mergeCell ref="A146:A147"/>
    <mergeCell ref="B146:B14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Q146:Q147"/>
    <mergeCell ref="AX146:AX147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A148:A149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K148:K149"/>
    <mergeCell ref="L148:L149"/>
    <mergeCell ref="M148:M149"/>
    <mergeCell ref="N148:N149"/>
    <mergeCell ref="O148:O149"/>
    <mergeCell ref="P148:P149"/>
    <mergeCell ref="Q148:Q149"/>
    <mergeCell ref="AX148:AX149"/>
    <mergeCell ref="N151:N152"/>
    <mergeCell ref="O151:O152"/>
    <mergeCell ref="B150:AX150"/>
    <mergeCell ref="A151:A152"/>
    <mergeCell ref="B151:B152"/>
    <mergeCell ref="C151:C152"/>
    <mergeCell ref="D151:D152"/>
    <mergeCell ref="E151:E152"/>
    <mergeCell ref="F151:F152"/>
    <mergeCell ref="G151:G152"/>
    <mergeCell ref="F153:F154"/>
    <mergeCell ref="G153:G154"/>
    <mergeCell ref="J151:J152"/>
    <mergeCell ref="K151:K152"/>
    <mergeCell ref="L151:L152"/>
    <mergeCell ref="M151:M152"/>
    <mergeCell ref="H151:H152"/>
    <mergeCell ref="I151:I152"/>
    <mergeCell ref="L153:L154"/>
    <mergeCell ref="M153:M154"/>
    <mergeCell ref="P151:P152"/>
    <mergeCell ref="Q151:Q152"/>
    <mergeCell ref="AX151:AX152"/>
    <mergeCell ref="A153:A154"/>
    <mergeCell ref="B153:B154"/>
    <mergeCell ref="C153:C154"/>
    <mergeCell ref="D153:D154"/>
    <mergeCell ref="E153:E154"/>
    <mergeCell ref="N153:N154"/>
    <mergeCell ref="O153:O154"/>
    <mergeCell ref="P153:P154"/>
    <mergeCell ref="Q153:Q154"/>
    <mergeCell ref="AX153:AX154"/>
    <mergeCell ref="B155:AX155"/>
    <mergeCell ref="H153:H154"/>
    <mergeCell ref="I153:I154"/>
    <mergeCell ref="J153:J154"/>
    <mergeCell ref="K153:K154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6:AX157"/>
    <mergeCell ref="B158:AX158"/>
    <mergeCell ref="AX159:AX160"/>
    <mergeCell ref="A159:A160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K159:K160"/>
    <mergeCell ref="L159:L160"/>
    <mergeCell ref="M159:M160"/>
    <mergeCell ref="N159:N160"/>
    <mergeCell ref="O159:O160"/>
    <mergeCell ref="P159:P160"/>
    <mergeCell ref="Q159:Q160"/>
    <mergeCell ref="A161:A162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N161:N162"/>
    <mergeCell ref="O161:O162"/>
    <mergeCell ref="P161:P162"/>
    <mergeCell ref="Q161:Q162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AX161:AX162"/>
    <mergeCell ref="A163:A164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K163:K164"/>
    <mergeCell ref="L163:L164"/>
    <mergeCell ref="M163:M164"/>
    <mergeCell ref="N163:N164"/>
    <mergeCell ref="O163:O164"/>
    <mergeCell ref="P163:P164"/>
    <mergeCell ref="Q163:Q164"/>
    <mergeCell ref="AX163:AX164"/>
    <mergeCell ref="I169:I170"/>
    <mergeCell ref="J169:J170"/>
    <mergeCell ref="K169:K170"/>
    <mergeCell ref="L169:L170"/>
    <mergeCell ref="M169:M170"/>
    <mergeCell ref="N169:N170"/>
    <mergeCell ref="O169:O170"/>
    <mergeCell ref="P169:P170"/>
    <mergeCell ref="Q169:Q170"/>
    <mergeCell ref="AX165:AX166"/>
    <mergeCell ref="A167:A168"/>
    <mergeCell ref="B167:B168"/>
    <mergeCell ref="C167:C168"/>
    <mergeCell ref="D167:D168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  <mergeCell ref="N167:N168"/>
    <mergeCell ref="O167:O168"/>
    <mergeCell ref="P167:P168"/>
    <mergeCell ref="Q167:Q168"/>
    <mergeCell ref="AX167:AX168"/>
    <mergeCell ref="A165:A166"/>
    <mergeCell ref="B165:B166"/>
    <mergeCell ref="C165:C166"/>
    <mergeCell ref="D165:D166"/>
    <mergeCell ref="M173:M174"/>
    <mergeCell ref="N173:N174"/>
    <mergeCell ref="O173:O174"/>
    <mergeCell ref="P173:P174"/>
    <mergeCell ref="Q173:Q174"/>
    <mergeCell ref="AX169:AX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Q171:Q172"/>
    <mergeCell ref="AX171:AX172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AX180:AX181"/>
    <mergeCell ref="AX173:AX174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J175:J176"/>
    <mergeCell ref="K175:K176"/>
    <mergeCell ref="L175:L176"/>
    <mergeCell ref="M175:M176"/>
    <mergeCell ref="N175:N176"/>
    <mergeCell ref="O175:O176"/>
    <mergeCell ref="P175:P176"/>
    <mergeCell ref="Q175:Q176"/>
    <mergeCell ref="AX175:AX176"/>
    <mergeCell ref="A173:A174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J173:J174"/>
    <mergeCell ref="K173:K174"/>
    <mergeCell ref="L173:L174"/>
    <mergeCell ref="B177:AX177"/>
    <mergeCell ref="A178:A179"/>
    <mergeCell ref="B178:B179"/>
    <mergeCell ref="C178:C179"/>
    <mergeCell ref="D178:D179"/>
    <mergeCell ref="E178:E179"/>
    <mergeCell ref="F178:F179"/>
    <mergeCell ref="G178:G179"/>
    <mergeCell ref="H178:H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Q178:Q179"/>
    <mergeCell ref="AX178:AX179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J182:J183"/>
    <mergeCell ref="K182:K183"/>
    <mergeCell ref="L182:L183"/>
    <mergeCell ref="M182:M183"/>
    <mergeCell ref="N182:N183"/>
    <mergeCell ref="O182:O183"/>
    <mergeCell ref="P182:P183"/>
    <mergeCell ref="Q182:Q183"/>
    <mergeCell ref="N180:N181"/>
    <mergeCell ref="O180:O181"/>
    <mergeCell ref="P180:P181"/>
    <mergeCell ref="Q180:Q181"/>
    <mergeCell ref="AX182:AX183"/>
    <mergeCell ref="A180:A181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K180:K181"/>
    <mergeCell ref="L180:L181"/>
    <mergeCell ref="M180:M181"/>
    <mergeCell ref="A184:A185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K184:K185"/>
    <mergeCell ref="L184:L185"/>
    <mergeCell ref="M184:M185"/>
    <mergeCell ref="N184:N185"/>
    <mergeCell ref="O184:O185"/>
    <mergeCell ref="P184:P185"/>
    <mergeCell ref="Q184:Q185"/>
    <mergeCell ref="A182:A183"/>
    <mergeCell ref="A186:A187"/>
    <mergeCell ref="B186:B187"/>
    <mergeCell ref="C186:C187"/>
    <mergeCell ref="D186:D187"/>
    <mergeCell ref="E186:E187"/>
    <mergeCell ref="F186:F187"/>
    <mergeCell ref="G186:G187"/>
    <mergeCell ref="H186:H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Q186:Q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AX184:AX185"/>
    <mergeCell ref="AX186:AX187"/>
    <mergeCell ref="F192:F193"/>
    <mergeCell ref="G192:G193"/>
    <mergeCell ref="H192:H193"/>
    <mergeCell ref="I192:I193"/>
    <mergeCell ref="J192:J193"/>
    <mergeCell ref="K192:K193"/>
    <mergeCell ref="L192:L193"/>
    <mergeCell ref="M192:M193"/>
    <mergeCell ref="N192:N193"/>
    <mergeCell ref="O192:O193"/>
    <mergeCell ref="P192:P193"/>
    <mergeCell ref="Q192:Q193"/>
    <mergeCell ref="AX188:AX189"/>
    <mergeCell ref="A190:A191"/>
    <mergeCell ref="B190:B191"/>
    <mergeCell ref="C190:C191"/>
    <mergeCell ref="D190:D191"/>
    <mergeCell ref="E190:E191"/>
    <mergeCell ref="F190:F191"/>
    <mergeCell ref="G190:G191"/>
    <mergeCell ref="H190:H191"/>
    <mergeCell ref="I190:I191"/>
    <mergeCell ref="J190:J191"/>
    <mergeCell ref="K190:K191"/>
    <mergeCell ref="L190:L191"/>
    <mergeCell ref="M190:M191"/>
    <mergeCell ref="N190:N191"/>
    <mergeCell ref="O190:O191"/>
    <mergeCell ref="P190:P191"/>
    <mergeCell ref="Q190:Q191"/>
    <mergeCell ref="AX190:AX191"/>
    <mergeCell ref="A188:A189"/>
    <mergeCell ref="J196:J197"/>
    <mergeCell ref="K196:K197"/>
    <mergeCell ref="L196:L197"/>
    <mergeCell ref="M196:M197"/>
    <mergeCell ref="N196:N197"/>
    <mergeCell ref="O196:O197"/>
    <mergeCell ref="P196:P197"/>
    <mergeCell ref="Q196:Q197"/>
    <mergeCell ref="AX192:AX193"/>
    <mergeCell ref="A194:A195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Q194:Q195"/>
    <mergeCell ref="AX194:AX195"/>
    <mergeCell ref="A192:A193"/>
    <mergeCell ref="B192:B193"/>
    <mergeCell ref="C192:C193"/>
    <mergeCell ref="D192:D193"/>
    <mergeCell ref="E192:E193"/>
    <mergeCell ref="N200:N201"/>
    <mergeCell ref="O200:O201"/>
    <mergeCell ref="P200:P201"/>
    <mergeCell ref="Q200:Q201"/>
    <mergeCell ref="AX196:AX197"/>
    <mergeCell ref="A198:A199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K198:K199"/>
    <mergeCell ref="L198:L199"/>
    <mergeCell ref="M198:M199"/>
    <mergeCell ref="N198:N199"/>
    <mergeCell ref="O198:O199"/>
    <mergeCell ref="P198:P199"/>
    <mergeCell ref="Q198:Q199"/>
    <mergeCell ref="AX198:AX199"/>
    <mergeCell ref="A196:A197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AX200:AX201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Q202:Q203"/>
    <mergeCell ref="AX202:AX203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A204:A205"/>
    <mergeCell ref="B204:B205"/>
    <mergeCell ref="C204:C205"/>
    <mergeCell ref="D204:D205"/>
    <mergeCell ref="E204:E205"/>
    <mergeCell ref="F204:F205"/>
    <mergeCell ref="Q204:Q205"/>
    <mergeCell ref="AX204:AX205"/>
    <mergeCell ref="G204:G205"/>
    <mergeCell ref="H204:H205"/>
    <mergeCell ref="I204:I205"/>
    <mergeCell ref="J204:J205"/>
    <mergeCell ref="K204:K205"/>
    <mergeCell ref="L204:L205"/>
    <mergeCell ref="F207:F208"/>
    <mergeCell ref="G207:G208"/>
    <mergeCell ref="M204:M205"/>
    <mergeCell ref="N204:N205"/>
    <mergeCell ref="O204:O205"/>
    <mergeCell ref="P204:P205"/>
    <mergeCell ref="J207:J208"/>
    <mergeCell ref="K207:K208"/>
    <mergeCell ref="L207:L208"/>
    <mergeCell ref="M207:M208"/>
    <mergeCell ref="N207:N208"/>
    <mergeCell ref="O207:O208"/>
    <mergeCell ref="B206:AX206"/>
    <mergeCell ref="A207:A208"/>
    <mergeCell ref="B207:B208"/>
    <mergeCell ref="C207:C208"/>
    <mergeCell ref="D207:D208"/>
    <mergeCell ref="E207:E208"/>
    <mergeCell ref="L209:L210"/>
    <mergeCell ref="M209:M210"/>
    <mergeCell ref="D215:F215"/>
    <mergeCell ref="H215:J215"/>
    <mergeCell ref="M215:R215"/>
    <mergeCell ref="S215:AW215"/>
    <mergeCell ref="H207:H208"/>
    <mergeCell ref="I207:I208"/>
    <mergeCell ref="P207:P208"/>
    <mergeCell ref="Q207:Q208"/>
    <mergeCell ref="AX207:AX208"/>
    <mergeCell ref="A209:A210"/>
    <mergeCell ref="B209:B210"/>
    <mergeCell ref="C209:C210"/>
    <mergeCell ref="D209:D210"/>
    <mergeCell ref="E209:E210"/>
    <mergeCell ref="N209:N210"/>
    <mergeCell ref="O209:O210"/>
    <mergeCell ref="P209:P210"/>
    <mergeCell ref="Q209:Q210"/>
    <mergeCell ref="AX209:AX210"/>
    <mergeCell ref="B211:AX211"/>
    <mergeCell ref="H209:H210"/>
    <mergeCell ref="I209:I210"/>
    <mergeCell ref="J209:J210"/>
    <mergeCell ref="K209:K210"/>
    <mergeCell ref="F209:F210"/>
    <mergeCell ref="G209:G210"/>
    <mergeCell ref="A264:AX264"/>
    <mergeCell ref="A265:A266"/>
    <mergeCell ref="B265:R266"/>
    <mergeCell ref="S265:AW265"/>
    <mergeCell ref="AX265:AX266"/>
    <mergeCell ref="A301:R301"/>
    <mergeCell ref="A302:AX302"/>
    <mergeCell ref="A213:A214"/>
    <mergeCell ref="B213:B214"/>
    <mergeCell ref="C213:C214"/>
    <mergeCell ref="D213:F214"/>
    <mergeCell ref="G213:J213"/>
    <mergeCell ref="K213:K214"/>
    <mergeCell ref="L213:R213"/>
    <mergeCell ref="S213:AW213"/>
    <mergeCell ref="AX213:AX214"/>
    <mergeCell ref="H214:J214"/>
    <mergeCell ref="M214:R214"/>
    <mergeCell ref="D216:F216"/>
    <mergeCell ref="H216:J216"/>
    <mergeCell ref="M216:R216"/>
    <mergeCell ref="M219:R219"/>
    <mergeCell ref="M220:R220"/>
    <mergeCell ref="D221:F221"/>
    <mergeCell ref="H221:J221"/>
    <mergeCell ref="M225:R225"/>
    <mergeCell ref="O228:P228"/>
    <mergeCell ref="M229:R229"/>
    <mergeCell ref="M230:O230"/>
    <mergeCell ref="O232:P232"/>
    <mergeCell ref="M243:R243"/>
    <mergeCell ref="M258:R258"/>
    <mergeCell ref="M259:R259"/>
    <mergeCell ref="M262:R262"/>
    <mergeCell ref="A263:R263"/>
    <mergeCell ref="A303:A304"/>
    <mergeCell ref="B303:C304"/>
    <mergeCell ref="D303:R304"/>
    <mergeCell ref="S303:AW303"/>
    <mergeCell ref="AX303:AX304"/>
    <mergeCell ref="B305:C305"/>
    <mergeCell ref="D305:R305"/>
    <mergeCell ref="S305:AW305"/>
    <mergeCell ref="B306:C306"/>
    <mergeCell ref="D306:R306"/>
    <mergeCell ref="B311:C311"/>
    <mergeCell ref="B312:C312"/>
    <mergeCell ref="B313:C313"/>
    <mergeCell ref="B314:C314"/>
    <mergeCell ref="B315:C315"/>
    <mergeCell ref="D315:R315"/>
    <mergeCell ref="A316:R316"/>
    <mergeCell ref="B307:C307"/>
    <mergeCell ref="D307:R307"/>
    <mergeCell ref="B308:C308"/>
    <mergeCell ref="D308:R308"/>
    <mergeCell ref="B309:C309"/>
    <mergeCell ref="D309:R309"/>
    <mergeCell ref="B310:C310"/>
    <mergeCell ref="D310:R310"/>
    <mergeCell ref="A325:R325"/>
    <mergeCell ref="B322:C322"/>
    <mergeCell ref="D322:O322"/>
    <mergeCell ref="P322:R322"/>
    <mergeCell ref="B323:C323"/>
    <mergeCell ref="D323:O323"/>
    <mergeCell ref="P323:R323"/>
    <mergeCell ref="A317:AX317"/>
    <mergeCell ref="A318:A319"/>
    <mergeCell ref="B318:C319"/>
    <mergeCell ref="D318:O319"/>
    <mergeCell ref="P318:R319"/>
    <mergeCell ref="S318:AW318"/>
    <mergeCell ref="B320:C320"/>
    <mergeCell ref="D320:O320"/>
    <mergeCell ref="P320:R320"/>
    <mergeCell ref="S320:AW320"/>
    <mergeCell ref="AX320:AX321"/>
    <mergeCell ref="B321:C321"/>
    <mergeCell ref="D321:O321"/>
    <mergeCell ref="P321:R321"/>
    <mergeCell ref="B324:C324"/>
    <mergeCell ref="D324:O324"/>
    <mergeCell ref="P324:R324"/>
  </mergeCells>
  <conditionalFormatting sqref="E207:J210 E178:J205 E151:J154 E125:E136 G125:J136 F125 F127 F129 F131 F133 F135 E138:J149 E159:J176 E156:J157 E106:J123 E102:J103 E96:J99 E44:J57 E60:J61 E74:J89 E33:J42 E14:J17 E19:J28">
    <cfRule type="timePeriod" dxfId="251" priority="52" stopIfTrue="1" timePeriod="tomorrow">
      <formula>FLOOR(E14,1)=TODAY()+1</formula>
    </cfRule>
    <cfRule type="timePeriod" dxfId="250" priority="53" stopIfTrue="1" timePeriod="today">
      <formula>FLOOR(E14,1)=TODAY()</formula>
    </cfRule>
    <cfRule type="timePeriod" dxfId="249" priority="54" stopIfTrue="1" timePeriod="yesterday">
      <formula>FLOOR(E14,1)=TODAY()-1</formula>
    </cfRule>
  </conditionalFormatting>
  <conditionalFormatting sqref="F323:G326 I323:J326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31:G61 I31:J61 I3:J7 F3:G7 F9:G18 I9:J18 E19:J28">
    <cfRule type="timePeriod" dxfId="248" priority="49" stopIfTrue="1" timePeriod="tomorrow">
      <formula>FLOOR(D3,1)=TODAY()+1</formula>
    </cfRule>
    <cfRule type="timePeriod" dxfId="247" priority="50" stopIfTrue="1" timePeriod="today">
      <formula>FLOOR(D3,1)=TODAY()</formula>
    </cfRule>
    <cfRule type="timePeriod" dxfId="246" priority="51" stopIfTrue="1" timePeriod="yesterday">
      <formula>FLOOR(D3,1)=TODAY()-1</formula>
    </cfRule>
  </conditionalFormatting>
  <conditionalFormatting sqref="E90:J91">
    <cfRule type="timePeriod" dxfId="245" priority="46" stopIfTrue="1" timePeriod="tomorrow">
      <formula>FLOOR(E90,1)=TODAY()+1</formula>
    </cfRule>
    <cfRule type="timePeriod" dxfId="244" priority="47" stopIfTrue="1" timePeriod="today">
      <formula>FLOOR(E90,1)=TODAY()</formula>
    </cfRule>
    <cfRule type="timePeriod" dxfId="243" priority="48" stopIfTrue="1" timePeriod="yesterday">
      <formula>FLOOR(E90,1)=TODAY()-1</formula>
    </cfRule>
  </conditionalFormatting>
  <conditionalFormatting sqref="F90:G91 I90:J91">
    <cfRule type="timePeriod" dxfId="242" priority="43" stopIfTrue="1" timePeriod="tomorrow">
      <formula>FLOOR(F90,1)=TODAY()+1</formula>
    </cfRule>
    <cfRule type="timePeriod" dxfId="241" priority="44" stopIfTrue="1" timePeriod="today">
      <formula>FLOOR(F90,1)=TODAY()</formula>
    </cfRule>
    <cfRule type="timePeriod" dxfId="240" priority="45" stopIfTrue="1" timePeriod="yesterday">
      <formula>FLOOR(F90,1)=TODAY()-1</formula>
    </cfRule>
  </conditionalFormatting>
  <conditionalFormatting sqref="E92:J93">
    <cfRule type="timePeriod" dxfId="239" priority="40" stopIfTrue="1" timePeriod="tomorrow">
      <formula>FLOOR(E92,1)=TODAY()+1</formula>
    </cfRule>
    <cfRule type="timePeriod" dxfId="238" priority="41" stopIfTrue="1" timePeriod="today">
      <formula>FLOOR(E92,1)=TODAY()</formula>
    </cfRule>
    <cfRule type="timePeriod" dxfId="237" priority="42" stopIfTrue="1" timePeriod="yesterday">
      <formula>FLOOR(E92,1)=TODAY()-1</formula>
    </cfRule>
  </conditionalFormatting>
  <conditionalFormatting sqref="F92:G93 I92:J93">
    <cfRule type="timePeriod" dxfId="236" priority="37" stopIfTrue="1" timePeriod="tomorrow">
      <formula>FLOOR(F92,1)=TODAY()+1</formula>
    </cfRule>
    <cfRule type="timePeriod" dxfId="235" priority="38" stopIfTrue="1" timePeriod="today">
      <formula>FLOOR(F92,1)=TODAY()</formula>
    </cfRule>
    <cfRule type="timePeriod" dxfId="234" priority="39" stopIfTrue="1" timePeriod="yesterday">
      <formula>FLOOR(F92,1)=TODAY()-1</formula>
    </cfRule>
  </conditionalFormatting>
  <conditionalFormatting sqref="E72:J73">
    <cfRule type="timePeriod" dxfId="233" priority="10" stopIfTrue="1" timePeriod="tomorrow">
      <formula>FLOOR(E72,1)=TODAY()+1</formula>
    </cfRule>
    <cfRule type="timePeriod" dxfId="232" priority="11" stopIfTrue="1" timePeriod="today">
      <formula>FLOOR(E72,1)=TODAY()</formula>
    </cfRule>
    <cfRule type="timePeriod" dxfId="231" priority="12" stopIfTrue="1" timePeriod="yesterday">
      <formula>FLOOR(E72,1)=TODAY()-1</formula>
    </cfRule>
  </conditionalFormatting>
  <conditionalFormatting sqref="F72:G73 I72:J73">
    <cfRule type="timePeriod" dxfId="230" priority="7" stopIfTrue="1" timePeriod="tomorrow">
      <formula>FLOOR(F72,1)=TODAY()+1</formula>
    </cfRule>
    <cfRule type="timePeriod" dxfId="229" priority="8" stopIfTrue="1" timePeriod="today">
      <formula>FLOOR(F72,1)=TODAY()</formula>
    </cfRule>
    <cfRule type="timePeriod" dxfId="228" priority="9" stopIfTrue="1" timePeriod="yesterday">
      <formula>FLOOR(F72,1)=TODAY()-1</formula>
    </cfRule>
  </conditionalFormatting>
  <conditionalFormatting sqref="E62:J63">
    <cfRule type="timePeriod" dxfId="227" priority="34" stopIfTrue="1" timePeriod="tomorrow">
      <formula>FLOOR(E62,1)=TODAY()+1</formula>
    </cfRule>
    <cfRule type="timePeriod" dxfId="226" priority="35" stopIfTrue="1" timePeriod="today">
      <formula>FLOOR(E62,1)=TODAY()</formula>
    </cfRule>
    <cfRule type="timePeriod" dxfId="225" priority="36" stopIfTrue="1" timePeriod="yesterday">
      <formula>FLOOR(E62,1)=TODAY()-1</formula>
    </cfRule>
  </conditionalFormatting>
  <conditionalFormatting sqref="F62:G63 I62:J63">
    <cfRule type="timePeriod" dxfId="224" priority="31" stopIfTrue="1" timePeriod="tomorrow">
      <formula>FLOOR(F62,1)=TODAY()+1</formula>
    </cfRule>
    <cfRule type="timePeriod" dxfId="223" priority="32" stopIfTrue="1" timePeriod="today">
      <formula>FLOOR(F62,1)=TODAY()</formula>
    </cfRule>
    <cfRule type="timePeriod" dxfId="222" priority="33" stopIfTrue="1" timePeriod="yesterday">
      <formula>FLOOR(F62,1)=TODAY()-1</formula>
    </cfRule>
  </conditionalFormatting>
  <conditionalFormatting sqref="E64:J67">
    <cfRule type="timePeriod" dxfId="221" priority="28" stopIfTrue="1" timePeriod="tomorrow">
      <formula>FLOOR(E64,1)=TODAY()+1</formula>
    </cfRule>
    <cfRule type="timePeriod" dxfId="220" priority="29" stopIfTrue="1" timePeriod="today">
      <formula>FLOOR(E64,1)=TODAY()</formula>
    </cfRule>
    <cfRule type="timePeriod" dxfId="219" priority="30" stopIfTrue="1" timePeriod="yesterday">
      <formula>FLOOR(E64,1)=TODAY()-1</formula>
    </cfRule>
  </conditionalFormatting>
  <conditionalFormatting sqref="F64:G67 I64:J67">
    <cfRule type="timePeriod" dxfId="218" priority="25" stopIfTrue="1" timePeriod="tomorrow">
      <formula>FLOOR(F64,1)=TODAY()+1</formula>
    </cfRule>
    <cfRule type="timePeriod" dxfId="217" priority="26" stopIfTrue="1" timePeriod="today">
      <formula>FLOOR(F64,1)=TODAY()</formula>
    </cfRule>
    <cfRule type="timePeriod" dxfId="216" priority="27" stopIfTrue="1" timePeriod="yesterday">
      <formula>FLOOR(F64,1)=TODAY()-1</formula>
    </cfRule>
  </conditionalFormatting>
  <conditionalFormatting sqref="E68:J69">
    <cfRule type="timePeriod" dxfId="215" priority="22" stopIfTrue="1" timePeriod="tomorrow">
      <formula>FLOOR(E68,1)=TODAY()+1</formula>
    </cfRule>
    <cfRule type="timePeriod" dxfId="214" priority="23" stopIfTrue="1" timePeriod="today">
      <formula>FLOOR(E68,1)=TODAY()</formula>
    </cfRule>
    <cfRule type="timePeriod" dxfId="213" priority="24" stopIfTrue="1" timePeriod="yesterday">
      <formula>FLOOR(E68,1)=TODAY()-1</formula>
    </cfRule>
  </conditionalFormatting>
  <conditionalFormatting sqref="F68:G69 I68:J69">
    <cfRule type="timePeriod" dxfId="212" priority="19" stopIfTrue="1" timePeriod="tomorrow">
      <formula>FLOOR(F68,1)=TODAY()+1</formula>
    </cfRule>
    <cfRule type="timePeriod" dxfId="211" priority="20" stopIfTrue="1" timePeriod="today">
      <formula>FLOOR(F68,1)=TODAY()</formula>
    </cfRule>
    <cfRule type="timePeriod" dxfId="210" priority="21" stopIfTrue="1" timePeriod="yesterday">
      <formula>FLOOR(F68,1)=TODAY()-1</formula>
    </cfRule>
  </conditionalFormatting>
  <conditionalFormatting sqref="E70:J71">
    <cfRule type="timePeriod" dxfId="209" priority="16" stopIfTrue="1" timePeriod="tomorrow">
      <formula>FLOOR(E70,1)=TODAY()+1</formula>
    </cfRule>
    <cfRule type="timePeriod" dxfId="208" priority="17" stopIfTrue="1" timePeriod="today">
      <formula>FLOOR(E70,1)=TODAY()</formula>
    </cfRule>
    <cfRule type="timePeriod" dxfId="207" priority="18" stopIfTrue="1" timePeriod="yesterday">
      <formula>FLOOR(E70,1)=TODAY()-1</formula>
    </cfRule>
  </conditionalFormatting>
  <conditionalFormatting sqref="F70:G71 I70:J71">
    <cfRule type="timePeriod" dxfId="206" priority="13" stopIfTrue="1" timePeriod="tomorrow">
      <formula>FLOOR(F70,1)=TODAY()+1</formula>
    </cfRule>
    <cfRule type="timePeriod" dxfId="205" priority="14" stopIfTrue="1" timePeriod="today">
      <formula>FLOOR(F70,1)=TODAY()</formula>
    </cfRule>
    <cfRule type="timePeriod" dxfId="204" priority="15" stopIfTrue="1" timePeriod="yesterday">
      <formula>FLOOR(F70,1)=TODAY()-1</formula>
    </cfRule>
  </conditionalFormatting>
  <conditionalFormatting sqref="E29:J30">
    <cfRule type="timePeriod" dxfId="203" priority="4" stopIfTrue="1" timePeriod="tomorrow">
      <formula>FLOOR(E29,1)=TODAY()+1</formula>
    </cfRule>
    <cfRule type="timePeriod" dxfId="202" priority="5" stopIfTrue="1" timePeriod="today">
      <formula>FLOOR(E29,1)=TODAY()</formula>
    </cfRule>
    <cfRule type="timePeriod" dxfId="201" priority="6" stopIfTrue="1" timePeriod="yesterday">
      <formula>FLOOR(E29,1)=TODAY()-1</formula>
    </cfRule>
  </conditionalFormatting>
  <conditionalFormatting sqref="E29:J30">
    <cfRule type="timePeriod" dxfId="200" priority="1" stopIfTrue="1" timePeriod="tomorrow">
      <formula>FLOOR(E29,1)=TODAY()+1</formula>
    </cfRule>
    <cfRule type="timePeriod" dxfId="199" priority="2" stopIfTrue="1" timePeriod="today">
      <formula>FLOOR(E29,1)=TODAY()</formula>
    </cfRule>
    <cfRule type="timePeriod" dxfId="198" priority="3" stopIfTrue="1" timePeriod="yesterday">
      <formula>FLOOR(E29,1)=TODAY()-1</formula>
    </cfRule>
  </conditionalFormatting>
  <pageMargins left="0.70866141732283472" right="0.70866141732283472" top="0.74803149606299213" bottom="0.74803149606299213" header="0.31496062992125984" footer="0.31496062992125984"/>
  <pageSetup paperSize="9" scale="2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9"/>
  <dimension ref="A1:K525"/>
  <sheetViews>
    <sheetView topLeftCell="A117" workbookViewId="0">
      <selection activeCell="A256" sqref="A256"/>
    </sheetView>
  </sheetViews>
  <sheetFormatPr defaultRowHeight="15"/>
  <cols>
    <col min="1" max="1" width="80.28515625" customWidth="1"/>
    <col min="5" max="5" width="12.5703125" customWidth="1"/>
    <col min="6" max="6" width="12.28515625" customWidth="1"/>
  </cols>
  <sheetData>
    <row r="1" spans="1:11" ht="38.25">
      <c r="A1" s="334" t="s">
        <v>422</v>
      </c>
      <c r="B1" s="334" t="s">
        <v>1086</v>
      </c>
      <c r="C1" s="334" t="s">
        <v>39</v>
      </c>
      <c r="D1" s="334" t="s">
        <v>822</v>
      </c>
      <c r="E1" s="334" t="s">
        <v>823</v>
      </c>
      <c r="F1" s="334" t="s">
        <v>824</v>
      </c>
      <c r="G1" s="334" t="s">
        <v>22</v>
      </c>
      <c r="H1" s="334" t="s">
        <v>23</v>
      </c>
      <c r="I1" s="334" t="s">
        <v>825</v>
      </c>
      <c r="J1" s="334" t="s">
        <v>826</v>
      </c>
      <c r="K1" s="334" t="s">
        <v>826</v>
      </c>
    </row>
    <row r="2" spans="1:11" ht="30">
      <c r="A2" s="574" t="s">
        <v>74</v>
      </c>
      <c r="B2" s="340">
        <v>0.17</v>
      </c>
      <c r="C2" s="340">
        <v>0.17</v>
      </c>
      <c r="D2" s="335"/>
      <c r="E2" s="335"/>
      <c r="F2" s="335"/>
      <c r="G2" s="336" t="s">
        <v>827</v>
      </c>
      <c r="H2" s="336" t="s">
        <v>828</v>
      </c>
      <c r="I2" s="336" t="s">
        <v>1139</v>
      </c>
      <c r="J2" s="336" t="s">
        <v>827</v>
      </c>
      <c r="K2" s="336" t="s">
        <v>827</v>
      </c>
    </row>
    <row r="3" spans="1:11" ht="30">
      <c r="A3" s="336" t="s">
        <v>423</v>
      </c>
      <c r="B3" s="340">
        <v>1</v>
      </c>
      <c r="C3" s="340">
        <v>1</v>
      </c>
      <c r="D3" s="335"/>
      <c r="E3" s="335"/>
      <c r="F3" s="335"/>
      <c r="G3" s="336" t="s">
        <v>827</v>
      </c>
      <c r="H3" s="336" t="s">
        <v>829</v>
      </c>
      <c r="I3" s="336" t="s">
        <v>830</v>
      </c>
      <c r="J3" s="336" t="s">
        <v>827</v>
      </c>
      <c r="K3" s="336" t="s">
        <v>827</v>
      </c>
    </row>
    <row r="4" spans="1:11" ht="30">
      <c r="A4" s="337" t="s">
        <v>424</v>
      </c>
      <c r="B4" s="339">
        <v>1</v>
      </c>
      <c r="C4" s="339">
        <v>1</v>
      </c>
      <c r="D4" s="337" t="s">
        <v>39</v>
      </c>
      <c r="E4" s="337">
        <v>100</v>
      </c>
      <c r="F4" s="337">
        <v>100</v>
      </c>
      <c r="G4" s="337" t="s">
        <v>827</v>
      </c>
      <c r="H4" s="337" t="s">
        <v>829</v>
      </c>
      <c r="I4" s="337" t="s">
        <v>830</v>
      </c>
      <c r="J4" s="337" t="s">
        <v>827</v>
      </c>
      <c r="K4" s="337" t="s">
        <v>827</v>
      </c>
    </row>
    <row r="5" spans="1:11" ht="30">
      <c r="A5" s="574" t="s">
        <v>425</v>
      </c>
      <c r="B5" s="340">
        <v>0.28999999999999998</v>
      </c>
      <c r="C5" s="340">
        <v>0.28999999999999998</v>
      </c>
      <c r="D5" s="335"/>
      <c r="E5" s="335"/>
      <c r="F5" s="335"/>
      <c r="G5" s="336" t="s">
        <v>827</v>
      </c>
      <c r="H5" s="336" t="s">
        <v>991</v>
      </c>
      <c r="I5" s="336" t="s">
        <v>1140</v>
      </c>
      <c r="J5" s="336" t="s">
        <v>827</v>
      </c>
      <c r="K5" s="336" t="s">
        <v>827</v>
      </c>
    </row>
    <row r="6" spans="1:11" ht="30">
      <c r="A6" s="337" t="s">
        <v>426</v>
      </c>
      <c r="B6" s="339">
        <v>1</v>
      </c>
      <c r="C6" s="339">
        <v>1</v>
      </c>
      <c r="D6" s="337" t="s">
        <v>73</v>
      </c>
      <c r="E6" s="337">
        <v>2</v>
      </c>
      <c r="F6" s="337">
        <v>2</v>
      </c>
      <c r="G6" s="337" t="s">
        <v>827</v>
      </c>
      <c r="H6" s="337" t="s">
        <v>833</v>
      </c>
      <c r="I6" s="337" t="s">
        <v>834</v>
      </c>
      <c r="J6" s="337" t="s">
        <v>827</v>
      </c>
      <c r="K6" s="337" t="s">
        <v>827</v>
      </c>
    </row>
    <row r="7" spans="1:11" ht="30">
      <c r="A7" s="336" t="s">
        <v>427</v>
      </c>
      <c r="B7" s="340">
        <v>0.2</v>
      </c>
      <c r="C7" s="340">
        <v>0.2</v>
      </c>
      <c r="D7" s="335"/>
      <c r="E7" s="335"/>
      <c r="F7" s="335"/>
      <c r="G7" s="336" t="s">
        <v>827</v>
      </c>
      <c r="H7" s="336" t="s">
        <v>991</v>
      </c>
      <c r="I7" s="336" t="s">
        <v>1140</v>
      </c>
      <c r="J7" s="336" t="s">
        <v>835</v>
      </c>
      <c r="K7" s="336" t="s">
        <v>835</v>
      </c>
    </row>
    <row r="8" spans="1:11" ht="30">
      <c r="A8" s="337" t="s">
        <v>428</v>
      </c>
      <c r="B8" s="339">
        <v>0.6</v>
      </c>
      <c r="C8" s="339">
        <v>0.6</v>
      </c>
      <c r="D8" s="337" t="s">
        <v>33</v>
      </c>
      <c r="E8" s="337">
        <v>35.229999999999997</v>
      </c>
      <c r="F8" s="337">
        <v>31.71</v>
      </c>
      <c r="G8" s="337" t="s">
        <v>835</v>
      </c>
      <c r="H8" s="337" t="s">
        <v>1034</v>
      </c>
      <c r="I8" s="337" t="s">
        <v>1141</v>
      </c>
      <c r="J8" s="337" t="s">
        <v>835</v>
      </c>
      <c r="K8" s="337" t="s">
        <v>835</v>
      </c>
    </row>
    <row r="9" spans="1:11" ht="30">
      <c r="A9" s="337" t="s">
        <v>429</v>
      </c>
      <c r="B9" s="339">
        <v>0</v>
      </c>
      <c r="C9" s="339">
        <v>0</v>
      </c>
      <c r="D9" s="337" t="s">
        <v>33</v>
      </c>
      <c r="E9" s="337">
        <v>35.229999999999997</v>
      </c>
      <c r="F9" s="337">
        <v>4.5</v>
      </c>
      <c r="G9" s="337" t="s">
        <v>909</v>
      </c>
      <c r="H9" s="337" t="s">
        <v>901</v>
      </c>
      <c r="I9" s="337" t="s">
        <v>1142</v>
      </c>
      <c r="J9" s="337" t="s">
        <v>840</v>
      </c>
      <c r="K9" s="337" t="s">
        <v>840</v>
      </c>
    </row>
    <row r="10" spans="1:11" ht="30">
      <c r="A10" s="337" t="s">
        <v>430</v>
      </c>
      <c r="B10" s="339">
        <v>0.68</v>
      </c>
      <c r="C10" s="339">
        <v>0.68</v>
      </c>
      <c r="D10" s="337" t="s">
        <v>33</v>
      </c>
      <c r="E10" s="337">
        <v>35.229999999999997</v>
      </c>
      <c r="F10" s="337">
        <v>31.71</v>
      </c>
      <c r="G10" s="337" t="s">
        <v>842</v>
      </c>
      <c r="H10" s="337" t="s">
        <v>843</v>
      </c>
      <c r="I10" s="337" t="s">
        <v>844</v>
      </c>
      <c r="J10" s="337" t="s">
        <v>842</v>
      </c>
      <c r="K10" s="337" t="s">
        <v>842</v>
      </c>
    </row>
    <row r="11" spans="1:11" ht="30">
      <c r="A11" s="337" t="s">
        <v>431</v>
      </c>
      <c r="B11" s="339">
        <v>0</v>
      </c>
      <c r="C11" s="339">
        <v>0</v>
      </c>
      <c r="D11" s="337" t="s">
        <v>33</v>
      </c>
      <c r="E11" s="337">
        <v>35.229999999999997</v>
      </c>
      <c r="F11" s="337">
        <v>4.5</v>
      </c>
      <c r="G11" s="337" t="s">
        <v>827</v>
      </c>
      <c r="H11" s="337" t="s">
        <v>952</v>
      </c>
      <c r="I11" s="337" t="s">
        <v>1143</v>
      </c>
      <c r="J11" s="337" t="s">
        <v>848</v>
      </c>
      <c r="K11" s="337" t="s">
        <v>848</v>
      </c>
    </row>
    <row r="12" spans="1:11" ht="30">
      <c r="A12" s="337" t="s">
        <v>432</v>
      </c>
      <c r="B12" s="339">
        <v>0</v>
      </c>
      <c r="C12" s="339">
        <v>0</v>
      </c>
      <c r="D12" s="337" t="s">
        <v>33</v>
      </c>
      <c r="E12" s="337">
        <v>35.229999999999997</v>
      </c>
      <c r="F12" s="337">
        <v>5.86</v>
      </c>
      <c r="G12" s="337" t="s">
        <v>955</v>
      </c>
      <c r="H12" s="337" t="s">
        <v>991</v>
      </c>
      <c r="I12" s="337" t="s">
        <v>970</v>
      </c>
      <c r="J12" s="337" t="s">
        <v>851</v>
      </c>
      <c r="K12" s="337" t="s">
        <v>851</v>
      </c>
    </row>
    <row r="13" spans="1:11" ht="30">
      <c r="A13" s="337" t="s">
        <v>433</v>
      </c>
      <c r="B13" s="339">
        <v>0</v>
      </c>
      <c r="C13" s="339">
        <v>0</v>
      </c>
      <c r="D13" s="335"/>
      <c r="E13" s="335"/>
      <c r="F13" s="335"/>
      <c r="G13" s="337" t="s">
        <v>991</v>
      </c>
      <c r="H13" s="337" t="s">
        <v>991</v>
      </c>
      <c r="I13" s="337" t="s">
        <v>831</v>
      </c>
      <c r="J13" s="337" t="s">
        <v>836</v>
      </c>
      <c r="K13" s="337" t="s">
        <v>836</v>
      </c>
    </row>
    <row r="14" spans="1:11" ht="30">
      <c r="A14" s="336" t="s">
        <v>434</v>
      </c>
      <c r="B14" s="340">
        <v>1</v>
      </c>
      <c r="C14" s="340">
        <v>1</v>
      </c>
      <c r="D14" s="335"/>
      <c r="E14" s="335"/>
      <c r="F14" s="335"/>
      <c r="G14" s="336" t="s">
        <v>852</v>
      </c>
      <c r="H14" s="336" t="s">
        <v>840</v>
      </c>
      <c r="I14" s="336" t="s">
        <v>853</v>
      </c>
      <c r="J14" s="336" t="s">
        <v>852</v>
      </c>
      <c r="K14" s="336" t="s">
        <v>852</v>
      </c>
    </row>
    <row r="15" spans="1:11" ht="30">
      <c r="A15" s="337" t="s">
        <v>435</v>
      </c>
      <c r="B15" s="339">
        <v>1</v>
      </c>
      <c r="C15" s="339">
        <v>1</v>
      </c>
      <c r="D15" s="337" t="s">
        <v>33</v>
      </c>
      <c r="E15" s="337">
        <v>32.229999999999997</v>
      </c>
      <c r="F15" s="337">
        <v>32.229999999999997</v>
      </c>
      <c r="G15" s="337" t="s">
        <v>852</v>
      </c>
      <c r="H15" s="337" t="s">
        <v>854</v>
      </c>
      <c r="I15" s="337" t="s">
        <v>855</v>
      </c>
      <c r="J15" s="337" t="s">
        <v>852</v>
      </c>
      <c r="K15" s="337" t="s">
        <v>852</v>
      </c>
    </row>
    <row r="16" spans="1:11" ht="30">
      <c r="A16" s="337" t="s">
        <v>436</v>
      </c>
      <c r="B16" s="339">
        <v>1</v>
      </c>
      <c r="C16" s="339">
        <v>1</v>
      </c>
      <c r="D16" s="337" t="s">
        <v>33</v>
      </c>
      <c r="E16" s="337">
        <v>3</v>
      </c>
      <c r="F16" s="337">
        <v>3</v>
      </c>
      <c r="G16" s="337" t="s">
        <v>854</v>
      </c>
      <c r="H16" s="337" t="s">
        <v>840</v>
      </c>
      <c r="I16" s="337" t="s">
        <v>856</v>
      </c>
      <c r="J16" s="337" t="s">
        <v>854</v>
      </c>
      <c r="K16" s="337" t="s">
        <v>854</v>
      </c>
    </row>
    <row r="17" spans="1:11" ht="30">
      <c r="A17" s="336" t="s">
        <v>437</v>
      </c>
      <c r="B17" s="340">
        <v>0.72</v>
      </c>
      <c r="C17" s="340">
        <v>0.72</v>
      </c>
      <c r="D17" s="335"/>
      <c r="E17" s="335"/>
      <c r="F17" s="335"/>
      <c r="G17" s="336" t="s">
        <v>852</v>
      </c>
      <c r="H17" s="336" t="s">
        <v>1035</v>
      </c>
      <c r="I17" s="336" t="s">
        <v>1144</v>
      </c>
      <c r="J17" s="336" t="s">
        <v>852</v>
      </c>
      <c r="K17" s="336" t="s">
        <v>852</v>
      </c>
    </row>
    <row r="18" spans="1:11" ht="30">
      <c r="A18" s="337" t="s">
        <v>438</v>
      </c>
      <c r="B18" s="339">
        <v>0.66</v>
      </c>
      <c r="C18" s="339">
        <v>0.66</v>
      </c>
      <c r="D18" s="337" t="s">
        <v>33</v>
      </c>
      <c r="E18" s="337">
        <v>1.47</v>
      </c>
      <c r="F18" s="337">
        <v>1.38</v>
      </c>
      <c r="G18" s="337" t="s">
        <v>852</v>
      </c>
      <c r="H18" s="337" t="s">
        <v>1035</v>
      </c>
      <c r="I18" s="337" t="s">
        <v>857</v>
      </c>
      <c r="J18" s="337" t="s">
        <v>852</v>
      </c>
      <c r="K18" s="337" t="s">
        <v>852</v>
      </c>
    </row>
    <row r="19" spans="1:11" ht="30">
      <c r="A19" s="337" t="s">
        <v>439</v>
      </c>
      <c r="B19" s="339">
        <v>1</v>
      </c>
      <c r="C19" s="339">
        <v>1</v>
      </c>
      <c r="D19" s="337" t="s">
        <v>227</v>
      </c>
      <c r="E19" s="337">
        <v>14</v>
      </c>
      <c r="F19" s="337">
        <v>14</v>
      </c>
      <c r="G19" s="337" t="s">
        <v>859</v>
      </c>
      <c r="H19" s="337" t="s">
        <v>832</v>
      </c>
      <c r="I19" s="337" t="s">
        <v>860</v>
      </c>
      <c r="J19" s="337" t="s">
        <v>859</v>
      </c>
      <c r="K19" s="337" t="s">
        <v>859</v>
      </c>
    </row>
    <row r="20" spans="1:11" ht="30">
      <c r="A20" s="337" t="s">
        <v>440</v>
      </c>
      <c r="B20" s="339">
        <v>0</v>
      </c>
      <c r="C20" s="339">
        <v>0</v>
      </c>
      <c r="D20" s="335"/>
      <c r="E20" s="335"/>
      <c r="F20" s="335"/>
      <c r="G20" s="337" t="s">
        <v>991</v>
      </c>
      <c r="H20" s="337" t="s">
        <v>991</v>
      </c>
      <c r="I20" s="337" t="s">
        <v>831</v>
      </c>
      <c r="J20" s="337" t="s">
        <v>832</v>
      </c>
      <c r="K20" s="337" t="s">
        <v>832</v>
      </c>
    </row>
    <row r="21" spans="1:11" ht="30">
      <c r="A21" s="574" t="s">
        <v>441</v>
      </c>
      <c r="B21" s="340">
        <v>0.11</v>
      </c>
      <c r="C21" s="340">
        <v>0.11</v>
      </c>
      <c r="D21" s="335"/>
      <c r="E21" s="335"/>
      <c r="F21" s="335"/>
      <c r="G21" s="336" t="s">
        <v>861</v>
      </c>
      <c r="H21" s="336" t="s">
        <v>862</v>
      </c>
      <c r="I21" s="336" t="s">
        <v>1145</v>
      </c>
      <c r="J21" s="336" t="s">
        <v>827</v>
      </c>
      <c r="K21" s="336" t="s">
        <v>827</v>
      </c>
    </row>
    <row r="22" spans="1:11" ht="30">
      <c r="A22" s="336" t="s">
        <v>442</v>
      </c>
      <c r="B22" s="340">
        <v>0</v>
      </c>
      <c r="C22" s="340">
        <v>0</v>
      </c>
      <c r="D22" s="335"/>
      <c r="E22" s="335"/>
      <c r="F22" s="335"/>
      <c r="G22" s="336" t="s">
        <v>861</v>
      </c>
      <c r="H22" s="336" t="s">
        <v>1025</v>
      </c>
      <c r="I22" s="336" t="s">
        <v>1146</v>
      </c>
      <c r="J22" s="336" t="s">
        <v>861</v>
      </c>
      <c r="K22" s="336" t="s">
        <v>861</v>
      </c>
    </row>
    <row r="23" spans="1:11" ht="30">
      <c r="A23" s="337" t="s">
        <v>443</v>
      </c>
      <c r="B23" s="339">
        <v>0</v>
      </c>
      <c r="C23" s="339">
        <v>0</v>
      </c>
      <c r="D23" s="337" t="s">
        <v>33</v>
      </c>
      <c r="E23" s="337">
        <v>35.229999999999997</v>
      </c>
      <c r="F23" s="337">
        <v>27.65</v>
      </c>
      <c r="G23" s="337" t="s">
        <v>861</v>
      </c>
      <c r="H23" s="337" t="s">
        <v>943</v>
      </c>
      <c r="I23" s="337" t="s">
        <v>1012</v>
      </c>
      <c r="J23" s="337" t="s">
        <v>861</v>
      </c>
      <c r="K23" s="337" t="s">
        <v>861</v>
      </c>
    </row>
    <row r="24" spans="1:11" ht="30">
      <c r="A24" s="337" t="s">
        <v>444</v>
      </c>
      <c r="B24" s="339">
        <v>0</v>
      </c>
      <c r="C24" s="339">
        <v>0</v>
      </c>
      <c r="D24" s="337" t="s">
        <v>866</v>
      </c>
      <c r="E24" s="337">
        <v>1823</v>
      </c>
      <c r="F24" s="337">
        <v>851</v>
      </c>
      <c r="G24" s="337" t="s">
        <v>848</v>
      </c>
      <c r="H24" s="337" t="s">
        <v>1031</v>
      </c>
      <c r="I24" s="337" t="s">
        <v>1147</v>
      </c>
      <c r="J24" s="337" t="s">
        <v>848</v>
      </c>
      <c r="K24" s="337" t="s">
        <v>848</v>
      </c>
    </row>
    <row r="25" spans="1:11" ht="30">
      <c r="A25" s="337" t="s">
        <v>445</v>
      </c>
      <c r="B25" s="339">
        <v>0</v>
      </c>
      <c r="C25" s="339">
        <v>0</v>
      </c>
      <c r="D25" s="337" t="s">
        <v>7</v>
      </c>
      <c r="E25" s="337">
        <v>1823</v>
      </c>
      <c r="F25" s="337">
        <v>829</v>
      </c>
      <c r="G25" s="337" t="s">
        <v>848</v>
      </c>
      <c r="H25" s="337" t="s">
        <v>1025</v>
      </c>
      <c r="I25" s="337" t="s">
        <v>1148</v>
      </c>
      <c r="J25" s="337" t="s">
        <v>848</v>
      </c>
      <c r="K25" s="337" t="s">
        <v>848</v>
      </c>
    </row>
    <row r="26" spans="1:11" ht="30">
      <c r="A26" s="337" t="s">
        <v>446</v>
      </c>
      <c r="B26" s="339">
        <v>0</v>
      </c>
      <c r="C26" s="339">
        <v>0</v>
      </c>
      <c r="D26" s="335"/>
      <c r="E26" s="335"/>
      <c r="F26" s="335"/>
      <c r="G26" s="337" t="s">
        <v>1025</v>
      </c>
      <c r="H26" s="337" t="s">
        <v>1025</v>
      </c>
      <c r="I26" s="337" t="s">
        <v>831</v>
      </c>
      <c r="J26" s="337" t="s">
        <v>864</v>
      </c>
      <c r="K26" s="337" t="s">
        <v>864</v>
      </c>
    </row>
    <row r="27" spans="1:11" ht="30">
      <c r="A27" s="336" t="s">
        <v>447</v>
      </c>
      <c r="B27" s="340">
        <v>0.28000000000000003</v>
      </c>
      <c r="C27" s="340">
        <v>0.28000000000000003</v>
      </c>
      <c r="D27" s="335"/>
      <c r="E27" s="335"/>
      <c r="F27" s="335"/>
      <c r="G27" s="336" t="s">
        <v>868</v>
      </c>
      <c r="H27" s="336" t="s">
        <v>1069</v>
      </c>
      <c r="I27" s="336" t="s">
        <v>1149</v>
      </c>
      <c r="J27" s="336" t="s">
        <v>868</v>
      </c>
      <c r="K27" s="336" t="s">
        <v>868</v>
      </c>
    </row>
    <row r="28" spans="1:11" ht="30">
      <c r="A28" s="337" t="s">
        <v>448</v>
      </c>
      <c r="B28" s="339">
        <v>0.67</v>
      </c>
      <c r="C28" s="339">
        <v>0.67</v>
      </c>
      <c r="D28" s="337" t="s">
        <v>33</v>
      </c>
      <c r="E28" s="337">
        <v>35.229999999999997</v>
      </c>
      <c r="F28" s="337">
        <v>27.65</v>
      </c>
      <c r="G28" s="337" t="s">
        <v>868</v>
      </c>
      <c r="H28" s="337" t="s">
        <v>1032</v>
      </c>
      <c r="I28" s="337" t="s">
        <v>844</v>
      </c>
      <c r="J28" s="337" t="s">
        <v>868</v>
      </c>
      <c r="K28" s="337" t="s">
        <v>868</v>
      </c>
    </row>
    <row r="29" spans="1:11" ht="30">
      <c r="A29" s="337" t="s">
        <v>449</v>
      </c>
      <c r="B29" s="339">
        <v>0.34</v>
      </c>
      <c r="C29" s="339">
        <v>0.34</v>
      </c>
      <c r="D29" s="337" t="s">
        <v>7</v>
      </c>
      <c r="E29" s="337">
        <v>1826</v>
      </c>
      <c r="F29" s="337">
        <v>1057</v>
      </c>
      <c r="G29" s="337" t="s">
        <v>868</v>
      </c>
      <c r="H29" s="337" t="s">
        <v>1044</v>
      </c>
      <c r="I29" s="337" t="s">
        <v>995</v>
      </c>
      <c r="J29" s="337" t="s">
        <v>872</v>
      </c>
      <c r="K29" s="337" t="s">
        <v>872</v>
      </c>
    </row>
    <row r="30" spans="1:11" ht="30">
      <c r="A30" s="337" t="s">
        <v>450</v>
      </c>
      <c r="B30" s="339">
        <v>0.13</v>
      </c>
      <c r="C30" s="339">
        <v>0.13</v>
      </c>
      <c r="D30" s="337" t="s">
        <v>33</v>
      </c>
      <c r="E30" s="337">
        <v>35.229999999999997</v>
      </c>
      <c r="F30" s="337">
        <v>8.61</v>
      </c>
      <c r="G30" s="337" t="s">
        <v>926</v>
      </c>
      <c r="H30" s="337" t="s">
        <v>1026</v>
      </c>
      <c r="I30" s="337" t="s">
        <v>1147</v>
      </c>
      <c r="J30" s="337" t="s">
        <v>874</v>
      </c>
      <c r="K30" s="337" t="s">
        <v>874</v>
      </c>
    </row>
    <row r="31" spans="1:11" ht="30">
      <c r="A31" s="337" t="s">
        <v>451</v>
      </c>
      <c r="B31" s="339">
        <v>0.47</v>
      </c>
      <c r="C31" s="339">
        <v>0.47</v>
      </c>
      <c r="D31" s="337" t="s">
        <v>7</v>
      </c>
      <c r="E31" s="337">
        <v>1826</v>
      </c>
      <c r="F31" s="337">
        <v>1057</v>
      </c>
      <c r="G31" s="337" t="s">
        <v>874</v>
      </c>
      <c r="H31" s="337" t="s">
        <v>1044</v>
      </c>
      <c r="I31" s="337" t="s">
        <v>1150</v>
      </c>
      <c r="J31" s="337" t="s">
        <v>840</v>
      </c>
      <c r="K31" s="337" t="s">
        <v>840</v>
      </c>
    </row>
    <row r="32" spans="1:11" ht="30">
      <c r="A32" s="337" t="s">
        <v>452</v>
      </c>
      <c r="B32" s="339">
        <v>0.35</v>
      </c>
      <c r="C32" s="339">
        <v>0.35</v>
      </c>
      <c r="D32" s="337" t="s">
        <v>7</v>
      </c>
      <c r="E32" s="337">
        <v>3649</v>
      </c>
      <c r="F32" s="337">
        <v>1319</v>
      </c>
      <c r="G32" s="337" t="s">
        <v>971</v>
      </c>
      <c r="H32" s="337" t="s">
        <v>1046</v>
      </c>
      <c r="I32" s="337" t="s">
        <v>1151</v>
      </c>
      <c r="J32" s="337" t="s">
        <v>877</v>
      </c>
      <c r="K32" s="337" t="s">
        <v>877</v>
      </c>
    </row>
    <row r="33" spans="1:11" ht="30">
      <c r="A33" s="337" t="s">
        <v>453</v>
      </c>
      <c r="B33" s="339">
        <v>0.1</v>
      </c>
      <c r="C33" s="339">
        <v>0.1</v>
      </c>
      <c r="D33" s="337" t="s">
        <v>33</v>
      </c>
      <c r="E33" s="337">
        <v>35.229999999999997</v>
      </c>
      <c r="F33" s="337">
        <v>7.57</v>
      </c>
      <c r="G33" s="337" t="s">
        <v>865</v>
      </c>
      <c r="H33" s="337" t="s">
        <v>1066</v>
      </c>
      <c r="I33" s="337" t="s">
        <v>1152</v>
      </c>
      <c r="J33" s="337" t="s">
        <v>878</v>
      </c>
      <c r="K33" s="337" t="s">
        <v>878</v>
      </c>
    </row>
    <row r="34" spans="1:11" ht="30">
      <c r="A34" s="337" t="s">
        <v>454</v>
      </c>
      <c r="B34" s="339">
        <v>0.09</v>
      </c>
      <c r="C34" s="339">
        <v>0.09</v>
      </c>
      <c r="D34" s="337" t="s">
        <v>33</v>
      </c>
      <c r="E34" s="337">
        <v>35.229999999999997</v>
      </c>
      <c r="F34" s="337">
        <v>5.31</v>
      </c>
      <c r="G34" s="337" t="s">
        <v>948</v>
      </c>
      <c r="H34" s="337" t="s">
        <v>1069</v>
      </c>
      <c r="I34" s="337" t="s">
        <v>869</v>
      </c>
      <c r="J34" s="337" t="s">
        <v>879</v>
      </c>
      <c r="K34" s="337" t="s">
        <v>879</v>
      </c>
    </row>
    <row r="35" spans="1:11" ht="30">
      <c r="A35" s="337" t="s">
        <v>455</v>
      </c>
      <c r="B35" s="339">
        <v>0</v>
      </c>
      <c r="C35" s="339">
        <v>0</v>
      </c>
      <c r="D35" s="335"/>
      <c r="E35" s="335"/>
      <c r="F35" s="335"/>
      <c r="G35" s="337" t="s">
        <v>980</v>
      </c>
      <c r="H35" s="337" t="s">
        <v>980</v>
      </c>
      <c r="I35" s="337" t="s">
        <v>831</v>
      </c>
      <c r="J35" s="337" t="s">
        <v>870</v>
      </c>
      <c r="K35" s="337" t="s">
        <v>870</v>
      </c>
    </row>
    <row r="36" spans="1:11" ht="30">
      <c r="A36" s="336" t="s">
        <v>456</v>
      </c>
      <c r="B36" s="340">
        <v>0</v>
      </c>
      <c r="C36" s="340">
        <v>0</v>
      </c>
      <c r="D36" s="335"/>
      <c r="E36" s="335"/>
      <c r="F36" s="335"/>
      <c r="G36" s="336" t="s">
        <v>829</v>
      </c>
      <c r="H36" s="336" t="s">
        <v>883</v>
      </c>
      <c r="I36" s="336" t="s">
        <v>1153</v>
      </c>
      <c r="J36" s="336" t="s">
        <v>827</v>
      </c>
      <c r="K36" s="336" t="s">
        <v>827</v>
      </c>
    </row>
    <row r="37" spans="1:11" ht="30">
      <c r="A37" s="336" t="s">
        <v>457</v>
      </c>
      <c r="B37" s="340">
        <v>0</v>
      </c>
      <c r="C37" s="340">
        <v>0</v>
      </c>
      <c r="D37" s="335"/>
      <c r="E37" s="335"/>
      <c r="F37" s="335"/>
      <c r="G37" s="336" t="s">
        <v>829</v>
      </c>
      <c r="H37" s="336" t="s">
        <v>885</v>
      </c>
      <c r="I37" s="336" t="s">
        <v>935</v>
      </c>
      <c r="J37" s="336" t="s">
        <v>827</v>
      </c>
      <c r="K37" s="336" t="s">
        <v>827</v>
      </c>
    </row>
    <row r="38" spans="1:11" ht="30">
      <c r="A38" s="336" t="s">
        <v>1154</v>
      </c>
      <c r="B38" s="340">
        <v>0</v>
      </c>
      <c r="C38" s="340">
        <v>0</v>
      </c>
      <c r="D38" s="335"/>
      <c r="E38" s="335"/>
      <c r="F38" s="335"/>
      <c r="G38" s="336" t="s">
        <v>829</v>
      </c>
      <c r="H38" s="336" t="s">
        <v>921</v>
      </c>
      <c r="I38" s="336" t="s">
        <v>937</v>
      </c>
      <c r="J38" s="336" t="s">
        <v>827</v>
      </c>
      <c r="K38" s="336" t="s">
        <v>827</v>
      </c>
    </row>
    <row r="39" spans="1:11" ht="30">
      <c r="A39" s="337" t="s">
        <v>458</v>
      </c>
      <c r="B39" s="339">
        <v>0</v>
      </c>
      <c r="C39" s="339">
        <v>0</v>
      </c>
      <c r="D39" s="337" t="s">
        <v>889</v>
      </c>
      <c r="E39" s="337">
        <v>148</v>
      </c>
      <c r="F39" s="337">
        <v>0</v>
      </c>
      <c r="G39" s="337" t="s">
        <v>829</v>
      </c>
      <c r="H39" s="337" t="s">
        <v>912</v>
      </c>
      <c r="I39" s="337" t="s">
        <v>856</v>
      </c>
      <c r="J39" s="337" t="s">
        <v>827</v>
      </c>
      <c r="K39" s="337" t="s">
        <v>827</v>
      </c>
    </row>
    <row r="40" spans="1:11" ht="30">
      <c r="A40" s="337" t="s">
        <v>459</v>
      </c>
      <c r="B40" s="339">
        <v>0</v>
      </c>
      <c r="C40" s="339">
        <v>0</v>
      </c>
      <c r="D40" s="337" t="s">
        <v>889</v>
      </c>
      <c r="E40" s="337">
        <v>1567</v>
      </c>
      <c r="F40" s="337">
        <v>0</v>
      </c>
      <c r="G40" s="337" t="s">
        <v>912</v>
      </c>
      <c r="H40" s="337" t="s">
        <v>877</v>
      </c>
      <c r="I40" s="337" t="s">
        <v>891</v>
      </c>
      <c r="J40" s="337" t="s">
        <v>861</v>
      </c>
      <c r="K40" s="337" t="s">
        <v>861</v>
      </c>
    </row>
    <row r="41" spans="1:11" ht="30">
      <c r="A41" s="337" t="s">
        <v>460</v>
      </c>
      <c r="B41" s="339">
        <v>0</v>
      </c>
      <c r="C41" s="339">
        <v>0</v>
      </c>
      <c r="D41" s="337" t="s">
        <v>38</v>
      </c>
      <c r="E41" s="337">
        <v>800</v>
      </c>
      <c r="F41" s="337">
        <v>0</v>
      </c>
      <c r="G41" s="337" t="s">
        <v>912</v>
      </c>
      <c r="H41" s="337" t="s">
        <v>854</v>
      </c>
      <c r="I41" s="337" t="s">
        <v>856</v>
      </c>
      <c r="J41" s="337" t="s">
        <v>861</v>
      </c>
      <c r="K41" s="337" t="s">
        <v>861</v>
      </c>
    </row>
    <row r="42" spans="1:11" ht="30">
      <c r="A42" s="337" t="s">
        <v>461</v>
      </c>
      <c r="B42" s="339">
        <v>0</v>
      </c>
      <c r="C42" s="339">
        <v>0</v>
      </c>
      <c r="D42" s="337" t="s">
        <v>38</v>
      </c>
      <c r="E42" s="337">
        <v>540</v>
      </c>
      <c r="F42" s="337">
        <v>0</v>
      </c>
      <c r="G42" s="337" t="s">
        <v>912</v>
      </c>
      <c r="H42" s="337" t="s">
        <v>872</v>
      </c>
      <c r="I42" s="337" t="s">
        <v>895</v>
      </c>
      <c r="J42" s="337" t="s">
        <v>861</v>
      </c>
      <c r="K42" s="337" t="s">
        <v>861</v>
      </c>
    </row>
    <row r="43" spans="1:11" ht="30">
      <c r="A43" s="337" t="s">
        <v>462</v>
      </c>
      <c r="B43" s="339">
        <v>0</v>
      </c>
      <c r="C43" s="339">
        <v>0</v>
      </c>
      <c r="D43" s="337" t="s">
        <v>227</v>
      </c>
      <c r="E43" s="337">
        <v>21</v>
      </c>
      <c r="F43" s="337">
        <v>0</v>
      </c>
      <c r="G43" s="337" t="s">
        <v>901</v>
      </c>
      <c r="H43" s="337" t="s">
        <v>901</v>
      </c>
      <c r="I43" s="337" t="s">
        <v>890</v>
      </c>
      <c r="J43" s="337" t="s">
        <v>896</v>
      </c>
      <c r="K43" s="337" t="s">
        <v>896</v>
      </c>
    </row>
    <row r="44" spans="1:11" ht="30">
      <c r="A44" s="337" t="s">
        <v>463</v>
      </c>
      <c r="B44" s="339">
        <v>0</v>
      </c>
      <c r="C44" s="339">
        <v>0</v>
      </c>
      <c r="D44" s="337" t="s">
        <v>227</v>
      </c>
      <c r="E44" s="337">
        <v>11</v>
      </c>
      <c r="F44" s="337">
        <v>0</v>
      </c>
      <c r="G44" s="337" t="s">
        <v>901</v>
      </c>
      <c r="H44" s="337" t="s">
        <v>901</v>
      </c>
      <c r="I44" s="337" t="s">
        <v>890</v>
      </c>
      <c r="J44" s="337" t="s">
        <v>900</v>
      </c>
      <c r="K44" s="337" t="s">
        <v>900</v>
      </c>
    </row>
    <row r="45" spans="1:11" ht="30">
      <c r="A45" s="337" t="s">
        <v>464</v>
      </c>
      <c r="B45" s="339">
        <v>0</v>
      </c>
      <c r="C45" s="339">
        <v>0</v>
      </c>
      <c r="D45" s="337" t="s">
        <v>902</v>
      </c>
      <c r="E45" s="337">
        <v>24</v>
      </c>
      <c r="F45" s="337">
        <v>0</v>
      </c>
      <c r="G45" s="337" t="s">
        <v>922</v>
      </c>
      <c r="H45" s="337" t="s">
        <v>921</v>
      </c>
      <c r="I45" s="337" t="s">
        <v>895</v>
      </c>
      <c r="J45" s="337" t="s">
        <v>900</v>
      </c>
      <c r="K45" s="337" t="s">
        <v>900</v>
      </c>
    </row>
    <row r="46" spans="1:11" ht="30">
      <c r="A46" s="337" t="s">
        <v>465</v>
      </c>
      <c r="B46" s="339">
        <v>0</v>
      </c>
      <c r="C46" s="339">
        <v>0</v>
      </c>
      <c r="D46" s="335"/>
      <c r="E46" s="335"/>
      <c r="F46" s="335"/>
      <c r="G46" s="337" t="s">
        <v>1155</v>
      </c>
      <c r="H46" s="337" t="s">
        <v>921</v>
      </c>
      <c r="I46" s="337" t="s">
        <v>886</v>
      </c>
      <c r="J46" s="337" t="s">
        <v>887</v>
      </c>
      <c r="K46" s="337" t="s">
        <v>887</v>
      </c>
    </row>
    <row r="47" spans="1:11" ht="30">
      <c r="A47" s="336" t="s">
        <v>466</v>
      </c>
      <c r="B47" s="340">
        <v>0</v>
      </c>
      <c r="C47" s="340">
        <v>0</v>
      </c>
      <c r="D47" s="335"/>
      <c r="E47" s="335"/>
      <c r="F47" s="335"/>
      <c r="G47" s="336" t="s">
        <v>872</v>
      </c>
      <c r="H47" s="336" t="s">
        <v>1156</v>
      </c>
      <c r="I47" s="336" t="s">
        <v>1157</v>
      </c>
      <c r="J47" s="336" t="s">
        <v>905</v>
      </c>
      <c r="K47" s="336" t="s">
        <v>905</v>
      </c>
    </row>
    <row r="48" spans="1:11" ht="30">
      <c r="A48" s="337" t="s">
        <v>467</v>
      </c>
      <c r="B48" s="339">
        <v>0</v>
      </c>
      <c r="C48" s="339">
        <v>0</v>
      </c>
      <c r="D48" s="337" t="s">
        <v>889</v>
      </c>
      <c r="E48" s="337">
        <v>230</v>
      </c>
      <c r="F48" s="337">
        <v>0</v>
      </c>
      <c r="G48" s="337" t="s">
        <v>872</v>
      </c>
      <c r="H48" s="337" t="s">
        <v>840</v>
      </c>
      <c r="I48" s="337" t="s">
        <v>897</v>
      </c>
      <c r="J48" s="337" t="s">
        <v>905</v>
      </c>
      <c r="K48" s="337" t="s">
        <v>905</v>
      </c>
    </row>
    <row r="49" spans="1:11" ht="30">
      <c r="A49" s="337" t="s">
        <v>468</v>
      </c>
      <c r="B49" s="339">
        <v>0</v>
      </c>
      <c r="C49" s="339">
        <v>0</v>
      </c>
      <c r="D49" s="337" t="s">
        <v>907</v>
      </c>
      <c r="E49" s="337">
        <v>1</v>
      </c>
      <c r="F49" s="337">
        <v>0</v>
      </c>
      <c r="G49" s="337" t="s">
        <v>1046</v>
      </c>
      <c r="H49" s="337" t="s">
        <v>1063</v>
      </c>
      <c r="I49" s="337" t="s">
        <v>908</v>
      </c>
      <c r="J49" s="337" t="s">
        <v>906</v>
      </c>
      <c r="K49" s="337" t="s">
        <v>906</v>
      </c>
    </row>
    <row r="50" spans="1:11" ht="30">
      <c r="A50" s="337" t="s">
        <v>469</v>
      </c>
      <c r="B50" s="339">
        <v>0</v>
      </c>
      <c r="C50" s="339">
        <v>0</v>
      </c>
      <c r="D50" s="337" t="s">
        <v>907</v>
      </c>
      <c r="E50" s="337">
        <v>1</v>
      </c>
      <c r="F50" s="337">
        <v>0</v>
      </c>
      <c r="G50" s="337" t="s">
        <v>1063</v>
      </c>
      <c r="H50" s="337" t="s">
        <v>1040</v>
      </c>
      <c r="I50" s="337" t="s">
        <v>890</v>
      </c>
      <c r="J50" s="337" t="s">
        <v>909</v>
      </c>
      <c r="K50" s="337" t="s">
        <v>909</v>
      </c>
    </row>
    <row r="51" spans="1:11" ht="30">
      <c r="A51" s="337" t="s">
        <v>470</v>
      </c>
      <c r="B51" s="339">
        <v>0</v>
      </c>
      <c r="C51" s="339">
        <v>0</v>
      </c>
      <c r="D51" s="337" t="s">
        <v>227</v>
      </c>
      <c r="E51" s="337">
        <v>2</v>
      </c>
      <c r="F51" s="335"/>
      <c r="G51" s="337" t="s">
        <v>1040</v>
      </c>
      <c r="H51" s="337" t="s">
        <v>1054</v>
      </c>
      <c r="I51" s="337" t="s">
        <v>890</v>
      </c>
      <c r="J51" s="337" t="s">
        <v>911</v>
      </c>
      <c r="K51" s="337" t="s">
        <v>911</v>
      </c>
    </row>
    <row r="52" spans="1:11" ht="30">
      <c r="A52" s="337" t="s">
        <v>471</v>
      </c>
      <c r="B52" s="339">
        <v>0</v>
      </c>
      <c r="C52" s="339">
        <v>0</v>
      </c>
      <c r="D52" s="337" t="s">
        <v>7</v>
      </c>
      <c r="E52" s="337">
        <v>66</v>
      </c>
      <c r="F52" s="337">
        <v>0</v>
      </c>
      <c r="G52" s="337" t="s">
        <v>1040</v>
      </c>
      <c r="H52" s="337" t="s">
        <v>1055</v>
      </c>
      <c r="I52" s="337" t="s">
        <v>897</v>
      </c>
      <c r="J52" s="337" t="s">
        <v>829</v>
      </c>
      <c r="K52" s="337" t="s">
        <v>829</v>
      </c>
    </row>
    <row r="53" spans="1:11" ht="30">
      <c r="A53" s="337" t="s">
        <v>472</v>
      </c>
      <c r="B53" s="339">
        <v>0</v>
      </c>
      <c r="C53" s="339">
        <v>0</v>
      </c>
      <c r="D53" s="337" t="s">
        <v>7</v>
      </c>
      <c r="E53" s="337">
        <v>66</v>
      </c>
      <c r="F53" s="337">
        <v>0</v>
      </c>
      <c r="G53" s="337" t="s">
        <v>1054</v>
      </c>
      <c r="H53" s="337" t="s">
        <v>1058</v>
      </c>
      <c r="I53" s="337" t="s">
        <v>856</v>
      </c>
      <c r="J53" s="337" t="s">
        <v>833</v>
      </c>
      <c r="K53" s="337" t="s">
        <v>833</v>
      </c>
    </row>
    <row r="54" spans="1:11" ht="30">
      <c r="A54" s="337" t="s">
        <v>473</v>
      </c>
      <c r="B54" s="339">
        <v>0</v>
      </c>
      <c r="C54" s="339">
        <v>0</v>
      </c>
      <c r="D54" s="337" t="s">
        <v>33</v>
      </c>
      <c r="E54" s="337">
        <v>0.36299999999999999</v>
      </c>
      <c r="F54" s="337">
        <v>0</v>
      </c>
      <c r="G54" s="337" t="s">
        <v>1058</v>
      </c>
      <c r="H54" s="337" t="s">
        <v>1156</v>
      </c>
      <c r="I54" s="337" t="s">
        <v>897</v>
      </c>
      <c r="J54" s="337" t="s">
        <v>909</v>
      </c>
      <c r="K54" s="337" t="s">
        <v>909</v>
      </c>
    </row>
    <row r="55" spans="1:11" ht="30">
      <c r="A55" s="337" t="s">
        <v>474</v>
      </c>
      <c r="B55" s="339">
        <v>0</v>
      </c>
      <c r="C55" s="339">
        <v>0</v>
      </c>
      <c r="D55" s="337" t="s">
        <v>227</v>
      </c>
      <c r="E55" s="337">
        <v>1</v>
      </c>
      <c r="F55" s="337">
        <v>0</v>
      </c>
      <c r="G55" s="337" t="s">
        <v>1040</v>
      </c>
      <c r="H55" s="337" t="s">
        <v>1054</v>
      </c>
      <c r="I55" s="337" t="s">
        <v>890</v>
      </c>
      <c r="J55" s="337" t="s">
        <v>909</v>
      </c>
      <c r="K55" s="337" t="s">
        <v>909</v>
      </c>
    </row>
    <row r="56" spans="1:11" ht="30">
      <c r="A56" s="337" t="s">
        <v>475</v>
      </c>
      <c r="B56" s="339">
        <v>0</v>
      </c>
      <c r="C56" s="339">
        <v>0</v>
      </c>
      <c r="D56" s="337" t="s">
        <v>913</v>
      </c>
      <c r="E56" s="337">
        <v>3.0000000000000001E-3</v>
      </c>
      <c r="F56" s="337">
        <v>0</v>
      </c>
      <c r="G56" s="337" t="s">
        <v>1069</v>
      </c>
      <c r="H56" s="337" t="s">
        <v>1063</v>
      </c>
      <c r="I56" s="337" t="s">
        <v>890</v>
      </c>
      <c r="J56" s="337" t="s">
        <v>909</v>
      </c>
      <c r="K56" s="337" t="s">
        <v>909</v>
      </c>
    </row>
    <row r="57" spans="1:11" ht="30">
      <c r="A57" s="337" t="s">
        <v>476</v>
      </c>
      <c r="B57" s="339">
        <v>0</v>
      </c>
      <c r="C57" s="339">
        <v>0</v>
      </c>
      <c r="D57" s="337" t="s">
        <v>889</v>
      </c>
      <c r="E57" s="337">
        <v>0.7</v>
      </c>
      <c r="F57" s="337">
        <v>0</v>
      </c>
      <c r="G57" s="337" t="s">
        <v>1040</v>
      </c>
      <c r="H57" s="337" t="s">
        <v>1054</v>
      </c>
      <c r="I57" s="337" t="s">
        <v>890</v>
      </c>
      <c r="J57" s="337" t="s">
        <v>848</v>
      </c>
      <c r="K57" s="337" t="s">
        <v>848</v>
      </c>
    </row>
    <row r="58" spans="1:11" ht="30">
      <c r="A58" s="337" t="s">
        <v>477</v>
      </c>
      <c r="B58" s="339">
        <v>0</v>
      </c>
      <c r="C58" s="339">
        <v>0</v>
      </c>
      <c r="D58" s="337" t="s">
        <v>38</v>
      </c>
      <c r="E58" s="337">
        <v>2</v>
      </c>
      <c r="F58" s="337">
        <v>0</v>
      </c>
      <c r="G58" s="337" t="s">
        <v>1054</v>
      </c>
      <c r="H58" s="337" t="s">
        <v>1055</v>
      </c>
      <c r="I58" s="337" t="s">
        <v>890</v>
      </c>
      <c r="J58" s="337" t="s">
        <v>912</v>
      </c>
      <c r="K58" s="337" t="s">
        <v>912</v>
      </c>
    </row>
    <row r="59" spans="1:11" ht="30">
      <c r="A59" s="337" t="s">
        <v>478</v>
      </c>
      <c r="B59" s="339">
        <v>0</v>
      </c>
      <c r="C59" s="339">
        <v>0</v>
      </c>
      <c r="D59" s="337" t="s">
        <v>38</v>
      </c>
      <c r="E59" s="337">
        <v>0.4</v>
      </c>
      <c r="F59" s="337">
        <v>0</v>
      </c>
      <c r="G59" s="337" t="s">
        <v>1054</v>
      </c>
      <c r="H59" s="337" t="s">
        <v>1055</v>
      </c>
      <c r="I59" s="337" t="s">
        <v>890</v>
      </c>
      <c r="J59" s="337" t="s">
        <v>909</v>
      </c>
      <c r="K59" s="337" t="s">
        <v>909</v>
      </c>
    </row>
    <row r="60" spans="1:11" ht="30">
      <c r="A60" s="337" t="s">
        <v>479</v>
      </c>
      <c r="B60" s="339">
        <v>0</v>
      </c>
      <c r="C60" s="339">
        <v>0</v>
      </c>
      <c r="D60" s="337" t="s">
        <v>38</v>
      </c>
      <c r="E60" s="337">
        <v>0.4</v>
      </c>
      <c r="F60" s="337">
        <v>0</v>
      </c>
      <c r="G60" s="337" t="s">
        <v>1055</v>
      </c>
      <c r="H60" s="337" t="s">
        <v>1058</v>
      </c>
      <c r="I60" s="337" t="s">
        <v>897</v>
      </c>
      <c r="J60" s="337" t="s">
        <v>829</v>
      </c>
      <c r="K60" s="337" t="s">
        <v>829</v>
      </c>
    </row>
    <row r="61" spans="1:11" ht="30">
      <c r="A61" s="337" t="s">
        <v>480</v>
      </c>
      <c r="B61" s="339">
        <v>0</v>
      </c>
      <c r="C61" s="339">
        <v>0</v>
      </c>
      <c r="D61" s="337" t="s">
        <v>889</v>
      </c>
      <c r="E61" s="337">
        <v>230</v>
      </c>
      <c r="F61" s="337">
        <v>0</v>
      </c>
      <c r="G61" s="337" t="s">
        <v>840</v>
      </c>
      <c r="H61" s="337" t="s">
        <v>877</v>
      </c>
      <c r="I61" s="337" t="s">
        <v>897</v>
      </c>
      <c r="J61" s="337" t="s">
        <v>912</v>
      </c>
      <c r="K61" s="337" t="s">
        <v>912</v>
      </c>
    </row>
    <row r="62" spans="1:11" ht="30">
      <c r="A62" s="337" t="s">
        <v>481</v>
      </c>
      <c r="B62" s="339">
        <v>0</v>
      </c>
      <c r="C62" s="339">
        <v>0</v>
      </c>
      <c r="D62" s="335"/>
      <c r="E62" s="335"/>
      <c r="F62" s="335"/>
      <c r="G62" s="337" t="s">
        <v>1062</v>
      </c>
      <c r="H62" s="337" t="s">
        <v>1062</v>
      </c>
      <c r="I62" s="337" t="s">
        <v>831</v>
      </c>
      <c r="J62" s="337" t="s">
        <v>854</v>
      </c>
      <c r="K62" s="337" t="s">
        <v>854</v>
      </c>
    </row>
    <row r="63" spans="1:11" ht="30">
      <c r="A63" s="336" t="s">
        <v>482</v>
      </c>
      <c r="B63" s="340">
        <v>0</v>
      </c>
      <c r="C63" s="340">
        <v>0</v>
      </c>
      <c r="D63" s="335"/>
      <c r="E63" s="335"/>
      <c r="F63" s="335"/>
      <c r="G63" s="336" t="s">
        <v>1039</v>
      </c>
      <c r="H63" s="336" t="s">
        <v>885</v>
      </c>
      <c r="I63" s="336" t="s">
        <v>1159</v>
      </c>
      <c r="J63" s="336" t="s">
        <v>872</v>
      </c>
      <c r="K63" s="336" t="s">
        <v>872</v>
      </c>
    </row>
    <row r="64" spans="1:11" ht="30">
      <c r="A64" s="337" t="s">
        <v>483</v>
      </c>
      <c r="B64" s="339">
        <v>0</v>
      </c>
      <c r="C64" s="339">
        <v>0</v>
      </c>
      <c r="D64" s="337" t="s">
        <v>913</v>
      </c>
      <c r="E64" s="337">
        <v>0.49</v>
      </c>
      <c r="F64" s="337">
        <v>0</v>
      </c>
      <c r="G64" s="337" t="s">
        <v>922</v>
      </c>
      <c r="H64" s="337" t="s">
        <v>924</v>
      </c>
      <c r="I64" s="337" t="s">
        <v>897</v>
      </c>
      <c r="J64" s="337" t="s">
        <v>872</v>
      </c>
      <c r="K64" s="337" t="s">
        <v>872</v>
      </c>
    </row>
    <row r="65" spans="1:11" ht="30">
      <c r="A65" s="337" t="s">
        <v>484</v>
      </c>
      <c r="B65" s="339">
        <v>0</v>
      </c>
      <c r="C65" s="339">
        <v>0</v>
      </c>
      <c r="D65" s="337" t="s">
        <v>913</v>
      </c>
      <c r="E65" s="337">
        <v>0.42</v>
      </c>
      <c r="F65" s="337">
        <v>0</v>
      </c>
      <c r="G65" s="337" t="s">
        <v>924</v>
      </c>
      <c r="H65" s="337" t="s">
        <v>885</v>
      </c>
      <c r="I65" s="337" t="s">
        <v>895</v>
      </c>
      <c r="J65" s="337" t="s">
        <v>840</v>
      </c>
      <c r="K65" s="337" t="s">
        <v>840</v>
      </c>
    </row>
    <row r="66" spans="1:11" ht="30">
      <c r="A66" s="337" t="s">
        <v>485</v>
      </c>
      <c r="B66" s="339">
        <v>0</v>
      </c>
      <c r="C66" s="339">
        <v>0</v>
      </c>
      <c r="D66" s="337" t="s">
        <v>38</v>
      </c>
      <c r="E66" s="337">
        <v>96</v>
      </c>
      <c r="F66" s="337">
        <v>0</v>
      </c>
      <c r="G66" s="337" t="s">
        <v>885</v>
      </c>
      <c r="H66" s="337" t="s">
        <v>885</v>
      </c>
      <c r="I66" s="337" t="s">
        <v>890</v>
      </c>
      <c r="J66" s="337" t="s">
        <v>877</v>
      </c>
      <c r="K66" s="337" t="s">
        <v>877</v>
      </c>
    </row>
    <row r="67" spans="1:11" ht="30">
      <c r="A67" s="337" t="s">
        <v>486</v>
      </c>
      <c r="B67" s="339">
        <v>0</v>
      </c>
      <c r="C67" s="339">
        <v>0</v>
      </c>
      <c r="D67" s="337" t="s">
        <v>227</v>
      </c>
      <c r="E67" s="337">
        <v>4</v>
      </c>
      <c r="F67" s="337">
        <v>0</v>
      </c>
      <c r="G67" s="337" t="s">
        <v>1039</v>
      </c>
      <c r="H67" s="337" t="s">
        <v>1044</v>
      </c>
      <c r="I67" s="337" t="s">
        <v>890</v>
      </c>
      <c r="J67" s="337" t="s">
        <v>840</v>
      </c>
      <c r="K67" s="337" t="s">
        <v>840</v>
      </c>
    </row>
    <row r="68" spans="1:11" ht="30">
      <c r="A68" s="337" t="s">
        <v>487</v>
      </c>
      <c r="B68" s="339">
        <v>0</v>
      </c>
      <c r="C68" s="339">
        <v>0</v>
      </c>
      <c r="D68" s="337" t="s">
        <v>38</v>
      </c>
      <c r="E68" s="337">
        <v>20</v>
      </c>
      <c r="F68" s="337">
        <v>0</v>
      </c>
      <c r="G68" s="337" t="s">
        <v>1044</v>
      </c>
      <c r="H68" s="337" t="s">
        <v>1046</v>
      </c>
      <c r="I68" s="337" t="s">
        <v>890</v>
      </c>
      <c r="J68" s="337" t="s">
        <v>923</v>
      </c>
      <c r="K68" s="337" t="s">
        <v>923</v>
      </c>
    </row>
    <row r="69" spans="1:11" ht="30">
      <c r="A69" s="337" t="s">
        <v>488</v>
      </c>
      <c r="B69" s="339">
        <v>0</v>
      </c>
      <c r="C69" s="339">
        <v>0</v>
      </c>
      <c r="D69" s="335"/>
      <c r="E69" s="335"/>
      <c r="F69" s="335"/>
      <c r="G69" s="337" t="s">
        <v>885</v>
      </c>
      <c r="H69" s="337" t="s">
        <v>885</v>
      </c>
      <c r="I69" s="337" t="s">
        <v>831</v>
      </c>
      <c r="J69" s="337" t="s">
        <v>917</v>
      </c>
      <c r="K69" s="337" t="s">
        <v>917</v>
      </c>
    </row>
    <row r="70" spans="1:11" ht="30">
      <c r="A70" s="336" t="s">
        <v>489</v>
      </c>
      <c r="B70" s="340">
        <v>0</v>
      </c>
      <c r="C70" s="340">
        <v>0</v>
      </c>
      <c r="D70" s="335"/>
      <c r="E70" s="335"/>
      <c r="F70" s="335"/>
      <c r="G70" s="336" t="s">
        <v>924</v>
      </c>
      <c r="H70" s="336" t="s">
        <v>921</v>
      </c>
      <c r="I70" s="336" t="s">
        <v>856</v>
      </c>
      <c r="J70" s="336" t="s">
        <v>872</v>
      </c>
      <c r="K70" s="336" t="s">
        <v>872</v>
      </c>
    </row>
    <row r="71" spans="1:11" ht="30">
      <c r="A71" s="337" t="s">
        <v>490</v>
      </c>
      <c r="B71" s="339">
        <v>0</v>
      </c>
      <c r="C71" s="339">
        <v>0</v>
      </c>
      <c r="D71" s="337" t="s">
        <v>925</v>
      </c>
      <c r="E71" s="337">
        <v>1</v>
      </c>
      <c r="F71" s="337">
        <v>0</v>
      </c>
      <c r="G71" s="337" t="s">
        <v>924</v>
      </c>
      <c r="H71" s="337" t="s">
        <v>924</v>
      </c>
      <c r="I71" s="337" t="s">
        <v>890</v>
      </c>
      <c r="J71" s="337" t="s">
        <v>872</v>
      </c>
      <c r="K71" s="337" t="s">
        <v>872</v>
      </c>
    </row>
    <row r="72" spans="1:11" ht="45">
      <c r="A72" s="337" t="s">
        <v>491</v>
      </c>
      <c r="B72" s="339">
        <v>0</v>
      </c>
      <c r="C72" s="339">
        <v>0</v>
      </c>
      <c r="D72" s="337" t="s">
        <v>913</v>
      </c>
      <c r="E72" s="337">
        <v>1.04</v>
      </c>
      <c r="F72" s="337">
        <v>0</v>
      </c>
      <c r="G72" s="337" t="s">
        <v>924</v>
      </c>
      <c r="H72" s="337" t="s">
        <v>924</v>
      </c>
      <c r="I72" s="337" t="s">
        <v>890</v>
      </c>
      <c r="J72" s="337" t="s">
        <v>926</v>
      </c>
      <c r="K72" s="337" t="s">
        <v>926</v>
      </c>
    </row>
    <row r="73" spans="1:11" ht="30">
      <c r="A73" s="337" t="s">
        <v>492</v>
      </c>
      <c r="B73" s="339">
        <v>0</v>
      </c>
      <c r="C73" s="339">
        <v>0</v>
      </c>
      <c r="D73" s="337" t="s">
        <v>913</v>
      </c>
      <c r="E73" s="337">
        <v>1.6</v>
      </c>
      <c r="F73" s="337">
        <v>0</v>
      </c>
      <c r="G73" s="337" t="s">
        <v>920</v>
      </c>
      <c r="H73" s="337" t="s">
        <v>920</v>
      </c>
      <c r="I73" s="337" t="s">
        <v>890</v>
      </c>
      <c r="J73" s="337" t="s">
        <v>877</v>
      </c>
      <c r="K73" s="337" t="s">
        <v>877</v>
      </c>
    </row>
    <row r="74" spans="1:11" ht="30">
      <c r="A74" s="337" t="s">
        <v>493</v>
      </c>
      <c r="B74" s="339">
        <v>0</v>
      </c>
      <c r="C74" s="339">
        <v>0</v>
      </c>
      <c r="D74" s="337" t="s">
        <v>38</v>
      </c>
      <c r="E74" s="337">
        <v>29</v>
      </c>
      <c r="F74" s="337">
        <v>0</v>
      </c>
      <c r="G74" s="337" t="s">
        <v>920</v>
      </c>
      <c r="H74" s="337" t="s">
        <v>920</v>
      </c>
      <c r="I74" s="337" t="s">
        <v>890</v>
      </c>
      <c r="J74" s="337" t="s">
        <v>927</v>
      </c>
      <c r="K74" s="337" t="s">
        <v>927</v>
      </c>
    </row>
    <row r="75" spans="1:11" ht="30">
      <c r="A75" s="337" t="s">
        <v>494</v>
      </c>
      <c r="B75" s="339">
        <v>0</v>
      </c>
      <c r="C75" s="339">
        <v>0</v>
      </c>
      <c r="D75" s="337" t="s">
        <v>38</v>
      </c>
      <c r="E75" s="337">
        <v>29</v>
      </c>
      <c r="F75" s="337">
        <v>0</v>
      </c>
      <c r="G75" s="337" t="s">
        <v>921</v>
      </c>
      <c r="H75" s="337" t="s">
        <v>921</v>
      </c>
      <c r="I75" s="337" t="s">
        <v>890</v>
      </c>
      <c r="J75" s="337" t="s">
        <v>928</v>
      </c>
      <c r="K75" s="337" t="s">
        <v>928</v>
      </c>
    </row>
    <row r="76" spans="1:11" ht="30">
      <c r="A76" s="337" t="s">
        <v>495</v>
      </c>
      <c r="B76" s="339">
        <v>0</v>
      </c>
      <c r="C76" s="339">
        <v>0</v>
      </c>
      <c r="D76" s="335"/>
      <c r="E76" s="335"/>
      <c r="F76" s="337">
        <v>0</v>
      </c>
      <c r="G76" s="337" t="s">
        <v>921</v>
      </c>
      <c r="H76" s="337" t="s">
        <v>921</v>
      </c>
      <c r="I76" s="337" t="s">
        <v>831</v>
      </c>
      <c r="J76" s="337" t="s">
        <v>884</v>
      </c>
      <c r="K76" s="337" t="s">
        <v>884</v>
      </c>
    </row>
    <row r="77" spans="1:11" ht="30">
      <c r="A77" s="336" t="s">
        <v>496</v>
      </c>
      <c r="B77" s="340">
        <v>0</v>
      </c>
      <c r="C77" s="340">
        <v>0</v>
      </c>
      <c r="D77" s="335"/>
      <c r="E77" s="335"/>
      <c r="F77" s="336">
        <v>0</v>
      </c>
      <c r="G77" s="336" t="s">
        <v>1054</v>
      </c>
      <c r="H77" s="336" t="s">
        <v>1058</v>
      </c>
      <c r="I77" s="336" t="s">
        <v>856</v>
      </c>
      <c r="J77" s="336" t="s">
        <v>872</v>
      </c>
      <c r="K77" s="336" t="s">
        <v>872</v>
      </c>
    </row>
    <row r="78" spans="1:11" ht="30">
      <c r="A78" s="337" t="s">
        <v>497</v>
      </c>
      <c r="B78" s="339">
        <v>0</v>
      </c>
      <c r="C78" s="339">
        <v>0</v>
      </c>
      <c r="D78" s="337" t="s">
        <v>227</v>
      </c>
      <c r="E78" s="337">
        <v>2</v>
      </c>
      <c r="F78" s="337">
        <v>0</v>
      </c>
      <c r="G78" s="337" t="s">
        <v>1054</v>
      </c>
      <c r="H78" s="337" t="s">
        <v>1055</v>
      </c>
      <c r="I78" s="337" t="s">
        <v>890</v>
      </c>
      <c r="J78" s="337" t="s">
        <v>872</v>
      </c>
      <c r="K78" s="337" t="s">
        <v>872</v>
      </c>
    </row>
    <row r="79" spans="1:11" ht="30">
      <c r="A79" s="337" t="s">
        <v>498</v>
      </c>
      <c r="B79" s="339">
        <v>0</v>
      </c>
      <c r="C79" s="339">
        <v>0</v>
      </c>
      <c r="D79" s="337" t="s">
        <v>227</v>
      </c>
      <c r="E79" s="337">
        <v>2</v>
      </c>
      <c r="F79" s="337">
        <v>0</v>
      </c>
      <c r="G79" s="337" t="s">
        <v>1055</v>
      </c>
      <c r="H79" s="337" t="s">
        <v>1057</v>
      </c>
      <c r="I79" s="337" t="s">
        <v>890</v>
      </c>
      <c r="J79" s="337" t="s">
        <v>926</v>
      </c>
      <c r="K79" s="337" t="s">
        <v>926</v>
      </c>
    </row>
    <row r="80" spans="1:11" ht="30">
      <c r="A80" s="337" t="s">
        <v>499</v>
      </c>
      <c r="B80" s="339">
        <v>0</v>
      </c>
      <c r="C80" s="339">
        <v>0</v>
      </c>
      <c r="D80" s="337" t="s">
        <v>227</v>
      </c>
      <c r="E80" s="337">
        <v>2</v>
      </c>
      <c r="F80" s="337">
        <v>0</v>
      </c>
      <c r="G80" s="337" t="s">
        <v>1057</v>
      </c>
      <c r="H80" s="337" t="s">
        <v>1058</v>
      </c>
      <c r="I80" s="337" t="s">
        <v>890</v>
      </c>
      <c r="J80" s="337" t="s">
        <v>840</v>
      </c>
      <c r="K80" s="337" t="s">
        <v>840</v>
      </c>
    </row>
    <row r="81" spans="1:11" ht="30">
      <c r="A81" s="337" t="s">
        <v>500</v>
      </c>
      <c r="B81" s="339">
        <v>0</v>
      </c>
      <c r="C81" s="339">
        <v>0</v>
      </c>
      <c r="D81" s="335"/>
      <c r="E81" s="335"/>
      <c r="F81" s="337">
        <v>0</v>
      </c>
      <c r="G81" s="337" t="s">
        <v>1058</v>
      </c>
      <c r="H81" s="337" t="s">
        <v>1058</v>
      </c>
      <c r="I81" s="337" t="s">
        <v>831</v>
      </c>
      <c r="J81" s="337" t="s">
        <v>930</v>
      </c>
      <c r="K81" s="337" t="s">
        <v>930</v>
      </c>
    </row>
    <row r="82" spans="1:11" ht="30">
      <c r="A82" s="337" t="s">
        <v>501</v>
      </c>
      <c r="B82" s="339">
        <v>0</v>
      </c>
      <c r="C82" s="339">
        <v>0</v>
      </c>
      <c r="D82" s="335"/>
      <c r="E82" s="335"/>
      <c r="F82" s="335"/>
      <c r="G82" s="337" t="s">
        <v>885</v>
      </c>
      <c r="H82" s="337" t="s">
        <v>885</v>
      </c>
      <c r="I82" s="337" t="s">
        <v>831</v>
      </c>
      <c r="J82" s="337" t="s">
        <v>884</v>
      </c>
      <c r="K82" s="337" t="s">
        <v>884</v>
      </c>
    </row>
    <row r="83" spans="1:11" ht="30">
      <c r="A83" s="336" t="s">
        <v>502</v>
      </c>
      <c r="B83" s="340">
        <v>0</v>
      </c>
      <c r="C83" s="340">
        <v>0</v>
      </c>
      <c r="D83" s="335"/>
      <c r="E83" s="335"/>
      <c r="F83" s="335"/>
      <c r="G83" s="336" t="s">
        <v>926</v>
      </c>
      <c r="H83" s="336" t="s">
        <v>915</v>
      </c>
      <c r="I83" s="336" t="s">
        <v>1158</v>
      </c>
      <c r="J83" s="336" t="s">
        <v>905</v>
      </c>
      <c r="K83" s="336" t="s">
        <v>905</v>
      </c>
    </row>
    <row r="84" spans="1:11" ht="30">
      <c r="A84" s="336" t="s">
        <v>503</v>
      </c>
      <c r="B84" s="340">
        <v>0</v>
      </c>
      <c r="C84" s="340">
        <v>0</v>
      </c>
      <c r="D84" s="335"/>
      <c r="E84" s="335"/>
      <c r="F84" s="335"/>
      <c r="G84" s="336" t="s">
        <v>926</v>
      </c>
      <c r="H84" s="336" t="s">
        <v>971</v>
      </c>
      <c r="I84" s="336" t="s">
        <v>908</v>
      </c>
      <c r="J84" s="336" t="s">
        <v>905</v>
      </c>
      <c r="K84" s="336" t="s">
        <v>905</v>
      </c>
    </row>
    <row r="85" spans="1:11" ht="30">
      <c r="A85" s="337" t="s">
        <v>458</v>
      </c>
      <c r="B85" s="339">
        <v>0</v>
      </c>
      <c r="C85" s="339">
        <v>0</v>
      </c>
      <c r="D85" s="337" t="s">
        <v>889</v>
      </c>
      <c r="E85" s="337">
        <v>148</v>
      </c>
      <c r="F85" s="337">
        <v>0</v>
      </c>
      <c r="G85" s="337" t="s">
        <v>840</v>
      </c>
      <c r="H85" s="337" t="s">
        <v>917</v>
      </c>
      <c r="I85" s="337" t="s">
        <v>856</v>
      </c>
      <c r="J85" s="337" t="s">
        <v>905</v>
      </c>
      <c r="K85" s="337" t="s">
        <v>905</v>
      </c>
    </row>
    <row r="86" spans="1:11" ht="30">
      <c r="A86" s="337" t="s">
        <v>504</v>
      </c>
      <c r="B86" s="339">
        <v>0</v>
      </c>
      <c r="C86" s="339">
        <v>0</v>
      </c>
      <c r="D86" s="337" t="s">
        <v>889</v>
      </c>
      <c r="E86" s="337">
        <v>2445</v>
      </c>
      <c r="F86" s="337">
        <v>0</v>
      </c>
      <c r="G86" s="337" t="s">
        <v>926</v>
      </c>
      <c r="H86" s="337" t="s">
        <v>917</v>
      </c>
      <c r="I86" s="337" t="s">
        <v>895</v>
      </c>
      <c r="J86" s="337" t="s">
        <v>852</v>
      </c>
      <c r="K86" s="337" t="s">
        <v>852</v>
      </c>
    </row>
    <row r="87" spans="1:11" ht="30">
      <c r="A87" s="337" t="s">
        <v>505</v>
      </c>
      <c r="B87" s="339">
        <v>0</v>
      </c>
      <c r="C87" s="339">
        <v>0</v>
      </c>
      <c r="D87" s="337" t="s">
        <v>38</v>
      </c>
      <c r="E87" s="337">
        <v>880</v>
      </c>
      <c r="F87" s="337">
        <v>0</v>
      </c>
      <c r="G87" s="337" t="s">
        <v>917</v>
      </c>
      <c r="H87" s="337" t="s">
        <v>1074</v>
      </c>
      <c r="I87" s="337" t="s">
        <v>890</v>
      </c>
      <c r="J87" s="337" t="s">
        <v>936</v>
      </c>
      <c r="K87" s="337" t="s">
        <v>936</v>
      </c>
    </row>
    <row r="88" spans="1:11" ht="30">
      <c r="A88" s="337" t="s">
        <v>460</v>
      </c>
      <c r="B88" s="339">
        <v>0</v>
      </c>
      <c r="C88" s="339">
        <v>0</v>
      </c>
      <c r="D88" s="337" t="s">
        <v>38</v>
      </c>
      <c r="E88" s="337">
        <v>800</v>
      </c>
      <c r="F88" s="337">
        <v>0</v>
      </c>
      <c r="G88" s="337" t="s">
        <v>840</v>
      </c>
      <c r="H88" s="337" t="s">
        <v>923</v>
      </c>
      <c r="I88" s="337" t="s">
        <v>890</v>
      </c>
      <c r="J88" s="337" t="s">
        <v>852</v>
      </c>
      <c r="K88" s="337" t="s">
        <v>852</v>
      </c>
    </row>
    <row r="89" spans="1:11" ht="30">
      <c r="A89" s="337" t="s">
        <v>461</v>
      </c>
      <c r="B89" s="339">
        <v>0</v>
      </c>
      <c r="C89" s="339">
        <v>0</v>
      </c>
      <c r="D89" s="337" t="s">
        <v>38</v>
      </c>
      <c r="E89" s="337">
        <v>540</v>
      </c>
      <c r="F89" s="337">
        <v>0</v>
      </c>
      <c r="G89" s="337" t="s">
        <v>1074</v>
      </c>
      <c r="H89" s="337" t="s">
        <v>874</v>
      </c>
      <c r="I89" s="337" t="s">
        <v>890</v>
      </c>
      <c r="J89" s="337" t="s">
        <v>909</v>
      </c>
      <c r="K89" s="337" t="s">
        <v>909</v>
      </c>
    </row>
    <row r="90" spans="1:11" ht="30">
      <c r="A90" s="337" t="s">
        <v>462</v>
      </c>
      <c r="B90" s="339">
        <v>0</v>
      </c>
      <c r="C90" s="339">
        <v>0</v>
      </c>
      <c r="D90" s="337" t="s">
        <v>227</v>
      </c>
      <c r="E90" s="337">
        <v>21</v>
      </c>
      <c r="F90" s="337">
        <v>0</v>
      </c>
      <c r="G90" s="337" t="s">
        <v>874</v>
      </c>
      <c r="H90" s="337" t="s">
        <v>930</v>
      </c>
      <c r="I90" s="337" t="s">
        <v>897</v>
      </c>
      <c r="J90" s="337" t="s">
        <v>909</v>
      </c>
      <c r="K90" s="337" t="s">
        <v>909</v>
      </c>
    </row>
    <row r="91" spans="1:11" ht="30">
      <c r="A91" s="337" t="s">
        <v>463</v>
      </c>
      <c r="B91" s="339">
        <v>0</v>
      </c>
      <c r="C91" s="339">
        <v>0</v>
      </c>
      <c r="D91" s="337" t="s">
        <v>227</v>
      </c>
      <c r="E91" s="337">
        <v>11</v>
      </c>
      <c r="F91" s="337">
        <v>0</v>
      </c>
      <c r="G91" s="337" t="s">
        <v>874</v>
      </c>
      <c r="H91" s="337" t="s">
        <v>930</v>
      </c>
      <c r="I91" s="337" t="s">
        <v>897</v>
      </c>
      <c r="J91" s="337" t="s">
        <v>909</v>
      </c>
      <c r="K91" s="337" t="s">
        <v>909</v>
      </c>
    </row>
    <row r="92" spans="1:11" ht="30">
      <c r="A92" s="337" t="s">
        <v>464</v>
      </c>
      <c r="B92" s="339">
        <v>0</v>
      </c>
      <c r="C92" s="339">
        <v>0</v>
      </c>
      <c r="D92" s="337" t="s">
        <v>902</v>
      </c>
      <c r="E92" s="337">
        <v>2445</v>
      </c>
      <c r="F92" s="337">
        <v>0</v>
      </c>
      <c r="G92" s="337" t="s">
        <v>874</v>
      </c>
      <c r="H92" s="337" t="s">
        <v>971</v>
      </c>
      <c r="I92" s="337" t="s">
        <v>895</v>
      </c>
      <c r="J92" s="337" t="s">
        <v>909</v>
      </c>
      <c r="K92" s="337" t="s">
        <v>909</v>
      </c>
    </row>
    <row r="93" spans="1:11" ht="30">
      <c r="A93" s="337" t="s">
        <v>506</v>
      </c>
      <c r="B93" s="339">
        <v>0</v>
      </c>
      <c r="C93" s="339">
        <v>0</v>
      </c>
      <c r="D93" s="335"/>
      <c r="E93" s="335"/>
      <c r="F93" s="335"/>
      <c r="G93" s="337" t="s">
        <v>971</v>
      </c>
      <c r="H93" s="337" t="s">
        <v>971</v>
      </c>
      <c r="I93" s="337" t="s">
        <v>831</v>
      </c>
      <c r="J93" s="337" t="s">
        <v>833</v>
      </c>
      <c r="K93" s="337" t="s">
        <v>833</v>
      </c>
    </row>
    <row r="94" spans="1:11" ht="30">
      <c r="A94" s="336" t="s">
        <v>507</v>
      </c>
      <c r="B94" s="340">
        <v>0</v>
      </c>
      <c r="C94" s="340">
        <v>0</v>
      </c>
      <c r="D94" s="335"/>
      <c r="E94" s="335"/>
      <c r="F94" s="335"/>
      <c r="G94" s="336" t="s">
        <v>1044</v>
      </c>
      <c r="H94" s="336" t="s">
        <v>915</v>
      </c>
      <c r="I94" s="336" t="s">
        <v>1160</v>
      </c>
      <c r="J94" s="336" t="s">
        <v>939</v>
      </c>
      <c r="K94" s="336" t="s">
        <v>939</v>
      </c>
    </row>
    <row r="95" spans="1:11" ht="30">
      <c r="A95" s="337" t="s">
        <v>508</v>
      </c>
      <c r="B95" s="339">
        <v>0</v>
      </c>
      <c r="C95" s="339">
        <v>0</v>
      </c>
      <c r="D95" s="337" t="s">
        <v>889</v>
      </c>
      <c r="E95" s="337">
        <v>130</v>
      </c>
      <c r="F95" s="337">
        <v>0</v>
      </c>
      <c r="G95" s="337" t="s">
        <v>885</v>
      </c>
      <c r="H95" s="337" t="s">
        <v>915</v>
      </c>
      <c r="I95" s="337" t="s">
        <v>856</v>
      </c>
      <c r="J95" s="337" t="s">
        <v>939</v>
      </c>
      <c r="K95" s="337" t="s">
        <v>939</v>
      </c>
    </row>
    <row r="96" spans="1:11" ht="30">
      <c r="A96" s="337" t="s">
        <v>509</v>
      </c>
      <c r="B96" s="339">
        <v>0</v>
      </c>
      <c r="C96" s="339">
        <v>0</v>
      </c>
      <c r="D96" s="337" t="s">
        <v>907</v>
      </c>
      <c r="E96" s="337">
        <v>1</v>
      </c>
      <c r="F96" s="337">
        <v>0</v>
      </c>
      <c r="G96" s="337" t="s">
        <v>1044</v>
      </c>
      <c r="H96" s="337" t="s">
        <v>1046</v>
      </c>
      <c r="I96" s="337" t="s">
        <v>890</v>
      </c>
      <c r="J96" s="337" t="s">
        <v>940</v>
      </c>
      <c r="K96" s="337" t="s">
        <v>940</v>
      </c>
    </row>
    <row r="97" spans="1:11" ht="30">
      <c r="A97" s="337" t="s">
        <v>510</v>
      </c>
      <c r="B97" s="339">
        <v>0</v>
      </c>
      <c r="C97" s="339">
        <v>0</v>
      </c>
      <c r="D97" s="337" t="s">
        <v>907</v>
      </c>
      <c r="E97" s="337">
        <v>1</v>
      </c>
      <c r="F97" s="337">
        <v>0</v>
      </c>
      <c r="G97" s="337" t="s">
        <v>1046</v>
      </c>
      <c r="H97" s="337" t="s">
        <v>1052</v>
      </c>
      <c r="I97" s="337" t="s">
        <v>890</v>
      </c>
      <c r="J97" s="337" t="s">
        <v>878</v>
      </c>
      <c r="K97" s="337" t="s">
        <v>878</v>
      </c>
    </row>
    <row r="98" spans="1:11" ht="30">
      <c r="A98" s="337" t="s">
        <v>511</v>
      </c>
      <c r="B98" s="339">
        <v>0</v>
      </c>
      <c r="C98" s="339">
        <v>0</v>
      </c>
      <c r="D98" s="337" t="s">
        <v>227</v>
      </c>
      <c r="E98" s="337">
        <v>2</v>
      </c>
      <c r="F98" s="337">
        <v>0</v>
      </c>
      <c r="G98" s="337" t="s">
        <v>1046</v>
      </c>
      <c r="H98" s="337" t="s">
        <v>1052</v>
      </c>
      <c r="I98" s="337" t="s">
        <v>890</v>
      </c>
      <c r="J98" s="337" t="s">
        <v>911</v>
      </c>
      <c r="K98" s="337" t="s">
        <v>911</v>
      </c>
    </row>
    <row r="99" spans="1:11" ht="30">
      <c r="A99" s="337" t="s">
        <v>512</v>
      </c>
      <c r="B99" s="339">
        <v>0</v>
      </c>
      <c r="C99" s="339">
        <v>0</v>
      </c>
      <c r="D99" s="337" t="s">
        <v>7</v>
      </c>
      <c r="E99" s="337">
        <v>66</v>
      </c>
      <c r="F99" s="337">
        <v>0</v>
      </c>
      <c r="G99" s="337" t="s">
        <v>1046</v>
      </c>
      <c r="H99" s="337" t="s">
        <v>1020</v>
      </c>
      <c r="I99" s="337" t="s">
        <v>856</v>
      </c>
      <c r="J99" s="337" t="s">
        <v>941</v>
      </c>
      <c r="K99" s="337" t="s">
        <v>941</v>
      </c>
    </row>
    <row r="100" spans="1:11" ht="30">
      <c r="A100" s="337" t="s">
        <v>513</v>
      </c>
      <c r="B100" s="339">
        <v>0</v>
      </c>
      <c r="C100" s="339">
        <v>0</v>
      </c>
      <c r="D100" s="337" t="s">
        <v>7</v>
      </c>
      <c r="E100" s="337">
        <v>66</v>
      </c>
      <c r="F100" s="337">
        <v>0</v>
      </c>
      <c r="G100" s="337" t="s">
        <v>1046</v>
      </c>
      <c r="H100" s="337" t="s">
        <v>1047</v>
      </c>
      <c r="I100" s="337" t="s">
        <v>895</v>
      </c>
      <c r="J100" s="337" t="s">
        <v>942</v>
      </c>
      <c r="K100" s="337" t="s">
        <v>942</v>
      </c>
    </row>
    <row r="101" spans="1:11" ht="30">
      <c r="A101" s="337" t="s">
        <v>514</v>
      </c>
      <c r="B101" s="339">
        <v>0</v>
      </c>
      <c r="C101" s="339">
        <v>0</v>
      </c>
      <c r="D101" s="337" t="s">
        <v>33</v>
      </c>
      <c r="E101" s="337">
        <v>0.32800000000000001</v>
      </c>
      <c r="F101" s="337">
        <v>0</v>
      </c>
      <c r="G101" s="337" t="s">
        <v>1052</v>
      </c>
      <c r="H101" s="337" t="s">
        <v>1067</v>
      </c>
      <c r="I101" s="337" t="s">
        <v>895</v>
      </c>
      <c r="J101" s="337" t="s">
        <v>941</v>
      </c>
      <c r="K101" s="337" t="s">
        <v>941</v>
      </c>
    </row>
    <row r="102" spans="1:11" ht="30">
      <c r="A102" s="337" t="s">
        <v>515</v>
      </c>
      <c r="B102" s="339">
        <v>0</v>
      </c>
      <c r="C102" s="339">
        <v>0</v>
      </c>
      <c r="D102" s="337" t="s">
        <v>227</v>
      </c>
      <c r="E102" s="337">
        <v>1</v>
      </c>
      <c r="F102" s="337">
        <v>0</v>
      </c>
      <c r="G102" s="337" t="s">
        <v>1052</v>
      </c>
      <c r="H102" s="337" t="s">
        <v>1020</v>
      </c>
      <c r="I102" s="337" t="s">
        <v>897</v>
      </c>
      <c r="J102" s="337" t="s">
        <v>941</v>
      </c>
      <c r="K102" s="337" t="s">
        <v>941</v>
      </c>
    </row>
    <row r="103" spans="1:11" ht="30">
      <c r="A103" s="337" t="s">
        <v>516</v>
      </c>
      <c r="B103" s="339">
        <v>0</v>
      </c>
      <c r="C103" s="339">
        <v>0</v>
      </c>
      <c r="D103" s="337" t="s">
        <v>913</v>
      </c>
      <c r="E103" s="337">
        <v>3.0000000000000001E-3</v>
      </c>
      <c r="F103" s="337">
        <v>0</v>
      </c>
      <c r="G103" s="337" t="s">
        <v>1052</v>
      </c>
      <c r="H103" s="337" t="s">
        <v>1067</v>
      </c>
      <c r="I103" s="337" t="s">
        <v>895</v>
      </c>
      <c r="J103" s="337" t="s">
        <v>941</v>
      </c>
      <c r="K103" s="337" t="s">
        <v>941</v>
      </c>
    </row>
    <row r="104" spans="1:11" ht="30">
      <c r="A104" s="337" t="s">
        <v>517</v>
      </c>
      <c r="B104" s="339">
        <v>0</v>
      </c>
      <c r="C104" s="339">
        <v>0</v>
      </c>
      <c r="D104" s="337" t="s">
        <v>889</v>
      </c>
      <c r="E104" s="337">
        <v>2.58</v>
      </c>
      <c r="F104" s="337">
        <v>0</v>
      </c>
      <c r="G104" s="337" t="s">
        <v>1047</v>
      </c>
      <c r="H104" s="337" t="s">
        <v>1067</v>
      </c>
      <c r="I104" s="337" t="s">
        <v>890</v>
      </c>
      <c r="J104" s="337" t="s">
        <v>944</v>
      </c>
      <c r="K104" s="337" t="s">
        <v>944</v>
      </c>
    </row>
    <row r="105" spans="1:11" ht="30">
      <c r="A105" s="337" t="s">
        <v>518</v>
      </c>
      <c r="B105" s="339">
        <v>0</v>
      </c>
      <c r="C105" s="339">
        <v>0</v>
      </c>
      <c r="D105" s="337" t="s">
        <v>38</v>
      </c>
      <c r="E105" s="337">
        <v>1.8</v>
      </c>
      <c r="F105" s="337">
        <v>0</v>
      </c>
      <c r="G105" s="337" t="s">
        <v>1067</v>
      </c>
      <c r="H105" s="337" t="s">
        <v>1050</v>
      </c>
      <c r="I105" s="337" t="s">
        <v>856</v>
      </c>
      <c r="J105" s="337" t="s">
        <v>947</v>
      </c>
      <c r="K105" s="337" t="s">
        <v>947</v>
      </c>
    </row>
    <row r="106" spans="1:11" ht="30">
      <c r="A106" s="337" t="s">
        <v>519</v>
      </c>
      <c r="B106" s="339">
        <v>0</v>
      </c>
      <c r="C106" s="339">
        <v>0</v>
      </c>
      <c r="D106" s="337" t="s">
        <v>38</v>
      </c>
      <c r="E106" s="337">
        <v>3</v>
      </c>
      <c r="F106" s="337">
        <v>0</v>
      </c>
      <c r="G106" s="337" t="s">
        <v>1052</v>
      </c>
      <c r="H106" s="337" t="s">
        <v>1020</v>
      </c>
      <c r="I106" s="337" t="s">
        <v>897</v>
      </c>
      <c r="J106" s="337" t="s">
        <v>941</v>
      </c>
      <c r="K106" s="337" t="s">
        <v>941</v>
      </c>
    </row>
    <row r="107" spans="1:11" ht="30">
      <c r="A107" s="337" t="s">
        <v>520</v>
      </c>
      <c r="B107" s="339">
        <v>0</v>
      </c>
      <c r="C107" s="339">
        <v>0</v>
      </c>
      <c r="D107" s="337" t="s">
        <v>38</v>
      </c>
      <c r="E107" s="337">
        <v>3</v>
      </c>
      <c r="F107" s="337">
        <v>0</v>
      </c>
      <c r="G107" s="337" t="s">
        <v>1020</v>
      </c>
      <c r="H107" s="337" t="s">
        <v>1067</v>
      </c>
      <c r="I107" s="337" t="s">
        <v>897</v>
      </c>
      <c r="J107" s="337" t="s">
        <v>942</v>
      </c>
      <c r="K107" s="337" t="s">
        <v>942</v>
      </c>
    </row>
    <row r="108" spans="1:11" ht="30">
      <c r="A108" s="337" t="s">
        <v>521</v>
      </c>
      <c r="B108" s="339">
        <v>0</v>
      </c>
      <c r="C108" s="339">
        <v>0</v>
      </c>
      <c r="D108" s="337" t="s">
        <v>889</v>
      </c>
      <c r="E108" s="337">
        <v>130</v>
      </c>
      <c r="F108" s="337">
        <v>0</v>
      </c>
      <c r="G108" s="337" t="s">
        <v>1067</v>
      </c>
      <c r="H108" s="337" t="s">
        <v>1048</v>
      </c>
      <c r="I108" s="337" t="s">
        <v>897</v>
      </c>
      <c r="J108" s="337" t="s">
        <v>945</v>
      </c>
      <c r="K108" s="337" t="s">
        <v>945</v>
      </c>
    </row>
    <row r="109" spans="1:11" ht="30">
      <c r="A109" s="337" t="s">
        <v>522</v>
      </c>
      <c r="B109" s="339">
        <v>0</v>
      </c>
      <c r="C109" s="339">
        <v>0</v>
      </c>
      <c r="D109" s="335"/>
      <c r="E109" s="335"/>
      <c r="F109" s="335"/>
      <c r="G109" s="337" t="s">
        <v>1050</v>
      </c>
      <c r="H109" s="337" t="s">
        <v>1050</v>
      </c>
      <c r="I109" s="337" t="s">
        <v>831</v>
      </c>
      <c r="J109" s="337" t="s">
        <v>879</v>
      </c>
      <c r="K109" s="337" t="s">
        <v>879</v>
      </c>
    </row>
    <row r="110" spans="1:11" ht="30">
      <c r="A110" s="336" t="s">
        <v>523</v>
      </c>
      <c r="B110" s="340">
        <v>0</v>
      </c>
      <c r="C110" s="340">
        <v>0</v>
      </c>
      <c r="D110" s="335"/>
      <c r="E110" s="335"/>
      <c r="F110" s="335"/>
      <c r="G110" s="336" t="s">
        <v>967</v>
      </c>
      <c r="H110" s="336" t="s">
        <v>1048</v>
      </c>
      <c r="I110" s="336" t="s">
        <v>1161</v>
      </c>
      <c r="J110" s="336" t="s">
        <v>948</v>
      </c>
      <c r="K110" s="336" t="s">
        <v>948</v>
      </c>
    </row>
    <row r="111" spans="1:11" ht="30">
      <c r="A111" s="337" t="s">
        <v>483</v>
      </c>
      <c r="B111" s="339">
        <v>0</v>
      </c>
      <c r="C111" s="339">
        <v>0</v>
      </c>
      <c r="D111" s="337" t="s">
        <v>913</v>
      </c>
      <c r="E111" s="337">
        <v>0.49</v>
      </c>
      <c r="F111" s="337">
        <v>0</v>
      </c>
      <c r="G111" s="337" t="s">
        <v>967</v>
      </c>
      <c r="H111" s="337" t="s">
        <v>927</v>
      </c>
      <c r="I111" s="337" t="s">
        <v>897</v>
      </c>
      <c r="J111" s="337" t="s">
        <v>948</v>
      </c>
      <c r="K111" s="337" t="s">
        <v>948</v>
      </c>
    </row>
    <row r="112" spans="1:11" ht="30">
      <c r="A112" s="337" t="s">
        <v>484</v>
      </c>
      <c r="B112" s="339">
        <v>0</v>
      </c>
      <c r="C112" s="339">
        <v>0</v>
      </c>
      <c r="D112" s="337" t="s">
        <v>913</v>
      </c>
      <c r="E112" s="337">
        <v>0.37</v>
      </c>
      <c r="F112" s="337">
        <v>0</v>
      </c>
      <c r="G112" s="337" t="s">
        <v>927</v>
      </c>
      <c r="H112" s="337" t="s">
        <v>928</v>
      </c>
      <c r="I112" s="337" t="s">
        <v>897</v>
      </c>
      <c r="J112" s="337" t="s">
        <v>842</v>
      </c>
      <c r="K112" s="337" t="s">
        <v>842</v>
      </c>
    </row>
    <row r="113" spans="1:11" ht="30">
      <c r="A113" s="337" t="s">
        <v>485</v>
      </c>
      <c r="B113" s="339">
        <v>0</v>
      </c>
      <c r="C113" s="339">
        <v>0</v>
      </c>
      <c r="D113" s="337" t="s">
        <v>38</v>
      </c>
      <c r="E113" s="337">
        <v>96</v>
      </c>
      <c r="F113" s="337">
        <v>0</v>
      </c>
      <c r="G113" s="337" t="s">
        <v>971</v>
      </c>
      <c r="H113" s="337" t="s">
        <v>928</v>
      </c>
      <c r="I113" s="337" t="s">
        <v>890</v>
      </c>
      <c r="J113" s="337" t="s">
        <v>871</v>
      </c>
      <c r="K113" s="337" t="s">
        <v>871</v>
      </c>
    </row>
    <row r="114" spans="1:11" ht="30">
      <c r="A114" s="337" t="s">
        <v>524</v>
      </c>
      <c r="B114" s="339">
        <v>0</v>
      </c>
      <c r="C114" s="339">
        <v>0</v>
      </c>
      <c r="D114" s="337" t="s">
        <v>227</v>
      </c>
      <c r="E114" s="337">
        <v>4</v>
      </c>
      <c r="F114" s="337">
        <v>0</v>
      </c>
      <c r="G114" s="337" t="s">
        <v>1067</v>
      </c>
      <c r="H114" s="337" t="s">
        <v>1066</v>
      </c>
      <c r="I114" s="337" t="s">
        <v>890</v>
      </c>
      <c r="J114" s="337" t="s">
        <v>842</v>
      </c>
      <c r="K114" s="337" t="s">
        <v>842</v>
      </c>
    </row>
    <row r="115" spans="1:11" ht="30">
      <c r="A115" s="337" t="s">
        <v>487</v>
      </c>
      <c r="B115" s="339">
        <v>0</v>
      </c>
      <c r="C115" s="339">
        <v>0</v>
      </c>
      <c r="D115" s="337" t="s">
        <v>38</v>
      </c>
      <c r="E115" s="337">
        <v>2</v>
      </c>
      <c r="F115" s="337">
        <v>0</v>
      </c>
      <c r="G115" s="337" t="s">
        <v>1067</v>
      </c>
      <c r="H115" s="337" t="s">
        <v>1048</v>
      </c>
      <c r="I115" s="337" t="s">
        <v>897</v>
      </c>
      <c r="J115" s="337" t="s">
        <v>950</v>
      </c>
      <c r="K115" s="337" t="s">
        <v>950</v>
      </c>
    </row>
    <row r="116" spans="1:11" ht="30">
      <c r="A116" s="337" t="s">
        <v>525</v>
      </c>
      <c r="B116" s="339">
        <v>0</v>
      </c>
      <c r="C116" s="339">
        <v>0</v>
      </c>
      <c r="D116" s="335"/>
      <c r="E116" s="335"/>
      <c r="F116" s="335"/>
      <c r="G116" s="337" t="s">
        <v>1048</v>
      </c>
      <c r="H116" s="337" t="s">
        <v>1048</v>
      </c>
      <c r="I116" s="337" t="s">
        <v>831</v>
      </c>
      <c r="J116" s="337" t="s">
        <v>949</v>
      </c>
      <c r="K116" s="337" t="s">
        <v>949</v>
      </c>
    </row>
    <row r="117" spans="1:11" ht="30">
      <c r="A117" s="336" t="s">
        <v>526</v>
      </c>
      <c r="B117" s="340">
        <v>0</v>
      </c>
      <c r="C117" s="340">
        <v>0</v>
      </c>
      <c r="D117" s="335"/>
      <c r="E117" s="335"/>
      <c r="F117" s="335"/>
      <c r="G117" s="336" t="s">
        <v>967</v>
      </c>
      <c r="H117" s="336" t="s">
        <v>927</v>
      </c>
      <c r="I117" s="336" t="s">
        <v>897</v>
      </c>
      <c r="J117" s="336" t="s">
        <v>948</v>
      </c>
      <c r="K117" s="336" t="s">
        <v>948</v>
      </c>
    </row>
    <row r="118" spans="1:11" ht="30">
      <c r="A118" s="337" t="s">
        <v>490</v>
      </c>
      <c r="B118" s="339">
        <v>0</v>
      </c>
      <c r="C118" s="339">
        <v>0</v>
      </c>
      <c r="D118" s="337" t="s">
        <v>925</v>
      </c>
      <c r="E118" s="337">
        <v>1</v>
      </c>
      <c r="F118" s="337">
        <v>0</v>
      </c>
      <c r="G118" s="337" t="s">
        <v>967</v>
      </c>
      <c r="H118" s="337" t="s">
        <v>930</v>
      </c>
      <c r="I118" s="337" t="s">
        <v>890</v>
      </c>
      <c r="J118" s="337" t="s">
        <v>948</v>
      </c>
      <c r="K118" s="337" t="s">
        <v>948</v>
      </c>
    </row>
    <row r="119" spans="1:11" ht="45">
      <c r="A119" s="337" t="s">
        <v>527</v>
      </c>
      <c r="B119" s="339">
        <v>0</v>
      </c>
      <c r="C119" s="339">
        <v>0</v>
      </c>
      <c r="D119" s="337" t="s">
        <v>913</v>
      </c>
      <c r="E119" s="337">
        <v>0.79</v>
      </c>
      <c r="F119" s="337">
        <v>0</v>
      </c>
      <c r="G119" s="337" t="s">
        <v>967</v>
      </c>
      <c r="H119" s="337" t="s">
        <v>930</v>
      </c>
      <c r="I119" s="337" t="s">
        <v>890</v>
      </c>
      <c r="J119" s="337" t="s">
        <v>838</v>
      </c>
      <c r="K119" s="337" t="s">
        <v>838</v>
      </c>
    </row>
    <row r="120" spans="1:11" ht="30">
      <c r="A120" s="337" t="s">
        <v>492</v>
      </c>
      <c r="B120" s="339">
        <v>0</v>
      </c>
      <c r="C120" s="339">
        <v>0</v>
      </c>
      <c r="D120" s="337" t="s">
        <v>913</v>
      </c>
      <c r="E120" s="337">
        <v>1.6</v>
      </c>
      <c r="F120" s="337">
        <v>0</v>
      </c>
      <c r="G120" s="337" t="s">
        <v>930</v>
      </c>
      <c r="H120" s="337" t="s">
        <v>927</v>
      </c>
      <c r="I120" s="337" t="s">
        <v>890</v>
      </c>
      <c r="J120" s="337" t="s">
        <v>871</v>
      </c>
      <c r="K120" s="337" t="s">
        <v>871</v>
      </c>
    </row>
    <row r="121" spans="1:11" ht="30">
      <c r="A121" s="337" t="s">
        <v>493</v>
      </c>
      <c r="B121" s="339">
        <v>0</v>
      </c>
      <c r="C121" s="339">
        <v>0</v>
      </c>
      <c r="D121" s="337" t="s">
        <v>38</v>
      </c>
      <c r="E121" s="337">
        <v>29</v>
      </c>
      <c r="F121" s="337">
        <v>0</v>
      </c>
      <c r="G121" s="337" t="s">
        <v>930</v>
      </c>
      <c r="H121" s="337" t="s">
        <v>927</v>
      </c>
      <c r="I121" s="337" t="s">
        <v>890</v>
      </c>
      <c r="J121" s="337" t="s">
        <v>951</v>
      </c>
      <c r="K121" s="337" t="s">
        <v>951</v>
      </c>
    </row>
    <row r="122" spans="1:11" ht="30">
      <c r="A122" s="337" t="s">
        <v>494</v>
      </c>
      <c r="B122" s="339">
        <v>0</v>
      </c>
      <c r="C122" s="339">
        <v>0</v>
      </c>
      <c r="D122" s="337" t="s">
        <v>38</v>
      </c>
      <c r="E122" s="337">
        <v>29</v>
      </c>
      <c r="F122" s="337">
        <v>0</v>
      </c>
      <c r="G122" s="337" t="s">
        <v>930</v>
      </c>
      <c r="H122" s="337" t="s">
        <v>927</v>
      </c>
      <c r="I122" s="337" t="s">
        <v>890</v>
      </c>
      <c r="J122" s="337" t="s">
        <v>864</v>
      </c>
      <c r="K122" s="337" t="s">
        <v>864</v>
      </c>
    </row>
    <row r="123" spans="1:11" ht="30">
      <c r="A123" s="337" t="s">
        <v>528</v>
      </c>
      <c r="B123" s="339">
        <v>0</v>
      </c>
      <c r="C123" s="339">
        <v>0</v>
      </c>
      <c r="D123" s="335"/>
      <c r="E123" s="335"/>
      <c r="F123" s="337">
        <v>0</v>
      </c>
      <c r="G123" s="337" t="s">
        <v>927</v>
      </c>
      <c r="H123" s="337" t="s">
        <v>927</v>
      </c>
      <c r="I123" s="337" t="s">
        <v>831</v>
      </c>
      <c r="J123" s="337" t="s">
        <v>932</v>
      </c>
      <c r="K123" s="337" t="s">
        <v>932</v>
      </c>
    </row>
    <row r="124" spans="1:11" ht="30">
      <c r="A124" s="336" t="s">
        <v>529</v>
      </c>
      <c r="B124" s="340">
        <v>0</v>
      </c>
      <c r="C124" s="340">
        <v>0</v>
      </c>
      <c r="D124" s="335"/>
      <c r="E124" s="335"/>
      <c r="F124" s="335"/>
      <c r="G124" s="336" t="s">
        <v>1046</v>
      </c>
      <c r="H124" s="336" t="s">
        <v>1043</v>
      </c>
      <c r="I124" s="336" t="s">
        <v>897</v>
      </c>
      <c r="J124" s="336" t="s">
        <v>948</v>
      </c>
      <c r="K124" s="336" t="s">
        <v>948</v>
      </c>
    </row>
    <row r="125" spans="1:11" ht="30">
      <c r="A125" s="337" t="s">
        <v>497</v>
      </c>
      <c r="B125" s="339">
        <v>0</v>
      </c>
      <c r="C125" s="339">
        <v>0</v>
      </c>
      <c r="D125" s="337" t="s">
        <v>227</v>
      </c>
      <c r="E125" s="337">
        <v>2</v>
      </c>
      <c r="F125" s="337">
        <v>0</v>
      </c>
      <c r="G125" s="337" t="s">
        <v>1046</v>
      </c>
      <c r="H125" s="337" t="s">
        <v>1052</v>
      </c>
      <c r="I125" s="337" t="s">
        <v>890</v>
      </c>
      <c r="J125" s="337" t="s">
        <v>948</v>
      </c>
      <c r="K125" s="337" t="s">
        <v>948</v>
      </c>
    </row>
    <row r="126" spans="1:11" ht="30">
      <c r="A126" s="337" t="s">
        <v>498</v>
      </c>
      <c r="B126" s="339">
        <v>0</v>
      </c>
      <c r="C126" s="339">
        <v>0</v>
      </c>
      <c r="D126" s="337" t="s">
        <v>227</v>
      </c>
      <c r="E126" s="337">
        <v>2</v>
      </c>
      <c r="F126" s="337">
        <v>0</v>
      </c>
      <c r="G126" s="337" t="s">
        <v>1046</v>
      </c>
      <c r="H126" s="337" t="s">
        <v>1052</v>
      </c>
      <c r="I126" s="337" t="s">
        <v>890</v>
      </c>
      <c r="J126" s="337" t="s">
        <v>838</v>
      </c>
      <c r="K126" s="337" t="s">
        <v>838</v>
      </c>
    </row>
    <row r="127" spans="1:11" ht="30">
      <c r="A127" s="337" t="s">
        <v>499</v>
      </c>
      <c r="B127" s="339">
        <v>0</v>
      </c>
      <c r="C127" s="339">
        <v>0</v>
      </c>
      <c r="D127" s="337" t="s">
        <v>227</v>
      </c>
      <c r="E127" s="337">
        <v>2</v>
      </c>
      <c r="F127" s="337">
        <v>0</v>
      </c>
      <c r="G127" s="337" t="s">
        <v>1052</v>
      </c>
      <c r="H127" s="337" t="s">
        <v>1043</v>
      </c>
      <c r="I127" s="337" t="s">
        <v>890</v>
      </c>
      <c r="J127" s="337" t="s">
        <v>950</v>
      </c>
      <c r="K127" s="337" t="s">
        <v>950</v>
      </c>
    </row>
    <row r="128" spans="1:11" ht="30">
      <c r="A128" s="337" t="s">
        <v>530</v>
      </c>
      <c r="B128" s="339">
        <v>0</v>
      </c>
      <c r="C128" s="339">
        <v>0</v>
      </c>
      <c r="D128" s="335"/>
      <c r="E128" s="335"/>
      <c r="F128" s="337">
        <v>0</v>
      </c>
      <c r="G128" s="337" t="s">
        <v>1043</v>
      </c>
      <c r="H128" s="337" t="s">
        <v>1043</v>
      </c>
      <c r="I128" s="337" t="s">
        <v>831</v>
      </c>
      <c r="J128" s="337" t="s">
        <v>953</v>
      </c>
      <c r="K128" s="337" t="s">
        <v>953</v>
      </c>
    </row>
    <row r="129" spans="1:11" ht="30">
      <c r="A129" s="337" t="s">
        <v>531</v>
      </c>
      <c r="B129" s="339">
        <v>0</v>
      </c>
      <c r="C129" s="339">
        <v>0</v>
      </c>
      <c r="D129" s="335"/>
      <c r="E129" s="335"/>
      <c r="F129" s="335"/>
      <c r="G129" s="337" t="s">
        <v>1050</v>
      </c>
      <c r="H129" s="337" t="s">
        <v>1050</v>
      </c>
      <c r="I129" s="337" t="s">
        <v>831</v>
      </c>
      <c r="J129" s="337" t="s">
        <v>932</v>
      </c>
      <c r="K129" s="337" t="s">
        <v>932</v>
      </c>
    </row>
    <row r="130" spans="1:11" ht="30">
      <c r="A130" s="336" t="s">
        <v>532</v>
      </c>
      <c r="B130" s="340">
        <v>0</v>
      </c>
      <c r="C130" s="340">
        <v>0</v>
      </c>
      <c r="D130" s="335"/>
      <c r="E130" s="335"/>
      <c r="F130" s="335"/>
      <c r="G130" s="336" t="s">
        <v>877</v>
      </c>
      <c r="H130" s="336" t="s">
        <v>1040</v>
      </c>
      <c r="I130" s="336" t="s">
        <v>1162</v>
      </c>
      <c r="J130" s="336" t="s">
        <v>848</v>
      </c>
      <c r="K130" s="336" t="s">
        <v>848</v>
      </c>
    </row>
    <row r="131" spans="1:11" ht="30">
      <c r="A131" s="336" t="s">
        <v>533</v>
      </c>
      <c r="B131" s="340">
        <v>0</v>
      </c>
      <c r="C131" s="340">
        <v>0</v>
      </c>
      <c r="D131" s="335"/>
      <c r="E131" s="335"/>
      <c r="F131" s="335"/>
      <c r="G131" s="336" t="s">
        <v>877</v>
      </c>
      <c r="H131" s="336" t="s">
        <v>988</v>
      </c>
      <c r="I131" s="336" t="s">
        <v>855</v>
      </c>
      <c r="J131" s="336" t="s">
        <v>848</v>
      </c>
      <c r="K131" s="336" t="s">
        <v>848</v>
      </c>
    </row>
    <row r="132" spans="1:11" ht="30">
      <c r="A132" s="337" t="s">
        <v>458</v>
      </c>
      <c r="B132" s="339">
        <v>0</v>
      </c>
      <c r="C132" s="339">
        <v>0</v>
      </c>
      <c r="D132" s="337" t="s">
        <v>889</v>
      </c>
      <c r="E132" s="337">
        <v>48</v>
      </c>
      <c r="F132" s="337">
        <v>0</v>
      </c>
      <c r="G132" s="337" t="s">
        <v>877</v>
      </c>
      <c r="H132" s="337" t="s">
        <v>1074</v>
      </c>
      <c r="I132" s="337" t="s">
        <v>897</v>
      </c>
      <c r="J132" s="337" t="s">
        <v>848</v>
      </c>
      <c r="K132" s="337" t="s">
        <v>848</v>
      </c>
    </row>
    <row r="133" spans="1:11" ht="30">
      <c r="A133" s="337" t="s">
        <v>534</v>
      </c>
      <c r="B133" s="339">
        <v>0</v>
      </c>
      <c r="C133" s="339">
        <v>0</v>
      </c>
      <c r="D133" s="337" t="s">
        <v>889</v>
      </c>
      <c r="E133" s="337">
        <v>397</v>
      </c>
      <c r="F133" s="337">
        <v>0</v>
      </c>
      <c r="G133" s="337" t="s">
        <v>917</v>
      </c>
      <c r="H133" s="337" t="s">
        <v>927</v>
      </c>
      <c r="I133" s="337" t="s">
        <v>910</v>
      </c>
      <c r="J133" s="337" t="s">
        <v>868</v>
      </c>
      <c r="K133" s="337" t="s">
        <v>868</v>
      </c>
    </row>
    <row r="134" spans="1:11" ht="30">
      <c r="A134" s="337" t="s">
        <v>458</v>
      </c>
      <c r="B134" s="339">
        <v>0</v>
      </c>
      <c r="C134" s="339">
        <v>0</v>
      </c>
      <c r="D134" s="337" t="s">
        <v>889</v>
      </c>
      <c r="E134" s="337">
        <v>48</v>
      </c>
      <c r="F134" s="337">
        <v>0</v>
      </c>
      <c r="G134" s="337" t="s">
        <v>930</v>
      </c>
      <c r="H134" s="337" t="s">
        <v>927</v>
      </c>
      <c r="I134" s="337" t="s">
        <v>890</v>
      </c>
      <c r="J134" s="337" t="s">
        <v>923</v>
      </c>
      <c r="K134" s="337" t="s">
        <v>923</v>
      </c>
    </row>
    <row r="135" spans="1:11" ht="30">
      <c r="A135" s="337" t="s">
        <v>505</v>
      </c>
      <c r="B135" s="339">
        <v>0</v>
      </c>
      <c r="C135" s="339">
        <v>0</v>
      </c>
      <c r="D135" s="337" t="s">
        <v>38</v>
      </c>
      <c r="E135" s="337">
        <v>388</v>
      </c>
      <c r="F135" s="337">
        <v>0</v>
      </c>
      <c r="G135" s="337" t="s">
        <v>930</v>
      </c>
      <c r="H135" s="337" t="s">
        <v>927</v>
      </c>
      <c r="I135" s="337" t="s">
        <v>890</v>
      </c>
      <c r="J135" s="337" t="s">
        <v>923</v>
      </c>
      <c r="K135" s="337" t="s">
        <v>923</v>
      </c>
    </row>
    <row r="136" spans="1:11" ht="30">
      <c r="A136" s="336" t="s">
        <v>535</v>
      </c>
      <c r="B136" s="340">
        <v>0</v>
      </c>
      <c r="C136" s="340">
        <v>0</v>
      </c>
      <c r="D136" s="335"/>
      <c r="E136" s="335"/>
      <c r="F136" s="335"/>
      <c r="G136" s="336" t="s">
        <v>930</v>
      </c>
      <c r="H136" s="336" t="s">
        <v>939</v>
      </c>
      <c r="I136" s="336" t="s">
        <v>903</v>
      </c>
      <c r="J136" s="336" t="s">
        <v>848</v>
      </c>
      <c r="K136" s="336" t="s">
        <v>848</v>
      </c>
    </row>
    <row r="137" spans="1:11" ht="30">
      <c r="A137" s="337" t="s">
        <v>536</v>
      </c>
      <c r="B137" s="339">
        <v>0</v>
      </c>
      <c r="C137" s="339">
        <v>0</v>
      </c>
      <c r="D137" s="337" t="s">
        <v>889</v>
      </c>
      <c r="E137" s="337">
        <v>281</v>
      </c>
      <c r="F137" s="337">
        <v>0</v>
      </c>
      <c r="G137" s="337" t="s">
        <v>930</v>
      </c>
      <c r="H137" s="337" t="s">
        <v>927</v>
      </c>
      <c r="I137" s="337" t="s">
        <v>890</v>
      </c>
      <c r="J137" s="337" t="s">
        <v>923</v>
      </c>
      <c r="K137" s="337" t="s">
        <v>923</v>
      </c>
    </row>
    <row r="138" spans="1:11" ht="30">
      <c r="A138" s="337" t="s">
        <v>537</v>
      </c>
      <c r="B138" s="339">
        <v>0</v>
      </c>
      <c r="C138" s="339">
        <v>0</v>
      </c>
      <c r="D138" s="337" t="s">
        <v>889</v>
      </c>
      <c r="E138" s="337">
        <v>3986</v>
      </c>
      <c r="F138" s="337">
        <v>0</v>
      </c>
      <c r="G138" s="337" t="s">
        <v>927</v>
      </c>
      <c r="H138" s="337" t="s">
        <v>939</v>
      </c>
      <c r="I138" s="337" t="s">
        <v>910</v>
      </c>
      <c r="J138" s="337" t="s">
        <v>912</v>
      </c>
      <c r="K138" s="337" t="s">
        <v>912</v>
      </c>
    </row>
    <row r="139" spans="1:11" ht="30">
      <c r="A139" s="337" t="s">
        <v>538</v>
      </c>
      <c r="B139" s="339">
        <v>0</v>
      </c>
      <c r="C139" s="339">
        <v>0</v>
      </c>
      <c r="D139" s="337" t="s">
        <v>38</v>
      </c>
      <c r="E139" s="337">
        <v>2615</v>
      </c>
      <c r="F139" s="337">
        <v>0</v>
      </c>
      <c r="G139" s="337" t="s">
        <v>927</v>
      </c>
      <c r="H139" s="337" t="s">
        <v>971</v>
      </c>
      <c r="I139" s="337" t="s">
        <v>890</v>
      </c>
      <c r="J139" s="337" t="s">
        <v>848</v>
      </c>
      <c r="K139" s="337" t="s">
        <v>848</v>
      </c>
    </row>
    <row r="140" spans="1:11" ht="30">
      <c r="A140" s="337" t="s">
        <v>539</v>
      </c>
      <c r="B140" s="339">
        <v>0</v>
      </c>
      <c r="C140" s="339">
        <v>0</v>
      </c>
      <c r="D140" s="337" t="s">
        <v>38</v>
      </c>
      <c r="E140" s="337">
        <v>1270</v>
      </c>
      <c r="F140" s="337">
        <v>0</v>
      </c>
      <c r="G140" s="337" t="s">
        <v>927</v>
      </c>
      <c r="H140" s="337" t="s">
        <v>884</v>
      </c>
      <c r="I140" s="337" t="s">
        <v>895</v>
      </c>
      <c r="J140" s="337" t="s">
        <v>854</v>
      </c>
      <c r="K140" s="337" t="s">
        <v>854</v>
      </c>
    </row>
    <row r="141" spans="1:11" ht="30">
      <c r="A141" s="337" t="s">
        <v>540</v>
      </c>
      <c r="B141" s="339">
        <v>0</v>
      </c>
      <c r="C141" s="339">
        <v>0</v>
      </c>
      <c r="D141" s="337" t="s">
        <v>889</v>
      </c>
      <c r="E141" s="337">
        <v>35.229999999999997</v>
      </c>
      <c r="F141" s="335"/>
      <c r="G141" s="337" t="s">
        <v>928</v>
      </c>
      <c r="H141" s="337" t="s">
        <v>884</v>
      </c>
      <c r="I141" s="337" t="s">
        <v>897</v>
      </c>
      <c r="J141" s="337" t="s">
        <v>872</v>
      </c>
      <c r="K141" s="337" t="s">
        <v>872</v>
      </c>
    </row>
    <row r="142" spans="1:11" ht="30">
      <c r="A142" s="336" t="s">
        <v>541</v>
      </c>
      <c r="B142" s="340">
        <v>0</v>
      </c>
      <c r="C142" s="340">
        <v>0</v>
      </c>
      <c r="D142" s="335"/>
      <c r="E142" s="335"/>
      <c r="F142" s="335"/>
      <c r="G142" s="336" t="s">
        <v>1074</v>
      </c>
      <c r="H142" s="336" t="s">
        <v>988</v>
      </c>
      <c r="I142" s="336" t="s">
        <v>908</v>
      </c>
      <c r="J142" s="336" t="s">
        <v>854</v>
      </c>
      <c r="K142" s="336" t="s">
        <v>854</v>
      </c>
    </row>
    <row r="143" spans="1:11" ht="30">
      <c r="A143" s="337" t="s">
        <v>542</v>
      </c>
      <c r="B143" s="339">
        <v>0</v>
      </c>
      <c r="C143" s="339">
        <v>0</v>
      </c>
      <c r="D143" s="337" t="s">
        <v>38</v>
      </c>
      <c r="E143" s="337">
        <v>2540</v>
      </c>
      <c r="F143" s="337">
        <v>0</v>
      </c>
      <c r="G143" s="337" t="s">
        <v>1074</v>
      </c>
      <c r="H143" s="337" t="s">
        <v>874</v>
      </c>
      <c r="I143" s="337" t="s">
        <v>890</v>
      </c>
      <c r="J143" s="337" t="s">
        <v>854</v>
      </c>
      <c r="K143" s="337" t="s">
        <v>854</v>
      </c>
    </row>
    <row r="144" spans="1:11" ht="30">
      <c r="A144" s="337" t="s">
        <v>543</v>
      </c>
      <c r="B144" s="339">
        <v>0</v>
      </c>
      <c r="C144" s="339">
        <v>0</v>
      </c>
      <c r="D144" s="337" t="s">
        <v>38</v>
      </c>
      <c r="E144" s="337">
        <v>1851</v>
      </c>
      <c r="F144" s="337">
        <v>0</v>
      </c>
      <c r="G144" s="337" t="s">
        <v>968</v>
      </c>
      <c r="H144" s="337" t="s">
        <v>884</v>
      </c>
      <c r="I144" s="337" t="s">
        <v>890</v>
      </c>
      <c r="J144" s="337" t="s">
        <v>926</v>
      </c>
      <c r="K144" s="337" t="s">
        <v>926</v>
      </c>
    </row>
    <row r="145" spans="1:11" ht="30">
      <c r="A145" s="337" t="s">
        <v>544</v>
      </c>
      <c r="B145" s="339">
        <v>0</v>
      </c>
      <c r="C145" s="339">
        <v>0</v>
      </c>
      <c r="D145" s="337" t="s">
        <v>227</v>
      </c>
      <c r="E145" s="337">
        <v>34</v>
      </c>
      <c r="F145" s="337">
        <v>0</v>
      </c>
      <c r="G145" s="337" t="s">
        <v>884</v>
      </c>
      <c r="H145" s="337" t="s">
        <v>939</v>
      </c>
      <c r="I145" s="337" t="s">
        <v>890</v>
      </c>
      <c r="J145" s="337" t="s">
        <v>923</v>
      </c>
      <c r="K145" s="337" t="s">
        <v>923</v>
      </c>
    </row>
    <row r="146" spans="1:11" ht="30">
      <c r="A146" s="337" t="s">
        <v>545</v>
      </c>
      <c r="B146" s="339">
        <v>0</v>
      </c>
      <c r="C146" s="339">
        <v>0</v>
      </c>
      <c r="D146" s="337" t="s">
        <v>227</v>
      </c>
      <c r="E146" s="337">
        <v>11</v>
      </c>
      <c r="F146" s="337">
        <v>0</v>
      </c>
      <c r="G146" s="337" t="s">
        <v>884</v>
      </c>
      <c r="H146" s="337" t="s">
        <v>939</v>
      </c>
      <c r="I146" s="337" t="s">
        <v>890</v>
      </c>
      <c r="J146" s="337" t="s">
        <v>923</v>
      </c>
      <c r="K146" s="337" t="s">
        <v>923</v>
      </c>
    </row>
    <row r="147" spans="1:11" ht="30">
      <c r="A147" s="337" t="s">
        <v>546</v>
      </c>
      <c r="B147" s="339">
        <v>0</v>
      </c>
      <c r="C147" s="339">
        <v>0</v>
      </c>
      <c r="D147" s="337" t="s">
        <v>902</v>
      </c>
      <c r="E147" s="337">
        <v>24</v>
      </c>
      <c r="F147" s="337">
        <v>0</v>
      </c>
      <c r="G147" s="337" t="s">
        <v>884</v>
      </c>
      <c r="H147" s="337" t="s">
        <v>988</v>
      </c>
      <c r="I147" s="337" t="s">
        <v>897</v>
      </c>
      <c r="J147" s="337" t="s">
        <v>923</v>
      </c>
      <c r="K147" s="337" t="s">
        <v>923</v>
      </c>
    </row>
    <row r="148" spans="1:11" ht="30">
      <c r="A148" s="337" t="s">
        <v>547</v>
      </c>
      <c r="B148" s="339">
        <v>0</v>
      </c>
      <c r="C148" s="339">
        <v>0</v>
      </c>
      <c r="D148" s="335"/>
      <c r="E148" s="335"/>
      <c r="F148" s="335"/>
      <c r="G148" s="337" t="s">
        <v>988</v>
      </c>
      <c r="H148" s="337" t="s">
        <v>988</v>
      </c>
      <c r="I148" s="337" t="s">
        <v>831</v>
      </c>
      <c r="J148" s="337" t="s">
        <v>877</v>
      </c>
      <c r="K148" s="337" t="s">
        <v>877</v>
      </c>
    </row>
    <row r="149" spans="1:11" ht="30">
      <c r="A149" s="336" t="s">
        <v>548</v>
      </c>
      <c r="B149" s="340">
        <v>0</v>
      </c>
      <c r="C149" s="340">
        <v>0</v>
      </c>
      <c r="D149" s="335"/>
      <c r="E149" s="335"/>
      <c r="F149" s="335"/>
      <c r="G149" s="336" t="s">
        <v>1052</v>
      </c>
      <c r="H149" s="336" t="s">
        <v>1069</v>
      </c>
      <c r="I149" s="336" t="s">
        <v>891</v>
      </c>
      <c r="J149" s="336" t="s">
        <v>917</v>
      </c>
      <c r="K149" s="336" t="s">
        <v>917</v>
      </c>
    </row>
    <row r="150" spans="1:11" ht="30">
      <c r="A150" s="337" t="s">
        <v>467</v>
      </c>
      <c r="B150" s="339">
        <v>0</v>
      </c>
      <c r="C150" s="339">
        <v>0</v>
      </c>
      <c r="D150" s="337" t="s">
        <v>889</v>
      </c>
      <c r="E150" s="337">
        <v>100</v>
      </c>
      <c r="F150" s="337">
        <v>0</v>
      </c>
      <c r="G150" s="337" t="s">
        <v>1020</v>
      </c>
      <c r="H150" s="337" t="s">
        <v>1066</v>
      </c>
      <c r="I150" s="337" t="s">
        <v>856</v>
      </c>
      <c r="J150" s="337" t="s">
        <v>917</v>
      </c>
      <c r="K150" s="337" t="s">
        <v>917</v>
      </c>
    </row>
    <row r="151" spans="1:11" ht="30">
      <c r="A151" s="337" t="s">
        <v>468</v>
      </c>
      <c r="B151" s="339">
        <v>0</v>
      </c>
      <c r="C151" s="339">
        <v>0</v>
      </c>
      <c r="D151" s="337" t="s">
        <v>907</v>
      </c>
      <c r="E151" s="337">
        <v>1</v>
      </c>
      <c r="F151" s="337">
        <v>0</v>
      </c>
      <c r="G151" s="337" t="s">
        <v>1020</v>
      </c>
      <c r="H151" s="337" t="s">
        <v>1067</v>
      </c>
      <c r="I151" s="337" t="s">
        <v>897</v>
      </c>
      <c r="J151" s="337" t="s">
        <v>967</v>
      </c>
      <c r="K151" s="337" t="s">
        <v>967</v>
      </c>
    </row>
    <row r="152" spans="1:11" ht="30">
      <c r="A152" s="337" t="s">
        <v>469</v>
      </c>
      <c r="B152" s="339">
        <v>0</v>
      </c>
      <c r="C152" s="339">
        <v>0</v>
      </c>
      <c r="D152" s="337" t="s">
        <v>907</v>
      </c>
      <c r="E152" s="337">
        <v>1</v>
      </c>
      <c r="F152" s="337">
        <v>0</v>
      </c>
      <c r="G152" s="337" t="s">
        <v>1047</v>
      </c>
      <c r="H152" s="337" t="s">
        <v>1067</v>
      </c>
      <c r="I152" s="337" t="s">
        <v>890</v>
      </c>
      <c r="J152" s="337" t="s">
        <v>928</v>
      </c>
      <c r="K152" s="337" t="s">
        <v>928</v>
      </c>
    </row>
    <row r="153" spans="1:11" ht="30">
      <c r="A153" s="337" t="s">
        <v>511</v>
      </c>
      <c r="B153" s="339">
        <v>0</v>
      </c>
      <c r="C153" s="339">
        <v>0</v>
      </c>
      <c r="D153" s="337" t="s">
        <v>227</v>
      </c>
      <c r="E153" s="337">
        <v>2</v>
      </c>
      <c r="F153" s="335"/>
      <c r="G153" s="337" t="s">
        <v>1020</v>
      </c>
      <c r="H153" s="337" t="s">
        <v>1047</v>
      </c>
      <c r="I153" s="337" t="s">
        <v>890</v>
      </c>
      <c r="J153" s="337" t="s">
        <v>911</v>
      </c>
      <c r="K153" s="337" t="s">
        <v>911</v>
      </c>
    </row>
    <row r="154" spans="1:11" ht="30">
      <c r="A154" s="337" t="s">
        <v>549</v>
      </c>
      <c r="B154" s="339">
        <v>0</v>
      </c>
      <c r="C154" s="339">
        <v>0</v>
      </c>
      <c r="D154" s="337" t="s">
        <v>33</v>
      </c>
      <c r="E154" s="337">
        <v>0.23699999999999999</v>
      </c>
      <c r="F154" s="337">
        <v>0</v>
      </c>
      <c r="G154" s="337" t="s">
        <v>1043</v>
      </c>
      <c r="H154" s="337" t="s">
        <v>1067</v>
      </c>
      <c r="I154" s="337" t="s">
        <v>856</v>
      </c>
      <c r="J154" s="337" t="s">
        <v>911</v>
      </c>
      <c r="K154" s="337" t="s">
        <v>911</v>
      </c>
    </row>
    <row r="155" spans="1:11" ht="30">
      <c r="A155" s="337" t="s">
        <v>474</v>
      </c>
      <c r="B155" s="339">
        <v>0</v>
      </c>
      <c r="C155" s="339">
        <v>0</v>
      </c>
      <c r="D155" s="337" t="s">
        <v>227</v>
      </c>
      <c r="E155" s="337">
        <v>1</v>
      </c>
      <c r="F155" s="337">
        <v>0</v>
      </c>
      <c r="G155" s="337" t="s">
        <v>1067</v>
      </c>
      <c r="H155" s="337" t="s">
        <v>1066</v>
      </c>
      <c r="I155" s="337" t="s">
        <v>890</v>
      </c>
      <c r="J155" s="337" t="s">
        <v>968</v>
      </c>
      <c r="K155" s="337" t="s">
        <v>968</v>
      </c>
    </row>
    <row r="156" spans="1:11" ht="30">
      <c r="A156" s="337" t="s">
        <v>475</v>
      </c>
      <c r="B156" s="339">
        <v>0</v>
      </c>
      <c r="C156" s="339">
        <v>0</v>
      </c>
      <c r="D156" s="337" t="s">
        <v>913</v>
      </c>
      <c r="E156" s="337">
        <v>3.0000000000000001E-3</v>
      </c>
      <c r="F156" s="337">
        <v>0</v>
      </c>
      <c r="G156" s="337" t="s">
        <v>1052</v>
      </c>
      <c r="H156" s="337" t="s">
        <v>1020</v>
      </c>
      <c r="I156" s="337" t="s">
        <v>897</v>
      </c>
      <c r="J156" s="337" t="s">
        <v>971</v>
      </c>
      <c r="K156" s="337" t="s">
        <v>971</v>
      </c>
    </row>
    <row r="157" spans="1:11" ht="30">
      <c r="A157" s="337" t="s">
        <v>472</v>
      </c>
      <c r="B157" s="339">
        <v>0</v>
      </c>
      <c r="C157" s="339">
        <v>0</v>
      </c>
      <c r="D157" s="337" t="s">
        <v>7</v>
      </c>
      <c r="E157" s="337">
        <v>57</v>
      </c>
      <c r="F157" s="337">
        <v>0</v>
      </c>
      <c r="G157" s="337" t="s">
        <v>1067</v>
      </c>
      <c r="H157" s="337" t="s">
        <v>1048</v>
      </c>
      <c r="I157" s="337" t="s">
        <v>897</v>
      </c>
      <c r="J157" s="337" t="s">
        <v>968</v>
      </c>
      <c r="K157" s="337" t="s">
        <v>968</v>
      </c>
    </row>
    <row r="158" spans="1:11" ht="30">
      <c r="A158" s="337" t="s">
        <v>550</v>
      </c>
      <c r="B158" s="339">
        <v>0</v>
      </c>
      <c r="C158" s="339">
        <v>0</v>
      </c>
      <c r="D158" s="337" t="s">
        <v>889</v>
      </c>
      <c r="E158" s="337">
        <v>100</v>
      </c>
      <c r="F158" s="337">
        <v>0</v>
      </c>
      <c r="G158" s="337" t="s">
        <v>1048</v>
      </c>
      <c r="H158" s="337" t="s">
        <v>1069</v>
      </c>
      <c r="I158" s="337" t="s">
        <v>897</v>
      </c>
      <c r="J158" s="337" t="s">
        <v>928</v>
      </c>
      <c r="K158" s="337" t="s">
        <v>928</v>
      </c>
    </row>
    <row r="159" spans="1:11" ht="30">
      <c r="A159" s="337" t="s">
        <v>551</v>
      </c>
      <c r="B159" s="339">
        <v>0</v>
      </c>
      <c r="C159" s="339">
        <v>0</v>
      </c>
      <c r="D159" s="337" t="s">
        <v>889</v>
      </c>
      <c r="E159" s="337">
        <v>0.7</v>
      </c>
      <c r="F159" s="337">
        <v>0</v>
      </c>
      <c r="G159" s="337" t="s">
        <v>1047</v>
      </c>
      <c r="H159" s="337" t="s">
        <v>1067</v>
      </c>
      <c r="I159" s="337" t="s">
        <v>890</v>
      </c>
      <c r="J159" s="337" t="s">
        <v>884</v>
      </c>
      <c r="K159" s="337" t="s">
        <v>884</v>
      </c>
    </row>
    <row r="160" spans="1:11" ht="30">
      <c r="A160" s="337" t="s">
        <v>552</v>
      </c>
      <c r="B160" s="339">
        <v>0</v>
      </c>
      <c r="C160" s="339">
        <v>0</v>
      </c>
      <c r="D160" s="337" t="s">
        <v>38</v>
      </c>
      <c r="E160" s="337">
        <v>3</v>
      </c>
      <c r="F160" s="337">
        <v>0</v>
      </c>
      <c r="G160" s="337" t="s">
        <v>1067</v>
      </c>
      <c r="H160" s="337" t="s">
        <v>1048</v>
      </c>
      <c r="I160" s="337" t="s">
        <v>897</v>
      </c>
      <c r="J160" s="337" t="s">
        <v>865</v>
      </c>
      <c r="K160" s="337" t="s">
        <v>865</v>
      </c>
    </row>
    <row r="161" spans="1:11" ht="30">
      <c r="A161" s="337" t="s">
        <v>553</v>
      </c>
      <c r="B161" s="339">
        <v>0</v>
      </c>
      <c r="C161" s="339">
        <v>0</v>
      </c>
      <c r="D161" s="335"/>
      <c r="E161" s="335"/>
      <c r="F161" s="335"/>
      <c r="G161" s="337" t="s">
        <v>1069</v>
      </c>
      <c r="H161" s="337" t="s">
        <v>1069</v>
      </c>
      <c r="I161" s="337" t="s">
        <v>831</v>
      </c>
      <c r="J161" s="337" t="s">
        <v>849</v>
      </c>
      <c r="K161" s="337" t="s">
        <v>849</v>
      </c>
    </row>
    <row r="162" spans="1:11" ht="30">
      <c r="A162" s="336" t="s">
        <v>554</v>
      </c>
      <c r="B162" s="340">
        <v>0</v>
      </c>
      <c r="C162" s="340">
        <v>0</v>
      </c>
      <c r="D162" s="335"/>
      <c r="E162" s="335"/>
      <c r="F162" s="335"/>
      <c r="G162" s="336" t="s">
        <v>939</v>
      </c>
      <c r="H162" s="336" t="s">
        <v>1067</v>
      </c>
      <c r="I162" s="336" t="s">
        <v>1163</v>
      </c>
      <c r="J162" s="336" t="s">
        <v>923</v>
      </c>
      <c r="K162" s="336" t="s">
        <v>923</v>
      </c>
    </row>
    <row r="163" spans="1:11" ht="30">
      <c r="A163" s="337" t="s">
        <v>555</v>
      </c>
      <c r="B163" s="339">
        <v>0</v>
      </c>
      <c r="C163" s="339">
        <v>0</v>
      </c>
      <c r="D163" s="337" t="s">
        <v>913</v>
      </c>
      <c r="E163" s="337">
        <v>0.42</v>
      </c>
      <c r="F163" s="337">
        <v>0</v>
      </c>
      <c r="G163" s="337" t="s">
        <v>939</v>
      </c>
      <c r="H163" s="337" t="s">
        <v>988</v>
      </c>
      <c r="I163" s="337" t="s">
        <v>890</v>
      </c>
      <c r="J163" s="337" t="s">
        <v>851</v>
      </c>
      <c r="K163" s="337" t="s">
        <v>851</v>
      </c>
    </row>
    <row r="164" spans="1:11" ht="30">
      <c r="A164" s="337" t="s">
        <v>483</v>
      </c>
      <c r="B164" s="339">
        <v>0</v>
      </c>
      <c r="C164" s="339">
        <v>0</v>
      </c>
      <c r="D164" s="337" t="s">
        <v>913</v>
      </c>
      <c r="E164" s="337">
        <v>0.49</v>
      </c>
      <c r="F164" s="337">
        <v>0</v>
      </c>
      <c r="G164" s="337" t="s">
        <v>988</v>
      </c>
      <c r="H164" s="337" t="s">
        <v>865</v>
      </c>
      <c r="I164" s="337" t="s">
        <v>890</v>
      </c>
      <c r="J164" s="337" t="s">
        <v>923</v>
      </c>
      <c r="K164" s="337" t="s">
        <v>923</v>
      </c>
    </row>
    <row r="165" spans="1:11" ht="30">
      <c r="A165" s="337" t="s">
        <v>484</v>
      </c>
      <c r="B165" s="339">
        <v>0</v>
      </c>
      <c r="C165" s="339">
        <v>0</v>
      </c>
      <c r="D165" s="337" t="s">
        <v>913</v>
      </c>
      <c r="E165" s="337">
        <v>0.42</v>
      </c>
      <c r="F165" s="337">
        <v>0</v>
      </c>
      <c r="G165" s="337" t="s">
        <v>865</v>
      </c>
      <c r="H165" s="337" t="s">
        <v>849</v>
      </c>
      <c r="I165" s="337" t="s">
        <v>897</v>
      </c>
      <c r="J165" s="337" t="s">
        <v>874</v>
      </c>
      <c r="K165" s="337" t="s">
        <v>874</v>
      </c>
    </row>
    <row r="166" spans="1:11" ht="30">
      <c r="A166" s="337" t="s">
        <v>556</v>
      </c>
      <c r="B166" s="339">
        <v>0</v>
      </c>
      <c r="C166" s="339">
        <v>0</v>
      </c>
      <c r="D166" s="337" t="s">
        <v>38</v>
      </c>
      <c r="E166" s="337">
        <v>96</v>
      </c>
      <c r="F166" s="337">
        <v>0</v>
      </c>
      <c r="G166" s="337" t="s">
        <v>940</v>
      </c>
      <c r="H166" s="337" t="s">
        <v>849</v>
      </c>
      <c r="I166" s="337" t="s">
        <v>890</v>
      </c>
      <c r="J166" s="337" t="s">
        <v>930</v>
      </c>
      <c r="K166" s="337" t="s">
        <v>930</v>
      </c>
    </row>
    <row r="167" spans="1:11" ht="30">
      <c r="A167" s="337" t="s">
        <v>485</v>
      </c>
      <c r="B167" s="339">
        <v>0</v>
      </c>
      <c r="C167" s="339">
        <v>0</v>
      </c>
      <c r="D167" s="337" t="s">
        <v>38</v>
      </c>
      <c r="E167" s="337">
        <v>96</v>
      </c>
      <c r="F167" s="337">
        <v>0</v>
      </c>
      <c r="G167" s="337" t="s">
        <v>849</v>
      </c>
      <c r="H167" s="337" t="s">
        <v>851</v>
      </c>
      <c r="I167" s="337" t="s">
        <v>890</v>
      </c>
      <c r="J167" s="337" t="s">
        <v>927</v>
      </c>
      <c r="K167" s="337" t="s">
        <v>927</v>
      </c>
    </row>
    <row r="168" spans="1:11" ht="30">
      <c r="A168" s="337" t="s">
        <v>1164</v>
      </c>
      <c r="B168" s="339">
        <v>0</v>
      </c>
      <c r="C168" s="339">
        <v>0</v>
      </c>
      <c r="D168" s="337" t="s">
        <v>227</v>
      </c>
      <c r="E168" s="337">
        <v>4</v>
      </c>
      <c r="F168" s="337">
        <v>0</v>
      </c>
      <c r="G168" s="337" t="s">
        <v>1043</v>
      </c>
      <c r="H168" s="337" t="s">
        <v>1067</v>
      </c>
      <c r="I168" s="337" t="s">
        <v>856</v>
      </c>
      <c r="J168" s="337" t="s">
        <v>874</v>
      </c>
      <c r="K168" s="337" t="s">
        <v>874</v>
      </c>
    </row>
    <row r="169" spans="1:11" ht="30">
      <c r="A169" s="337" t="s">
        <v>557</v>
      </c>
      <c r="B169" s="339">
        <v>0</v>
      </c>
      <c r="C169" s="339">
        <v>0</v>
      </c>
      <c r="D169" s="337" t="s">
        <v>889</v>
      </c>
      <c r="E169" s="337">
        <v>0.01</v>
      </c>
      <c r="F169" s="337">
        <v>0</v>
      </c>
      <c r="G169" s="337" t="s">
        <v>1020</v>
      </c>
      <c r="H169" s="337" t="s">
        <v>1047</v>
      </c>
      <c r="I169" s="337" t="s">
        <v>890</v>
      </c>
      <c r="J169" s="337" t="s">
        <v>874</v>
      </c>
      <c r="K169" s="337" t="s">
        <v>874</v>
      </c>
    </row>
    <row r="170" spans="1:11" ht="30">
      <c r="A170" s="337" t="s">
        <v>558</v>
      </c>
      <c r="B170" s="339">
        <v>0</v>
      </c>
      <c r="C170" s="339">
        <v>0</v>
      </c>
      <c r="D170" s="337" t="s">
        <v>227</v>
      </c>
      <c r="E170" s="337">
        <v>4</v>
      </c>
      <c r="F170" s="337">
        <v>0</v>
      </c>
      <c r="G170" s="337" t="s">
        <v>1020</v>
      </c>
      <c r="H170" s="337" t="s">
        <v>1047</v>
      </c>
      <c r="I170" s="337" t="s">
        <v>890</v>
      </c>
      <c r="J170" s="337" t="s">
        <v>874</v>
      </c>
      <c r="K170" s="337" t="s">
        <v>874</v>
      </c>
    </row>
    <row r="171" spans="1:11" ht="30">
      <c r="A171" s="337" t="s">
        <v>487</v>
      </c>
      <c r="B171" s="339">
        <v>0</v>
      </c>
      <c r="C171" s="339">
        <v>0</v>
      </c>
      <c r="D171" s="337" t="s">
        <v>38</v>
      </c>
      <c r="E171" s="337">
        <v>2</v>
      </c>
      <c r="F171" s="337">
        <v>0</v>
      </c>
      <c r="G171" s="337" t="s">
        <v>1047</v>
      </c>
      <c r="H171" s="337" t="s">
        <v>1067</v>
      </c>
      <c r="I171" s="337" t="s">
        <v>890</v>
      </c>
      <c r="J171" s="337" t="s">
        <v>930</v>
      </c>
      <c r="K171" s="337" t="s">
        <v>930</v>
      </c>
    </row>
    <row r="172" spans="1:11" ht="30">
      <c r="A172" s="337" t="s">
        <v>559</v>
      </c>
      <c r="B172" s="339">
        <v>0</v>
      </c>
      <c r="C172" s="339">
        <v>0</v>
      </c>
      <c r="D172" s="335"/>
      <c r="E172" s="335"/>
      <c r="F172" s="335"/>
      <c r="G172" s="337" t="s">
        <v>1067</v>
      </c>
      <c r="H172" s="337" t="s">
        <v>1067</v>
      </c>
      <c r="I172" s="337" t="s">
        <v>831</v>
      </c>
      <c r="J172" s="337" t="s">
        <v>944</v>
      </c>
      <c r="K172" s="337" t="s">
        <v>944</v>
      </c>
    </row>
    <row r="173" spans="1:11" ht="30">
      <c r="A173" s="336" t="s">
        <v>560</v>
      </c>
      <c r="B173" s="340">
        <v>0</v>
      </c>
      <c r="C173" s="340">
        <v>0</v>
      </c>
      <c r="D173" s="335"/>
      <c r="E173" s="335"/>
      <c r="F173" s="335"/>
      <c r="G173" s="336" t="s">
        <v>928</v>
      </c>
      <c r="H173" s="336" t="s">
        <v>884</v>
      </c>
      <c r="I173" s="336" t="s">
        <v>897</v>
      </c>
      <c r="J173" s="336" t="s">
        <v>851</v>
      </c>
      <c r="K173" s="336" t="s">
        <v>851</v>
      </c>
    </row>
    <row r="174" spans="1:11" ht="30">
      <c r="A174" s="337" t="s">
        <v>561</v>
      </c>
      <c r="B174" s="339">
        <v>0</v>
      </c>
      <c r="C174" s="339">
        <v>0</v>
      </c>
      <c r="D174" s="337" t="s">
        <v>925</v>
      </c>
      <c r="E174" s="337">
        <v>1</v>
      </c>
      <c r="F174" s="337">
        <v>0</v>
      </c>
      <c r="G174" s="337" t="s">
        <v>928</v>
      </c>
      <c r="H174" s="337" t="s">
        <v>968</v>
      </c>
      <c r="I174" s="337" t="s">
        <v>890</v>
      </c>
      <c r="J174" s="337" t="s">
        <v>851</v>
      </c>
      <c r="K174" s="337" t="s">
        <v>851</v>
      </c>
    </row>
    <row r="175" spans="1:11" ht="45">
      <c r="A175" s="337" t="s">
        <v>562</v>
      </c>
      <c r="B175" s="339">
        <v>0</v>
      </c>
      <c r="C175" s="339">
        <v>0</v>
      </c>
      <c r="D175" s="337" t="s">
        <v>913</v>
      </c>
      <c r="E175" s="337">
        <v>0.6</v>
      </c>
      <c r="F175" s="337">
        <v>0</v>
      </c>
      <c r="G175" s="337" t="s">
        <v>928</v>
      </c>
      <c r="H175" s="337" t="s">
        <v>968</v>
      </c>
      <c r="I175" s="337" t="s">
        <v>890</v>
      </c>
      <c r="J175" s="337" t="s">
        <v>977</v>
      </c>
      <c r="K175" s="337" t="s">
        <v>977</v>
      </c>
    </row>
    <row r="176" spans="1:11" ht="30">
      <c r="A176" s="337" t="s">
        <v>492</v>
      </c>
      <c r="B176" s="339">
        <v>0</v>
      </c>
      <c r="C176" s="339">
        <v>0</v>
      </c>
      <c r="D176" s="337" t="s">
        <v>913</v>
      </c>
      <c r="E176" s="337">
        <v>1.6</v>
      </c>
      <c r="F176" s="337">
        <v>0</v>
      </c>
      <c r="G176" s="337" t="s">
        <v>968</v>
      </c>
      <c r="H176" s="337" t="s">
        <v>884</v>
      </c>
      <c r="I176" s="337" t="s">
        <v>890</v>
      </c>
      <c r="J176" s="337" t="s">
        <v>944</v>
      </c>
      <c r="K176" s="337" t="s">
        <v>944</v>
      </c>
    </row>
    <row r="177" spans="1:11" ht="30">
      <c r="A177" s="337" t="s">
        <v>493</v>
      </c>
      <c r="B177" s="339">
        <v>0</v>
      </c>
      <c r="C177" s="339">
        <v>0</v>
      </c>
      <c r="D177" s="337" t="s">
        <v>38</v>
      </c>
      <c r="E177" s="337">
        <v>29</v>
      </c>
      <c r="F177" s="337">
        <v>0</v>
      </c>
      <c r="G177" s="337" t="s">
        <v>968</v>
      </c>
      <c r="H177" s="337" t="s">
        <v>884</v>
      </c>
      <c r="I177" s="337" t="s">
        <v>890</v>
      </c>
      <c r="J177" s="337" t="s">
        <v>945</v>
      </c>
      <c r="K177" s="337" t="s">
        <v>945</v>
      </c>
    </row>
    <row r="178" spans="1:11" ht="30">
      <c r="A178" s="337" t="s">
        <v>494</v>
      </c>
      <c r="B178" s="339">
        <v>0</v>
      </c>
      <c r="C178" s="339">
        <v>0</v>
      </c>
      <c r="D178" s="337" t="s">
        <v>38</v>
      </c>
      <c r="E178" s="337">
        <v>29</v>
      </c>
      <c r="F178" s="337">
        <v>0</v>
      </c>
      <c r="G178" s="337" t="s">
        <v>968</v>
      </c>
      <c r="H178" s="337" t="s">
        <v>884</v>
      </c>
      <c r="I178" s="337" t="s">
        <v>890</v>
      </c>
      <c r="J178" s="337" t="s">
        <v>978</v>
      </c>
      <c r="K178" s="337" t="s">
        <v>978</v>
      </c>
    </row>
    <row r="179" spans="1:11" ht="30">
      <c r="A179" s="337" t="s">
        <v>563</v>
      </c>
      <c r="B179" s="339">
        <v>0</v>
      </c>
      <c r="C179" s="339">
        <v>0</v>
      </c>
      <c r="D179" s="335"/>
      <c r="E179" s="335"/>
      <c r="F179" s="335"/>
      <c r="G179" s="337" t="s">
        <v>884</v>
      </c>
      <c r="H179" s="337" t="s">
        <v>884</v>
      </c>
      <c r="I179" s="337" t="s">
        <v>831</v>
      </c>
      <c r="J179" s="337" t="s">
        <v>879</v>
      </c>
      <c r="K179" s="337" t="s">
        <v>879</v>
      </c>
    </row>
    <row r="180" spans="1:11" ht="30">
      <c r="A180" s="336" t="s">
        <v>564</v>
      </c>
      <c r="B180" s="340">
        <v>0</v>
      </c>
      <c r="C180" s="340">
        <v>0</v>
      </c>
      <c r="D180" s="335"/>
      <c r="E180" s="335"/>
      <c r="F180" s="335"/>
      <c r="G180" s="336" t="s">
        <v>1069</v>
      </c>
      <c r="H180" s="336" t="s">
        <v>1040</v>
      </c>
      <c r="I180" s="336" t="s">
        <v>897</v>
      </c>
      <c r="J180" s="336" t="s">
        <v>851</v>
      </c>
      <c r="K180" s="336" t="s">
        <v>851</v>
      </c>
    </row>
    <row r="181" spans="1:11" ht="30">
      <c r="A181" s="337" t="s">
        <v>497</v>
      </c>
      <c r="B181" s="339">
        <v>0</v>
      </c>
      <c r="C181" s="339">
        <v>0</v>
      </c>
      <c r="D181" s="337" t="s">
        <v>227</v>
      </c>
      <c r="E181" s="337">
        <v>2</v>
      </c>
      <c r="F181" s="337">
        <v>0</v>
      </c>
      <c r="G181" s="337" t="s">
        <v>1069</v>
      </c>
      <c r="H181" s="337" t="s">
        <v>1063</v>
      </c>
      <c r="I181" s="337" t="s">
        <v>890</v>
      </c>
      <c r="J181" s="337" t="s">
        <v>851</v>
      </c>
      <c r="K181" s="337" t="s">
        <v>851</v>
      </c>
    </row>
    <row r="182" spans="1:11" ht="30">
      <c r="A182" s="337" t="s">
        <v>498</v>
      </c>
      <c r="B182" s="339">
        <v>0</v>
      </c>
      <c r="C182" s="339">
        <v>0</v>
      </c>
      <c r="D182" s="337" t="s">
        <v>227</v>
      </c>
      <c r="E182" s="337">
        <v>2</v>
      </c>
      <c r="F182" s="337">
        <v>0</v>
      </c>
      <c r="G182" s="337" t="s">
        <v>1069</v>
      </c>
      <c r="H182" s="337" t="s">
        <v>1063</v>
      </c>
      <c r="I182" s="337" t="s">
        <v>890</v>
      </c>
      <c r="J182" s="337" t="s">
        <v>977</v>
      </c>
      <c r="K182" s="337" t="s">
        <v>977</v>
      </c>
    </row>
    <row r="183" spans="1:11" ht="30">
      <c r="A183" s="337" t="s">
        <v>499</v>
      </c>
      <c r="B183" s="339">
        <v>0</v>
      </c>
      <c r="C183" s="339">
        <v>0</v>
      </c>
      <c r="D183" s="337" t="s">
        <v>227</v>
      </c>
      <c r="E183" s="337">
        <v>2</v>
      </c>
      <c r="F183" s="337">
        <v>0</v>
      </c>
      <c r="G183" s="337" t="s">
        <v>1063</v>
      </c>
      <c r="H183" s="337" t="s">
        <v>1040</v>
      </c>
      <c r="I183" s="337" t="s">
        <v>890</v>
      </c>
      <c r="J183" s="337" t="s">
        <v>941</v>
      </c>
      <c r="K183" s="337" t="s">
        <v>941</v>
      </c>
    </row>
    <row r="184" spans="1:11" ht="30">
      <c r="A184" s="337" t="s">
        <v>565</v>
      </c>
      <c r="B184" s="339">
        <v>0</v>
      </c>
      <c r="C184" s="339">
        <v>0</v>
      </c>
      <c r="D184" s="335"/>
      <c r="E184" s="335"/>
      <c r="F184" s="337">
        <v>0</v>
      </c>
      <c r="G184" s="337" t="s">
        <v>1040</v>
      </c>
      <c r="H184" s="337" t="s">
        <v>1040</v>
      </c>
      <c r="I184" s="337" t="s">
        <v>831</v>
      </c>
      <c r="J184" s="337" t="s">
        <v>942</v>
      </c>
      <c r="K184" s="337" t="s">
        <v>942</v>
      </c>
    </row>
    <row r="185" spans="1:11" ht="30">
      <c r="A185" s="337" t="s">
        <v>566</v>
      </c>
      <c r="B185" s="339">
        <v>0</v>
      </c>
      <c r="C185" s="339">
        <v>0</v>
      </c>
      <c r="D185" s="335"/>
      <c r="E185" s="335"/>
      <c r="F185" s="337">
        <v>0</v>
      </c>
      <c r="G185" s="337" t="s">
        <v>1040</v>
      </c>
      <c r="H185" s="337" t="s">
        <v>1040</v>
      </c>
      <c r="I185" s="337" t="s">
        <v>831</v>
      </c>
      <c r="J185" s="337" t="s">
        <v>879</v>
      </c>
      <c r="K185" s="337" t="s">
        <v>879</v>
      </c>
    </row>
    <row r="186" spans="1:11" ht="30">
      <c r="A186" s="336" t="s">
        <v>567</v>
      </c>
      <c r="B186" s="340">
        <v>0</v>
      </c>
      <c r="C186" s="340">
        <v>0</v>
      </c>
      <c r="D186" s="335"/>
      <c r="E186" s="335"/>
      <c r="F186" s="335"/>
      <c r="G186" s="336" t="s">
        <v>1066</v>
      </c>
      <c r="H186" s="336" t="s">
        <v>960</v>
      </c>
      <c r="I186" s="336" t="s">
        <v>933</v>
      </c>
      <c r="J186" s="336" t="s">
        <v>827</v>
      </c>
      <c r="K186" s="336" t="s">
        <v>827</v>
      </c>
    </row>
    <row r="187" spans="1:11" ht="30">
      <c r="A187" s="336" t="s">
        <v>568</v>
      </c>
      <c r="B187" s="340">
        <v>0</v>
      </c>
      <c r="C187" s="340">
        <v>0</v>
      </c>
      <c r="D187" s="335"/>
      <c r="E187" s="335"/>
      <c r="F187" s="335"/>
      <c r="G187" s="336" t="s">
        <v>1066</v>
      </c>
      <c r="H187" s="336" t="s">
        <v>959</v>
      </c>
      <c r="I187" s="336" t="s">
        <v>846</v>
      </c>
      <c r="J187" s="336" t="s">
        <v>917</v>
      </c>
      <c r="K187" s="336" t="s">
        <v>917</v>
      </c>
    </row>
    <row r="188" spans="1:11" ht="30">
      <c r="A188" s="337" t="s">
        <v>458</v>
      </c>
      <c r="B188" s="339">
        <v>0</v>
      </c>
      <c r="C188" s="339">
        <v>0</v>
      </c>
      <c r="D188" s="337" t="s">
        <v>889</v>
      </c>
      <c r="E188" s="337">
        <v>404</v>
      </c>
      <c r="F188" s="337">
        <v>0</v>
      </c>
      <c r="G188" s="337" t="s">
        <v>1066</v>
      </c>
      <c r="H188" s="337" t="s">
        <v>1050</v>
      </c>
      <c r="I188" s="337" t="s">
        <v>897</v>
      </c>
      <c r="J188" s="337" t="s">
        <v>928</v>
      </c>
      <c r="K188" s="337" t="s">
        <v>928</v>
      </c>
    </row>
    <row r="189" spans="1:11" ht="30">
      <c r="A189" s="337" t="s">
        <v>534</v>
      </c>
      <c r="B189" s="339">
        <v>0</v>
      </c>
      <c r="C189" s="339">
        <v>0</v>
      </c>
      <c r="D189" s="337" t="s">
        <v>889</v>
      </c>
      <c r="E189" s="337">
        <v>361</v>
      </c>
      <c r="F189" s="337">
        <v>0</v>
      </c>
      <c r="G189" s="337" t="s">
        <v>1050</v>
      </c>
      <c r="H189" s="337" t="s">
        <v>1063</v>
      </c>
      <c r="I189" s="337" t="s">
        <v>897</v>
      </c>
      <c r="J189" s="337" t="s">
        <v>917</v>
      </c>
      <c r="K189" s="337" t="s">
        <v>917</v>
      </c>
    </row>
    <row r="190" spans="1:11" ht="30">
      <c r="A190" s="337" t="s">
        <v>534</v>
      </c>
      <c r="B190" s="339">
        <v>0</v>
      </c>
      <c r="C190" s="339">
        <v>0</v>
      </c>
      <c r="D190" s="337" t="s">
        <v>889</v>
      </c>
      <c r="E190" s="337">
        <v>2788</v>
      </c>
      <c r="F190" s="337">
        <v>0</v>
      </c>
      <c r="G190" s="337" t="s">
        <v>1050</v>
      </c>
      <c r="H190" s="337" t="s">
        <v>959</v>
      </c>
      <c r="I190" s="337" t="s">
        <v>853</v>
      </c>
      <c r="J190" s="337" t="s">
        <v>911</v>
      </c>
      <c r="K190" s="337" t="s">
        <v>911</v>
      </c>
    </row>
    <row r="191" spans="1:11" ht="30">
      <c r="A191" s="337" t="s">
        <v>505</v>
      </c>
      <c r="B191" s="339">
        <v>0</v>
      </c>
      <c r="C191" s="339">
        <v>0</v>
      </c>
      <c r="D191" s="337" t="s">
        <v>38</v>
      </c>
      <c r="E191" s="337">
        <v>3788</v>
      </c>
      <c r="F191" s="337">
        <v>0</v>
      </c>
      <c r="G191" s="337" t="s">
        <v>1156</v>
      </c>
      <c r="H191" s="337" t="s">
        <v>959</v>
      </c>
      <c r="I191" s="337" t="s">
        <v>903</v>
      </c>
      <c r="J191" s="337" t="s">
        <v>928</v>
      </c>
      <c r="K191" s="337" t="s">
        <v>928</v>
      </c>
    </row>
    <row r="192" spans="1:11" ht="30">
      <c r="A192" s="337" t="s">
        <v>569</v>
      </c>
      <c r="B192" s="339">
        <v>0</v>
      </c>
      <c r="C192" s="339">
        <v>0</v>
      </c>
      <c r="D192" s="335"/>
      <c r="E192" s="335"/>
      <c r="F192" s="335"/>
      <c r="G192" s="337" t="s">
        <v>959</v>
      </c>
      <c r="H192" s="337" t="s">
        <v>959</v>
      </c>
      <c r="I192" s="337" t="s">
        <v>831</v>
      </c>
      <c r="J192" s="337" t="s">
        <v>884</v>
      </c>
      <c r="K192" s="337" t="s">
        <v>884</v>
      </c>
    </row>
    <row r="193" spans="1:11" ht="30">
      <c r="A193" s="336" t="s">
        <v>570</v>
      </c>
      <c r="B193" s="340">
        <v>0</v>
      </c>
      <c r="C193" s="340">
        <v>0</v>
      </c>
      <c r="D193" s="335"/>
      <c r="E193" s="335"/>
      <c r="F193" s="335"/>
      <c r="G193" s="336" t="s">
        <v>1156</v>
      </c>
      <c r="H193" s="336" t="s">
        <v>963</v>
      </c>
      <c r="I193" s="336" t="s">
        <v>908</v>
      </c>
      <c r="J193" s="336" t="s">
        <v>928</v>
      </c>
      <c r="K193" s="336" t="s">
        <v>928</v>
      </c>
    </row>
    <row r="194" spans="1:11" ht="30">
      <c r="A194" s="337" t="s">
        <v>460</v>
      </c>
      <c r="B194" s="339">
        <v>0</v>
      </c>
      <c r="C194" s="339">
        <v>0</v>
      </c>
      <c r="D194" s="337" t="s">
        <v>38</v>
      </c>
      <c r="E194" s="337">
        <v>2121</v>
      </c>
      <c r="F194" s="337">
        <v>0</v>
      </c>
      <c r="G194" s="337" t="s">
        <v>1156</v>
      </c>
      <c r="H194" s="337" t="s">
        <v>959</v>
      </c>
      <c r="I194" s="337" t="s">
        <v>903</v>
      </c>
      <c r="J194" s="337" t="s">
        <v>884</v>
      </c>
      <c r="K194" s="337" t="s">
        <v>884</v>
      </c>
    </row>
    <row r="195" spans="1:11" ht="30">
      <c r="A195" s="337" t="s">
        <v>461</v>
      </c>
      <c r="B195" s="339">
        <v>0</v>
      </c>
      <c r="C195" s="339">
        <v>0</v>
      </c>
      <c r="D195" s="337" t="s">
        <v>38</v>
      </c>
      <c r="E195" s="337">
        <v>1716</v>
      </c>
      <c r="F195" s="337">
        <v>0</v>
      </c>
      <c r="G195" s="337" t="s">
        <v>959</v>
      </c>
      <c r="H195" s="337" t="s">
        <v>1165</v>
      </c>
      <c r="I195" s="337" t="s">
        <v>890</v>
      </c>
      <c r="J195" s="337" t="s">
        <v>928</v>
      </c>
      <c r="K195" s="337" t="s">
        <v>928</v>
      </c>
    </row>
    <row r="196" spans="1:11" ht="30">
      <c r="A196" s="337" t="s">
        <v>462</v>
      </c>
      <c r="B196" s="339">
        <v>0</v>
      </c>
      <c r="C196" s="339">
        <v>0</v>
      </c>
      <c r="D196" s="337" t="s">
        <v>227</v>
      </c>
      <c r="E196" s="337">
        <v>25</v>
      </c>
      <c r="F196" s="337">
        <v>0</v>
      </c>
      <c r="G196" s="337" t="s">
        <v>1165</v>
      </c>
      <c r="H196" s="337" t="s">
        <v>961</v>
      </c>
      <c r="I196" s="337" t="s">
        <v>890</v>
      </c>
      <c r="J196" s="337" t="s">
        <v>988</v>
      </c>
      <c r="K196" s="337" t="s">
        <v>988</v>
      </c>
    </row>
    <row r="197" spans="1:11" ht="30">
      <c r="A197" s="337" t="s">
        <v>463</v>
      </c>
      <c r="B197" s="339">
        <v>0</v>
      </c>
      <c r="C197" s="339">
        <v>0</v>
      </c>
      <c r="D197" s="337" t="s">
        <v>227</v>
      </c>
      <c r="E197" s="337">
        <v>11</v>
      </c>
      <c r="F197" s="337">
        <v>0</v>
      </c>
      <c r="G197" s="337" t="s">
        <v>1165</v>
      </c>
      <c r="H197" s="337" t="s">
        <v>961</v>
      </c>
      <c r="I197" s="337" t="s">
        <v>890</v>
      </c>
      <c r="J197" s="337" t="s">
        <v>865</v>
      </c>
      <c r="K197" s="337" t="s">
        <v>865</v>
      </c>
    </row>
    <row r="198" spans="1:11" ht="30">
      <c r="A198" s="337" t="s">
        <v>571</v>
      </c>
      <c r="B198" s="339">
        <v>0</v>
      </c>
      <c r="C198" s="339">
        <v>0</v>
      </c>
      <c r="D198" s="337" t="s">
        <v>902</v>
      </c>
      <c r="E198" s="337">
        <v>40</v>
      </c>
      <c r="F198" s="337">
        <v>0</v>
      </c>
      <c r="G198" s="337" t="s">
        <v>961</v>
      </c>
      <c r="H198" s="337" t="s">
        <v>963</v>
      </c>
      <c r="I198" s="337" t="s">
        <v>897</v>
      </c>
      <c r="J198" s="337" t="s">
        <v>940</v>
      </c>
      <c r="K198" s="337" t="s">
        <v>940</v>
      </c>
    </row>
    <row r="199" spans="1:11" ht="30">
      <c r="A199" s="337" t="s">
        <v>572</v>
      </c>
      <c r="B199" s="339">
        <v>0</v>
      </c>
      <c r="C199" s="339">
        <v>0</v>
      </c>
      <c r="D199" s="335"/>
      <c r="E199" s="335"/>
      <c r="F199" s="335"/>
      <c r="G199" s="337" t="s">
        <v>963</v>
      </c>
      <c r="H199" s="337" t="s">
        <v>963</v>
      </c>
      <c r="I199" s="337" t="s">
        <v>831</v>
      </c>
      <c r="J199" s="337" t="s">
        <v>851</v>
      </c>
      <c r="K199" s="337" t="s">
        <v>851</v>
      </c>
    </row>
    <row r="200" spans="1:11" ht="30">
      <c r="A200" s="336" t="s">
        <v>573</v>
      </c>
      <c r="B200" s="340">
        <v>0</v>
      </c>
      <c r="C200" s="340">
        <v>0</v>
      </c>
      <c r="D200" s="335"/>
      <c r="E200" s="335"/>
      <c r="F200" s="335"/>
      <c r="G200" s="336" t="s">
        <v>1040</v>
      </c>
      <c r="H200" s="336" t="s">
        <v>1077</v>
      </c>
      <c r="I200" s="336" t="s">
        <v>853</v>
      </c>
      <c r="J200" s="336" t="s">
        <v>939</v>
      </c>
      <c r="K200" s="336" t="s">
        <v>939</v>
      </c>
    </row>
    <row r="201" spans="1:11" ht="30">
      <c r="A201" s="337" t="s">
        <v>508</v>
      </c>
      <c r="B201" s="339">
        <v>0</v>
      </c>
      <c r="C201" s="339">
        <v>0</v>
      </c>
      <c r="D201" s="337" t="s">
        <v>889</v>
      </c>
      <c r="E201" s="337">
        <v>160</v>
      </c>
      <c r="F201" s="337">
        <v>0</v>
      </c>
      <c r="G201" s="337" t="s">
        <v>1055</v>
      </c>
      <c r="H201" s="337" t="s">
        <v>1059</v>
      </c>
      <c r="I201" s="337" t="s">
        <v>856</v>
      </c>
      <c r="J201" s="337" t="s">
        <v>939</v>
      </c>
      <c r="K201" s="337" t="s">
        <v>939</v>
      </c>
    </row>
    <row r="202" spans="1:11" ht="30">
      <c r="A202" s="337" t="s">
        <v>509</v>
      </c>
      <c r="B202" s="339">
        <v>0</v>
      </c>
      <c r="C202" s="339">
        <v>0</v>
      </c>
      <c r="D202" s="337" t="s">
        <v>907</v>
      </c>
      <c r="E202" s="337">
        <v>1</v>
      </c>
      <c r="F202" s="337">
        <v>0</v>
      </c>
      <c r="G202" s="337" t="s">
        <v>1055</v>
      </c>
      <c r="H202" s="337" t="s">
        <v>1060</v>
      </c>
      <c r="I202" s="337" t="s">
        <v>910</v>
      </c>
      <c r="J202" s="337" t="s">
        <v>940</v>
      </c>
      <c r="K202" s="337" t="s">
        <v>940</v>
      </c>
    </row>
    <row r="203" spans="1:11" ht="30">
      <c r="A203" s="337" t="s">
        <v>510</v>
      </c>
      <c r="B203" s="339">
        <v>0</v>
      </c>
      <c r="C203" s="339">
        <v>0</v>
      </c>
      <c r="D203" s="337" t="s">
        <v>907</v>
      </c>
      <c r="E203" s="337">
        <v>1</v>
      </c>
      <c r="F203" s="337">
        <v>0</v>
      </c>
      <c r="G203" s="337" t="s">
        <v>1058</v>
      </c>
      <c r="H203" s="337" t="s">
        <v>1166</v>
      </c>
      <c r="I203" s="337" t="s">
        <v>910</v>
      </c>
      <c r="J203" s="337" t="s">
        <v>941</v>
      </c>
      <c r="K203" s="337" t="s">
        <v>941</v>
      </c>
    </row>
    <row r="204" spans="1:11" ht="30">
      <c r="A204" s="337" t="s">
        <v>574</v>
      </c>
      <c r="B204" s="339">
        <v>0</v>
      </c>
      <c r="C204" s="339">
        <v>0</v>
      </c>
      <c r="D204" s="337" t="s">
        <v>227</v>
      </c>
      <c r="E204" s="337">
        <v>2</v>
      </c>
      <c r="F204" s="337">
        <v>0</v>
      </c>
      <c r="G204" s="337" t="s">
        <v>1059</v>
      </c>
      <c r="H204" s="337" t="s">
        <v>1060</v>
      </c>
      <c r="I204" s="337" t="s">
        <v>897</v>
      </c>
      <c r="J204" s="337" t="s">
        <v>911</v>
      </c>
      <c r="K204" s="337" t="s">
        <v>911</v>
      </c>
    </row>
    <row r="205" spans="1:11" ht="30">
      <c r="A205" s="337" t="s">
        <v>575</v>
      </c>
      <c r="B205" s="339">
        <v>0</v>
      </c>
      <c r="C205" s="339">
        <v>0</v>
      </c>
      <c r="D205" s="337" t="s">
        <v>33</v>
      </c>
      <c r="E205" s="337">
        <v>0.309</v>
      </c>
      <c r="F205" s="337">
        <v>0</v>
      </c>
      <c r="G205" s="337" t="s">
        <v>1057</v>
      </c>
      <c r="H205" s="337" t="s">
        <v>1165</v>
      </c>
      <c r="I205" s="337" t="s">
        <v>908</v>
      </c>
      <c r="J205" s="337" t="s">
        <v>911</v>
      </c>
      <c r="K205" s="337" t="s">
        <v>911</v>
      </c>
    </row>
    <row r="206" spans="1:11" ht="30">
      <c r="A206" s="337" t="s">
        <v>515</v>
      </c>
      <c r="B206" s="339">
        <v>0</v>
      </c>
      <c r="C206" s="339">
        <v>0</v>
      </c>
      <c r="D206" s="337" t="s">
        <v>227</v>
      </c>
      <c r="E206" s="337">
        <v>1</v>
      </c>
      <c r="F206" s="337">
        <v>0</v>
      </c>
      <c r="G206" s="337" t="s">
        <v>1166</v>
      </c>
      <c r="H206" s="337" t="s">
        <v>1051</v>
      </c>
      <c r="I206" s="337" t="s">
        <v>890</v>
      </c>
      <c r="J206" s="337" t="s">
        <v>942</v>
      </c>
      <c r="K206" s="337" t="s">
        <v>942</v>
      </c>
    </row>
    <row r="207" spans="1:11" ht="30">
      <c r="A207" s="337" t="s">
        <v>516</v>
      </c>
      <c r="B207" s="339">
        <v>0</v>
      </c>
      <c r="C207" s="339">
        <v>0</v>
      </c>
      <c r="D207" s="337" t="s">
        <v>913</v>
      </c>
      <c r="E207" s="337">
        <v>3.0000000000000001E-3</v>
      </c>
      <c r="F207" s="337">
        <v>0</v>
      </c>
      <c r="G207" s="337" t="s">
        <v>1040</v>
      </c>
      <c r="H207" s="337" t="s">
        <v>1057</v>
      </c>
      <c r="I207" s="337" t="s">
        <v>856</v>
      </c>
      <c r="J207" s="337" t="s">
        <v>878</v>
      </c>
      <c r="K207" s="337" t="s">
        <v>878</v>
      </c>
    </row>
    <row r="208" spans="1:11" ht="30">
      <c r="A208" s="337" t="s">
        <v>513</v>
      </c>
      <c r="B208" s="339">
        <v>0</v>
      </c>
      <c r="C208" s="339">
        <v>0</v>
      </c>
      <c r="D208" s="337" t="s">
        <v>7</v>
      </c>
      <c r="E208" s="337">
        <v>46</v>
      </c>
      <c r="F208" s="337">
        <v>0</v>
      </c>
      <c r="G208" s="337" t="s">
        <v>1060</v>
      </c>
      <c r="H208" s="337" t="s">
        <v>1165</v>
      </c>
      <c r="I208" s="337" t="s">
        <v>903</v>
      </c>
      <c r="J208" s="337" t="s">
        <v>941</v>
      </c>
      <c r="K208" s="337" t="s">
        <v>941</v>
      </c>
    </row>
    <row r="209" spans="1:11" ht="30">
      <c r="A209" s="337" t="s">
        <v>576</v>
      </c>
      <c r="B209" s="339">
        <v>0</v>
      </c>
      <c r="C209" s="339">
        <v>0</v>
      </c>
      <c r="D209" s="337" t="s">
        <v>889</v>
      </c>
      <c r="E209" s="337">
        <v>160</v>
      </c>
      <c r="F209" s="337">
        <v>0</v>
      </c>
      <c r="G209" s="337" t="s">
        <v>1166</v>
      </c>
      <c r="H209" s="337" t="s">
        <v>959</v>
      </c>
      <c r="I209" s="337" t="s">
        <v>856</v>
      </c>
      <c r="J209" s="337" t="s">
        <v>942</v>
      </c>
      <c r="K209" s="337" t="s">
        <v>942</v>
      </c>
    </row>
    <row r="210" spans="1:11" ht="30">
      <c r="A210" s="337" t="s">
        <v>577</v>
      </c>
      <c r="B210" s="339">
        <v>0</v>
      </c>
      <c r="C210" s="339">
        <v>0</v>
      </c>
      <c r="D210" s="337" t="s">
        <v>889</v>
      </c>
      <c r="E210" s="337">
        <v>0.7</v>
      </c>
      <c r="F210" s="337">
        <v>0</v>
      </c>
      <c r="G210" s="337" t="s">
        <v>1165</v>
      </c>
      <c r="H210" s="337" t="s">
        <v>1077</v>
      </c>
      <c r="I210" s="337" t="s">
        <v>897</v>
      </c>
      <c r="J210" s="337" t="s">
        <v>942</v>
      </c>
      <c r="K210" s="337" t="s">
        <v>942</v>
      </c>
    </row>
    <row r="211" spans="1:11" ht="30">
      <c r="A211" s="337" t="s">
        <v>578</v>
      </c>
      <c r="B211" s="339">
        <v>0</v>
      </c>
      <c r="C211" s="339">
        <v>0</v>
      </c>
      <c r="D211" s="337" t="s">
        <v>38</v>
      </c>
      <c r="E211" s="337">
        <v>2.5099999999999998</v>
      </c>
      <c r="F211" s="337">
        <v>0</v>
      </c>
      <c r="G211" s="337" t="s">
        <v>1165</v>
      </c>
      <c r="H211" s="337" t="s">
        <v>1077</v>
      </c>
      <c r="I211" s="337" t="s">
        <v>897</v>
      </c>
      <c r="J211" s="337" t="s">
        <v>945</v>
      </c>
      <c r="K211" s="337" t="s">
        <v>945</v>
      </c>
    </row>
    <row r="212" spans="1:11" ht="30">
      <c r="A212" s="337" t="s">
        <v>579</v>
      </c>
      <c r="B212" s="339">
        <v>0</v>
      </c>
      <c r="C212" s="339">
        <v>0</v>
      </c>
      <c r="D212" s="335"/>
      <c r="E212" s="335"/>
      <c r="F212" s="335"/>
      <c r="G212" s="337" t="s">
        <v>1077</v>
      </c>
      <c r="H212" s="337" t="s">
        <v>1077</v>
      </c>
      <c r="I212" s="337" t="s">
        <v>831</v>
      </c>
      <c r="J212" s="337" t="s">
        <v>879</v>
      </c>
      <c r="K212" s="337" t="s">
        <v>879</v>
      </c>
    </row>
    <row r="213" spans="1:11" ht="30">
      <c r="A213" s="336" t="s">
        <v>580</v>
      </c>
      <c r="B213" s="340">
        <v>0</v>
      </c>
      <c r="C213" s="340">
        <v>0</v>
      </c>
      <c r="D213" s="335"/>
      <c r="E213" s="335"/>
      <c r="F213" s="335"/>
      <c r="G213" s="336" t="s">
        <v>1077</v>
      </c>
      <c r="H213" s="336" t="s">
        <v>960</v>
      </c>
      <c r="I213" s="336" t="s">
        <v>903</v>
      </c>
      <c r="J213" s="336" t="s">
        <v>827</v>
      </c>
      <c r="K213" s="336" t="s">
        <v>827</v>
      </c>
    </row>
    <row r="214" spans="1:11" ht="30">
      <c r="A214" s="337" t="s">
        <v>555</v>
      </c>
      <c r="B214" s="339">
        <v>0</v>
      </c>
      <c r="C214" s="339">
        <v>0</v>
      </c>
      <c r="D214" s="337" t="s">
        <v>913</v>
      </c>
      <c r="E214" s="337">
        <v>0.42</v>
      </c>
      <c r="F214" s="337">
        <v>0</v>
      </c>
      <c r="G214" s="337" t="s">
        <v>1077</v>
      </c>
      <c r="H214" s="337" t="s">
        <v>982</v>
      </c>
      <c r="I214" s="337" t="s">
        <v>897</v>
      </c>
      <c r="J214" s="337" t="s">
        <v>879</v>
      </c>
      <c r="K214" s="337" t="s">
        <v>879</v>
      </c>
    </row>
    <row r="215" spans="1:11" ht="30">
      <c r="A215" s="337" t="s">
        <v>483</v>
      </c>
      <c r="B215" s="339">
        <v>0</v>
      </c>
      <c r="C215" s="339">
        <v>0</v>
      </c>
      <c r="D215" s="337" t="s">
        <v>913</v>
      </c>
      <c r="E215" s="337">
        <v>0.54</v>
      </c>
      <c r="F215" s="337">
        <v>0</v>
      </c>
      <c r="G215" s="337" t="s">
        <v>1077</v>
      </c>
      <c r="H215" s="337" t="s">
        <v>963</v>
      </c>
      <c r="I215" s="337" t="s">
        <v>890</v>
      </c>
      <c r="J215" s="337" t="s">
        <v>879</v>
      </c>
      <c r="K215" s="337" t="s">
        <v>879</v>
      </c>
    </row>
    <row r="216" spans="1:11" ht="30">
      <c r="A216" s="337" t="s">
        <v>484</v>
      </c>
      <c r="B216" s="339">
        <v>0</v>
      </c>
      <c r="C216" s="339">
        <v>0</v>
      </c>
      <c r="D216" s="337" t="s">
        <v>913</v>
      </c>
      <c r="E216" s="337">
        <v>0.42</v>
      </c>
      <c r="F216" s="337">
        <v>0</v>
      </c>
      <c r="G216" s="337" t="s">
        <v>963</v>
      </c>
      <c r="H216" s="337" t="s">
        <v>984</v>
      </c>
      <c r="I216" s="337" t="s">
        <v>856</v>
      </c>
      <c r="J216" s="337" t="s">
        <v>842</v>
      </c>
      <c r="K216" s="337" t="s">
        <v>842</v>
      </c>
    </row>
    <row r="217" spans="1:11" ht="30">
      <c r="A217" s="337" t="s">
        <v>1164</v>
      </c>
      <c r="B217" s="339">
        <v>0</v>
      </c>
      <c r="C217" s="339">
        <v>0</v>
      </c>
      <c r="D217" s="337" t="s">
        <v>227</v>
      </c>
      <c r="E217" s="337">
        <v>4</v>
      </c>
      <c r="F217" s="337">
        <v>0</v>
      </c>
      <c r="G217" s="337" t="s">
        <v>1167</v>
      </c>
      <c r="H217" s="337" t="s">
        <v>960</v>
      </c>
      <c r="I217" s="337" t="s">
        <v>856</v>
      </c>
      <c r="J217" s="337" t="s">
        <v>827</v>
      </c>
      <c r="K217" s="337" t="s">
        <v>827</v>
      </c>
    </row>
    <row r="218" spans="1:11" ht="30">
      <c r="A218" s="337" t="s">
        <v>581</v>
      </c>
      <c r="B218" s="339">
        <v>0</v>
      </c>
      <c r="C218" s="339">
        <v>0</v>
      </c>
      <c r="D218" s="335"/>
      <c r="E218" s="335"/>
      <c r="F218" s="335"/>
      <c r="G218" s="337" t="s">
        <v>960</v>
      </c>
      <c r="H218" s="337" t="s">
        <v>960</v>
      </c>
      <c r="I218" s="337" t="s">
        <v>831</v>
      </c>
      <c r="J218" s="337" t="s">
        <v>871</v>
      </c>
      <c r="K218" s="337" t="s">
        <v>871</v>
      </c>
    </row>
    <row r="219" spans="1:11" ht="30">
      <c r="A219" s="336" t="s">
        <v>582</v>
      </c>
      <c r="B219" s="340">
        <v>0</v>
      </c>
      <c r="C219" s="340">
        <v>0</v>
      </c>
      <c r="D219" s="335"/>
      <c r="E219" s="335"/>
      <c r="F219" s="335"/>
      <c r="G219" s="336" t="s">
        <v>1156</v>
      </c>
      <c r="H219" s="336" t="s">
        <v>963</v>
      </c>
      <c r="I219" s="336" t="s">
        <v>908</v>
      </c>
      <c r="J219" s="336" t="s">
        <v>948</v>
      </c>
      <c r="K219" s="336" t="s">
        <v>948</v>
      </c>
    </row>
    <row r="220" spans="1:11" ht="30">
      <c r="A220" s="337" t="s">
        <v>583</v>
      </c>
      <c r="B220" s="339">
        <v>0</v>
      </c>
      <c r="C220" s="339">
        <v>0</v>
      </c>
      <c r="D220" s="335"/>
      <c r="E220" s="335"/>
      <c r="F220" s="335"/>
      <c r="G220" s="337" t="s">
        <v>961</v>
      </c>
      <c r="H220" s="337" t="s">
        <v>963</v>
      </c>
      <c r="I220" s="337" t="s">
        <v>897</v>
      </c>
      <c r="J220" s="337" t="s">
        <v>948</v>
      </c>
      <c r="K220" s="337" t="s">
        <v>948</v>
      </c>
    </row>
    <row r="221" spans="1:11" ht="30">
      <c r="A221" s="337" t="s">
        <v>584</v>
      </c>
      <c r="B221" s="339">
        <v>0</v>
      </c>
      <c r="C221" s="339">
        <v>0</v>
      </c>
      <c r="D221" s="335"/>
      <c r="E221" s="335"/>
      <c r="F221" s="335"/>
      <c r="G221" s="337" t="s">
        <v>1156</v>
      </c>
      <c r="H221" s="337" t="s">
        <v>1060</v>
      </c>
      <c r="I221" s="337" t="s">
        <v>890</v>
      </c>
      <c r="J221" s="337" t="s">
        <v>948</v>
      </c>
      <c r="K221" s="337" t="s">
        <v>948</v>
      </c>
    </row>
    <row r="222" spans="1:11" ht="30">
      <c r="A222" s="337" t="s">
        <v>585</v>
      </c>
      <c r="B222" s="339">
        <v>0</v>
      </c>
      <c r="C222" s="339">
        <v>0</v>
      </c>
      <c r="D222" s="335"/>
      <c r="E222" s="335"/>
      <c r="F222" s="335"/>
      <c r="G222" s="337" t="s">
        <v>1060</v>
      </c>
      <c r="H222" s="337" t="s">
        <v>1062</v>
      </c>
      <c r="I222" s="337" t="s">
        <v>890</v>
      </c>
      <c r="J222" s="337" t="s">
        <v>842</v>
      </c>
      <c r="K222" s="337" t="s">
        <v>842</v>
      </c>
    </row>
    <row r="223" spans="1:11" ht="30">
      <c r="A223" s="337" t="s">
        <v>586</v>
      </c>
      <c r="B223" s="339">
        <v>0</v>
      </c>
      <c r="C223" s="339">
        <v>0</v>
      </c>
      <c r="D223" s="335"/>
      <c r="E223" s="335"/>
      <c r="F223" s="335"/>
      <c r="G223" s="337" t="s">
        <v>1156</v>
      </c>
      <c r="H223" s="337" t="s">
        <v>1060</v>
      </c>
      <c r="I223" s="337" t="s">
        <v>890</v>
      </c>
      <c r="J223" s="337" t="s">
        <v>951</v>
      </c>
      <c r="K223" s="337" t="s">
        <v>951</v>
      </c>
    </row>
    <row r="224" spans="1:11" ht="30">
      <c r="A224" s="337" t="s">
        <v>587</v>
      </c>
      <c r="B224" s="339">
        <v>0</v>
      </c>
      <c r="C224" s="339">
        <v>0</v>
      </c>
      <c r="D224" s="335"/>
      <c r="E224" s="335"/>
      <c r="F224" s="335"/>
      <c r="G224" s="337" t="s">
        <v>1062</v>
      </c>
      <c r="H224" s="337" t="s">
        <v>1166</v>
      </c>
      <c r="I224" s="337" t="s">
        <v>890</v>
      </c>
      <c r="J224" s="337" t="s">
        <v>951</v>
      </c>
      <c r="K224" s="337" t="s">
        <v>951</v>
      </c>
    </row>
    <row r="225" spans="1:11" ht="30">
      <c r="A225" s="337" t="s">
        <v>588</v>
      </c>
      <c r="B225" s="339">
        <v>0</v>
      </c>
      <c r="C225" s="339">
        <v>0</v>
      </c>
      <c r="D225" s="335"/>
      <c r="E225" s="335"/>
      <c r="F225" s="335"/>
      <c r="G225" s="337" t="s">
        <v>963</v>
      </c>
      <c r="H225" s="337" t="s">
        <v>963</v>
      </c>
      <c r="I225" s="337" t="s">
        <v>831</v>
      </c>
      <c r="J225" s="337" t="s">
        <v>932</v>
      </c>
      <c r="K225" s="337" t="s">
        <v>932</v>
      </c>
    </row>
    <row r="226" spans="1:11" ht="30">
      <c r="A226" s="336" t="s">
        <v>589</v>
      </c>
      <c r="B226" s="340">
        <v>0</v>
      </c>
      <c r="C226" s="340">
        <v>0</v>
      </c>
      <c r="D226" s="335"/>
      <c r="E226" s="335"/>
      <c r="F226" s="335"/>
      <c r="G226" s="336" t="s">
        <v>1060</v>
      </c>
      <c r="H226" s="336" t="s">
        <v>1051</v>
      </c>
      <c r="I226" s="336" t="s">
        <v>856</v>
      </c>
      <c r="J226" s="336" t="s">
        <v>842</v>
      </c>
      <c r="K226" s="336" t="s">
        <v>842</v>
      </c>
    </row>
    <row r="227" spans="1:11" ht="30">
      <c r="A227" s="337" t="s">
        <v>490</v>
      </c>
      <c r="B227" s="339">
        <v>0</v>
      </c>
      <c r="C227" s="339">
        <v>0</v>
      </c>
      <c r="D227" s="335"/>
      <c r="E227" s="335"/>
      <c r="F227" s="335"/>
      <c r="G227" s="337" t="s">
        <v>1060</v>
      </c>
      <c r="H227" s="337" t="s">
        <v>1062</v>
      </c>
      <c r="I227" s="337" t="s">
        <v>890</v>
      </c>
      <c r="J227" s="337" t="s">
        <v>842</v>
      </c>
      <c r="K227" s="337" t="s">
        <v>842</v>
      </c>
    </row>
    <row r="228" spans="1:11" ht="30">
      <c r="A228" s="337" t="s">
        <v>590</v>
      </c>
      <c r="B228" s="339">
        <v>0</v>
      </c>
      <c r="C228" s="339">
        <v>0</v>
      </c>
      <c r="D228" s="335"/>
      <c r="E228" s="335"/>
      <c r="F228" s="335"/>
      <c r="G228" s="337" t="s">
        <v>1062</v>
      </c>
      <c r="H228" s="337" t="s">
        <v>1166</v>
      </c>
      <c r="I228" s="337" t="s">
        <v>890</v>
      </c>
      <c r="J228" s="337" t="s">
        <v>951</v>
      </c>
      <c r="K228" s="337" t="s">
        <v>951</v>
      </c>
    </row>
    <row r="229" spans="1:11" ht="30">
      <c r="A229" s="337" t="s">
        <v>492</v>
      </c>
      <c r="B229" s="339">
        <v>0</v>
      </c>
      <c r="C229" s="339">
        <v>0</v>
      </c>
      <c r="D229" s="335"/>
      <c r="E229" s="335"/>
      <c r="F229" s="335"/>
      <c r="G229" s="337" t="s">
        <v>1166</v>
      </c>
      <c r="H229" s="337" t="s">
        <v>1051</v>
      </c>
      <c r="I229" s="337" t="s">
        <v>890</v>
      </c>
      <c r="J229" s="337" t="s">
        <v>951</v>
      </c>
      <c r="K229" s="337" t="s">
        <v>951</v>
      </c>
    </row>
    <row r="230" spans="1:11" ht="30">
      <c r="A230" s="337" t="s">
        <v>493</v>
      </c>
      <c r="B230" s="339">
        <v>0</v>
      </c>
      <c r="C230" s="339">
        <v>0</v>
      </c>
      <c r="D230" s="335"/>
      <c r="E230" s="335"/>
      <c r="F230" s="335"/>
      <c r="G230" s="337" t="s">
        <v>1166</v>
      </c>
      <c r="H230" s="337" t="s">
        <v>1051</v>
      </c>
      <c r="I230" s="337" t="s">
        <v>890</v>
      </c>
      <c r="J230" s="337" t="s">
        <v>951</v>
      </c>
      <c r="K230" s="337" t="s">
        <v>951</v>
      </c>
    </row>
    <row r="231" spans="1:11" ht="30">
      <c r="A231" s="337" t="s">
        <v>494</v>
      </c>
      <c r="B231" s="339">
        <v>0</v>
      </c>
      <c r="C231" s="339">
        <v>0</v>
      </c>
      <c r="D231" s="335"/>
      <c r="E231" s="335"/>
      <c r="F231" s="335"/>
      <c r="G231" s="337" t="s">
        <v>1166</v>
      </c>
      <c r="H231" s="337" t="s">
        <v>1051</v>
      </c>
      <c r="I231" s="337" t="s">
        <v>890</v>
      </c>
      <c r="J231" s="337" t="s">
        <v>951</v>
      </c>
      <c r="K231" s="337" t="s">
        <v>951</v>
      </c>
    </row>
    <row r="232" spans="1:11" ht="30">
      <c r="A232" s="337" t="s">
        <v>591</v>
      </c>
      <c r="B232" s="339">
        <v>0</v>
      </c>
      <c r="C232" s="339">
        <v>0</v>
      </c>
      <c r="D232" s="335"/>
      <c r="E232" s="335"/>
      <c r="F232" s="335"/>
      <c r="G232" s="337" t="s">
        <v>1051</v>
      </c>
      <c r="H232" s="337" t="s">
        <v>1051</v>
      </c>
      <c r="I232" s="337" t="s">
        <v>831</v>
      </c>
      <c r="J232" s="337" t="s">
        <v>932</v>
      </c>
      <c r="K232" s="337" t="s">
        <v>932</v>
      </c>
    </row>
    <row r="233" spans="1:11" ht="30">
      <c r="A233" s="336" t="s">
        <v>592</v>
      </c>
      <c r="B233" s="340">
        <v>0</v>
      </c>
      <c r="C233" s="340">
        <v>0</v>
      </c>
      <c r="D233" s="335"/>
      <c r="E233" s="335"/>
      <c r="F233" s="335"/>
      <c r="G233" s="336" t="s">
        <v>1062</v>
      </c>
      <c r="H233" s="336" t="s">
        <v>1167</v>
      </c>
      <c r="I233" s="336" t="s">
        <v>908</v>
      </c>
      <c r="J233" s="336" t="s">
        <v>939</v>
      </c>
      <c r="K233" s="336" t="s">
        <v>939</v>
      </c>
    </row>
    <row r="234" spans="1:11" ht="30">
      <c r="A234" s="337" t="s">
        <v>593</v>
      </c>
      <c r="B234" s="339">
        <v>0</v>
      </c>
      <c r="C234" s="339">
        <v>0</v>
      </c>
      <c r="D234" s="335"/>
      <c r="E234" s="335"/>
      <c r="F234" s="335"/>
      <c r="G234" s="337" t="s">
        <v>1062</v>
      </c>
      <c r="H234" s="337" t="s">
        <v>1051</v>
      </c>
      <c r="I234" s="337" t="s">
        <v>897</v>
      </c>
      <c r="J234" s="337" t="s">
        <v>939</v>
      </c>
      <c r="K234" s="337" t="s">
        <v>939</v>
      </c>
    </row>
    <row r="235" spans="1:11" ht="30">
      <c r="A235" s="337" t="s">
        <v>594</v>
      </c>
      <c r="B235" s="339">
        <v>0</v>
      </c>
      <c r="C235" s="339">
        <v>0</v>
      </c>
      <c r="D235" s="335"/>
      <c r="E235" s="335"/>
      <c r="F235" s="335"/>
      <c r="G235" s="337" t="s">
        <v>1062</v>
      </c>
      <c r="H235" s="337" t="s">
        <v>1051</v>
      </c>
      <c r="I235" s="337" t="s">
        <v>897</v>
      </c>
      <c r="J235" s="337" t="s">
        <v>939</v>
      </c>
      <c r="K235" s="337" t="s">
        <v>939</v>
      </c>
    </row>
    <row r="236" spans="1:11" ht="30">
      <c r="A236" s="337" t="s">
        <v>595</v>
      </c>
      <c r="B236" s="339">
        <v>0</v>
      </c>
      <c r="C236" s="339">
        <v>0</v>
      </c>
      <c r="D236" s="335"/>
      <c r="E236" s="335"/>
      <c r="F236" s="335"/>
      <c r="G236" s="337" t="s">
        <v>1051</v>
      </c>
      <c r="H236" s="337" t="s">
        <v>1165</v>
      </c>
      <c r="I236" s="337" t="s">
        <v>856</v>
      </c>
      <c r="J236" s="337" t="s">
        <v>878</v>
      </c>
      <c r="K236" s="337" t="s">
        <v>878</v>
      </c>
    </row>
    <row r="237" spans="1:11" ht="30">
      <c r="A237" s="337" t="s">
        <v>596</v>
      </c>
      <c r="B237" s="339">
        <v>0</v>
      </c>
      <c r="C237" s="339">
        <v>0</v>
      </c>
      <c r="D237" s="335"/>
      <c r="E237" s="335"/>
      <c r="F237" s="335"/>
      <c r="G237" s="337" t="s">
        <v>1051</v>
      </c>
      <c r="H237" s="337" t="s">
        <v>1165</v>
      </c>
      <c r="I237" s="337" t="s">
        <v>856</v>
      </c>
      <c r="J237" s="337" t="s">
        <v>878</v>
      </c>
      <c r="K237" s="337" t="s">
        <v>878</v>
      </c>
    </row>
    <row r="238" spans="1:11" ht="30">
      <c r="A238" s="337" t="s">
        <v>597</v>
      </c>
      <c r="B238" s="339">
        <v>0</v>
      </c>
      <c r="C238" s="339">
        <v>0</v>
      </c>
      <c r="D238" s="335"/>
      <c r="E238" s="335"/>
      <c r="F238" s="335"/>
      <c r="G238" s="337" t="s">
        <v>1051</v>
      </c>
      <c r="H238" s="337" t="s">
        <v>961</v>
      </c>
      <c r="I238" s="337" t="s">
        <v>895</v>
      </c>
      <c r="J238" s="337" t="s">
        <v>849</v>
      </c>
      <c r="K238" s="337" t="s">
        <v>849</v>
      </c>
    </row>
    <row r="239" spans="1:11" ht="30">
      <c r="A239" s="337" t="s">
        <v>598</v>
      </c>
      <c r="B239" s="339">
        <v>0</v>
      </c>
      <c r="C239" s="339">
        <v>0</v>
      </c>
      <c r="D239" s="335"/>
      <c r="E239" s="335"/>
      <c r="F239" s="335"/>
      <c r="G239" s="337" t="s">
        <v>1076</v>
      </c>
      <c r="H239" s="337" t="s">
        <v>961</v>
      </c>
      <c r="I239" s="337" t="s">
        <v>856</v>
      </c>
      <c r="J239" s="337" t="s">
        <v>941</v>
      </c>
      <c r="K239" s="337" t="s">
        <v>941</v>
      </c>
    </row>
    <row r="240" spans="1:11" ht="30">
      <c r="A240" s="337" t="s">
        <v>599</v>
      </c>
      <c r="B240" s="339">
        <v>0</v>
      </c>
      <c r="C240" s="339">
        <v>0</v>
      </c>
      <c r="D240" s="335"/>
      <c r="E240" s="335"/>
      <c r="F240" s="335"/>
      <c r="G240" s="337" t="s">
        <v>1051</v>
      </c>
      <c r="H240" s="337" t="s">
        <v>959</v>
      </c>
      <c r="I240" s="337" t="s">
        <v>897</v>
      </c>
      <c r="J240" s="337" t="s">
        <v>878</v>
      </c>
      <c r="K240" s="337" t="s">
        <v>878</v>
      </c>
    </row>
    <row r="241" spans="1:11" ht="30">
      <c r="A241" s="337" t="s">
        <v>600</v>
      </c>
      <c r="B241" s="339">
        <v>0</v>
      </c>
      <c r="C241" s="339">
        <v>0</v>
      </c>
      <c r="D241" s="335"/>
      <c r="E241" s="335"/>
      <c r="F241" s="335"/>
      <c r="G241" s="337" t="s">
        <v>959</v>
      </c>
      <c r="H241" s="337" t="s">
        <v>1077</v>
      </c>
      <c r="I241" s="337" t="s">
        <v>856</v>
      </c>
      <c r="J241" s="337" t="s">
        <v>941</v>
      </c>
      <c r="K241" s="337" t="s">
        <v>941</v>
      </c>
    </row>
    <row r="242" spans="1:11" ht="30">
      <c r="A242" s="337" t="s">
        <v>601</v>
      </c>
      <c r="B242" s="339">
        <v>0</v>
      </c>
      <c r="C242" s="339">
        <v>0</v>
      </c>
      <c r="D242" s="335"/>
      <c r="E242" s="335"/>
      <c r="F242" s="335"/>
      <c r="G242" s="337" t="s">
        <v>959</v>
      </c>
      <c r="H242" s="337" t="s">
        <v>1077</v>
      </c>
      <c r="I242" s="337" t="s">
        <v>856</v>
      </c>
      <c r="J242" s="337" t="s">
        <v>941</v>
      </c>
      <c r="K242" s="337" t="s">
        <v>941</v>
      </c>
    </row>
    <row r="243" spans="1:11" ht="30">
      <c r="A243" s="337" t="s">
        <v>602</v>
      </c>
      <c r="B243" s="339">
        <v>0</v>
      </c>
      <c r="C243" s="339">
        <v>0</v>
      </c>
      <c r="D243" s="335"/>
      <c r="E243" s="335"/>
      <c r="F243" s="335"/>
      <c r="G243" s="337" t="s">
        <v>1077</v>
      </c>
      <c r="H243" s="337" t="s">
        <v>1167</v>
      </c>
      <c r="I243" s="337" t="s">
        <v>856</v>
      </c>
      <c r="J243" s="337" t="s">
        <v>947</v>
      </c>
      <c r="K243" s="337" t="s">
        <v>947</v>
      </c>
    </row>
    <row r="244" spans="1:11" ht="30">
      <c r="A244" s="337" t="s">
        <v>603</v>
      </c>
      <c r="B244" s="339">
        <v>0</v>
      </c>
      <c r="C244" s="339">
        <v>0</v>
      </c>
      <c r="D244" s="335"/>
      <c r="E244" s="335"/>
      <c r="F244" s="335"/>
      <c r="G244" s="337" t="s">
        <v>1167</v>
      </c>
      <c r="H244" s="337" t="s">
        <v>1167</v>
      </c>
      <c r="I244" s="337" t="s">
        <v>831</v>
      </c>
      <c r="J244" s="337" t="s">
        <v>879</v>
      </c>
      <c r="K244" s="337" t="s">
        <v>879</v>
      </c>
    </row>
    <row r="245" spans="1:11" ht="30">
      <c r="A245" s="336" t="s">
        <v>604</v>
      </c>
      <c r="B245" s="340">
        <v>0</v>
      </c>
      <c r="C245" s="340">
        <v>0</v>
      </c>
      <c r="D245" s="335"/>
      <c r="E245" s="335"/>
      <c r="F245" s="335"/>
      <c r="G245" s="336" t="s">
        <v>1040</v>
      </c>
      <c r="H245" s="336" t="s">
        <v>1057</v>
      </c>
      <c r="I245" s="336" t="s">
        <v>856</v>
      </c>
      <c r="J245" s="336" t="s">
        <v>851</v>
      </c>
      <c r="K245" s="336" t="s">
        <v>851</v>
      </c>
    </row>
    <row r="246" spans="1:11" ht="30">
      <c r="A246" s="337" t="s">
        <v>605</v>
      </c>
      <c r="B246" s="339">
        <v>0</v>
      </c>
      <c r="C246" s="339">
        <v>0</v>
      </c>
      <c r="D246" s="335"/>
      <c r="E246" s="335"/>
      <c r="F246" s="335"/>
      <c r="G246" s="337" t="s">
        <v>1054</v>
      </c>
      <c r="H246" s="337" t="s">
        <v>1055</v>
      </c>
      <c r="I246" s="337" t="s">
        <v>890</v>
      </c>
      <c r="J246" s="337" t="s">
        <v>941</v>
      </c>
      <c r="K246" s="337" t="s">
        <v>941</v>
      </c>
    </row>
    <row r="247" spans="1:11" ht="30">
      <c r="A247" s="337" t="s">
        <v>606</v>
      </c>
      <c r="B247" s="339">
        <v>0</v>
      </c>
      <c r="C247" s="339">
        <v>0</v>
      </c>
      <c r="D247" s="335"/>
      <c r="E247" s="335"/>
      <c r="F247" s="335"/>
      <c r="G247" s="337" t="s">
        <v>1040</v>
      </c>
      <c r="H247" s="337" t="s">
        <v>1054</v>
      </c>
      <c r="I247" s="337" t="s">
        <v>890</v>
      </c>
      <c r="J247" s="337" t="s">
        <v>851</v>
      </c>
      <c r="K247" s="337" t="s">
        <v>851</v>
      </c>
    </row>
    <row r="248" spans="1:11" ht="30">
      <c r="A248" s="337" t="s">
        <v>607</v>
      </c>
      <c r="B248" s="339">
        <v>0</v>
      </c>
      <c r="C248" s="339">
        <v>0</v>
      </c>
      <c r="D248" s="335"/>
      <c r="E248" s="335"/>
      <c r="F248" s="335"/>
      <c r="G248" s="337" t="s">
        <v>1054</v>
      </c>
      <c r="H248" s="337" t="s">
        <v>1057</v>
      </c>
      <c r="I248" s="337" t="s">
        <v>897</v>
      </c>
      <c r="J248" s="337" t="s">
        <v>977</v>
      </c>
      <c r="K248" s="337" t="s">
        <v>977</v>
      </c>
    </row>
    <row r="249" spans="1:11" ht="30">
      <c r="A249" s="337" t="s">
        <v>608</v>
      </c>
      <c r="B249" s="339">
        <v>0</v>
      </c>
      <c r="C249" s="339">
        <v>0</v>
      </c>
      <c r="D249" s="335"/>
      <c r="E249" s="335"/>
      <c r="F249" s="335"/>
      <c r="G249" s="337" t="s">
        <v>1057</v>
      </c>
      <c r="H249" s="337" t="s">
        <v>1057</v>
      </c>
      <c r="I249" s="337" t="s">
        <v>831</v>
      </c>
      <c r="J249" s="337" t="s">
        <v>942</v>
      </c>
      <c r="K249" s="337" t="s">
        <v>942</v>
      </c>
    </row>
    <row r="250" spans="1:11" ht="30">
      <c r="A250" s="336" t="s">
        <v>609</v>
      </c>
      <c r="B250" s="340">
        <v>0</v>
      </c>
      <c r="C250" s="340">
        <v>0</v>
      </c>
      <c r="D250" s="335"/>
      <c r="E250" s="335"/>
      <c r="F250" s="335"/>
      <c r="G250" s="336" t="s">
        <v>963</v>
      </c>
      <c r="H250" s="336" t="s">
        <v>984</v>
      </c>
      <c r="I250" s="336" t="s">
        <v>856</v>
      </c>
      <c r="J250" s="336" t="s">
        <v>948</v>
      </c>
      <c r="K250" s="336" t="s">
        <v>948</v>
      </c>
    </row>
    <row r="251" spans="1:11" ht="30">
      <c r="A251" s="337" t="s">
        <v>498</v>
      </c>
      <c r="B251" s="339">
        <v>0</v>
      </c>
      <c r="C251" s="339">
        <v>0</v>
      </c>
      <c r="D251" s="335"/>
      <c r="E251" s="335"/>
      <c r="F251" s="335"/>
      <c r="G251" s="337" t="s">
        <v>963</v>
      </c>
      <c r="H251" s="337" t="s">
        <v>982</v>
      </c>
      <c r="I251" s="337" t="s">
        <v>890</v>
      </c>
      <c r="J251" s="337" t="s">
        <v>948</v>
      </c>
      <c r="K251" s="337" t="s">
        <v>948</v>
      </c>
    </row>
    <row r="252" spans="1:11" ht="30">
      <c r="A252" s="337" t="s">
        <v>497</v>
      </c>
      <c r="B252" s="339">
        <v>0</v>
      </c>
      <c r="C252" s="339">
        <v>0</v>
      </c>
      <c r="D252" s="335"/>
      <c r="E252" s="335"/>
      <c r="F252" s="335"/>
      <c r="G252" s="337" t="s">
        <v>982</v>
      </c>
      <c r="H252" s="337" t="s">
        <v>1167</v>
      </c>
      <c r="I252" s="337" t="s">
        <v>890</v>
      </c>
      <c r="J252" s="337" t="s">
        <v>838</v>
      </c>
      <c r="K252" s="337" t="s">
        <v>838</v>
      </c>
    </row>
    <row r="253" spans="1:11" ht="30">
      <c r="A253" s="337" t="s">
        <v>499</v>
      </c>
      <c r="B253" s="339">
        <v>0</v>
      </c>
      <c r="C253" s="339">
        <v>0</v>
      </c>
      <c r="D253" s="335"/>
      <c r="E253" s="335"/>
      <c r="F253" s="335"/>
      <c r="G253" s="337" t="s">
        <v>1167</v>
      </c>
      <c r="H253" s="337" t="s">
        <v>984</v>
      </c>
      <c r="I253" s="337" t="s">
        <v>890</v>
      </c>
      <c r="J253" s="337" t="s">
        <v>950</v>
      </c>
      <c r="K253" s="337" t="s">
        <v>950</v>
      </c>
    </row>
    <row r="254" spans="1:11" ht="30">
      <c r="A254" s="337" t="s">
        <v>610</v>
      </c>
      <c r="B254" s="339">
        <v>0</v>
      </c>
      <c r="C254" s="339">
        <v>0</v>
      </c>
      <c r="D254" s="335"/>
      <c r="E254" s="335"/>
      <c r="F254" s="335"/>
      <c r="G254" s="337" t="s">
        <v>984</v>
      </c>
      <c r="H254" s="337" t="s">
        <v>984</v>
      </c>
      <c r="I254" s="337" t="s">
        <v>831</v>
      </c>
      <c r="J254" s="337" t="s">
        <v>871</v>
      </c>
      <c r="K254" s="337" t="s">
        <v>871</v>
      </c>
    </row>
    <row r="255" spans="1:11" ht="30">
      <c r="A255" s="337" t="s">
        <v>611</v>
      </c>
      <c r="B255" s="339">
        <v>0</v>
      </c>
      <c r="C255" s="339">
        <v>0</v>
      </c>
      <c r="D255" s="335"/>
      <c r="E255" s="335"/>
      <c r="F255" s="335"/>
      <c r="G255" s="337" t="s">
        <v>960</v>
      </c>
      <c r="H255" s="337" t="s">
        <v>960</v>
      </c>
      <c r="I255" s="337" t="s">
        <v>831</v>
      </c>
      <c r="J255" s="337" t="s">
        <v>932</v>
      </c>
      <c r="K255" s="337" t="s">
        <v>932</v>
      </c>
    </row>
    <row r="256" spans="1:11" ht="30">
      <c r="A256" s="336" t="s">
        <v>612</v>
      </c>
      <c r="B256" s="340">
        <v>0</v>
      </c>
      <c r="C256" s="340">
        <v>0</v>
      </c>
      <c r="D256" s="335"/>
      <c r="E256" s="335"/>
      <c r="F256" s="335"/>
      <c r="G256" s="336" t="s">
        <v>1050</v>
      </c>
      <c r="H256" s="336" t="s">
        <v>987</v>
      </c>
      <c r="I256" s="336" t="s">
        <v>938</v>
      </c>
      <c r="J256" s="336" t="s">
        <v>848</v>
      </c>
      <c r="K256" s="336" t="s">
        <v>848</v>
      </c>
    </row>
    <row r="257" spans="1:11" ht="30">
      <c r="A257" s="336" t="s">
        <v>613</v>
      </c>
      <c r="B257" s="340">
        <v>0</v>
      </c>
      <c r="C257" s="340">
        <v>0</v>
      </c>
      <c r="D257" s="335"/>
      <c r="E257" s="335"/>
      <c r="F257" s="335"/>
      <c r="G257" s="336" t="s">
        <v>1050</v>
      </c>
      <c r="H257" s="336" t="s">
        <v>1058</v>
      </c>
      <c r="I257" s="336" t="s">
        <v>918</v>
      </c>
      <c r="J257" s="336" t="s">
        <v>848</v>
      </c>
      <c r="K257" s="336" t="s">
        <v>848</v>
      </c>
    </row>
    <row r="258" spans="1:11" ht="30">
      <c r="A258" s="337" t="s">
        <v>458</v>
      </c>
      <c r="B258" s="339">
        <v>0</v>
      </c>
      <c r="C258" s="339">
        <v>0</v>
      </c>
      <c r="D258" s="335"/>
      <c r="E258" s="335"/>
      <c r="F258" s="335"/>
      <c r="G258" s="337" t="s">
        <v>1050</v>
      </c>
      <c r="H258" s="337" t="s">
        <v>1063</v>
      </c>
      <c r="I258" s="337" t="s">
        <v>897</v>
      </c>
      <c r="J258" s="337" t="s">
        <v>848</v>
      </c>
      <c r="K258" s="337" t="s">
        <v>848</v>
      </c>
    </row>
    <row r="259" spans="1:11" ht="30">
      <c r="A259" s="337" t="s">
        <v>614</v>
      </c>
      <c r="B259" s="339">
        <v>0</v>
      </c>
      <c r="C259" s="339">
        <v>0</v>
      </c>
      <c r="D259" s="335"/>
      <c r="E259" s="335"/>
      <c r="F259" s="335"/>
      <c r="G259" s="337" t="s">
        <v>1063</v>
      </c>
      <c r="H259" s="337" t="s">
        <v>1057</v>
      </c>
      <c r="I259" s="337" t="s">
        <v>895</v>
      </c>
      <c r="J259" s="337" t="s">
        <v>912</v>
      </c>
      <c r="K259" s="337" t="s">
        <v>912</v>
      </c>
    </row>
    <row r="260" spans="1:11" ht="30">
      <c r="A260" s="337" t="s">
        <v>505</v>
      </c>
      <c r="B260" s="339">
        <v>0</v>
      </c>
      <c r="C260" s="339">
        <v>0</v>
      </c>
      <c r="D260" s="335"/>
      <c r="E260" s="335"/>
      <c r="F260" s="335"/>
      <c r="G260" s="337" t="s">
        <v>1057</v>
      </c>
      <c r="H260" s="337" t="s">
        <v>1058</v>
      </c>
      <c r="I260" s="337" t="s">
        <v>890</v>
      </c>
      <c r="J260" s="337" t="s">
        <v>840</v>
      </c>
      <c r="K260" s="337" t="s">
        <v>840</v>
      </c>
    </row>
    <row r="261" spans="1:11" ht="30">
      <c r="A261" s="337" t="s">
        <v>615</v>
      </c>
      <c r="B261" s="339">
        <v>0</v>
      </c>
      <c r="C261" s="339">
        <v>0</v>
      </c>
      <c r="D261" s="335"/>
      <c r="E261" s="335"/>
      <c r="F261" s="335"/>
      <c r="G261" s="337" t="s">
        <v>1058</v>
      </c>
      <c r="H261" s="337" t="s">
        <v>1058</v>
      </c>
      <c r="I261" s="337" t="s">
        <v>831</v>
      </c>
      <c r="J261" s="337" t="s">
        <v>877</v>
      </c>
      <c r="K261" s="337" t="s">
        <v>877</v>
      </c>
    </row>
    <row r="262" spans="1:11" ht="30">
      <c r="A262" s="336" t="s">
        <v>616</v>
      </c>
      <c r="B262" s="340">
        <v>0</v>
      </c>
      <c r="C262" s="340">
        <v>0</v>
      </c>
      <c r="D262" s="335"/>
      <c r="E262" s="335"/>
      <c r="F262" s="335"/>
      <c r="G262" s="336" t="s">
        <v>1063</v>
      </c>
      <c r="H262" s="336" t="s">
        <v>963</v>
      </c>
      <c r="I262" s="336" t="s">
        <v>846</v>
      </c>
      <c r="J262" s="336" t="s">
        <v>840</v>
      </c>
      <c r="K262" s="336" t="s">
        <v>840</v>
      </c>
    </row>
    <row r="263" spans="1:11" ht="30">
      <c r="A263" s="337" t="s">
        <v>458</v>
      </c>
      <c r="B263" s="339">
        <v>0</v>
      </c>
      <c r="C263" s="339">
        <v>0</v>
      </c>
      <c r="D263" s="335"/>
      <c r="E263" s="335"/>
      <c r="F263" s="335"/>
      <c r="G263" s="337" t="s">
        <v>1063</v>
      </c>
      <c r="H263" s="337" t="s">
        <v>1055</v>
      </c>
      <c r="I263" s="337" t="s">
        <v>856</v>
      </c>
      <c r="J263" s="337" t="s">
        <v>840</v>
      </c>
      <c r="K263" s="337" t="s">
        <v>840</v>
      </c>
    </row>
    <row r="264" spans="1:11" ht="30">
      <c r="A264" s="337" t="s">
        <v>614</v>
      </c>
      <c r="B264" s="339">
        <v>0</v>
      </c>
      <c r="C264" s="339">
        <v>0</v>
      </c>
      <c r="D264" s="335"/>
      <c r="E264" s="335"/>
      <c r="F264" s="335"/>
      <c r="G264" s="337" t="s">
        <v>1055</v>
      </c>
      <c r="H264" s="337" t="s">
        <v>1156</v>
      </c>
      <c r="I264" s="337" t="s">
        <v>895</v>
      </c>
      <c r="J264" s="337" t="s">
        <v>917</v>
      </c>
      <c r="K264" s="337" t="s">
        <v>917</v>
      </c>
    </row>
    <row r="265" spans="1:11" ht="30">
      <c r="A265" s="337" t="s">
        <v>505</v>
      </c>
      <c r="B265" s="339">
        <v>0</v>
      </c>
      <c r="C265" s="339">
        <v>0</v>
      </c>
      <c r="D265" s="335"/>
      <c r="E265" s="335"/>
      <c r="F265" s="335"/>
      <c r="G265" s="337" t="s">
        <v>1156</v>
      </c>
      <c r="H265" s="337" t="s">
        <v>1062</v>
      </c>
      <c r="I265" s="337" t="s">
        <v>897</v>
      </c>
      <c r="J265" s="337" t="s">
        <v>927</v>
      </c>
      <c r="K265" s="337" t="s">
        <v>927</v>
      </c>
    </row>
    <row r="266" spans="1:11" ht="30">
      <c r="A266" s="337" t="s">
        <v>461</v>
      </c>
      <c r="B266" s="339">
        <v>0</v>
      </c>
      <c r="C266" s="339">
        <v>0</v>
      </c>
      <c r="D266" s="335"/>
      <c r="E266" s="335"/>
      <c r="F266" s="335"/>
      <c r="G266" s="337" t="s">
        <v>1156</v>
      </c>
      <c r="H266" s="337" t="s">
        <v>1060</v>
      </c>
      <c r="I266" s="337" t="s">
        <v>890</v>
      </c>
      <c r="J266" s="337" t="s">
        <v>927</v>
      </c>
      <c r="K266" s="337" t="s">
        <v>927</v>
      </c>
    </row>
    <row r="267" spans="1:11" ht="30">
      <c r="A267" s="337" t="s">
        <v>617</v>
      </c>
      <c r="B267" s="339">
        <v>0</v>
      </c>
      <c r="C267" s="339">
        <v>0</v>
      </c>
      <c r="D267" s="335"/>
      <c r="E267" s="335"/>
      <c r="F267" s="335"/>
      <c r="G267" s="337" t="s">
        <v>1060</v>
      </c>
      <c r="H267" s="337" t="s">
        <v>1076</v>
      </c>
      <c r="I267" s="337" t="s">
        <v>895</v>
      </c>
      <c r="J267" s="337" t="s">
        <v>971</v>
      </c>
      <c r="K267" s="337" t="s">
        <v>971</v>
      </c>
    </row>
    <row r="268" spans="1:11" ht="30">
      <c r="A268" s="337" t="s">
        <v>462</v>
      </c>
      <c r="B268" s="339">
        <v>0</v>
      </c>
      <c r="C268" s="339">
        <v>0</v>
      </c>
      <c r="D268" s="335"/>
      <c r="E268" s="335"/>
      <c r="F268" s="335"/>
      <c r="G268" s="337" t="s">
        <v>1076</v>
      </c>
      <c r="H268" s="337" t="s">
        <v>1165</v>
      </c>
      <c r="I268" s="337" t="s">
        <v>897</v>
      </c>
      <c r="J268" s="337" t="s">
        <v>968</v>
      </c>
      <c r="K268" s="337" t="s">
        <v>968</v>
      </c>
    </row>
    <row r="269" spans="1:11" ht="30">
      <c r="A269" s="337" t="s">
        <v>463</v>
      </c>
      <c r="B269" s="339">
        <v>0</v>
      </c>
      <c r="C269" s="339">
        <v>0</v>
      </c>
      <c r="D269" s="335"/>
      <c r="E269" s="335"/>
      <c r="F269" s="335"/>
      <c r="G269" s="337" t="s">
        <v>959</v>
      </c>
      <c r="H269" s="337" t="s">
        <v>961</v>
      </c>
      <c r="I269" s="337" t="s">
        <v>897</v>
      </c>
      <c r="J269" s="337" t="s">
        <v>884</v>
      </c>
      <c r="K269" s="337" t="s">
        <v>884</v>
      </c>
    </row>
    <row r="270" spans="1:11" ht="30">
      <c r="A270" s="337" t="s">
        <v>571</v>
      </c>
      <c r="B270" s="339">
        <v>0</v>
      </c>
      <c r="C270" s="339">
        <v>0</v>
      </c>
      <c r="D270" s="335"/>
      <c r="E270" s="335"/>
      <c r="F270" s="335"/>
      <c r="G270" s="337" t="s">
        <v>961</v>
      </c>
      <c r="H270" s="337" t="s">
        <v>963</v>
      </c>
      <c r="I270" s="337" t="s">
        <v>897</v>
      </c>
      <c r="J270" s="337" t="s">
        <v>988</v>
      </c>
      <c r="K270" s="337" t="s">
        <v>988</v>
      </c>
    </row>
    <row r="271" spans="1:11" ht="30">
      <c r="A271" s="337" t="s">
        <v>618</v>
      </c>
      <c r="B271" s="339">
        <v>0</v>
      </c>
      <c r="C271" s="339">
        <v>0</v>
      </c>
      <c r="D271" s="335"/>
      <c r="E271" s="335"/>
      <c r="F271" s="335"/>
      <c r="G271" s="337" t="s">
        <v>963</v>
      </c>
      <c r="H271" s="337" t="s">
        <v>963</v>
      </c>
      <c r="I271" s="337" t="s">
        <v>831</v>
      </c>
      <c r="J271" s="337" t="s">
        <v>849</v>
      </c>
      <c r="K271" s="337" t="s">
        <v>849</v>
      </c>
    </row>
    <row r="272" spans="1:11" ht="30">
      <c r="A272" s="336" t="s">
        <v>619</v>
      </c>
      <c r="B272" s="340">
        <v>0</v>
      </c>
      <c r="C272" s="340">
        <v>0</v>
      </c>
      <c r="D272" s="335"/>
      <c r="E272" s="335"/>
      <c r="F272" s="335"/>
      <c r="G272" s="336" t="s">
        <v>1057</v>
      </c>
      <c r="H272" s="336" t="s">
        <v>985</v>
      </c>
      <c r="I272" s="336" t="s">
        <v>1021</v>
      </c>
      <c r="J272" s="336" t="s">
        <v>997</v>
      </c>
      <c r="K272" s="336" t="s">
        <v>997</v>
      </c>
    </row>
    <row r="273" spans="1:11" ht="30">
      <c r="A273" s="337" t="s">
        <v>467</v>
      </c>
      <c r="B273" s="339">
        <v>0</v>
      </c>
      <c r="C273" s="339">
        <v>0</v>
      </c>
      <c r="D273" s="335"/>
      <c r="E273" s="335"/>
      <c r="F273" s="335"/>
      <c r="G273" s="337" t="s">
        <v>1057</v>
      </c>
      <c r="H273" s="337" t="s">
        <v>1156</v>
      </c>
      <c r="I273" s="337" t="s">
        <v>856</v>
      </c>
      <c r="J273" s="337" t="s">
        <v>997</v>
      </c>
      <c r="K273" s="337" t="s">
        <v>997</v>
      </c>
    </row>
    <row r="274" spans="1:11" ht="30">
      <c r="A274" s="337" t="s">
        <v>468</v>
      </c>
      <c r="B274" s="339">
        <v>0</v>
      </c>
      <c r="C274" s="339">
        <v>0</v>
      </c>
      <c r="D274" s="335"/>
      <c r="E274" s="335"/>
      <c r="F274" s="335"/>
      <c r="G274" s="337" t="s">
        <v>1156</v>
      </c>
      <c r="H274" s="337" t="s">
        <v>959</v>
      </c>
      <c r="I274" s="337" t="s">
        <v>903</v>
      </c>
      <c r="J274" s="337" t="s">
        <v>859</v>
      </c>
      <c r="K274" s="337" t="s">
        <v>859</v>
      </c>
    </row>
    <row r="275" spans="1:11" ht="30">
      <c r="A275" s="337" t="s">
        <v>620</v>
      </c>
      <c r="B275" s="339">
        <v>0</v>
      </c>
      <c r="C275" s="339">
        <v>0</v>
      </c>
      <c r="D275" s="335"/>
      <c r="E275" s="335"/>
      <c r="F275" s="335"/>
      <c r="G275" s="337" t="s">
        <v>959</v>
      </c>
      <c r="H275" s="337" t="s">
        <v>1165</v>
      </c>
      <c r="I275" s="337" t="s">
        <v>890</v>
      </c>
      <c r="J275" s="337" t="s">
        <v>999</v>
      </c>
      <c r="K275" s="337" t="s">
        <v>999</v>
      </c>
    </row>
    <row r="276" spans="1:11" ht="30">
      <c r="A276" s="337" t="s">
        <v>574</v>
      </c>
      <c r="B276" s="339">
        <v>0</v>
      </c>
      <c r="C276" s="339">
        <v>0</v>
      </c>
      <c r="D276" s="335"/>
      <c r="E276" s="335"/>
      <c r="F276" s="335"/>
      <c r="G276" s="337" t="s">
        <v>1165</v>
      </c>
      <c r="H276" s="337" t="s">
        <v>961</v>
      </c>
      <c r="I276" s="337" t="s">
        <v>890</v>
      </c>
      <c r="J276" s="337" t="s">
        <v>911</v>
      </c>
      <c r="K276" s="337" t="s">
        <v>911</v>
      </c>
    </row>
    <row r="277" spans="1:11" ht="30">
      <c r="A277" s="337" t="s">
        <v>549</v>
      </c>
      <c r="B277" s="339">
        <v>0</v>
      </c>
      <c r="C277" s="339">
        <v>0</v>
      </c>
      <c r="D277" s="335"/>
      <c r="E277" s="335"/>
      <c r="F277" s="335"/>
      <c r="G277" s="337" t="s">
        <v>1058</v>
      </c>
      <c r="H277" s="337" t="s">
        <v>961</v>
      </c>
      <c r="I277" s="337" t="s">
        <v>908</v>
      </c>
      <c r="J277" s="337" t="s">
        <v>911</v>
      </c>
      <c r="K277" s="337" t="s">
        <v>911</v>
      </c>
    </row>
    <row r="278" spans="1:11" ht="30">
      <c r="A278" s="337" t="s">
        <v>621</v>
      </c>
      <c r="B278" s="339">
        <v>0</v>
      </c>
      <c r="C278" s="339">
        <v>0</v>
      </c>
      <c r="D278" s="335"/>
      <c r="E278" s="335"/>
      <c r="F278" s="335"/>
      <c r="G278" s="337" t="s">
        <v>961</v>
      </c>
      <c r="H278" s="337" t="s">
        <v>982</v>
      </c>
      <c r="I278" s="337" t="s">
        <v>856</v>
      </c>
      <c r="J278" s="337" t="s">
        <v>1000</v>
      </c>
      <c r="K278" s="337" t="s">
        <v>1000</v>
      </c>
    </row>
    <row r="279" spans="1:11" ht="30">
      <c r="A279" s="337" t="s">
        <v>474</v>
      </c>
      <c r="B279" s="339">
        <v>0</v>
      </c>
      <c r="C279" s="339">
        <v>0</v>
      </c>
      <c r="D279" s="335"/>
      <c r="E279" s="335"/>
      <c r="F279" s="335"/>
      <c r="G279" s="337" t="s">
        <v>982</v>
      </c>
      <c r="H279" s="337" t="s">
        <v>1167</v>
      </c>
      <c r="I279" s="337" t="s">
        <v>890</v>
      </c>
      <c r="J279" s="337" t="s">
        <v>1001</v>
      </c>
      <c r="K279" s="337" t="s">
        <v>1001</v>
      </c>
    </row>
    <row r="280" spans="1:11" ht="30">
      <c r="A280" s="337" t="s">
        <v>475</v>
      </c>
      <c r="B280" s="339">
        <v>0</v>
      </c>
      <c r="C280" s="339">
        <v>0</v>
      </c>
      <c r="D280" s="335"/>
      <c r="E280" s="335"/>
      <c r="F280" s="335"/>
      <c r="G280" s="337" t="s">
        <v>1059</v>
      </c>
      <c r="H280" s="337" t="s">
        <v>1166</v>
      </c>
      <c r="I280" s="337" t="s">
        <v>895</v>
      </c>
      <c r="J280" s="337" t="s">
        <v>858</v>
      </c>
      <c r="K280" s="337" t="s">
        <v>858</v>
      </c>
    </row>
    <row r="281" spans="1:11" ht="30">
      <c r="A281" s="337" t="s">
        <v>473</v>
      </c>
      <c r="B281" s="339">
        <v>0</v>
      </c>
      <c r="C281" s="339">
        <v>0</v>
      </c>
      <c r="D281" s="335"/>
      <c r="E281" s="335"/>
      <c r="F281" s="335"/>
      <c r="G281" s="337" t="s">
        <v>982</v>
      </c>
      <c r="H281" s="337" t="s">
        <v>984</v>
      </c>
      <c r="I281" s="337" t="s">
        <v>897</v>
      </c>
      <c r="J281" s="337" t="s">
        <v>1001</v>
      </c>
      <c r="K281" s="337" t="s">
        <v>1001</v>
      </c>
    </row>
    <row r="282" spans="1:11" ht="30">
      <c r="A282" s="337" t="s">
        <v>622</v>
      </c>
      <c r="B282" s="339">
        <v>0</v>
      </c>
      <c r="C282" s="339">
        <v>0</v>
      </c>
      <c r="D282" s="335"/>
      <c r="E282" s="335"/>
      <c r="F282" s="335"/>
      <c r="G282" s="337" t="s">
        <v>984</v>
      </c>
      <c r="H282" s="337" t="s">
        <v>964</v>
      </c>
      <c r="I282" s="337" t="s">
        <v>856</v>
      </c>
      <c r="J282" s="337" t="s">
        <v>1003</v>
      </c>
      <c r="K282" s="337" t="s">
        <v>1003</v>
      </c>
    </row>
    <row r="283" spans="1:11" ht="30">
      <c r="A283" s="337" t="s">
        <v>551</v>
      </c>
      <c r="B283" s="339">
        <v>0</v>
      </c>
      <c r="C283" s="339">
        <v>0</v>
      </c>
      <c r="D283" s="335"/>
      <c r="E283" s="335"/>
      <c r="F283" s="335"/>
      <c r="G283" s="337" t="s">
        <v>964</v>
      </c>
      <c r="H283" s="337" t="s">
        <v>985</v>
      </c>
      <c r="I283" s="337" t="s">
        <v>897</v>
      </c>
      <c r="J283" s="337" t="s">
        <v>1004</v>
      </c>
      <c r="K283" s="337" t="s">
        <v>1004</v>
      </c>
    </row>
    <row r="284" spans="1:11" ht="30">
      <c r="A284" s="337" t="s">
        <v>552</v>
      </c>
      <c r="B284" s="339">
        <v>0</v>
      </c>
      <c r="C284" s="339">
        <v>0</v>
      </c>
      <c r="D284" s="335"/>
      <c r="E284" s="335"/>
      <c r="F284" s="335"/>
      <c r="G284" s="337" t="s">
        <v>964</v>
      </c>
      <c r="H284" s="337" t="s">
        <v>962</v>
      </c>
      <c r="I284" s="337" t="s">
        <v>890</v>
      </c>
      <c r="J284" s="337" t="s">
        <v>1005</v>
      </c>
      <c r="K284" s="337" t="s">
        <v>1005</v>
      </c>
    </row>
    <row r="285" spans="1:11" ht="30">
      <c r="A285" s="337" t="s">
        <v>623</v>
      </c>
      <c r="B285" s="339">
        <v>0</v>
      </c>
      <c r="C285" s="339">
        <v>0</v>
      </c>
      <c r="D285" s="335"/>
      <c r="E285" s="335"/>
      <c r="F285" s="335"/>
      <c r="G285" s="337" t="s">
        <v>962</v>
      </c>
      <c r="H285" s="337" t="s">
        <v>962</v>
      </c>
      <c r="I285" s="337" t="s">
        <v>831</v>
      </c>
      <c r="J285" s="337" t="s">
        <v>998</v>
      </c>
      <c r="K285" s="337" t="s">
        <v>998</v>
      </c>
    </row>
    <row r="286" spans="1:11" ht="30">
      <c r="A286" s="336" t="s">
        <v>624</v>
      </c>
      <c r="B286" s="340">
        <v>0</v>
      </c>
      <c r="C286" s="340">
        <v>0</v>
      </c>
      <c r="D286" s="335"/>
      <c r="E286" s="335"/>
      <c r="F286" s="335"/>
      <c r="G286" s="336" t="s">
        <v>1059</v>
      </c>
      <c r="H286" s="336" t="s">
        <v>1077</v>
      </c>
      <c r="I286" s="336" t="s">
        <v>908</v>
      </c>
      <c r="J286" s="336" t="s">
        <v>1007</v>
      </c>
      <c r="K286" s="336" t="s">
        <v>1007</v>
      </c>
    </row>
    <row r="287" spans="1:11" ht="30">
      <c r="A287" s="337" t="s">
        <v>555</v>
      </c>
      <c r="B287" s="339">
        <v>0</v>
      </c>
      <c r="C287" s="339">
        <v>0</v>
      </c>
      <c r="D287" s="335"/>
      <c r="E287" s="335"/>
      <c r="F287" s="335"/>
      <c r="G287" s="337" t="s">
        <v>1059</v>
      </c>
      <c r="H287" s="337" t="s">
        <v>1060</v>
      </c>
      <c r="I287" s="337" t="s">
        <v>897</v>
      </c>
      <c r="J287" s="337" t="s">
        <v>1007</v>
      </c>
      <c r="K287" s="337" t="s">
        <v>1007</v>
      </c>
    </row>
    <row r="288" spans="1:11" ht="30">
      <c r="A288" s="337" t="s">
        <v>625</v>
      </c>
      <c r="B288" s="339">
        <v>0</v>
      </c>
      <c r="C288" s="339">
        <v>0</v>
      </c>
      <c r="D288" s="335"/>
      <c r="E288" s="335"/>
      <c r="F288" s="335"/>
      <c r="G288" s="337" t="s">
        <v>1062</v>
      </c>
      <c r="H288" s="337" t="s">
        <v>1166</v>
      </c>
      <c r="I288" s="337" t="s">
        <v>890</v>
      </c>
      <c r="J288" s="337" t="s">
        <v>1007</v>
      </c>
      <c r="K288" s="337" t="s">
        <v>1007</v>
      </c>
    </row>
    <row r="289" spans="1:11" ht="30">
      <c r="A289" s="337" t="s">
        <v>484</v>
      </c>
      <c r="B289" s="339">
        <v>0</v>
      </c>
      <c r="C289" s="339">
        <v>0</v>
      </c>
      <c r="D289" s="335"/>
      <c r="E289" s="335"/>
      <c r="F289" s="335"/>
      <c r="G289" s="337" t="s">
        <v>1166</v>
      </c>
      <c r="H289" s="337" t="s">
        <v>1165</v>
      </c>
      <c r="I289" s="337" t="s">
        <v>895</v>
      </c>
      <c r="J289" s="337" t="s">
        <v>1009</v>
      </c>
      <c r="K289" s="337" t="s">
        <v>1009</v>
      </c>
    </row>
    <row r="290" spans="1:11" ht="30">
      <c r="A290" s="337" t="s">
        <v>556</v>
      </c>
      <c r="B290" s="339">
        <v>0</v>
      </c>
      <c r="C290" s="339">
        <v>0</v>
      </c>
      <c r="D290" s="335"/>
      <c r="E290" s="335"/>
      <c r="F290" s="335"/>
      <c r="G290" s="337" t="s">
        <v>1165</v>
      </c>
      <c r="H290" s="337" t="s">
        <v>961</v>
      </c>
      <c r="I290" s="337" t="s">
        <v>890</v>
      </c>
      <c r="J290" s="337" t="s">
        <v>1010</v>
      </c>
      <c r="K290" s="337" t="s">
        <v>1010</v>
      </c>
    </row>
    <row r="291" spans="1:11" ht="30">
      <c r="A291" s="337" t="s">
        <v>485</v>
      </c>
      <c r="B291" s="339">
        <v>0</v>
      </c>
      <c r="C291" s="339">
        <v>0</v>
      </c>
      <c r="D291" s="335"/>
      <c r="E291" s="335"/>
      <c r="F291" s="335"/>
      <c r="G291" s="337" t="s">
        <v>961</v>
      </c>
      <c r="H291" s="337" t="s">
        <v>1077</v>
      </c>
      <c r="I291" s="337" t="s">
        <v>890</v>
      </c>
      <c r="J291" s="337" t="s">
        <v>1011</v>
      </c>
      <c r="K291" s="337" t="s">
        <v>1011</v>
      </c>
    </row>
    <row r="292" spans="1:11" ht="30">
      <c r="A292" s="337" t="s">
        <v>626</v>
      </c>
      <c r="B292" s="339">
        <v>0</v>
      </c>
      <c r="C292" s="339">
        <v>0</v>
      </c>
      <c r="D292" s="335"/>
      <c r="E292" s="335"/>
      <c r="F292" s="335"/>
      <c r="G292" s="337" t="s">
        <v>1077</v>
      </c>
      <c r="H292" s="337" t="s">
        <v>1077</v>
      </c>
      <c r="I292" s="337" t="s">
        <v>831</v>
      </c>
      <c r="J292" s="337" t="s">
        <v>1008</v>
      </c>
      <c r="K292" s="337" t="s">
        <v>1008</v>
      </c>
    </row>
    <row r="293" spans="1:11" ht="30">
      <c r="A293" s="336" t="s">
        <v>627</v>
      </c>
      <c r="B293" s="340">
        <v>0</v>
      </c>
      <c r="C293" s="340">
        <v>0</v>
      </c>
      <c r="D293" s="335"/>
      <c r="E293" s="335"/>
      <c r="F293" s="335"/>
      <c r="G293" s="336" t="s">
        <v>1055</v>
      </c>
      <c r="H293" s="336" t="s">
        <v>1166</v>
      </c>
      <c r="I293" s="336" t="s">
        <v>918</v>
      </c>
      <c r="J293" s="336" t="s">
        <v>1007</v>
      </c>
      <c r="K293" s="336" t="s">
        <v>1007</v>
      </c>
    </row>
    <row r="294" spans="1:11" ht="30">
      <c r="A294" s="337" t="s">
        <v>586</v>
      </c>
      <c r="B294" s="339">
        <v>0</v>
      </c>
      <c r="C294" s="339">
        <v>0</v>
      </c>
      <c r="D294" s="335"/>
      <c r="E294" s="335"/>
      <c r="F294" s="335"/>
      <c r="G294" s="337" t="s">
        <v>1057</v>
      </c>
      <c r="H294" s="337" t="s">
        <v>1059</v>
      </c>
      <c r="I294" s="337" t="s">
        <v>897</v>
      </c>
      <c r="J294" s="337" t="s">
        <v>1010</v>
      </c>
      <c r="K294" s="337" t="s">
        <v>1010</v>
      </c>
    </row>
    <row r="295" spans="1:11" ht="30">
      <c r="A295" s="337" t="s">
        <v>628</v>
      </c>
      <c r="B295" s="339">
        <v>0</v>
      </c>
      <c r="C295" s="339">
        <v>0</v>
      </c>
      <c r="D295" s="335"/>
      <c r="E295" s="335"/>
      <c r="F295" s="335"/>
      <c r="G295" s="337" t="s">
        <v>1055</v>
      </c>
      <c r="H295" s="337" t="s">
        <v>1057</v>
      </c>
      <c r="I295" s="337" t="s">
        <v>890</v>
      </c>
      <c r="J295" s="337" t="s">
        <v>1007</v>
      </c>
      <c r="K295" s="337" t="s">
        <v>1007</v>
      </c>
    </row>
    <row r="296" spans="1:11" ht="30">
      <c r="A296" s="337" t="s">
        <v>585</v>
      </c>
      <c r="B296" s="339">
        <v>0</v>
      </c>
      <c r="C296" s="339">
        <v>0</v>
      </c>
      <c r="D296" s="335"/>
      <c r="E296" s="335"/>
      <c r="F296" s="335"/>
      <c r="G296" s="337" t="s">
        <v>1057</v>
      </c>
      <c r="H296" s="337" t="s">
        <v>1058</v>
      </c>
      <c r="I296" s="337" t="s">
        <v>890</v>
      </c>
      <c r="J296" s="337" t="s">
        <v>1009</v>
      </c>
      <c r="K296" s="337" t="s">
        <v>1009</v>
      </c>
    </row>
    <row r="297" spans="1:11" ht="30">
      <c r="A297" s="337" t="s">
        <v>587</v>
      </c>
      <c r="B297" s="339">
        <v>0</v>
      </c>
      <c r="C297" s="339">
        <v>0</v>
      </c>
      <c r="D297" s="335"/>
      <c r="E297" s="335"/>
      <c r="F297" s="335"/>
      <c r="G297" s="337" t="s">
        <v>1059</v>
      </c>
      <c r="H297" s="337" t="s">
        <v>1062</v>
      </c>
      <c r="I297" s="337" t="s">
        <v>856</v>
      </c>
      <c r="J297" s="337" t="s">
        <v>1011</v>
      </c>
      <c r="K297" s="337" t="s">
        <v>1011</v>
      </c>
    </row>
    <row r="298" spans="1:11" ht="30">
      <c r="A298" s="337" t="s">
        <v>494</v>
      </c>
      <c r="B298" s="339">
        <v>0</v>
      </c>
      <c r="C298" s="339">
        <v>0</v>
      </c>
      <c r="D298" s="335"/>
      <c r="E298" s="335"/>
      <c r="F298" s="335"/>
      <c r="G298" s="337" t="s">
        <v>1062</v>
      </c>
      <c r="H298" s="337" t="s">
        <v>1166</v>
      </c>
      <c r="I298" s="337" t="s">
        <v>890</v>
      </c>
      <c r="J298" s="337" t="s">
        <v>1008</v>
      </c>
      <c r="K298" s="337" t="s">
        <v>1008</v>
      </c>
    </row>
    <row r="299" spans="1:11" ht="30">
      <c r="A299" s="337" t="s">
        <v>629</v>
      </c>
      <c r="B299" s="339">
        <v>0</v>
      </c>
      <c r="C299" s="339">
        <v>0</v>
      </c>
      <c r="D299" s="335"/>
      <c r="E299" s="335"/>
      <c r="F299" s="335"/>
      <c r="G299" s="337" t="s">
        <v>1166</v>
      </c>
      <c r="H299" s="337" t="s">
        <v>1166</v>
      </c>
      <c r="I299" s="337" t="s">
        <v>831</v>
      </c>
      <c r="J299" s="337" t="s">
        <v>1013</v>
      </c>
      <c r="K299" s="337" t="s">
        <v>1013</v>
      </c>
    </row>
    <row r="300" spans="1:11" ht="30">
      <c r="A300" s="336" t="s">
        <v>630</v>
      </c>
      <c r="B300" s="340">
        <v>0</v>
      </c>
      <c r="C300" s="340">
        <v>0</v>
      </c>
      <c r="D300" s="335"/>
      <c r="E300" s="335"/>
      <c r="F300" s="335"/>
      <c r="G300" s="336" t="s">
        <v>1057</v>
      </c>
      <c r="H300" s="336" t="s">
        <v>1060</v>
      </c>
      <c r="I300" s="336" t="s">
        <v>895</v>
      </c>
      <c r="J300" s="336" t="s">
        <v>1009</v>
      </c>
      <c r="K300" s="336" t="s">
        <v>1009</v>
      </c>
    </row>
    <row r="301" spans="1:11" ht="30">
      <c r="A301" s="337" t="s">
        <v>490</v>
      </c>
      <c r="B301" s="339">
        <v>0</v>
      </c>
      <c r="C301" s="339">
        <v>0</v>
      </c>
      <c r="D301" s="335"/>
      <c r="E301" s="335"/>
      <c r="F301" s="335"/>
      <c r="G301" s="337" t="s">
        <v>1057</v>
      </c>
      <c r="H301" s="337" t="s">
        <v>1059</v>
      </c>
      <c r="I301" s="337" t="s">
        <v>897</v>
      </c>
      <c r="J301" s="337" t="s">
        <v>1009</v>
      </c>
      <c r="K301" s="337" t="s">
        <v>1009</v>
      </c>
    </row>
    <row r="302" spans="1:11" ht="30">
      <c r="A302" s="337" t="s">
        <v>590</v>
      </c>
      <c r="B302" s="339">
        <v>0</v>
      </c>
      <c r="C302" s="339">
        <v>0</v>
      </c>
      <c r="D302" s="335"/>
      <c r="E302" s="335"/>
      <c r="F302" s="335"/>
      <c r="G302" s="337" t="s">
        <v>1058</v>
      </c>
      <c r="H302" s="337" t="s">
        <v>1156</v>
      </c>
      <c r="I302" s="337" t="s">
        <v>897</v>
      </c>
      <c r="J302" s="337" t="s">
        <v>1010</v>
      </c>
      <c r="K302" s="337" t="s">
        <v>1010</v>
      </c>
    </row>
    <row r="303" spans="1:11" ht="30">
      <c r="A303" s="337" t="s">
        <v>492</v>
      </c>
      <c r="B303" s="339">
        <v>0</v>
      </c>
      <c r="C303" s="339">
        <v>0</v>
      </c>
      <c r="D303" s="335"/>
      <c r="E303" s="335"/>
      <c r="F303" s="335"/>
      <c r="G303" s="337" t="s">
        <v>1058</v>
      </c>
      <c r="H303" s="337" t="s">
        <v>1059</v>
      </c>
      <c r="I303" s="337" t="s">
        <v>890</v>
      </c>
      <c r="J303" s="337" t="s">
        <v>1010</v>
      </c>
      <c r="K303" s="337" t="s">
        <v>1010</v>
      </c>
    </row>
    <row r="304" spans="1:11" ht="30">
      <c r="A304" s="337" t="s">
        <v>493</v>
      </c>
      <c r="B304" s="339">
        <v>0</v>
      </c>
      <c r="C304" s="339">
        <v>0</v>
      </c>
      <c r="D304" s="335"/>
      <c r="E304" s="335"/>
      <c r="F304" s="335"/>
      <c r="G304" s="337" t="s">
        <v>1059</v>
      </c>
      <c r="H304" s="337" t="s">
        <v>1156</v>
      </c>
      <c r="I304" s="337" t="s">
        <v>890</v>
      </c>
      <c r="J304" s="337" t="s">
        <v>1014</v>
      </c>
      <c r="K304" s="337" t="s">
        <v>1014</v>
      </c>
    </row>
    <row r="305" spans="1:11" ht="30">
      <c r="A305" s="337" t="s">
        <v>494</v>
      </c>
      <c r="B305" s="339">
        <v>0</v>
      </c>
      <c r="C305" s="339">
        <v>0</v>
      </c>
      <c r="D305" s="335"/>
      <c r="E305" s="335"/>
      <c r="F305" s="335"/>
      <c r="G305" s="337" t="s">
        <v>1156</v>
      </c>
      <c r="H305" s="337" t="s">
        <v>1060</v>
      </c>
      <c r="I305" s="337" t="s">
        <v>890</v>
      </c>
      <c r="J305" s="337" t="s">
        <v>876</v>
      </c>
      <c r="K305" s="337" t="s">
        <v>876</v>
      </c>
    </row>
    <row r="306" spans="1:11" ht="30">
      <c r="A306" s="337" t="s">
        <v>631</v>
      </c>
      <c r="B306" s="339">
        <v>0</v>
      </c>
      <c r="C306" s="339">
        <v>0</v>
      </c>
      <c r="D306" s="335"/>
      <c r="E306" s="335"/>
      <c r="F306" s="335"/>
      <c r="G306" s="337" t="s">
        <v>1060</v>
      </c>
      <c r="H306" s="337" t="s">
        <v>1060</v>
      </c>
      <c r="I306" s="337" t="s">
        <v>831</v>
      </c>
      <c r="J306" s="337" t="s">
        <v>994</v>
      </c>
      <c r="K306" s="337" t="s">
        <v>994</v>
      </c>
    </row>
    <row r="307" spans="1:11" ht="30">
      <c r="A307" s="337" t="s">
        <v>632</v>
      </c>
      <c r="B307" s="339">
        <v>0</v>
      </c>
      <c r="C307" s="339">
        <v>0</v>
      </c>
      <c r="D307" s="335"/>
      <c r="E307" s="335"/>
      <c r="F307" s="335"/>
      <c r="G307" s="337" t="s">
        <v>1166</v>
      </c>
      <c r="H307" s="337" t="s">
        <v>1166</v>
      </c>
      <c r="I307" s="337" t="s">
        <v>831</v>
      </c>
      <c r="J307" s="337" t="s">
        <v>994</v>
      </c>
      <c r="K307" s="337" t="s">
        <v>994</v>
      </c>
    </row>
    <row r="308" spans="1:11" ht="30">
      <c r="A308" s="336" t="s">
        <v>633</v>
      </c>
      <c r="B308" s="340">
        <v>0</v>
      </c>
      <c r="C308" s="340">
        <v>0</v>
      </c>
      <c r="D308" s="335"/>
      <c r="E308" s="335"/>
      <c r="F308" s="335"/>
      <c r="G308" s="336" t="s">
        <v>1075</v>
      </c>
      <c r="H308" s="336" t="s">
        <v>987</v>
      </c>
      <c r="I308" s="336" t="s">
        <v>853</v>
      </c>
      <c r="J308" s="336" t="s">
        <v>948</v>
      </c>
      <c r="K308" s="336" t="s">
        <v>948</v>
      </c>
    </row>
    <row r="309" spans="1:11" ht="30">
      <c r="A309" s="337" t="s">
        <v>634</v>
      </c>
      <c r="B309" s="339">
        <v>0</v>
      </c>
      <c r="C309" s="339">
        <v>0</v>
      </c>
      <c r="D309" s="335"/>
      <c r="E309" s="335"/>
      <c r="F309" s="335"/>
      <c r="G309" s="337" t="s">
        <v>1075</v>
      </c>
      <c r="H309" s="337" t="s">
        <v>964</v>
      </c>
      <c r="I309" s="337" t="s">
        <v>897</v>
      </c>
      <c r="J309" s="337" t="s">
        <v>948</v>
      </c>
      <c r="K309" s="337" t="s">
        <v>948</v>
      </c>
    </row>
    <row r="310" spans="1:11" ht="30">
      <c r="A310" s="337" t="s">
        <v>635</v>
      </c>
      <c r="B310" s="339">
        <v>0</v>
      </c>
      <c r="C310" s="339">
        <v>0</v>
      </c>
      <c r="D310" s="335"/>
      <c r="E310" s="335"/>
      <c r="F310" s="335"/>
      <c r="G310" s="337" t="s">
        <v>1075</v>
      </c>
      <c r="H310" s="337" t="s">
        <v>964</v>
      </c>
      <c r="I310" s="337" t="s">
        <v>897</v>
      </c>
      <c r="J310" s="337" t="s">
        <v>838</v>
      </c>
      <c r="K310" s="337" t="s">
        <v>838</v>
      </c>
    </row>
    <row r="311" spans="1:11" ht="30">
      <c r="A311" s="337" t="s">
        <v>636</v>
      </c>
      <c r="B311" s="339">
        <v>0</v>
      </c>
      <c r="C311" s="339">
        <v>0</v>
      </c>
      <c r="D311" s="335"/>
      <c r="E311" s="335"/>
      <c r="F311" s="335"/>
      <c r="G311" s="337" t="s">
        <v>1168</v>
      </c>
      <c r="H311" s="337" t="s">
        <v>986</v>
      </c>
      <c r="I311" s="337" t="s">
        <v>856</v>
      </c>
      <c r="J311" s="337" t="s">
        <v>1015</v>
      </c>
      <c r="K311" s="337" t="s">
        <v>1015</v>
      </c>
    </row>
    <row r="312" spans="1:11" ht="30">
      <c r="A312" s="337" t="s">
        <v>637</v>
      </c>
      <c r="B312" s="339">
        <v>0</v>
      </c>
      <c r="C312" s="339">
        <v>0</v>
      </c>
      <c r="D312" s="335"/>
      <c r="E312" s="335"/>
      <c r="F312" s="335"/>
      <c r="G312" s="337" t="s">
        <v>1168</v>
      </c>
      <c r="H312" s="337" t="s">
        <v>986</v>
      </c>
      <c r="I312" s="337" t="s">
        <v>856</v>
      </c>
      <c r="J312" s="337" t="s">
        <v>1015</v>
      </c>
      <c r="K312" s="337" t="s">
        <v>1015</v>
      </c>
    </row>
    <row r="313" spans="1:11" ht="30">
      <c r="A313" s="337" t="s">
        <v>638</v>
      </c>
      <c r="B313" s="339">
        <v>0</v>
      </c>
      <c r="C313" s="339">
        <v>0</v>
      </c>
      <c r="D313" s="335"/>
      <c r="E313" s="335"/>
      <c r="F313" s="335"/>
      <c r="G313" s="337" t="s">
        <v>986</v>
      </c>
      <c r="H313" s="337" t="s">
        <v>1018</v>
      </c>
      <c r="I313" s="337" t="s">
        <v>897</v>
      </c>
      <c r="J313" s="337" t="s">
        <v>951</v>
      </c>
      <c r="K313" s="337" t="s">
        <v>951</v>
      </c>
    </row>
    <row r="314" spans="1:11" ht="30">
      <c r="A314" s="337" t="s">
        <v>639</v>
      </c>
      <c r="B314" s="339">
        <v>0</v>
      </c>
      <c r="C314" s="339">
        <v>0</v>
      </c>
      <c r="D314" s="335"/>
      <c r="E314" s="335"/>
      <c r="F314" s="335"/>
      <c r="G314" s="337" t="s">
        <v>964</v>
      </c>
      <c r="H314" s="337" t="s">
        <v>965</v>
      </c>
      <c r="I314" s="337" t="s">
        <v>895</v>
      </c>
      <c r="J314" s="337" t="s">
        <v>871</v>
      </c>
      <c r="K314" s="337" t="s">
        <v>871</v>
      </c>
    </row>
    <row r="315" spans="1:11" ht="30">
      <c r="A315" s="337" t="s">
        <v>640</v>
      </c>
      <c r="B315" s="339">
        <v>0</v>
      </c>
      <c r="C315" s="339">
        <v>0</v>
      </c>
      <c r="D315" s="335"/>
      <c r="E315" s="335"/>
      <c r="F315" s="335"/>
      <c r="G315" s="337" t="s">
        <v>965</v>
      </c>
      <c r="H315" s="337" t="s">
        <v>1168</v>
      </c>
      <c r="I315" s="337" t="s">
        <v>856</v>
      </c>
      <c r="J315" s="337" t="s">
        <v>953</v>
      </c>
      <c r="K315" s="337" t="s">
        <v>953</v>
      </c>
    </row>
    <row r="316" spans="1:11" ht="30">
      <c r="A316" s="337" t="s">
        <v>641</v>
      </c>
      <c r="B316" s="339">
        <v>0</v>
      </c>
      <c r="C316" s="339">
        <v>0</v>
      </c>
      <c r="D316" s="335"/>
      <c r="E316" s="335"/>
      <c r="F316" s="335"/>
      <c r="G316" s="337" t="s">
        <v>1168</v>
      </c>
      <c r="H316" s="337" t="s">
        <v>980</v>
      </c>
      <c r="I316" s="337" t="s">
        <v>897</v>
      </c>
      <c r="J316" s="337" t="s">
        <v>1015</v>
      </c>
      <c r="K316" s="337" t="s">
        <v>1015</v>
      </c>
    </row>
    <row r="317" spans="1:11" ht="30">
      <c r="A317" s="337" t="s">
        <v>642</v>
      </c>
      <c r="B317" s="339">
        <v>0</v>
      </c>
      <c r="C317" s="339">
        <v>0</v>
      </c>
      <c r="D317" s="335"/>
      <c r="E317" s="335"/>
      <c r="F317" s="335"/>
      <c r="G317" s="337" t="s">
        <v>954</v>
      </c>
      <c r="H317" s="337" t="s">
        <v>986</v>
      </c>
      <c r="I317" s="337" t="s">
        <v>897</v>
      </c>
      <c r="J317" s="337" t="s">
        <v>1015</v>
      </c>
      <c r="K317" s="337" t="s">
        <v>1015</v>
      </c>
    </row>
    <row r="318" spans="1:11" ht="30">
      <c r="A318" s="337" t="s">
        <v>643</v>
      </c>
      <c r="B318" s="339">
        <v>0</v>
      </c>
      <c r="C318" s="339">
        <v>0</v>
      </c>
      <c r="D318" s="335"/>
      <c r="E318" s="335"/>
      <c r="F318" s="335"/>
      <c r="G318" s="337" t="s">
        <v>986</v>
      </c>
      <c r="H318" s="337" t="s">
        <v>987</v>
      </c>
      <c r="I318" s="337" t="s">
        <v>856</v>
      </c>
      <c r="J318" s="337" t="s">
        <v>867</v>
      </c>
      <c r="K318" s="337" t="s">
        <v>867</v>
      </c>
    </row>
    <row r="319" spans="1:11" ht="30">
      <c r="A319" s="337" t="s">
        <v>644</v>
      </c>
      <c r="B319" s="339">
        <v>0</v>
      </c>
      <c r="C319" s="339">
        <v>0</v>
      </c>
      <c r="D319" s="335"/>
      <c r="E319" s="335"/>
      <c r="F319" s="335"/>
      <c r="G319" s="337" t="s">
        <v>987</v>
      </c>
      <c r="H319" s="337" t="s">
        <v>987</v>
      </c>
      <c r="I319" s="337" t="s">
        <v>831</v>
      </c>
      <c r="J319" s="337" t="s">
        <v>992</v>
      </c>
      <c r="K319" s="337" t="s">
        <v>992</v>
      </c>
    </row>
    <row r="320" spans="1:11" ht="30">
      <c r="A320" s="336" t="s">
        <v>645</v>
      </c>
      <c r="B320" s="340">
        <v>0</v>
      </c>
      <c r="C320" s="340">
        <v>0</v>
      </c>
      <c r="D320" s="335"/>
      <c r="E320" s="335"/>
      <c r="F320" s="335"/>
      <c r="G320" s="336" t="s">
        <v>1156</v>
      </c>
      <c r="H320" s="336" t="s">
        <v>1165</v>
      </c>
      <c r="I320" s="336" t="s">
        <v>918</v>
      </c>
      <c r="J320" s="336" t="s">
        <v>849</v>
      </c>
      <c r="K320" s="336" t="s">
        <v>849</v>
      </c>
    </row>
    <row r="321" spans="1:11" ht="30">
      <c r="A321" s="337" t="s">
        <v>646</v>
      </c>
      <c r="B321" s="339">
        <v>0</v>
      </c>
      <c r="C321" s="339">
        <v>0</v>
      </c>
      <c r="D321" s="335"/>
      <c r="E321" s="335"/>
      <c r="F321" s="335"/>
      <c r="G321" s="337" t="s">
        <v>1076</v>
      </c>
      <c r="H321" s="337" t="s">
        <v>1165</v>
      </c>
      <c r="I321" s="337" t="s">
        <v>897</v>
      </c>
      <c r="J321" s="337" t="s">
        <v>878</v>
      </c>
      <c r="K321" s="337" t="s">
        <v>878</v>
      </c>
    </row>
    <row r="322" spans="1:11" ht="30">
      <c r="A322" s="337" t="s">
        <v>647</v>
      </c>
      <c r="B322" s="339">
        <v>0</v>
      </c>
      <c r="C322" s="339">
        <v>0</v>
      </c>
      <c r="D322" s="335"/>
      <c r="E322" s="335"/>
      <c r="F322" s="335"/>
      <c r="G322" s="337" t="s">
        <v>1156</v>
      </c>
      <c r="H322" s="337" t="s">
        <v>1062</v>
      </c>
      <c r="I322" s="337" t="s">
        <v>897</v>
      </c>
      <c r="J322" s="337" t="s">
        <v>849</v>
      </c>
      <c r="K322" s="337" t="s">
        <v>849</v>
      </c>
    </row>
    <row r="323" spans="1:11" ht="30">
      <c r="A323" s="337" t="s">
        <v>648</v>
      </c>
      <c r="B323" s="339">
        <v>0</v>
      </c>
      <c r="C323" s="339">
        <v>0</v>
      </c>
      <c r="D323" s="335"/>
      <c r="E323" s="335"/>
      <c r="F323" s="335"/>
      <c r="G323" s="337" t="s">
        <v>1062</v>
      </c>
      <c r="H323" s="337" t="s">
        <v>1076</v>
      </c>
      <c r="I323" s="337" t="s">
        <v>856</v>
      </c>
      <c r="J323" s="337" t="s">
        <v>851</v>
      </c>
      <c r="K323" s="337" t="s">
        <v>851</v>
      </c>
    </row>
    <row r="324" spans="1:11" ht="30">
      <c r="A324" s="337" t="s">
        <v>649</v>
      </c>
      <c r="B324" s="339">
        <v>0</v>
      </c>
      <c r="C324" s="339">
        <v>0</v>
      </c>
      <c r="D324" s="335"/>
      <c r="E324" s="335"/>
      <c r="F324" s="335"/>
      <c r="G324" s="337" t="s">
        <v>1165</v>
      </c>
      <c r="H324" s="337" t="s">
        <v>1165</v>
      </c>
      <c r="I324" s="337" t="s">
        <v>831</v>
      </c>
      <c r="J324" s="337" t="s">
        <v>941</v>
      </c>
      <c r="K324" s="337" t="s">
        <v>941</v>
      </c>
    </row>
    <row r="325" spans="1:11" ht="30">
      <c r="A325" s="336" t="s">
        <v>650</v>
      </c>
      <c r="B325" s="340">
        <v>0</v>
      </c>
      <c r="C325" s="340">
        <v>0</v>
      </c>
      <c r="D325" s="335"/>
      <c r="E325" s="335"/>
      <c r="F325" s="335"/>
      <c r="G325" s="336" t="s">
        <v>960</v>
      </c>
      <c r="H325" s="336" t="s">
        <v>985</v>
      </c>
      <c r="I325" s="336" t="s">
        <v>856</v>
      </c>
      <c r="J325" s="336" t="s">
        <v>1007</v>
      </c>
      <c r="K325" s="336" t="s">
        <v>1007</v>
      </c>
    </row>
    <row r="326" spans="1:11" ht="30">
      <c r="A326" s="337" t="s">
        <v>497</v>
      </c>
      <c r="B326" s="339">
        <v>0</v>
      </c>
      <c r="C326" s="339">
        <v>0</v>
      </c>
      <c r="D326" s="335"/>
      <c r="E326" s="335"/>
      <c r="F326" s="335"/>
      <c r="G326" s="337" t="s">
        <v>960</v>
      </c>
      <c r="H326" s="337" t="s">
        <v>964</v>
      </c>
      <c r="I326" s="337" t="s">
        <v>890</v>
      </c>
      <c r="J326" s="337" t="s">
        <v>1007</v>
      </c>
      <c r="K326" s="337" t="s">
        <v>1007</v>
      </c>
    </row>
    <row r="327" spans="1:11" ht="30">
      <c r="A327" s="337" t="s">
        <v>498</v>
      </c>
      <c r="B327" s="339">
        <v>0</v>
      </c>
      <c r="C327" s="339">
        <v>0</v>
      </c>
      <c r="D327" s="335"/>
      <c r="E327" s="335"/>
      <c r="F327" s="335"/>
      <c r="G327" s="337" t="s">
        <v>964</v>
      </c>
      <c r="H327" s="337" t="s">
        <v>962</v>
      </c>
      <c r="I327" s="337" t="s">
        <v>890</v>
      </c>
      <c r="J327" s="337" t="s">
        <v>1009</v>
      </c>
      <c r="K327" s="337" t="s">
        <v>1009</v>
      </c>
    </row>
    <row r="328" spans="1:11" ht="30">
      <c r="A328" s="337" t="s">
        <v>499</v>
      </c>
      <c r="B328" s="339">
        <v>0</v>
      </c>
      <c r="C328" s="339">
        <v>0</v>
      </c>
      <c r="D328" s="335"/>
      <c r="E328" s="335"/>
      <c r="F328" s="335"/>
      <c r="G328" s="337" t="s">
        <v>962</v>
      </c>
      <c r="H328" s="337" t="s">
        <v>985</v>
      </c>
      <c r="I328" s="337" t="s">
        <v>890</v>
      </c>
      <c r="J328" s="337" t="s">
        <v>1010</v>
      </c>
      <c r="K328" s="337" t="s">
        <v>1010</v>
      </c>
    </row>
    <row r="329" spans="1:11" ht="30">
      <c r="A329" s="337" t="s">
        <v>651</v>
      </c>
      <c r="B329" s="339">
        <v>0</v>
      </c>
      <c r="C329" s="339">
        <v>0</v>
      </c>
      <c r="D329" s="335"/>
      <c r="E329" s="335"/>
      <c r="F329" s="335"/>
      <c r="G329" s="337" t="s">
        <v>985</v>
      </c>
      <c r="H329" s="337" t="s">
        <v>985</v>
      </c>
      <c r="I329" s="337" t="s">
        <v>831</v>
      </c>
      <c r="J329" s="337" t="s">
        <v>1011</v>
      </c>
      <c r="K329" s="337" t="s">
        <v>1011</v>
      </c>
    </row>
    <row r="330" spans="1:11" ht="30">
      <c r="A330" s="337" t="s">
        <v>652</v>
      </c>
      <c r="B330" s="339">
        <v>0</v>
      </c>
      <c r="C330" s="339">
        <v>0</v>
      </c>
      <c r="D330" s="335"/>
      <c r="E330" s="335"/>
      <c r="F330" s="335"/>
      <c r="G330" s="337" t="s">
        <v>987</v>
      </c>
      <c r="H330" s="337" t="s">
        <v>987</v>
      </c>
      <c r="I330" s="337" t="s">
        <v>831</v>
      </c>
      <c r="J330" s="337" t="s">
        <v>994</v>
      </c>
      <c r="K330" s="337" t="s">
        <v>994</v>
      </c>
    </row>
    <row r="331" spans="1:11" ht="30">
      <c r="A331" s="336" t="s">
        <v>653</v>
      </c>
      <c r="B331" s="340">
        <v>0</v>
      </c>
      <c r="C331" s="340">
        <v>0</v>
      </c>
      <c r="D331" s="335"/>
      <c r="E331" s="335"/>
      <c r="F331" s="335"/>
      <c r="G331" s="336" t="s">
        <v>1029</v>
      </c>
      <c r="H331" s="336" t="s">
        <v>883</v>
      </c>
      <c r="I331" s="336" t="s">
        <v>837</v>
      </c>
      <c r="J331" s="336" t="s">
        <v>905</v>
      </c>
      <c r="K331" s="336" t="s">
        <v>905</v>
      </c>
    </row>
    <row r="332" spans="1:11" ht="30">
      <c r="A332" s="336" t="s">
        <v>654</v>
      </c>
      <c r="B332" s="340">
        <v>0</v>
      </c>
      <c r="C332" s="340">
        <v>0</v>
      </c>
      <c r="D332" s="335"/>
      <c r="E332" s="335"/>
      <c r="F332" s="335"/>
      <c r="G332" s="336" t="s">
        <v>1029</v>
      </c>
      <c r="H332" s="336" t="s">
        <v>1060</v>
      </c>
      <c r="I332" s="336" t="s">
        <v>1021</v>
      </c>
      <c r="J332" s="336" t="s">
        <v>905</v>
      </c>
      <c r="K332" s="336" t="s">
        <v>905</v>
      </c>
    </row>
    <row r="333" spans="1:11" ht="30">
      <c r="A333" s="337" t="s">
        <v>655</v>
      </c>
      <c r="B333" s="339">
        <v>0</v>
      </c>
      <c r="C333" s="339">
        <v>0</v>
      </c>
      <c r="D333" s="335"/>
      <c r="E333" s="335"/>
      <c r="F333" s="335"/>
      <c r="G333" s="337" t="s">
        <v>1048</v>
      </c>
      <c r="H333" s="337" t="s">
        <v>1055</v>
      </c>
      <c r="I333" s="337" t="s">
        <v>903</v>
      </c>
      <c r="J333" s="337" t="s">
        <v>829</v>
      </c>
      <c r="K333" s="337" t="s">
        <v>829</v>
      </c>
    </row>
    <row r="334" spans="1:11" ht="30">
      <c r="A334" s="337" t="s">
        <v>656</v>
      </c>
      <c r="B334" s="339">
        <v>0</v>
      </c>
      <c r="C334" s="339">
        <v>0</v>
      </c>
      <c r="D334" s="335"/>
      <c r="E334" s="335"/>
      <c r="F334" s="335"/>
      <c r="G334" s="337" t="s">
        <v>1029</v>
      </c>
      <c r="H334" s="337" t="s">
        <v>1020</v>
      </c>
      <c r="I334" s="337" t="s">
        <v>903</v>
      </c>
      <c r="J334" s="337" t="s">
        <v>905</v>
      </c>
      <c r="K334" s="337" t="s">
        <v>905</v>
      </c>
    </row>
    <row r="335" spans="1:11" ht="30">
      <c r="A335" s="337" t="s">
        <v>656</v>
      </c>
      <c r="B335" s="339">
        <v>0</v>
      </c>
      <c r="C335" s="339">
        <v>0</v>
      </c>
      <c r="D335" s="335"/>
      <c r="E335" s="335"/>
      <c r="F335" s="335"/>
      <c r="G335" s="337" t="s">
        <v>1055</v>
      </c>
      <c r="H335" s="337" t="s">
        <v>1156</v>
      </c>
      <c r="I335" s="337" t="s">
        <v>895</v>
      </c>
      <c r="J335" s="337" t="s">
        <v>911</v>
      </c>
      <c r="K335" s="337" t="s">
        <v>911</v>
      </c>
    </row>
    <row r="336" spans="1:11" ht="30">
      <c r="A336" s="337" t="s">
        <v>657</v>
      </c>
      <c r="B336" s="339">
        <v>0</v>
      </c>
      <c r="C336" s="339">
        <v>0</v>
      </c>
      <c r="D336" s="335"/>
      <c r="E336" s="335"/>
      <c r="F336" s="335"/>
      <c r="G336" s="337" t="s">
        <v>1057</v>
      </c>
      <c r="H336" s="337" t="s">
        <v>1060</v>
      </c>
      <c r="I336" s="337" t="s">
        <v>895</v>
      </c>
      <c r="J336" s="337" t="s">
        <v>829</v>
      </c>
      <c r="K336" s="337" t="s">
        <v>829</v>
      </c>
    </row>
    <row r="337" spans="1:11" ht="30">
      <c r="A337" s="337" t="s">
        <v>658</v>
      </c>
      <c r="B337" s="339">
        <v>0</v>
      </c>
      <c r="C337" s="339">
        <v>0</v>
      </c>
      <c r="D337" s="335"/>
      <c r="E337" s="335"/>
      <c r="F337" s="335"/>
      <c r="G337" s="337" t="s">
        <v>1060</v>
      </c>
      <c r="H337" s="337" t="s">
        <v>1060</v>
      </c>
      <c r="I337" s="337" t="s">
        <v>831</v>
      </c>
      <c r="J337" s="337" t="s">
        <v>833</v>
      </c>
      <c r="K337" s="337" t="s">
        <v>833</v>
      </c>
    </row>
    <row r="338" spans="1:11" ht="30">
      <c r="A338" s="336" t="s">
        <v>659</v>
      </c>
      <c r="B338" s="340">
        <v>0</v>
      </c>
      <c r="C338" s="340">
        <v>0</v>
      </c>
      <c r="D338" s="335"/>
      <c r="E338" s="335"/>
      <c r="F338" s="335"/>
      <c r="G338" s="336" t="s">
        <v>1060</v>
      </c>
      <c r="H338" s="336" t="s">
        <v>963</v>
      </c>
      <c r="I338" s="336" t="s">
        <v>888</v>
      </c>
      <c r="J338" s="336" t="s">
        <v>1016</v>
      </c>
      <c r="K338" s="336" t="s">
        <v>1016</v>
      </c>
    </row>
    <row r="339" spans="1:11" ht="30">
      <c r="A339" s="337" t="s">
        <v>660</v>
      </c>
      <c r="B339" s="339">
        <v>0</v>
      </c>
      <c r="C339" s="339">
        <v>0</v>
      </c>
      <c r="D339" s="335"/>
      <c r="E339" s="335"/>
      <c r="F339" s="335"/>
      <c r="G339" s="337" t="s">
        <v>1060</v>
      </c>
      <c r="H339" s="337" t="s">
        <v>1166</v>
      </c>
      <c r="I339" s="337" t="s">
        <v>897</v>
      </c>
      <c r="J339" s="337" t="s">
        <v>1016</v>
      </c>
      <c r="K339" s="337" t="s">
        <v>1016</v>
      </c>
    </row>
    <row r="340" spans="1:11" ht="30">
      <c r="A340" s="337" t="s">
        <v>661</v>
      </c>
      <c r="B340" s="339">
        <v>0</v>
      </c>
      <c r="C340" s="339">
        <v>0</v>
      </c>
      <c r="D340" s="335"/>
      <c r="E340" s="335"/>
      <c r="F340" s="335"/>
      <c r="G340" s="337" t="s">
        <v>1166</v>
      </c>
      <c r="H340" s="337" t="s">
        <v>959</v>
      </c>
      <c r="I340" s="337" t="s">
        <v>856</v>
      </c>
      <c r="J340" s="337" t="s">
        <v>829</v>
      </c>
      <c r="K340" s="337" t="s">
        <v>829</v>
      </c>
    </row>
    <row r="341" spans="1:11" ht="30">
      <c r="A341" s="337" t="s">
        <v>662</v>
      </c>
      <c r="B341" s="339">
        <v>0</v>
      </c>
      <c r="C341" s="339">
        <v>0</v>
      </c>
      <c r="D341" s="335"/>
      <c r="E341" s="335"/>
      <c r="F341" s="335"/>
      <c r="G341" s="337" t="s">
        <v>959</v>
      </c>
      <c r="H341" s="337" t="s">
        <v>1165</v>
      </c>
      <c r="I341" s="337" t="s">
        <v>890</v>
      </c>
      <c r="J341" s="337" t="s">
        <v>912</v>
      </c>
      <c r="K341" s="337" t="s">
        <v>912</v>
      </c>
    </row>
    <row r="342" spans="1:11" ht="30">
      <c r="A342" s="337" t="s">
        <v>663</v>
      </c>
      <c r="B342" s="339">
        <v>0</v>
      </c>
      <c r="C342" s="339">
        <v>0</v>
      </c>
      <c r="D342" s="335"/>
      <c r="E342" s="335"/>
      <c r="F342" s="335"/>
      <c r="G342" s="337" t="s">
        <v>1165</v>
      </c>
      <c r="H342" s="337" t="s">
        <v>961</v>
      </c>
      <c r="I342" s="337" t="s">
        <v>890</v>
      </c>
      <c r="J342" s="337" t="s">
        <v>1019</v>
      </c>
      <c r="K342" s="337" t="s">
        <v>1019</v>
      </c>
    </row>
    <row r="343" spans="1:11" ht="30">
      <c r="A343" s="337" t="s">
        <v>664</v>
      </c>
      <c r="B343" s="339">
        <v>0</v>
      </c>
      <c r="C343" s="339">
        <v>0</v>
      </c>
      <c r="D343" s="335"/>
      <c r="E343" s="335"/>
      <c r="F343" s="335"/>
      <c r="G343" s="337" t="s">
        <v>961</v>
      </c>
      <c r="H343" s="337" t="s">
        <v>963</v>
      </c>
      <c r="I343" s="337" t="s">
        <v>897</v>
      </c>
      <c r="J343" s="337" t="s">
        <v>868</v>
      </c>
      <c r="K343" s="337" t="s">
        <v>868</v>
      </c>
    </row>
    <row r="344" spans="1:11" ht="30">
      <c r="A344" s="337" t="s">
        <v>665</v>
      </c>
      <c r="B344" s="339">
        <v>0</v>
      </c>
      <c r="C344" s="339">
        <v>0</v>
      </c>
      <c r="D344" s="335"/>
      <c r="E344" s="335"/>
      <c r="F344" s="335"/>
      <c r="G344" s="337" t="s">
        <v>963</v>
      </c>
      <c r="H344" s="337" t="s">
        <v>963</v>
      </c>
      <c r="I344" s="337" t="s">
        <v>831</v>
      </c>
      <c r="J344" s="337" t="s">
        <v>872</v>
      </c>
      <c r="K344" s="337" t="s">
        <v>872</v>
      </c>
    </row>
    <row r="345" spans="1:11" ht="30">
      <c r="A345" s="336" t="s">
        <v>666</v>
      </c>
      <c r="B345" s="340">
        <v>0</v>
      </c>
      <c r="C345" s="340">
        <v>0</v>
      </c>
      <c r="D345" s="335"/>
      <c r="E345" s="335"/>
      <c r="F345" s="335"/>
      <c r="G345" s="336" t="s">
        <v>985</v>
      </c>
      <c r="H345" s="336" t="s">
        <v>893</v>
      </c>
      <c r="I345" s="336" t="s">
        <v>830</v>
      </c>
      <c r="J345" s="336" t="s">
        <v>1022</v>
      </c>
      <c r="K345" s="336" t="s">
        <v>1022</v>
      </c>
    </row>
    <row r="346" spans="1:11" ht="30">
      <c r="A346" s="337" t="s">
        <v>508</v>
      </c>
      <c r="B346" s="339">
        <v>0</v>
      </c>
      <c r="C346" s="339">
        <v>0</v>
      </c>
      <c r="D346" s="335"/>
      <c r="E346" s="335"/>
      <c r="F346" s="335"/>
      <c r="G346" s="337" t="s">
        <v>985</v>
      </c>
      <c r="H346" s="337" t="s">
        <v>966</v>
      </c>
      <c r="I346" s="337" t="s">
        <v>856</v>
      </c>
      <c r="J346" s="337" t="s">
        <v>1022</v>
      </c>
      <c r="K346" s="337" t="s">
        <v>1022</v>
      </c>
    </row>
    <row r="347" spans="1:11" ht="30">
      <c r="A347" s="337" t="s">
        <v>509</v>
      </c>
      <c r="B347" s="339">
        <v>0</v>
      </c>
      <c r="C347" s="339">
        <v>0</v>
      </c>
      <c r="D347" s="335"/>
      <c r="E347" s="335"/>
      <c r="F347" s="335"/>
      <c r="G347" s="337" t="s">
        <v>986</v>
      </c>
      <c r="H347" s="337" t="s">
        <v>987</v>
      </c>
      <c r="I347" s="337" t="s">
        <v>856</v>
      </c>
      <c r="J347" s="337" t="s">
        <v>832</v>
      </c>
      <c r="K347" s="337" t="s">
        <v>832</v>
      </c>
    </row>
    <row r="348" spans="1:11" ht="30">
      <c r="A348" s="337" t="s">
        <v>510</v>
      </c>
      <c r="B348" s="339">
        <v>0</v>
      </c>
      <c r="C348" s="339">
        <v>0</v>
      </c>
      <c r="D348" s="335"/>
      <c r="E348" s="335"/>
      <c r="F348" s="335"/>
      <c r="G348" s="337" t="s">
        <v>986</v>
      </c>
      <c r="H348" s="337" t="s">
        <v>863</v>
      </c>
      <c r="I348" s="337" t="s">
        <v>890</v>
      </c>
      <c r="J348" s="337" t="s">
        <v>832</v>
      </c>
      <c r="K348" s="337" t="s">
        <v>832</v>
      </c>
    </row>
    <row r="349" spans="1:11" ht="30">
      <c r="A349" s="337" t="s">
        <v>574</v>
      </c>
      <c r="B349" s="339">
        <v>0</v>
      </c>
      <c r="C349" s="339">
        <v>0</v>
      </c>
      <c r="D349" s="335"/>
      <c r="E349" s="335"/>
      <c r="F349" s="335"/>
      <c r="G349" s="337" t="s">
        <v>986</v>
      </c>
      <c r="H349" s="337" t="s">
        <v>863</v>
      </c>
      <c r="I349" s="337" t="s">
        <v>890</v>
      </c>
      <c r="J349" s="337" t="s">
        <v>911</v>
      </c>
      <c r="K349" s="337" t="s">
        <v>911</v>
      </c>
    </row>
    <row r="350" spans="1:11" ht="30">
      <c r="A350" s="337" t="s">
        <v>667</v>
      </c>
      <c r="B350" s="339">
        <v>0</v>
      </c>
      <c r="C350" s="339">
        <v>0</v>
      </c>
      <c r="D350" s="335"/>
      <c r="E350" s="335"/>
      <c r="F350" s="335"/>
      <c r="G350" s="337" t="s">
        <v>1018</v>
      </c>
      <c r="H350" s="337" t="s">
        <v>996</v>
      </c>
      <c r="I350" s="337" t="s">
        <v>856</v>
      </c>
      <c r="J350" s="337" t="s">
        <v>1027</v>
      </c>
      <c r="K350" s="337" t="s">
        <v>1027</v>
      </c>
    </row>
    <row r="351" spans="1:11" ht="30">
      <c r="A351" s="337" t="s">
        <v>515</v>
      </c>
      <c r="B351" s="339">
        <v>0</v>
      </c>
      <c r="C351" s="339">
        <v>0</v>
      </c>
      <c r="D351" s="335"/>
      <c r="E351" s="335"/>
      <c r="F351" s="335"/>
      <c r="G351" s="337" t="s">
        <v>980</v>
      </c>
      <c r="H351" s="337" t="s">
        <v>986</v>
      </c>
      <c r="I351" s="337" t="s">
        <v>890</v>
      </c>
      <c r="J351" s="337" t="s">
        <v>1030</v>
      </c>
      <c r="K351" s="337" t="s">
        <v>1030</v>
      </c>
    </row>
    <row r="352" spans="1:11" ht="30">
      <c r="A352" s="337" t="s">
        <v>516</v>
      </c>
      <c r="B352" s="339">
        <v>0</v>
      </c>
      <c r="C352" s="339">
        <v>0</v>
      </c>
      <c r="D352" s="335"/>
      <c r="E352" s="335"/>
      <c r="F352" s="335"/>
      <c r="G352" s="337" t="s">
        <v>966</v>
      </c>
      <c r="H352" s="337" t="s">
        <v>986</v>
      </c>
      <c r="I352" s="337" t="s">
        <v>910</v>
      </c>
      <c r="J352" s="337" t="s">
        <v>1024</v>
      </c>
      <c r="K352" s="337" t="s">
        <v>1024</v>
      </c>
    </row>
    <row r="353" spans="1:11" ht="30">
      <c r="A353" s="337" t="s">
        <v>514</v>
      </c>
      <c r="B353" s="339">
        <v>0</v>
      </c>
      <c r="C353" s="339">
        <v>0</v>
      </c>
      <c r="D353" s="335"/>
      <c r="E353" s="335"/>
      <c r="F353" s="335"/>
      <c r="G353" s="337" t="s">
        <v>966</v>
      </c>
      <c r="H353" s="337" t="s">
        <v>980</v>
      </c>
      <c r="I353" s="337" t="s">
        <v>895</v>
      </c>
      <c r="J353" s="337" t="s">
        <v>1030</v>
      </c>
      <c r="K353" s="337" t="s">
        <v>1030</v>
      </c>
    </row>
    <row r="354" spans="1:11" ht="30">
      <c r="A354" s="337" t="s">
        <v>668</v>
      </c>
      <c r="B354" s="339">
        <v>0</v>
      </c>
      <c r="C354" s="339">
        <v>0</v>
      </c>
      <c r="D354" s="335"/>
      <c r="E354" s="335"/>
      <c r="F354" s="335"/>
      <c r="G354" s="337" t="s">
        <v>996</v>
      </c>
      <c r="H354" s="337" t="s">
        <v>892</v>
      </c>
      <c r="I354" s="337" t="s">
        <v>856</v>
      </c>
      <c r="J354" s="337" t="s">
        <v>1036</v>
      </c>
      <c r="K354" s="337" t="s">
        <v>1036</v>
      </c>
    </row>
    <row r="355" spans="1:11" ht="30">
      <c r="A355" s="337" t="s">
        <v>577</v>
      </c>
      <c r="B355" s="339">
        <v>0</v>
      </c>
      <c r="C355" s="339">
        <v>0</v>
      </c>
      <c r="D355" s="335"/>
      <c r="E355" s="335"/>
      <c r="F355" s="335"/>
      <c r="G355" s="337" t="s">
        <v>892</v>
      </c>
      <c r="H355" s="337" t="s">
        <v>975</v>
      </c>
      <c r="I355" s="337" t="s">
        <v>890</v>
      </c>
      <c r="J355" s="337" t="s">
        <v>1037</v>
      </c>
      <c r="K355" s="337" t="s">
        <v>1037</v>
      </c>
    </row>
    <row r="356" spans="1:11" ht="30">
      <c r="A356" s="337" t="s">
        <v>578</v>
      </c>
      <c r="B356" s="339">
        <v>0</v>
      </c>
      <c r="C356" s="339">
        <v>0</v>
      </c>
      <c r="D356" s="335"/>
      <c r="E356" s="335"/>
      <c r="F356" s="335"/>
      <c r="G356" s="337" t="s">
        <v>975</v>
      </c>
      <c r="H356" s="337" t="s">
        <v>893</v>
      </c>
      <c r="I356" s="337" t="s">
        <v>890</v>
      </c>
      <c r="J356" s="337" t="s">
        <v>1038</v>
      </c>
      <c r="K356" s="337" t="s">
        <v>1038</v>
      </c>
    </row>
    <row r="357" spans="1:11" ht="30">
      <c r="A357" s="337" t="s">
        <v>669</v>
      </c>
      <c r="B357" s="339">
        <v>0</v>
      </c>
      <c r="C357" s="339">
        <v>0</v>
      </c>
      <c r="D357" s="335"/>
      <c r="E357" s="335"/>
      <c r="F357" s="335"/>
      <c r="G357" s="337" t="s">
        <v>893</v>
      </c>
      <c r="H357" s="337" t="s">
        <v>893</v>
      </c>
      <c r="I357" s="337" t="s">
        <v>831</v>
      </c>
      <c r="J357" s="337" t="s">
        <v>1023</v>
      </c>
      <c r="K357" s="337" t="s">
        <v>1023</v>
      </c>
    </row>
    <row r="358" spans="1:11" ht="30">
      <c r="A358" s="336" t="s">
        <v>670</v>
      </c>
      <c r="B358" s="340">
        <v>0</v>
      </c>
      <c r="C358" s="340">
        <v>0</v>
      </c>
      <c r="D358" s="335"/>
      <c r="E358" s="335"/>
      <c r="F358" s="335"/>
      <c r="G358" s="336" t="s">
        <v>894</v>
      </c>
      <c r="H358" s="336" t="s">
        <v>922</v>
      </c>
      <c r="I358" s="336" t="s">
        <v>903</v>
      </c>
      <c r="J358" s="336" t="s">
        <v>1041</v>
      </c>
      <c r="K358" s="336" t="s">
        <v>1041</v>
      </c>
    </row>
    <row r="359" spans="1:11" ht="30">
      <c r="A359" s="337" t="s">
        <v>671</v>
      </c>
      <c r="B359" s="339">
        <v>0</v>
      </c>
      <c r="C359" s="339">
        <v>0</v>
      </c>
      <c r="D359" s="335"/>
      <c r="E359" s="335"/>
      <c r="F359" s="335"/>
      <c r="G359" s="337" t="s">
        <v>894</v>
      </c>
      <c r="H359" s="337" t="s">
        <v>914</v>
      </c>
      <c r="I359" s="337" t="s">
        <v>897</v>
      </c>
      <c r="J359" s="337" t="s">
        <v>1041</v>
      </c>
      <c r="K359" s="337" t="s">
        <v>1041</v>
      </c>
    </row>
    <row r="360" spans="1:11" ht="30">
      <c r="A360" s="337" t="s">
        <v>672</v>
      </c>
      <c r="B360" s="339">
        <v>0</v>
      </c>
      <c r="C360" s="339">
        <v>0</v>
      </c>
      <c r="D360" s="335"/>
      <c r="E360" s="335"/>
      <c r="F360" s="335"/>
      <c r="G360" s="337" t="s">
        <v>894</v>
      </c>
      <c r="H360" s="337" t="s">
        <v>914</v>
      </c>
      <c r="I360" s="337" t="s">
        <v>897</v>
      </c>
      <c r="J360" s="337" t="s">
        <v>1041</v>
      </c>
      <c r="K360" s="337" t="s">
        <v>1041</v>
      </c>
    </row>
    <row r="361" spans="1:11" ht="30">
      <c r="A361" s="337" t="s">
        <v>673</v>
      </c>
      <c r="B361" s="339">
        <v>0</v>
      </c>
      <c r="C361" s="339">
        <v>0</v>
      </c>
      <c r="D361" s="335"/>
      <c r="E361" s="335"/>
      <c r="F361" s="335"/>
      <c r="G361" s="337" t="s">
        <v>914</v>
      </c>
      <c r="H361" s="337" t="s">
        <v>899</v>
      </c>
      <c r="I361" s="337" t="s">
        <v>897</v>
      </c>
      <c r="J361" s="337" t="s">
        <v>1045</v>
      </c>
      <c r="K361" s="337" t="s">
        <v>1045</v>
      </c>
    </row>
    <row r="362" spans="1:11" ht="30">
      <c r="A362" s="337" t="s">
        <v>674</v>
      </c>
      <c r="B362" s="339">
        <v>0</v>
      </c>
      <c r="C362" s="339">
        <v>0</v>
      </c>
      <c r="D362" s="335"/>
      <c r="E362" s="335"/>
      <c r="F362" s="335"/>
      <c r="G362" s="337" t="s">
        <v>899</v>
      </c>
      <c r="H362" s="337" t="s">
        <v>901</v>
      </c>
      <c r="I362" s="337" t="s">
        <v>890</v>
      </c>
      <c r="J362" s="337" t="s">
        <v>847</v>
      </c>
      <c r="K362" s="337" t="s">
        <v>847</v>
      </c>
    </row>
    <row r="363" spans="1:11" ht="30">
      <c r="A363" s="337" t="s">
        <v>675</v>
      </c>
      <c r="B363" s="339">
        <v>0</v>
      </c>
      <c r="C363" s="339">
        <v>0</v>
      </c>
      <c r="D363" s="335"/>
      <c r="E363" s="335"/>
      <c r="F363" s="335"/>
      <c r="G363" s="337" t="s">
        <v>901</v>
      </c>
      <c r="H363" s="337" t="s">
        <v>922</v>
      </c>
      <c r="I363" s="337" t="s">
        <v>890</v>
      </c>
      <c r="J363" s="337" t="s">
        <v>1049</v>
      </c>
      <c r="K363" s="337" t="s">
        <v>1049</v>
      </c>
    </row>
    <row r="364" spans="1:11" ht="30">
      <c r="A364" s="337" t="s">
        <v>676</v>
      </c>
      <c r="B364" s="339">
        <v>0</v>
      </c>
      <c r="C364" s="339">
        <v>0</v>
      </c>
      <c r="D364" s="335"/>
      <c r="E364" s="335"/>
      <c r="F364" s="335"/>
      <c r="G364" s="337" t="s">
        <v>922</v>
      </c>
      <c r="H364" s="337" t="s">
        <v>922</v>
      </c>
      <c r="I364" s="337" t="s">
        <v>831</v>
      </c>
      <c r="J364" s="337" t="s">
        <v>1042</v>
      </c>
      <c r="K364" s="337" t="s">
        <v>1042</v>
      </c>
    </row>
    <row r="365" spans="1:11" ht="30">
      <c r="A365" s="336" t="s">
        <v>677</v>
      </c>
      <c r="B365" s="340">
        <v>0</v>
      </c>
      <c r="C365" s="340">
        <v>0</v>
      </c>
      <c r="D365" s="335"/>
      <c r="E365" s="335"/>
      <c r="F365" s="335"/>
      <c r="G365" s="336" t="s">
        <v>892</v>
      </c>
      <c r="H365" s="336" t="s">
        <v>883</v>
      </c>
      <c r="I365" s="336" t="s">
        <v>834</v>
      </c>
      <c r="J365" s="336" t="s">
        <v>1041</v>
      </c>
      <c r="K365" s="336" t="s">
        <v>1041</v>
      </c>
    </row>
    <row r="366" spans="1:11" ht="30">
      <c r="A366" s="337" t="s">
        <v>678</v>
      </c>
      <c r="B366" s="339">
        <v>0</v>
      </c>
      <c r="C366" s="339">
        <v>0</v>
      </c>
      <c r="D366" s="335"/>
      <c r="E366" s="335"/>
      <c r="F366" s="335"/>
      <c r="G366" s="337" t="s">
        <v>892</v>
      </c>
      <c r="H366" s="337" t="s">
        <v>898</v>
      </c>
      <c r="I366" s="337" t="s">
        <v>895</v>
      </c>
      <c r="J366" s="337" t="s">
        <v>1041</v>
      </c>
      <c r="K366" s="337" t="s">
        <v>1041</v>
      </c>
    </row>
    <row r="367" spans="1:11" ht="30">
      <c r="A367" s="337" t="s">
        <v>679</v>
      </c>
      <c r="B367" s="339">
        <v>0</v>
      </c>
      <c r="C367" s="339">
        <v>0</v>
      </c>
      <c r="D367" s="335"/>
      <c r="E367" s="335"/>
      <c r="F367" s="335"/>
      <c r="G367" s="337" t="s">
        <v>922</v>
      </c>
      <c r="H367" s="337" t="s">
        <v>920</v>
      </c>
      <c r="I367" s="337" t="s">
        <v>897</v>
      </c>
      <c r="J367" s="337" t="s">
        <v>1042</v>
      </c>
      <c r="K367" s="337" t="s">
        <v>1042</v>
      </c>
    </row>
    <row r="368" spans="1:11" ht="30">
      <c r="A368" s="337" t="s">
        <v>680</v>
      </c>
      <c r="B368" s="339">
        <v>0</v>
      </c>
      <c r="C368" s="339">
        <v>0</v>
      </c>
      <c r="D368" s="335"/>
      <c r="E368" s="335"/>
      <c r="F368" s="335"/>
      <c r="G368" s="337" t="s">
        <v>920</v>
      </c>
      <c r="H368" s="337" t="s">
        <v>885</v>
      </c>
      <c r="I368" s="337" t="s">
        <v>897</v>
      </c>
      <c r="J368" s="337" t="s">
        <v>1056</v>
      </c>
      <c r="K368" s="337" t="s">
        <v>1056</v>
      </c>
    </row>
    <row r="369" spans="1:11" ht="30">
      <c r="A369" s="337" t="s">
        <v>681</v>
      </c>
      <c r="B369" s="339">
        <v>0</v>
      </c>
      <c r="C369" s="339">
        <v>0</v>
      </c>
      <c r="D369" s="335"/>
      <c r="E369" s="335"/>
      <c r="F369" s="335"/>
      <c r="G369" s="337" t="s">
        <v>885</v>
      </c>
      <c r="H369" s="337" t="s">
        <v>929</v>
      </c>
      <c r="I369" s="337" t="s">
        <v>856</v>
      </c>
      <c r="J369" s="337" t="s">
        <v>955</v>
      </c>
      <c r="K369" s="337" t="s">
        <v>955</v>
      </c>
    </row>
    <row r="370" spans="1:11" ht="30">
      <c r="A370" s="337" t="s">
        <v>682</v>
      </c>
      <c r="B370" s="339">
        <v>0</v>
      </c>
      <c r="C370" s="339">
        <v>0</v>
      </c>
      <c r="D370" s="335"/>
      <c r="E370" s="335"/>
      <c r="F370" s="335"/>
      <c r="G370" s="337" t="s">
        <v>929</v>
      </c>
      <c r="H370" s="337" t="s">
        <v>883</v>
      </c>
      <c r="I370" s="337" t="s">
        <v>856</v>
      </c>
      <c r="J370" s="337" t="s">
        <v>1061</v>
      </c>
      <c r="K370" s="337" t="s">
        <v>1061</v>
      </c>
    </row>
    <row r="371" spans="1:11" ht="30">
      <c r="A371" s="337" t="s">
        <v>683</v>
      </c>
      <c r="B371" s="339">
        <v>0</v>
      </c>
      <c r="C371" s="339">
        <v>0</v>
      </c>
      <c r="D371" s="335"/>
      <c r="E371" s="335"/>
      <c r="F371" s="335"/>
      <c r="G371" s="337" t="s">
        <v>883</v>
      </c>
      <c r="H371" s="337" t="s">
        <v>883</v>
      </c>
      <c r="I371" s="337" t="s">
        <v>831</v>
      </c>
      <c r="J371" s="337" t="s">
        <v>956</v>
      </c>
      <c r="K371" s="337" t="s">
        <v>956</v>
      </c>
    </row>
    <row r="372" spans="1:11" ht="30">
      <c r="A372" s="336" t="s">
        <v>684</v>
      </c>
      <c r="B372" s="340">
        <v>0</v>
      </c>
      <c r="C372" s="340">
        <v>0</v>
      </c>
      <c r="D372" s="335"/>
      <c r="E372" s="335"/>
      <c r="F372" s="335"/>
      <c r="G372" s="336" t="s">
        <v>892</v>
      </c>
      <c r="H372" s="336" t="s">
        <v>914</v>
      </c>
      <c r="I372" s="336" t="s">
        <v>910</v>
      </c>
      <c r="J372" s="336" t="s">
        <v>1041</v>
      </c>
      <c r="K372" s="336" t="s">
        <v>1041</v>
      </c>
    </row>
    <row r="373" spans="1:11" ht="30">
      <c r="A373" s="337" t="s">
        <v>685</v>
      </c>
      <c r="B373" s="339">
        <v>0</v>
      </c>
      <c r="C373" s="339">
        <v>0</v>
      </c>
      <c r="D373" s="335"/>
      <c r="E373" s="335"/>
      <c r="F373" s="335"/>
      <c r="G373" s="337" t="s">
        <v>892</v>
      </c>
      <c r="H373" s="337" t="s">
        <v>893</v>
      </c>
      <c r="I373" s="337" t="s">
        <v>897</v>
      </c>
      <c r="J373" s="337" t="s">
        <v>1041</v>
      </c>
      <c r="K373" s="337" t="s">
        <v>1041</v>
      </c>
    </row>
    <row r="374" spans="1:11" ht="30">
      <c r="A374" s="337" t="s">
        <v>686</v>
      </c>
      <c r="B374" s="339">
        <v>0</v>
      </c>
      <c r="C374" s="339">
        <v>0</v>
      </c>
      <c r="D374" s="335"/>
      <c r="E374" s="335"/>
      <c r="F374" s="335"/>
      <c r="G374" s="337" t="s">
        <v>975</v>
      </c>
      <c r="H374" s="337" t="s">
        <v>893</v>
      </c>
      <c r="I374" s="337" t="s">
        <v>890</v>
      </c>
      <c r="J374" s="337" t="s">
        <v>1053</v>
      </c>
      <c r="K374" s="337" t="s">
        <v>1053</v>
      </c>
    </row>
    <row r="375" spans="1:11" ht="30">
      <c r="A375" s="337" t="s">
        <v>687</v>
      </c>
      <c r="B375" s="339">
        <v>0</v>
      </c>
      <c r="C375" s="339">
        <v>0</v>
      </c>
      <c r="D375" s="335"/>
      <c r="E375" s="335"/>
      <c r="F375" s="335"/>
      <c r="G375" s="337" t="s">
        <v>893</v>
      </c>
      <c r="H375" s="337" t="s">
        <v>894</v>
      </c>
      <c r="I375" s="337" t="s">
        <v>890</v>
      </c>
      <c r="J375" s="337" t="s">
        <v>880</v>
      </c>
      <c r="K375" s="337" t="s">
        <v>880</v>
      </c>
    </row>
    <row r="376" spans="1:11" ht="30">
      <c r="A376" s="337" t="s">
        <v>688</v>
      </c>
      <c r="B376" s="339">
        <v>0</v>
      </c>
      <c r="C376" s="339">
        <v>0</v>
      </c>
      <c r="D376" s="335"/>
      <c r="E376" s="335"/>
      <c r="F376" s="335"/>
      <c r="G376" s="337" t="s">
        <v>894</v>
      </c>
      <c r="H376" s="337" t="s">
        <v>898</v>
      </c>
      <c r="I376" s="337" t="s">
        <v>890</v>
      </c>
      <c r="J376" s="337" t="s">
        <v>839</v>
      </c>
      <c r="K376" s="337" t="s">
        <v>839</v>
      </c>
    </row>
    <row r="377" spans="1:11" ht="30">
      <c r="A377" s="337" t="s">
        <v>682</v>
      </c>
      <c r="B377" s="339">
        <v>0</v>
      </c>
      <c r="C377" s="339">
        <v>0</v>
      </c>
      <c r="D377" s="335"/>
      <c r="E377" s="335"/>
      <c r="F377" s="335"/>
      <c r="G377" s="337" t="s">
        <v>898</v>
      </c>
      <c r="H377" s="337" t="s">
        <v>914</v>
      </c>
      <c r="I377" s="337" t="s">
        <v>890</v>
      </c>
      <c r="J377" s="337" t="s">
        <v>1064</v>
      </c>
      <c r="K377" s="337" t="s">
        <v>1064</v>
      </c>
    </row>
    <row r="378" spans="1:11" ht="30">
      <c r="A378" s="337" t="s">
        <v>689</v>
      </c>
      <c r="B378" s="339">
        <v>0</v>
      </c>
      <c r="C378" s="339">
        <v>0</v>
      </c>
      <c r="D378" s="335"/>
      <c r="E378" s="335"/>
      <c r="F378" s="335"/>
      <c r="G378" s="337" t="s">
        <v>914</v>
      </c>
      <c r="H378" s="337" t="s">
        <v>914</v>
      </c>
      <c r="I378" s="337" t="s">
        <v>831</v>
      </c>
      <c r="J378" s="337" t="s">
        <v>957</v>
      </c>
      <c r="K378" s="337" t="s">
        <v>957</v>
      </c>
    </row>
    <row r="379" spans="1:11" ht="30">
      <c r="A379" s="337" t="s">
        <v>690</v>
      </c>
      <c r="B379" s="339">
        <v>0</v>
      </c>
      <c r="C379" s="339">
        <v>0</v>
      </c>
      <c r="D379" s="335"/>
      <c r="E379" s="335"/>
      <c r="F379" s="335"/>
      <c r="G379" s="337" t="s">
        <v>883</v>
      </c>
      <c r="H379" s="337" t="s">
        <v>883</v>
      </c>
      <c r="I379" s="337" t="s">
        <v>831</v>
      </c>
      <c r="J379" s="337" t="s">
        <v>957</v>
      </c>
      <c r="K379" s="337" t="s">
        <v>957</v>
      </c>
    </row>
    <row r="380" spans="1:11" ht="30">
      <c r="A380" s="336" t="s">
        <v>691</v>
      </c>
      <c r="B380" s="340">
        <v>0</v>
      </c>
      <c r="C380" s="340">
        <v>0</v>
      </c>
      <c r="D380" s="335"/>
      <c r="E380" s="335"/>
      <c r="F380" s="335"/>
      <c r="G380" s="336" t="s">
        <v>1168</v>
      </c>
      <c r="H380" s="336" t="s">
        <v>892</v>
      </c>
      <c r="I380" s="336" t="s">
        <v>916</v>
      </c>
      <c r="J380" s="336" t="s">
        <v>932</v>
      </c>
      <c r="K380" s="336" t="s">
        <v>932</v>
      </c>
    </row>
    <row r="381" spans="1:11" ht="30">
      <c r="A381" s="337" t="s">
        <v>634</v>
      </c>
      <c r="B381" s="339">
        <v>0</v>
      </c>
      <c r="C381" s="339">
        <v>0</v>
      </c>
      <c r="D381" s="335"/>
      <c r="E381" s="335"/>
      <c r="F381" s="335"/>
      <c r="G381" s="337" t="s">
        <v>1168</v>
      </c>
      <c r="H381" s="337" t="s">
        <v>954</v>
      </c>
      <c r="I381" s="337" t="s">
        <v>890</v>
      </c>
      <c r="J381" s="337" t="s">
        <v>932</v>
      </c>
      <c r="K381" s="337" t="s">
        <v>932</v>
      </c>
    </row>
    <row r="382" spans="1:11" ht="30">
      <c r="A382" s="337" t="s">
        <v>635</v>
      </c>
      <c r="B382" s="339">
        <v>0</v>
      </c>
      <c r="C382" s="339">
        <v>0</v>
      </c>
      <c r="D382" s="335"/>
      <c r="E382" s="335"/>
      <c r="F382" s="335"/>
      <c r="G382" s="337" t="s">
        <v>1168</v>
      </c>
      <c r="H382" s="337" t="s">
        <v>954</v>
      </c>
      <c r="I382" s="337" t="s">
        <v>890</v>
      </c>
      <c r="J382" s="337" t="s">
        <v>997</v>
      </c>
      <c r="K382" s="337" t="s">
        <v>997</v>
      </c>
    </row>
    <row r="383" spans="1:11" ht="30">
      <c r="A383" s="337" t="s">
        <v>636</v>
      </c>
      <c r="B383" s="339">
        <v>0</v>
      </c>
      <c r="C383" s="339">
        <v>0</v>
      </c>
      <c r="D383" s="335"/>
      <c r="E383" s="335"/>
      <c r="F383" s="335"/>
      <c r="G383" s="337" t="s">
        <v>1018</v>
      </c>
      <c r="H383" s="337" t="s">
        <v>973</v>
      </c>
      <c r="I383" s="337" t="s">
        <v>897</v>
      </c>
      <c r="J383" s="337" t="s">
        <v>1000</v>
      </c>
      <c r="K383" s="337" t="s">
        <v>1000</v>
      </c>
    </row>
    <row r="384" spans="1:11" ht="30">
      <c r="A384" s="337" t="s">
        <v>637</v>
      </c>
      <c r="B384" s="339">
        <v>0</v>
      </c>
      <c r="C384" s="339">
        <v>0</v>
      </c>
      <c r="D384" s="335"/>
      <c r="E384" s="335"/>
      <c r="F384" s="335"/>
      <c r="G384" s="337" t="s">
        <v>980</v>
      </c>
      <c r="H384" s="337" t="s">
        <v>1018</v>
      </c>
      <c r="I384" s="337" t="s">
        <v>856</v>
      </c>
      <c r="J384" s="337" t="s">
        <v>1068</v>
      </c>
      <c r="K384" s="337" t="s">
        <v>1068</v>
      </c>
    </row>
    <row r="385" spans="1:11" ht="30">
      <c r="A385" s="337" t="s">
        <v>638</v>
      </c>
      <c r="B385" s="339">
        <v>0</v>
      </c>
      <c r="C385" s="339">
        <v>0</v>
      </c>
      <c r="D385" s="335"/>
      <c r="E385" s="335"/>
      <c r="F385" s="335"/>
      <c r="G385" s="337" t="s">
        <v>973</v>
      </c>
      <c r="H385" s="337" t="s">
        <v>996</v>
      </c>
      <c r="I385" s="337" t="s">
        <v>890</v>
      </c>
      <c r="J385" s="337" t="s">
        <v>1002</v>
      </c>
      <c r="K385" s="337" t="s">
        <v>1002</v>
      </c>
    </row>
    <row r="386" spans="1:11" ht="30">
      <c r="A386" s="337" t="s">
        <v>639</v>
      </c>
      <c r="B386" s="339">
        <v>0</v>
      </c>
      <c r="C386" s="339">
        <v>0</v>
      </c>
      <c r="D386" s="335"/>
      <c r="E386" s="335"/>
      <c r="F386" s="335"/>
      <c r="G386" s="337" t="s">
        <v>954</v>
      </c>
      <c r="H386" s="337" t="s">
        <v>986</v>
      </c>
      <c r="I386" s="337" t="s">
        <v>897</v>
      </c>
      <c r="J386" s="337" t="s">
        <v>845</v>
      </c>
      <c r="K386" s="337" t="s">
        <v>845</v>
      </c>
    </row>
    <row r="387" spans="1:11" ht="30">
      <c r="A387" s="337" t="s">
        <v>640</v>
      </c>
      <c r="B387" s="339">
        <v>0</v>
      </c>
      <c r="C387" s="339">
        <v>0</v>
      </c>
      <c r="D387" s="335"/>
      <c r="E387" s="335"/>
      <c r="F387" s="335"/>
      <c r="G387" s="337" t="s">
        <v>954</v>
      </c>
      <c r="H387" s="337" t="s">
        <v>980</v>
      </c>
      <c r="I387" s="337" t="s">
        <v>890</v>
      </c>
      <c r="J387" s="337" t="s">
        <v>845</v>
      </c>
      <c r="K387" s="337" t="s">
        <v>845</v>
      </c>
    </row>
    <row r="388" spans="1:11" ht="30">
      <c r="A388" s="337" t="s">
        <v>641</v>
      </c>
      <c r="B388" s="339">
        <v>0</v>
      </c>
      <c r="C388" s="339">
        <v>0</v>
      </c>
      <c r="D388" s="335"/>
      <c r="E388" s="335"/>
      <c r="F388" s="335"/>
      <c r="G388" s="337" t="s">
        <v>1018</v>
      </c>
      <c r="H388" s="337" t="s">
        <v>973</v>
      </c>
      <c r="I388" s="337" t="s">
        <v>897</v>
      </c>
      <c r="J388" s="337" t="s">
        <v>1000</v>
      </c>
      <c r="K388" s="337" t="s">
        <v>1000</v>
      </c>
    </row>
    <row r="389" spans="1:11" ht="30">
      <c r="A389" s="337" t="s">
        <v>642</v>
      </c>
      <c r="B389" s="339">
        <v>0</v>
      </c>
      <c r="C389" s="339">
        <v>0</v>
      </c>
      <c r="D389" s="335"/>
      <c r="E389" s="335"/>
      <c r="F389" s="335"/>
      <c r="G389" s="337" t="s">
        <v>996</v>
      </c>
      <c r="H389" s="337" t="s">
        <v>892</v>
      </c>
      <c r="I389" s="337" t="s">
        <v>856</v>
      </c>
      <c r="J389" s="337" t="s">
        <v>1003</v>
      </c>
      <c r="K389" s="337" t="s">
        <v>1003</v>
      </c>
    </row>
    <row r="390" spans="1:11" ht="30">
      <c r="A390" s="337" t="s">
        <v>643</v>
      </c>
      <c r="B390" s="339">
        <v>0</v>
      </c>
      <c r="C390" s="339">
        <v>0</v>
      </c>
      <c r="D390" s="335"/>
      <c r="E390" s="335"/>
      <c r="F390" s="335"/>
      <c r="G390" s="337" t="s">
        <v>986</v>
      </c>
      <c r="H390" s="337" t="s">
        <v>973</v>
      </c>
      <c r="I390" s="337" t="s">
        <v>895</v>
      </c>
      <c r="J390" s="337" t="s">
        <v>1001</v>
      </c>
      <c r="K390" s="337" t="s">
        <v>1001</v>
      </c>
    </row>
    <row r="391" spans="1:11" ht="30">
      <c r="A391" s="337" t="s">
        <v>692</v>
      </c>
      <c r="B391" s="339">
        <v>0</v>
      </c>
      <c r="C391" s="339">
        <v>0</v>
      </c>
      <c r="D391" s="335"/>
      <c r="E391" s="335"/>
      <c r="F391" s="335"/>
      <c r="G391" s="337" t="s">
        <v>892</v>
      </c>
      <c r="H391" s="337" t="s">
        <v>892</v>
      </c>
      <c r="I391" s="337" t="s">
        <v>831</v>
      </c>
      <c r="J391" s="337" t="s">
        <v>1065</v>
      </c>
      <c r="K391" s="337" t="s">
        <v>1065</v>
      </c>
    </row>
    <row r="392" spans="1:11" ht="30">
      <c r="A392" s="336" t="s">
        <v>693</v>
      </c>
      <c r="B392" s="340">
        <v>0</v>
      </c>
      <c r="C392" s="340">
        <v>0</v>
      </c>
      <c r="D392" s="335"/>
      <c r="E392" s="335"/>
      <c r="F392" s="335"/>
      <c r="G392" s="336" t="s">
        <v>863</v>
      </c>
      <c r="H392" s="336" t="s">
        <v>894</v>
      </c>
      <c r="I392" s="336" t="s">
        <v>908</v>
      </c>
      <c r="J392" s="336" t="s">
        <v>932</v>
      </c>
      <c r="K392" s="336" t="s">
        <v>932</v>
      </c>
    </row>
    <row r="393" spans="1:11" ht="30">
      <c r="A393" s="337" t="s">
        <v>647</v>
      </c>
      <c r="B393" s="339">
        <v>0</v>
      </c>
      <c r="C393" s="339">
        <v>0</v>
      </c>
      <c r="D393" s="335"/>
      <c r="E393" s="335"/>
      <c r="F393" s="335"/>
      <c r="G393" s="337" t="s">
        <v>863</v>
      </c>
      <c r="H393" s="337" t="s">
        <v>973</v>
      </c>
      <c r="I393" s="337" t="s">
        <v>856</v>
      </c>
      <c r="J393" s="337" t="s">
        <v>932</v>
      </c>
      <c r="K393" s="337" t="s">
        <v>932</v>
      </c>
    </row>
    <row r="394" spans="1:11" ht="30">
      <c r="A394" s="337" t="s">
        <v>648</v>
      </c>
      <c r="B394" s="339">
        <v>0</v>
      </c>
      <c r="C394" s="339">
        <v>0</v>
      </c>
      <c r="D394" s="335"/>
      <c r="E394" s="335"/>
      <c r="F394" s="335"/>
      <c r="G394" s="337" t="s">
        <v>973</v>
      </c>
      <c r="H394" s="337" t="s">
        <v>892</v>
      </c>
      <c r="I394" s="337" t="s">
        <v>895</v>
      </c>
      <c r="J394" s="337" t="s">
        <v>997</v>
      </c>
      <c r="K394" s="337" t="s">
        <v>997</v>
      </c>
    </row>
    <row r="395" spans="1:11" ht="30">
      <c r="A395" s="337" t="s">
        <v>646</v>
      </c>
      <c r="B395" s="339">
        <v>0</v>
      </c>
      <c r="C395" s="339">
        <v>0</v>
      </c>
      <c r="D395" s="335"/>
      <c r="E395" s="335"/>
      <c r="F395" s="335"/>
      <c r="G395" s="337" t="s">
        <v>892</v>
      </c>
      <c r="H395" s="337" t="s">
        <v>894</v>
      </c>
      <c r="I395" s="337" t="s">
        <v>856</v>
      </c>
      <c r="J395" s="337" t="s">
        <v>859</v>
      </c>
      <c r="K395" s="337" t="s">
        <v>859</v>
      </c>
    </row>
    <row r="396" spans="1:11" ht="30">
      <c r="A396" s="337" t="s">
        <v>694</v>
      </c>
      <c r="B396" s="339">
        <v>0</v>
      </c>
      <c r="C396" s="339">
        <v>0</v>
      </c>
      <c r="D396" s="335"/>
      <c r="E396" s="335"/>
      <c r="F396" s="335"/>
      <c r="G396" s="337" t="s">
        <v>894</v>
      </c>
      <c r="H396" s="337" t="s">
        <v>894</v>
      </c>
      <c r="I396" s="337" t="s">
        <v>831</v>
      </c>
      <c r="J396" s="337" t="s">
        <v>845</v>
      </c>
      <c r="K396" s="337" t="s">
        <v>845</v>
      </c>
    </row>
    <row r="397" spans="1:11" ht="30">
      <c r="A397" s="336" t="s">
        <v>695</v>
      </c>
      <c r="B397" s="340">
        <v>0</v>
      </c>
      <c r="C397" s="340">
        <v>0</v>
      </c>
      <c r="D397" s="335"/>
      <c r="E397" s="335"/>
      <c r="F397" s="335"/>
      <c r="G397" s="336" t="s">
        <v>863</v>
      </c>
      <c r="H397" s="336" t="s">
        <v>973</v>
      </c>
      <c r="I397" s="336" t="s">
        <v>856</v>
      </c>
      <c r="J397" s="336" t="s">
        <v>1041</v>
      </c>
      <c r="K397" s="336" t="s">
        <v>1041</v>
      </c>
    </row>
    <row r="398" spans="1:11" ht="30">
      <c r="A398" s="337" t="s">
        <v>696</v>
      </c>
      <c r="B398" s="339">
        <v>0</v>
      </c>
      <c r="C398" s="339">
        <v>0</v>
      </c>
      <c r="D398" s="335"/>
      <c r="E398" s="335"/>
      <c r="F398" s="335"/>
      <c r="G398" s="337" t="s">
        <v>863</v>
      </c>
      <c r="H398" s="337" t="s">
        <v>1018</v>
      </c>
      <c r="I398" s="337" t="s">
        <v>890</v>
      </c>
      <c r="J398" s="337" t="s">
        <v>1041</v>
      </c>
      <c r="K398" s="337" t="s">
        <v>1041</v>
      </c>
    </row>
    <row r="399" spans="1:11" ht="30">
      <c r="A399" s="337" t="s">
        <v>697</v>
      </c>
      <c r="B399" s="339">
        <v>0</v>
      </c>
      <c r="C399" s="339">
        <v>0</v>
      </c>
      <c r="D399" s="335"/>
      <c r="E399" s="335"/>
      <c r="F399" s="335"/>
      <c r="G399" s="337" t="s">
        <v>1018</v>
      </c>
      <c r="H399" s="337" t="s">
        <v>987</v>
      </c>
      <c r="I399" s="337" t="s">
        <v>890</v>
      </c>
      <c r="J399" s="337" t="s">
        <v>1053</v>
      </c>
      <c r="K399" s="337" t="s">
        <v>1053</v>
      </c>
    </row>
    <row r="400" spans="1:11" ht="30">
      <c r="A400" s="337" t="s">
        <v>698</v>
      </c>
      <c r="B400" s="339">
        <v>0</v>
      </c>
      <c r="C400" s="339">
        <v>0</v>
      </c>
      <c r="D400" s="335"/>
      <c r="E400" s="335"/>
      <c r="F400" s="335"/>
      <c r="G400" s="337" t="s">
        <v>987</v>
      </c>
      <c r="H400" s="337" t="s">
        <v>973</v>
      </c>
      <c r="I400" s="337" t="s">
        <v>890</v>
      </c>
      <c r="J400" s="337" t="s">
        <v>847</v>
      </c>
      <c r="K400" s="337" t="s">
        <v>847</v>
      </c>
    </row>
    <row r="401" spans="1:11" ht="30">
      <c r="A401" s="337" t="s">
        <v>699</v>
      </c>
      <c r="B401" s="339">
        <v>0</v>
      </c>
      <c r="C401" s="339">
        <v>0</v>
      </c>
      <c r="D401" s="335"/>
      <c r="E401" s="335"/>
      <c r="F401" s="335"/>
      <c r="G401" s="337" t="s">
        <v>973</v>
      </c>
      <c r="H401" s="337" t="s">
        <v>973</v>
      </c>
      <c r="I401" s="337" t="s">
        <v>831</v>
      </c>
      <c r="J401" s="337" t="s">
        <v>1049</v>
      </c>
      <c r="K401" s="337" t="s">
        <v>1049</v>
      </c>
    </row>
    <row r="402" spans="1:11" ht="30">
      <c r="A402" s="337" t="s">
        <v>700</v>
      </c>
      <c r="B402" s="339">
        <v>0</v>
      </c>
      <c r="C402" s="339">
        <v>0</v>
      </c>
      <c r="D402" s="335"/>
      <c r="E402" s="335"/>
      <c r="F402" s="335"/>
      <c r="G402" s="337" t="s">
        <v>883</v>
      </c>
      <c r="H402" s="337" t="s">
        <v>883</v>
      </c>
      <c r="I402" s="337" t="s">
        <v>831</v>
      </c>
      <c r="J402" s="337" t="s">
        <v>957</v>
      </c>
      <c r="K402" s="337" t="s">
        <v>957</v>
      </c>
    </row>
    <row r="403" spans="1:11" ht="30">
      <c r="A403" s="336" t="s">
        <v>701</v>
      </c>
      <c r="B403" s="340">
        <v>0</v>
      </c>
      <c r="C403" s="340">
        <v>0</v>
      </c>
      <c r="D403" s="335"/>
      <c r="E403" s="335"/>
      <c r="F403" s="335"/>
      <c r="G403" s="336" t="s">
        <v>974</v>
      </c>
      <c r="H403" s="336" t="s">
        <v>901</v>
      </c>
      <c r="I403" s="336" t="s">
        <v>908</v>
      </c>
      <c r="J403" s="336" t="s">
        <v>1070</v>
      </c>
      <c r="K403" s="336" t="s">
        <v>1070</v>
      </c>
    </row>
    <row r="404" spans="1:11" ht="30">
      <c r="A404" s="337" t="s">
        <v>702</v>
      </c>
      <c r="B404" s="339">
        <v>0</v>
      </c>
      <c r="C404" s="339">
        <v>0</v>
      </c>
      <c r="D404" s="335"/>
      <c r="E404" s="335"/>
      <c r="F404" s="335"/>
      <c r="G404" s="337" t="s">
        <v>974</v>
      </c>
      <c r="H404" s="337" t="s">
        <v>898</v>
      </c>
      <c r="I404" s="337" t="s">
        <v>903</v>
      </c>
      <c r="J404" s="337" t="s">
        <v>1070</v>
      </c>
      <c r="K404" s="337" t="s">
        <v>1070</v>
      </c>
    </row>
    <row r="405" spans="1:11" ht="30">
      <c r="A405" s="337" t="s">
        <v>703</v>
      </c>
      <c r="B405" s="339">
        <v>0</v>
      </c>
      <c r="C405" s="339">
        <v>0</v>
      </c>
      <c r="D405" s="335"/>
      <c r="E405" s="335"/>
      <c r="F405" s="335"/>
      <c r="G405" s="337" t="s">
        <v>893</v>
      </c>
      <c r="H405" s="337" t="s">
        <v>898</v>
      </c>
      <c r="I405" s="337" t="s">
        <v>856</v>
      </c>
      <c r="J405" s="337" t="s">
        <v>1070</v>
      </c>
      <c r="K405" s="337" t="s">
        <v>1070</v>
      </c>
    </row>
    <row r="406" spans="1:11" ht="30">
      <c r="A406" s="337" t="s">
        <v>704</v>
      </c>
      <c r="B406" s="339">
        <v>0</v>
      </c>
      <c r="C406" s="339">
        <v>0</v>
      </c>
      <c r="D406" s="335"/>
      <c r="E406" s="335"/>
      <c r="F406" s="335"/>
      <c r="G406" s="337" t="s">
        <v>892</v>
      </c>
      <c r="H406" s="337" t="s">
        <v>901</v>
      </c>
      <c r="I406" s="337" t="s">
        <v>888</v>
      </c>
      <c r="J406" s="337" t="s">
        <v>911</v>
      </c>
      <c r="K406" s="337" t="s">
        <v>911</v>
      </c>
    </row>
    <row r="407" spans="1:11" ht="30">
      <c r="A407" s="337" t="s">
        <v>705</v>
      </c>
      <c r="B407" s="339">
        <v>0</v>
      </c>
      <c r="C407" s="339">
        <v>0</v>
      </c>
      <c r="D407" s="335"/>
      <c r="E407" s="335"/>
      <c r="F407" s="335"/>
      <c r="G407" s="337" t="s">
        <v>901</v>
      </c>
      <c r="H407" s="337" t="s">
        <v>901</v>
      </c>
      <c r="I407" s="337" t="s">
        <v>831</v>
      </c>
      <c r="J407" s="337" t="s">
        <v>882</v>
      </c>
      <c r="K407" s="337" t="s">
        <v>882</v>
      </c>
    </row>
    <row r="408" spans="1:11" ht="30">
      <c r="A408" s="336" t="s">
        <v>706</v>
      </c>
      <c r="B408" s="340">
        <v>0</v>
      </c>
      <c r="C408" s="340">
        <v>0</v>
      </c>
      <c r="D408" s="335"/>
      <c r="E408" s="335"/>
      <c r="F408" s="335"/>
      <c r="G408" s="336" t="s">
        <v>980</v>
      </c>
      <c r="H408" s="336" t="s">
        <v>990</v>
      </c>
      <c r="I408" s="336" t="s">
        <v>981</v>
      </c>
      <c r="J408" s="336" t="s">
        <v>917</v>
      </c>
      <c r="K408" s="336" t="s">
        <v>917</v>
      </c>
    </row>
    <row r="409" spans="1:11" ht="30">
      <c r="A409" s="336" t="s">
        <v>1169</v>
      </c>
      <c r="B409" s="340">
        <v>0</v>
      </c>
      <c r="C409" s="340">
        <v>0</v>
      </c>
      <c r="D409" s="335"/>
      <c r="E409" s="335"/>
      <c r="F409" s="335"/>
      <c r="G409" s="336" t="s">
        <v>914</v>
      </c>
      <c r="H409" s="336" t="s">
        <v>885</v>
      </c>
      <c r="I409" s="336" t="s">
        <v>888</v>
      </c>
      <c r="J409" s="336" t="s">
        <v>917</v>
      </c>
      <c r="K409" s="336" t="s">
        <v>917</v>
      </c>
    </row>
    <row r="410" spans="1:11" ht="30">
      <c r="A410" s="337" t="s">
        <v>708</v>
      </c>
      <c r="B410" s="339">
        <v>0</v>
      </c>
      <c r="C410" s="339">
        <v>0</v>
      </c>
      <c r="D410" s="335"/>
      <c r="E410" s="335"/>
      <c r="F410" s="335"/>
      <c r="G410" s="337" t="s">
        <v>914</v>
      </c>
      <c r="H410" s="337" t="s">
        <v>922</v>
      </c>
      <c r="I410" s="337" t="s">
        <v>910</v>
      </c>
      <c r="J410" s="337" t="s">
        <v>917</v>
      </c>
      <c r="K410" s="337" t="s">
        <v>917</v>
      </c>
    </row>
    <row r="411" spans="1:11" ht="30">
      <c r="A411" s="337" t="s">
        <v>709</v>
      </c>
      <c r="B411" s="339">
        <v>0</v>
      </c>
      <c r="C411" s="339">
        <v>0</v>
      </c>
      <c r="D411" s="335"/>
      <c r="E411" s="335"/>
      <c r="F411" s="335"/>
      <c r="G411" s="337" t="s">
        <v>924</v>
      </c>
      <c r="H411" s="337" t="s">
        <v>920</v>
      </c>
      <c r="I411" s="337" t="s">
        <v>897</v>
      </c>
      <c r="J411" s="337" t="s">
        <v>949</v>
      </c>
      <c r="K411" s="337" t="s">
        <v>949</v>
      </c>
    </row>
    <row r="412" spans="1:11" ht="30">
      <c r="A412" s="337" t="s">
        <v>710</v>
      </c>
      <c r="B412" s="339">
        <v>0</v>
      </c>
      <c r="C412" s="339">
        <v>0</v>
      </c>
      <c r="D412" s="335"/>
      <c r="E412" s="335"/>
      <c r="F412" s="335"/>
      <c r="G412" s="337" t="s">
        <v>921</v>
      </c>
      <c r="H412" s="337" t="s">
        <v>885</v>
      </c>
      <c r="I412" s="337" t="s">
        <v>897</v>
      </c>
      <c r="J412" s="337" t="s">
        <v>951</v>
      </c>
      <c r="K412" s="337" t="s">
        <v>951</v>
      </c>
    </row>
    <row r="413" spans="1:11" ht="30">
      <c r="A413" s="337" t="s">
        <v>707</v>
      </c>
      <c r="B413" s="339">
        <v>0</v>
      </c>
      <c r="C413" s="339">
        <v>0</v>
      </c>
      <c r="D413" s="335"/>
      <c r="E413" s="335"/>
      <c r="F413" s="335"/>
      <c r="G413" s="337" t="s">
        <v>885</v>
      </c>
      <c r="H413" s="337" t="s">
        <v>885</v>
      </c>
      <c r="I413" s="337" t="s">
        <v>831</v>
      </c>
      <c r="J413" s="337" t="s">
        <v>836</v>
      </c>
      <c r="K413" s="337" t="s">
        <v>836</v>
      </c>
    </row>
    <row r="414" spans="1:11" ht="30">
      <c r="A414" s="336" t="s">
        <v>711</v>
      </c>
      <c r="B414" s="340">
        <v>0</v>
      </c>
      <c r="C414" s="340">
        <v>0</v>
      </c>
      <c r="D414" s="335"/>
      <c r="E414" s="335"/>
      <c r="F414" s="335"/>
      <c r="G414" s="336" t="s">
        <v>899</v>
      </c>
      <c r="H414" s="336" t="s">
        <v>920</v>
      </c>
      <c r="I414" s="336" t="s">
        <v>910</v>
      </c>
      <c r="J414" s="336" t="s">
        <v>947</v>
      </c>
      <c r="K414" s="336" t="s">
        <v>947</v>
      </c>
    </row>
    <row r="415" spans="1:11" ht="30">
      <c r="A415" s="337" t="s">
        <v>712</v>
      </c>
      <c r="B415" s="339">
        <v>0</v>
      </c>
      <c r="C415" s="339">
        <v>0</v>
      </c>
      <c r="D415" s="335"/>
      <c r="E415" s="335"/>
      <c r="F415" s="335"/>
      <c r="G415" s="337" t="s">
        <v>899</v>
      </c>
      <c r="H415" s="337" t="s">
        <v>901</v>
      </c>
      <c r="I415" s="337" t="s">
        <v>897</v>
      </c>
      <c r="J415" s="337" t="s">
        <v>947</v>
      </c>
      <c r="K415" s="337" t="s">
        <v>947</v>
      </c>
    </row>
    <row r="416" spans="1:11" ht="30">
      <c r="A416" s="337" t="s">
        <v>713</v>
      </c>
      <c r="B416" s="339">
        <v>0</v>
      </c>
      <c r="C416" s="339">
        <v>0</v>
      </c>
      <c r="D416" s="335"/>
      <c r="E416" s="335"/>
      <c r="F416" s="335"/>
      <c r="G416" s="337" t="s">
        <v>901</v>
      </c>
      <c r="H416" s="337" t="s">
        <v>922</v>
      </c>
      <c r="I416" s="337" t="s">
        <v>897</v>
      </c>
      <c r="J416" s="337" t="s">
        <v>1071</v>
      </c>
      <c r="K416" s="337" t="s">
        <v>1071</v>
      </c>
    </row>
    <row r="417" spans="1:11" ht="30">
      <c r="A417" s="337" t="s">
        <v>714</v>
      </c>
      <c r="B417" s="339">
        <v>0</v>
      </c>
      <c r="C417" s="339">
        <v>0</v>
      </c>
      <c r="D417" s="335"/>
      <c r="E417" s="335"/>
      <c r="F417" s="335"/>
      <c r="G417" s="337" t="s">
        <v>924</v>
      </c>
      <c r="H417" s="337" t="s">
        <v>924</v>
      </c>
      <c r="I417" s="337" t="s">
        <v>890</v>
      </c>
      <c r="J417" s="337" t="s">
        <v>911</v>
      </c>
      <c r="K417" s="337" t="s">
        <v>911</v>
      </c>
    </row>
    <row r="418" spans="1:11" ht="30">
      <c r="A418" s="337" t="s">
        <v>715</v>
      </c>
      <c r="B418" s="339">
        <v>0</v>
      </c>
      <c r="C418" s="339">
        <v>0</v>
      </c>
      <c r="D418" s="335"/>
      <c r="E418" s="335"/>
      <c r="F418" s="335"/>
      <c r="G418" s="337" t="s">
        <v>920</v>
      </c>
      <c r="H418" s="337" t="s">
        <v>920</v>
      </c>
      <c r="I418" s="337" t="s">
        <v>890</v>
      </c>
      <c r="J418" s="337" t="s">
        <v>911</v>
      </c>
      <c r="K418" s="337" t="s">
        <v>911</v>
      </c>
    </row>
    <row r="419" spans="1:11" ht="30">
      <c r="A419" s="337" t="s">
        <v>716</v>
      </c>
      <c r="B419" s="339">
        <v>0</v>
      </c>
      <c r="C419" s="339">
        <v>0</v>
      </c>
      <c r="D419" s="335"/>
      <c r="E419" s="335"/>
      <c r="F419" s="335"/>
      <c r="G419" s="337" t="s">
        <v>924</v>
      </c>
      <c r="H419" s="337" t="s">
        <v>924</v>
      </c>
      <c r="I419" s="337" t="s">
        <v>831</v>
      </c>
      <c r="J419" s="337" t="s">
        <v>911</v>
      </c>
      <c r="K419" s="337" t="s">
        <v>911</v>
      </c>
    </row>
    <row r="420" spans="1:11" ht="30">
      <c r="A420" s="337" t="s">
        <v>717</v>
      </c>
      <c r="B420" s="339">
        <v>0</v>
      </c>
      <c r="C420" s="339">
        <v>0</v>
      </c>
      <c r="D420" s="335"/>
      <c r="E420" s="335"/>
      <c r="F420" s="335"/>
      <c r="G420" s="337" t="s">
        <v>924</v>
      </c>
      <c r="H420" s="337" t="s">
        <v>924</v>
      </c>
      <c r="I420" s="337" t="s">
        <v>831</v>
      </c>
      <c r="J420" s="337" t="s">
        <v>911</v>
      </c>
      <c r="K420" s="337" t="s">
        <v>911</v>
      </c>
    </row>
    <row r="421" spans="1:11" ht="30">
      <c r="A421" s="337" t="s">
        <v>718</v>
      </c>
      <c r="B421" s="339">
        <v>0</v>
      </c>
      <c r="C421" s="339">
        <v>0</v>
      </c>
      <c r="D421" s="335"/>
      <c r="E421" s="335"/>
      <c r="F421" s="335"/>
      <c r="G421" s="337" t="s">
        <v>924</v>
      </c>
      <c r="H421" s="337" t="s">
        <v>924</v>
      </c>
      <c r="I421" s="337" t="s">
        <v>831</v>
      </c>
      <c r="J421" s="337" t="s">
        <v>911</v>
      </c>
      <c r="K421" s="337" t="s">
        <v>911</v>
      </c>
    </row>
    <row r="422" spans="1:11" ht="30">
      <c r="A422" s="337" t="s">
        <v>719</v>
      </c>
      <c r="B422" s="339">
        <v>0</v>
      </c>
      <c r="C422" s="339">
        <v>0</v>
      </c>
      <c r="D422" s="335"/>
      <c r="E422" s="335"/>
      <c r="F422" s="335"/>
      <c r="G422" s="337" t="s">
        <v>920</v>
      </c>
      <c r="H422" s="337" t="s">
        <v>920</v>
      </c>
      <c r="I422" s="337" t="s">
        <v>831</v>
      </c>
      <c r="J422" s="337" t="s">
        <v>911</v>
      </c>
      <c r="K422" s="337" t="s">
        <v>911</v>
      </c>
    </row>
    <row r="423" spans="1:11" ht="30">
      <c r="A423" s="337" t="s">
        <v>720</v>
      </c>
      <c r="B423" s="339">
        <v>0</v>
      </c>
      <c r="C423" s="339">
        <v>0</v>
      </c>
      <c r="D423" s="335"/>
      <c r="E423" s="335"/>
      <c r="F423" s="335"/>
      <c r="G423" s="337" t="s">
        <v>920</v>
      </c>
      <c r="H423" s="337" t="s">
        <v>920</v>
      </c>
      <c r="I423" s="337" t="s">
        <v>831</v>
      </c>
      <c r="J423" s="337" t="s">
        <v>911</v>
      </c>
      <c r="K423" s="337" t="s">
        <v>911</v>
      </c>
    </row>
    <row r="424" spans="1:11" ht="30">
      <c r="A424" s="337" t="s">
        <v>721</v>
      </c>
      <c r="B424" s="339">
        <v>0</v>
      </c>
      <c r="C424" s="339">
        <v>0</v>
      </c>
      <c r="D424" s="335"/>
      <c r="E424" s="335"/>
      <c r="F424" s="335"/>
      <c r="G424" s="337" t="s">
        <v>920</v>
      </c>
      <c r="H424" s="337" t="s">
        <v>920</v>
      </c>
      <c r="I424" s="337" t="s">
        <v>831</v>
      </c>
      <c r="J424" s="337" t="s">
        <v>911</v>
      </c>
      <c r="K424" s="337" t="s">
        <v>911</v>
      </c>
    </row>
    <row r="425" spans="1:11" ht="30">
      <c r="A425" s="337" t="s">
        <v>722</v>
      </c>
      <c r="B425" s="339">
        <v>0</v>
      </c>
      <c r="C425" s="339">
        <v>0</v>
      </c>
      <c r="D425" s="335"/>
      <c r="E425" s="335"/>
      <c r="F425" s="335"/>
      <c r="G425" s="337" t="s">
        <v>920</v>
      </c>
      <c r="H425" s="337" t="s">
        <v>920</v>
      </c>
      <c r="I425" s="337" t="s">
        <v>831</v>
      </c>
      <c r="J425" s="337" t="s">
        <v>997</v>
      </c>
      <c r="K425" s="337" t="s">
        <v>997</v>
      </c>
    </row>
    <row r="426" spans="1:11" ht="30">
      <c r="A426" s="336" t="s">
        <v>723</v>
      </c>
      <c r="B426" s="340">
        <v>0</v>
      </c>
      <c r="C426" s="340">
        <v>0</v>
      </c>
      <c r="D426" s="335"/>
      <c r="E426" s="335"/>
      <c r="F426" s="335"/>
      <c r="G426" s="336" t="s">
        <v>914</v>
      </c>
      <c r="H426" s="336" t="s">
        <v>915</v>
      </c>
      <c r="I426" s="336" t="s">
        <v>916</v>
      </c>
      <c r="J426" s="336" t="s">
        <v>917</v>
      </c>
      <c r="K426" s="336" t="s">
        <v>917</v>
      </c>
    </row>
    <row r="427" spans="1:11" ht="30">
      <c r="A427" s="337" t="s">
        <v>724</v>
      </c>
      <c r="B427" s="339">
        <v>0</v>
      </c>
      <c r="C427" s="339">
        <v>0</v>
      </c>
      <c r="D427" s="335"/>
      <c r="E427" s="335"/>
      <c r="F427" s="335"/>
      <c r="G427" s="337" t="s">
        <v>914</v>
      </c>
      <c r="H427" s="337" t="s">
        <v>914</v>
      </c>
      <c r="I427" s="337" t="s">
        <v>890</v>
      </c>
      <c r="J427" s="337" t="s">
        <v>917</v>
      </c>
      <c r="K427" s="337" t="s">
        <v>917</v>
      </c>
    </row>
    <row r="428" spans="1:11" ht="30">
      <c r="A428" s="337" t="s">
        <v>725</v>
      </c>
      <c r="B428" s="339">
        <v>0</v>
      </c>
      <c r="C428" s="339">
        <v>0</v>
      </c>
      <c r="D428" s="335"/>
      <c r="E428" s="335"/>
      <c r="F428" s="335"/>
      <c r="G428" s="337" t="s">
        <v>919</v>
      </c>
      <c r="H428" s="337" t="s">
        <v>920</v>
      </c>
      <c r="I428" s="337" t="s">
        <v>903</v>
      </c>
      <c r="J428" s="337" t="s">
        <v>880</v>
      </c>
      <c r="K428" s="337" t="s">
        <v>880</v>
      </c>
    </row>
    <row r="429" spans="1:11" ht="30">
      <c r="A429" s="337" t="s">
        <v>726</v>
      </c>
      <c r="B429" s="339">
        <v>0</v>
      </c>
      <c r="C429" s="339">
        <v>0</v>
      </c>
      <c r="D429" s="335"/>
      <c r="E429" s="335"/>
      <c r="F429" s="335"/>
      <c r="G429" s="337" t="s">
        <v>885</v>
      </c>
      <c r="H429" s="337" t="s">
        <v>915</v>
      </c>
      <c r="I429" s="337" t="s">
        <v>856</v>
      </c>
      <c r="J429" s="337" t="s">
        <v>969</v>
      </c>
      <c r="K429" s="337" t="s">
        <v>969</v>
      </c>
    </row>
    <row r="430" spans="1:11" ht="30">
      <c r="A430" s="337" t="s">
        <v>727</v>
      </c>
      <c r="B430" s="339">
        <v>0</v>
      </c>
      <c r="C430" s="339">
        <v>0</v>
      </c>
      <c r="D430" s="335"/>
      <c r="E430" s="335"/>
      <c r="F430" s="335"/>
      <c r="G430" s="337" t="s">
        <v>901</v>
      </c>
      <c r="H430" s="337" t="s">
        <v>934</v>
      </c>
      <c r="I430" s="337" t="s">
        <v>918</v>
      </c>
      <c r="J430" s="337" t="s">
        <v>969</v>
      </c>
      <c r="K430" s="337" t="s">
        <v>969</v>
      </c>
    </row>
    <row r="431" spans="1:11" ht="30">
      <c r="A431" s="337" t="s">
        <v>728</v>
      </c>
      <c r="B431" s="339">
        <v>0</v>
      </c>
      <c r="C431" s="339">
        <v>0</v>
      </c>
      <c r="D431" s="335"/>
      <c r="E431" s="335"/>
      <c r="F431" s="335"/>
      <c r="G431" s="337" t="s">
        <v>915</v>
      </c>
      <c r="H431" s="337" t="s">
        <v>915</v>
      </c>
      <c r="I431" s="337" t="s">
        <v>831</v>
      </c>
      <c r="J431" s="337" t="s">
        <v>904</v>
      </c>
      <c r="K431" s="337" t="s">
        <v>904</v>
      </c>
    </row>
    <row r="432" spans="1:11" ht="30">
      <c r="A432" s="336" t="s">
        <v>729</v>
      </c>
      <c r="B432" s="340">
        <v>0</v>
      </c>
      <c r="C432" s="340">
        <v>0</v>
      </c>
      <c r="D432" s="335"/>
      <c r="E432" s="335"/>
      <c r="F432" s="335"/>
      <c r="G432" s="336" t="s">
        <v>980</v>
      </c>
      <c r="H432" s="336" t="s">
        <v>990</v>
      </c>
      <c r="I432" s="336" t="s">
        <v>981</v>
      </c>
      <c r="J432" s="336" t="s">
        <v>1073</v>
      </c>
      <c r="K432" s="336" t="s">
        <v>1073</v>
      </c>
    </row>
    <row r="433" spans="1:11" ht="30">
      <c r="A433" s="337" t="s">
        <v>730</v>
      </c>
      <c r="B433" s="339">
        <v>0</v>
      </c>
      <c r="C433" s="339">
        <v>0</v>
      </c>
      <c r="D433" s="335"/>
      <c r="E433" s="335"/>
      <c r="F433" s="335"/>
      <c r="G433" s="337" t="s">
        <v>921</v>
      </c>
      <c r="H433" s="337" t="s">
        <v>929</v>
      </c>
      <c r="I433" s="337" t="s">
        <v>910</v>
      </c>
      <c r="J433" s="337" t="s">
        <v>1073</v>
      </c>
      <c r="K433" s="337" t="s">
        <v>1073</v>
      </c>
    </row>
    <row r="434" spans="1:11" ht="30">
      <c r="A434" s="337" t="s">
        <v>731</v>
      </c>
      <c r="B434" s="339">
        <v>0</v>
      </c>
      <c r="C434" s="339">
        <v>0</v>
      </c>
      <c r="D434" s="335"/>
      <c r="E434" s="335"/>
      <c r="F434" s="335"/>
      <c r="G434" s="337" t="s">
        <v>885</v>
      </c>
      <c r="H434" s="337" t="s">
        <v>979</v>
      </c>
      <c r="I434" s="337" t="s">
        <v>910</v>
      </c>
      <c r="J434" s="337" t="s">
        <v>911</v>
      </c>
      <c r="K434" s="337" t="s">
        <v>911</v>
      </c>
    </row>
    <row r="435" spans="1:11" ht="30">
      <c r="A435" s="337" t="s">
        <v>732</v>
      </c>
      <c r="B435" s="339">
        <v>0</v>
      </c>
      <c r="C435" s="339">
        <v>0</v>
      </c>
      <c r="D435" s="335"/>
      <c r="E435" s="335"/>
      <c r="F435" s="335"/>
      <c r="G435" s="337" t="s">
        <v>989</v>
      </c>
      <c r="H435" s="337" t="s">
        <v>898</v>
      </c>
      <c r="I435" s="337" t="s">
        <v>918</v>
      </c>
      <c r="J435" s="337" t="s">
        <v>911</v>
      </c>
      <c r="K435" s="337" t="s">
        <v>911</v>
      </c>
    </row>
    <row r="436" spans="1:11" ht="30">
      <c r="A436" s="337" t="s">
        <v>733</v>
      </c>
      <c r="B436" s="339">
        <v>0</v>
      </c>
      <c r="C436" s="339">
        <v>0</v>
      </c>
      <c r="D436" s="335"/>
      <c r="E436" s="335"/>
      <c r="F436" s="335"/>
      <c r="G436" s="337" t="s">
        <v>989</v>
      </c>
      <c r="H436" s="337" t="s">
        <v>892</v>
      </c>
      <c r="I436" s="337" t="s">
        <v>856</v>
      </c>
      <c r="J436" s="337" t="s">
        <v>911</v>
      </c>
      <c r="K436" s="337" t="s">
        <v>911</v>
      </c>
    </row>
    <row r="437" spans="1:11" ht="30">
      <c r="A437" s="337" t="s">
        <v>734</v>
      </c>
      <c r="B437" s="339">
        <v>0</v>
      </c>
      <c r="C437" s="339">
        <v>0</v>
      </c>
      <c r="D437" s="335"/>
      <c r="E437" s="335"/>
      <c r="F437" s="335"/>
      <c r="G437" s="337" t="s">
        <v>980</v>
      </c>
      <c r="H437" s="337" t="s">
        <v>986</v>
      </c>
      <c r="I437" s="337" t="s">
        <v>897</v>
      </c>
      <c r="J437" s="337" t="s">
        <v>911</v>
      </c>
      <c r="K437" s="337" t="s">
        <v>911</v>
      </c>
    </row>
    <row r="438" spans="1:11" ht="30">
      <c r="A438" s="337" t="s">
        <v>735</v>
      </c>
      <c r="B438" s="339">
        <v>0</v>
      </c>
      <c r="C438" s="339">
        <v>0</v>
      </c>
      <c r="D438" s="335"/>
      <c r="E438" s="335"/>
      <c r="F438" s="335"/>
      <c r="G438" s="337" t="s">
        <v>898</v>
      </c>
      <c r="H438" s="337" t="s">
        <v>919</v>
      </c>
      <c r="I438" s="337" t="s">
        <v>856</v>
      </c>
      <c r="J438" s="337" t="s">
        <v>911</v>
      </c>
      <c r="K438" s="337" t="s">
        <v>911</v>
      </c>
    </row>
    <row r="439" spans="1:11" ht="30">
      <c r="A439" s="337" t="s">
        <v>736</v>
      </c>
      <c r="B439" s="339">
        <v>0</v>
      </c>
      <c r="C439" s="339">
        <v>0</v>
      </c>
      <c r="D439" s="335"/>
      <c r="E439" s="335"/>
      <c r="F439" s="335"/>
      <c r="G439" s="337" t="s">
        <v>894</v>
      </c>
      <c r="H439" s="337" t="s">
        <v>919</v>
      </c>
      <c r="I439" s="337" t="s">
        <v>895</v>
      </c>
      <c r="J439" s="337" t="s">
        <v>911</v>
      </c>
      <c r="K439" s="337" t="s">
        <v>911</v>
      </c>
    </row>
    <row r="440" spans="1:11" ht="30">
      <c r="A440" s="337" t="s">
        <v>737</v>
      </c>
      <c r="B440" s="339">
        <v>0</v>
      </c>
      <c r="C440" s="339">
        <v>0</v>
      </c>
      <c r="D440" s="335"/>
      <c r="E440" s="335"/>
      <c r="F440" s="335"/>
      <c r="G440" s="337" t="s">
        <v>885</v>
      </c>
      <c r="H440" s="337" t="s">
        <v>990</v>
      </c>
      <c r="I440" s="337" t="s">
        <v>903</v>
      </c>
      <c r="J440" s="337" t="s">
        <v>969</v>
      </c>
      <c r="K440" s="337" t="s">
        <v>969</v>
      </c>
    </row>
    <row r="441" spans="1:11" ht="30">
      <c r="A441" s="337" t="s">
        <v>738</v>
      </c>
      <c r="B441" s="339">
        <v>0</v>
      </c>
      <c r="C441" s="339">
        <v>0</v>
      </c>
      <c r="D441" s="335"/>
      <c r="E441" s="335"/>
      <c r="F441" s="335"/>
      <c r="G441" s="337" t="s">
        <v>990</v>
      </c>
      <c r="H441" s="337" t="s">
        <v>990</v>
      </c>
      <c r="I441" s="337" t="s">
        <v>831</v>
      </c>
      <c r="J441" s="337" t="s">
        <v>972</v>
      </c>
      <c r="K441" s="337" t="s">
        <v>972</v>
      </c>
    </row>
    <row r="442" spans="1:11" ht="30">
      <c r="A442" s="337" t="s">
        <v>739</v>
      </c>
      <c r="B442" s="339">
        <v>0</v>
      </c>
      <c r="C442" s="339">
        <v>0</v>
      </c>
      <c r="D442" s="335"/>
      <c r="E442" s="335"/>
      <c r="F442" s="335"/>
      <c r="G442" s="337" t="s">
        <v>990</v>
      </c>
      <c r="H442" s="337" t="s">
        <v>990</v>
      </c>
      <c r="I442" s="337" t="s">
        <v>831</v>
      </c>
      <c r="J442" s="337" t="s">
        <v>904</v>
      </c>
      <c r="K442" s="337" t="s">
        <v>904</v>
      </c>
    </row>
    <row r="443" spans="1:11" ht="30">
      <c r="A443" s="336" t="s">
        <v>740</v>
      </c>
      <c r="B443" s="340">
        <v>0</v>
      </c>
      <c r="C443" s="340">
        <v>0</v>
      </c>
      <c r="D443" s="335"/>
      <c r="E443" s="335"/>
      <c r="F443" s="335"/>
      <c r="G443" s="336" t="s">
        <v>963</v>
      </c>
      <c r="H443" s="336" t="s">
        <v>862</v>
      </c>
      <c r="I443" s="336" t="s">
        <v>1170</v>
      </c>
      <c r="J443" s="336" t="s">
        <v>848</v>
      </c>
      <c r="K443" s="336" t="s">
        <v>848</v>
      </c>
    </row>
    <row r="444" spans="1:11" ht="30">
      <c r="A444" s="336" t="s">
        <v>741</v>
      </c>
      <c r="B444" s="340">
        <v>0</v>
      </c>
      <c r="C444" s="340">
        <v>0</v>
      </c>
      <c r="D444" s="335"/>
      <c r="E444" s="335"/>
      <c r="F444" s="335"/>
      <c r="G444" s="336" t="s">
        <v>963</v>
      </c>
      <c r="H444" s="336" t="s">
        <v>1017</v>
      </c>
      <c r="I444" s="336" t="s">
        <v>855</v>
      </c>
      <c r="J444" s="336" t="s">
        <v>848</v>
      </c>
      <c r="K444" s="336" t="s">
        <v>848</v>
      </c>
    </row>
    <row r="445" spans="1:11" ht="30">
      <c r="A445" s="337" t="s">
        <v>742</v>
      </c>
      <c r="B445" s="339">
        <v>0</v>
      </c>
      <c r="C445" s="339">
        <v>0</v>
      </c>
      <c r="D445" s="335"/>
      <c r="E445" s="335"/>
      <c r="F445" s="335"/>
      <c r="G445" s="337" t="s">
        <v>963</v>
      </c>
      <c r="H445" s="337" t="s">
        <v>960</v>
      </c>
      <c r="I445" s="337" t="s">
        <v>910</v>
      </c>
      <c r="J445" s="337" t="s">
        <v>848</v>
      </c>
      <c r="K445" s="337" t="s">
        <v>848</v>
      </c>
    </row>
    <row r="446" spans="1:11" ht="30">
      <c r="A446" s="337" t="s">
        <v>743</v>
      </c>
      <c r="B446" s="339">
        <v>0</v>
      </c>
      <c r="C446" s="339">
        <v>0</v>
      </c>
      <c r="D446" s="335"/>
      <c r="E446" s="335"/>
      <c r="F446" s="335"/>
      <c r="G446" s="337" t="s">
        <v>965</v>
      </c>
      <c r="H446" s="337" t="s">
        <v>1017</v>
      </c>
      <c r="I446" s="337" t="s">
        <v>897</v>
      </c>
      <c r="J446" s="337" t="s">
        <v>1074</v>
      </c>
      <c r="K446" s="337" t="s">
        <v>1074</v>
      </c>
    </row>
    <row r="447" spans="1:11" ht="30">
      <c r="A447" s="337" t="s">
        <v>744</v>
      </c>
      <c r="B447" s="339">
        <v>0</v>
      </c>
      <c r="C447" s="339">
        <v>0</v>
      </c>
      <c r="D447" s="335"/>
      <c r="E447" s="335"/>
      <c r="F447" s="335"/>
      <c r="G447" s="337" t="s">
        <v>958</v>
      </c>
      <c r="H447" s="337" t="s">
        <v>966</v>
      </c>
      <c r="I447" s="337" t="s">
        <v>897</v>
      </c>
      <c r="J447" s="337" t="s">
        <v>928</v>
      </c>
      <c r="K447" s="337" t="s">
        <v>928</v>
      </c>
    </row>
    <row r="448" spans="1:11" ht="30">
      <c r="A448" s="337" t="s">
        <v>745</v>
      </c>
      <c r="B448" s="339">
        <v>0</v>
      </c>
      <c r="C448" s="339">
        <v>0</v>
      </c>
      <c r="D448" s="335"/>
      <c r="E448" s="335"/>
      <c r="F448" s="335"/>
      <c r="G448" s="337" t="s">
        <v>960</v>
      </c>
      <c r="H448" s="337" t="s">
        <v>958</v>
      </c>
      <c r="I448" s="337" t="s">
        <v>895</v>
      </c>
      <c r="J448" s="337" t="s">
        <v>840</v>
      </c>
      <c r="K448" s="337" t="s">
        <v>840</v>
      </c>
    </row>
    <row r="449" spans="1:11" ht="30">
      <c r="A449" s="337" t="s">
        <v>746</v>
      </c>
      <c r="B449" s="339">
        <v>0</v>
      </c>
      <c r="C449" s="339">
        <v>0</v>
      </c>
      <c r="D449" s="335"/>
      <c r="E449" s="335"/>
      <c r="F449" s="335"/>
      <c r="G449" s="337" t="s">
        <v>1017</v>
      </c>
      <c r="H449" s="337" t="s">
        <v>1017</v>
      </c>
      <c r="I449" s="337" t="s">
        <v>831</v>
      </c>
      <c r="J449" s="337" t="s">
        <v>884</v>
      </c>
      <c r="K449" s="337" t="s">
        <v>884</v>
      </c>
    </row>
    <row r="450" spans="1:11" ht="30">
      <c r="A450" s="336" t="s">
        <v>747</v>
      </c>
      <c r="B450" s="340">
        <v>0</v>
      </c>
      <c r="C450" s="340">
        <v>0</v>
      </c>
      <c r="D450" s="335"/>
      <c r="E450" s="335"/>
      <c r="F450" s="335"/>
      <c r="G450" s="336" t="s">
        <v>963</v>
      </c>
      <c r="H450" s="336" t="s">
        <v>987</v>
      </c>
      <c r="I450" s="336" t="s">
        <v>834</v>
      </c>
      <c r="J450" s="336" t="s">
        <v>939</v>
      </c>
      <c r="K450" s="336" t="s">
        <v>939</v>
      </c>
    </row>
    <row r="451" spans="1:11" ht="30">
      <c r="A451" s="337" t="s">
        <v>748</v>
      </c>
      <c r="B451" s="339">
        <v>0</v>
      </c>
      <c r="C451" s="339">
        <v>0</v>
      </c>
      <c r="D451" s="335"/>
      <c r="E451" s="335"/>
      <c r="F451" s="335"/>
      <c r="G451" s="337" t="s">
        <v>980</v>
      </c>
      <c r="H451" s="337" t="s">
        <v>987</v>
      </c>
      <c r="I451" s="337" t="s">
        <v>895</v>
      </c>
      <c r="J451" s="337" t="s">
        <v>1071</v>
      </c>
      <c r="K451" s="337" t="s">
        <v>1071</v>
      </c>
    </row>
    <row r="452" spans="1:11" ht="30">
      <c r="A452" s="337" t="s">
        <v>749</v>
      </c>
      <c r="B452" s="339">
        <v>0</v>
      </c>
      <c r="C452" s="339">
        <v>0</v>
      </c>
      <c r="D452" s="335"/>
      <c r="E452" s="335"/>
      <c r="F452" s="335"/>
      <c r="G452" s="337" t="s">
        <v>960</v>
      </c>
      <c r="H452" s="337" t="s">
        <v>985</v>
      </c>
      <c r="I452" s="337" t="s">
        <v>856</v>
      </c>
      <c r="J452" s="337" t="s">
        <v>939</v>
      </c>
      <c r="K452" s="337" t="s">
        <v>939</v>
      </c>
    </row>
    <row r="453" spans="1:11" ht="30">
      <c r="A453" s="337" t="s">
        <v>750</v>
      </c>
      <c r="B453" s="339">
        <v>0</v>
      </c>
      <c r="C453" s="339">
        <v>0</v>
      </c>
      <c r="D453" s="335"/>
      <c r="E453" s="335"/>
      <c r="F453" s="335"/>
      <c r="G453" s="337" t="s">
        <v>963</v>
      </c>
      <c r="H453" s="337" t="s">
        <v>960</v>
      </c>
      <c r="I453" s="337" t="s">
        <v>910</v>
      </c>
      <c r="J453" s="337" t="s">
        <v>1071</v>
      </c>
      <c r="K453" s="337" t="s">
        <v>1071</v>
      </c>
    </row>
    <row r="454" spans="1:11" ht="30">
      <c r="A454" s="337" t="s">
        <v>751</v>
      </c>
      <c r="B454" s="339">
        <v>0</v>
      </c>
      <c r="C454" s="339">
        <v>0</v>
      </c>
      <c r="D454" s="335"/>
      <c r="E454" s="335"/>
      <c r="F454" s="335"/>
      <c r="G454" s="337" t="s">
        <v>987</v>
      </c>
      <c r="H454" s="337" t="s">
        <v>987</v>
      </c>
      <c r="I454" s="337" t="s">
        <v>831</v>
      </c>
      <c r="J454" s="337" t="s">
        <v>1001</v>
      </c>
      <c r="K454" s="337" t="s">
        <v>1001</v>
      </c>
    </row>
    <row r="455" spans="1:11" ht="30">
      <c r="A455" s="336" t="s">
        <v>752</v>
      </c>
      <c r="B455" s="340">
        <v>0</v>
      </c>
      <c r="C455" s="340">
        <v>0</v>
      </c>
      <c r="D455" s="335"/>
      <c r="E455" s="335"/>
      <c r="F455" s="335"/>
      <c r="G455" s="336" t="s">
        <v>964</v>
      </c>
      <c r="H455" s="336" t="s">
        <v>922</v>
      </c>
      <c r="I455" s="336" t="s">
        <v>983</v>
      </c>
      <c r="J455" s="336" t="s">
        <v>992</v>
      </c>
      <c r="K455" s="336" t="s">
        <v>992</v>
      </c>
    </row>
    <row r="456" spans="1:11" ht="30">
      <c r="A456" s="337" t="s">
        <v>753</v>
      </c>
      <c r="B456" s="339">
        <v>0</v>
      </c>
      <c r="C456" s="339">
        <v>0</v>
      </c>
      <c r="D456" s="335"/>
      <c r="E456" s="335"/>
      <c r="F456" s="335"/>
      <c r="G456" s="337" t="s">
        <v>964</v>
      </c>
      <c r="H456" s="337" t="s">
        <v>1168</v>
      </c>
      <c r="I456" s="337" t="s">
        <v>918</v>
      </c>
      <c r="J456" s="337" t="s">
        <v>992</v>
      </c>
      <c r="K456" s="337" t="s">
        <v>992</v>
      </c>
    </row>
    <row r="457" spans="1:11" ht="30">
      <c r="A457" s="337" t="s">
        <v>754</v>
      </c>
      <c r="B457" s="339">
        <v>0</v>
      </c>
      <c r="C457" s="339">
        <v>0</v>
      </c>
      <c r="D457" s="335"/>
      <c r="E457" s="335"/>
      <c r="F457" s="335"/>
      <c r="G457" s="337" t="s">
        <v>1168</v>
      </c>
      <c r="H457" s="337" t="s">
        <v>987</v>
      </c>
      <c r="I457" s="337" t="s">
        <v>903</v>
      </c>
      <c r="J457" s="337" t="s">
        <v>1010</v>
      </c>
      <c r="K457" s="337" t="s">
        <v>1010</v>
      </c>
    </row>
    <row r="458" spans="1:11" ht="30">
      <c r="A458" s="337" t="s">
        <v>755</v>
      </c>
      <c r="B458" s="339">
        <v>0</v>
      </c>
      <c r="C458" s="339">
        <v>0</v>
      </c>
      <c r="D458" s="335"/>
      <c r="E458" s="335"/>
      <c r="F458" s="335"/>
      <c r="G458" s="337" t="s">
        <v>954</v>
      </c>
      <c r="H458" s="337" t="s">
        <v>892</v>
      </c>
      <c r="I458" s="337" t="s">
        <v>908</v>
      </c>
      <c r="J458" s="337" t="s">
        <v>911</v>
      </c>
      <c r="K458" s="337" t="s">
        <v>911</v>
      </c>
    </row>
    <row r="459" spans="1:11" ht="30">
      <c r="A459" s="337" t="s">
        <v>756</v>
      </c>
      <c r="B459" s="339">
        <v>0</v>
      </c>
      <c r="C459" s="339">
        <v>0</v>
      </c>
      <c r="D459" s="335"/>
      <c r="E459" s="335"/>
      <c r="F459" s="335"/>
      <c r="G459" s="337" t="s">
        <v>980</v>
      </c>
      <c r="H459" s="337" t="s">
        <v>987</v>
      </c>
      <c r="I459" s="337" t="s">
        <v>895</v>
      </c>
      <c r="J459" s="337" t="s">
        <v>911</v>
      </c>
      <c r="K459" s="337" t="s">
        <v>911</v>
      </c>
    </row>
    <row r="460" spans="1:11" ht="30">
      <c r="A460" s="337" t="s">
        <v>757</v>
      </c>
      <c r="B460" s="339">
        <v>0</v>
      </c>
      <c r="C460" s="339">
        <v>0</v>
      </c>
      <c r="D460" s="335"/>
      <c r="E460" s="335"/>
      <c r="F460" s="335"/>
      <c r="G460" s="337" t="s">
        <v>987</v>
      </c>
      <c r="H460" s="337" t="s">
        <v>892</v>
      </c>
      <c r="I460" s="337" t="s">
        <v>910</v>
      </c>
      <c r="J460" s="337" t="s">
        <v>911</v>
      </c>
      <c r="K460" s="337" t="s">
        <v>911</v>
      </c>
    </row>
    <row r="461" spans="1:11" ht="30">
      <c r="A461" s="337" t="s">
        <v>758</v>
      </c>
      <c r="B461" s="339">
        <v>0</v>
      </c>
      <c r="C461" s="339">
        <v>0</v>
      </c>
      <c r="D461" s="335"/>
      <c r="E461" s="335"/>
      <c r="F461" s="335"/>
      <c r="G461" s="337" t="s">
        <v>987</v>
      </c>
      <c r="H461" s="337" t="s">
        <v>892</v>
      </c>
      <c r="I461" s="337" t="s">
        <v>910</v>
      </c>
      <c r="J461" s="337" t="s">
        <v>1008</v>
      </c>
      <c r="K461" s="337" t="s">
        <v>1008</v>
      </c>
    </row>
    <row r="462" spans="1:11" ht="30">
      <c r="A462" s="337" t="s">
        <v>759</v>
      </c>
      <c r="B462" s="339">
        <v>0</v>
      </c>
      <c r="C462" s="339">
        <v>0</v>
      </c>
      <c r="D462" s="335"/>
      <c r="E462" s="335"/>
      <c r="F462" s="335"/>
      <c r="G462" s="337" t="s">
        <v>966</v>
      </c>
      <c r="H462" s="337" t="s">
        <v>973</v>
      </c>
      <c r="I462" s="337" t="s">
        <v>888</v>
      </c>
      <c r="J462" s="337" t="s">
        <v>911</v>
      </c>
      <c r="K462" s="337" t="s">
        <v>911</v>
      </c>
    </row>
    <row r="463" spans="1:11" ht="30">
      <c r="A463" s="337" t="s">
        <v>760</v>
      </c>
      <c r="B463" s="339">
        <v>0</v>
      </c>
      <c r="C463" s="339">
        <v>0</v>
      </c>
      <c r="D463" s="335"/>
      <c r="E463" s="335"/>
      <c r="F463" s="335"/>
      <c r="G463" s="337" t="s">
        <v>966</v>
      </c>
      <c r="H463" s="337" t="s">
        <v>987</v>
      </c>
      <c r="I463" s="337" t="s">
        <v>891</v>
      </c>
      <c r="J463" s="337" t="s">
        <v>911</v>
      </c>
      <c r="K463" s="337" t="s">
        <v>911</v>
      </c>
    </row>
    <row r="464" spans="1:11" ht="30">
      <c r="A464" s="337" t="s">
        <v>761</v>
      </c>
      <c r="B464" s="339">
        <v>0</v>
      </c>
      <c r="C464" s="339">
        <v>0</v>
      </c>
      <c r="D464" s="335"/>
      <c r="E464" s="335"/>
      <c r="F464" s="335"/>
      <c r="G464" s="337" t="s">
        <v>996</v>
      </c>
      <c r="H464" s="337" t="s">
        <v>893</v>
      </c>
      <c r="I464" s="337" t="s">
        <v>910</v>
      </c>
      <c r="J464" s="337" t="s">
        <v>911</v>
      </c>
      <c r="K464" s="337" t="s">
        <v>911</v>
      </c>
    </row>
    <row r="465" spans="1:11" ht="30">
      <c r="A465" s="337" t="s">
        <v>762</v>
      </c>
      <c r="B465" s="339">
        <v>0</v>
      </c>
      <c r="C465" s="339">
        <v>0</v>
      </c>
      <c r="D465" s="335"/>
      <c r="E465" s="335"/>
      <c r="F465" s="335"/>
      <c r="G465" s="337" t="s">
        <v>893</v>
      </c>
      <c r="H465" s="337" t="s">
        <v>922</v>
      </c>
      <c r="I465" s="337" t="s">
        <v>918</v>
      </c>
      <c r="J465" s="337" t="s">
        <v>911</v>
      </c>
      <c r="K465" s="337" t="s">
        <v>911</v>
      </c>
    </row>
    <row r="466" spans="1:11" ht="30">
      <c r="A466" s="337" t="s">
        <v>763</v>
      </c>
      <c r="B466" s="339">
        <v>0</v>
      </c>
      <c r="C466" s="339">
        <v>0</v>
      </c>
      <c r="D466" s="335"/>
      <c r="E466" s="335"/>
      <c r="F466" s="335"/>
      <c r="G466" s="337" t="s">
        <v>922</v>
      </c>
      <c r="H466" s="337" t="s">
        <v>922</v>
      </c>
      <c r="I466" s="337" t="s">
        <v>831</v>
      </c>
      <c r="J466" s="337" t="s">
        <v>875</v>
      </c>
      <c r="K466" s="337" t="s">
        <v>875</v>
      </c>
    </row>
    <row r="467" spans="1:11" ht="30">
      <c r="A467" s="336" t="s">
        <v>764</v>
      </c>
      <c r="B467" s="340">
        <v>0</v>
      </c>
      <c r="C467" s="340">
        <v>0</v>
      </c>
      <c r="D467" s="335"/>
      <c r="E467" s="335"/>
      <c r="F467" s="335"/>
      <c r="G467" s="336" t="s">
        <v>964</v>
      </c>
      <c r="H467" s="336" t="s">
        <v>899</v>
      </c>
      <c r="I467" s="336" t="s">
        <v>850</v>
      </c>
      <c r="J467" s="336" t="s">
        <v>1002</v>
      </c>
      <c r="K467" s="336" t="s">
        <v>1002</v>
      </c>
    </row>
    <row r="468" spans="1:11" ht="30">
      <c r="A468" s="337" t="s">
        <v>765</v>
      </c>
      <c r="B468" s="339">
        <v>0</v>
      </c>
      <c r="C468" s="339">
        <v>0</v>
      </c>
      <c r="D468" s="335"/>
      <c r="E468" s="335"/>
      <c r="F468" s="335"/>
      <c r="G468" s="337" t="s">
        <v>986</v>
      </c>
      <c r="H468" s="337" t="s">
        <v>1018</v>
      </c>
      <c r="I468" s="337" t="s">
        <v>897</v>
      </c>
      <c r="J468" s="337" t="s">
        <v>1002</v>
      </c>
      <c r="K468" s="337" t="s">
        <v>1002</v>
      </c>
    </row>
    <row r="469" spans="1:11" ht="30">
      <c r="A469" s="575" t="s">
        <v>766</v>
      </c>
      <c r="B469" s="340">
        <v>0</v>
      </c>
      <c r="C469" s="340">
        <v>0</v>
      </c>
      <c r="D469" s="335"/>
      <c r="E469" s="335"/>
      <c r="F469" s="335"/>
      <c r="G469" s="336" t="s">
        <v>964</v>
      </c>
      <c r="H469" s="336" t="s">
        <v>899</v>
      </c>
      <c r="I469" s="336" t="s">
        <v>850</v>
      </c>
      <c r="J469" s="336" t="s">
        <v>1011</v>
      </c>
      <c r="K469" s="336" t="s">
        <v>1011</v>
      </c>
    </row>
    <row r="470" spans="1:11" ht="30">
      <c r="A470" s="337" t="s">
        <v>767</v>
      </c>
      <c r="B470" s="339">
        <v>0</v>
      </c>
      <c r="C470" s="339">
        <v>0</v>
      </c>
      <c r="D470" s="335"/>
      <c r="E470" s="335"/>
      <c r="F470" s="335"/>
      <c r="G470" s="337" t="s">
        <v>1018</v>
      </c>
      <c r="H470" s="337" t="s">
        <v>996</v>
      </c>
      <c r="I470" s="337" t="s">
        <v>856</v>
      </c>
      <c r="J470" s="337" t="s">
        <v>1011</v>
      </c>
      <c r="K470" s="337" t="s">
        <v>1011</v>
      </c>
    </row>
    <row r="471" spans="1:11" ht="30">
      <c r="A471" s="337" t="s">
        <v>768</v>
      </c>
      <c r="B471" s="576">
        <v>0</v>
      </c>
      <c r="C471" s="576">
        <v>0</v>
      </c>
      <c r="D471" s="577"/>
      <c r="E471" s="577"/>
      <c r="F471" s="577"/>
      <c r="G471" s="337" t="s">
        <v>964</v>
      </c>
      <c r="H471" s="337" t="s">
        <v>958</v>
      </c>
      <c r="I471" s="337" t="s">
        <v>856</v>
      </c>
      <c r="J471" s="338" t="s">
        <v>994</v>
      </c>
      <c r="K471" s="338" t="s">
        <v>994</v>
      </c>
    </row>
    <row r="472" spans="1:11" ht="30">
      <c r="A472" s="337" t="s">
        <v>769</v>
      </c>
      <c r="B472" s="339">
        <v>0</v>
      </c>
      <c r="C472" s="339">
        <v>0</v>
      </c>
      <c r="D472" s="335"/>
      <c r="E472" s="335"/>
      <c r="F472" s="335"/>
      <c r="G472" s="337" t="s">
        <v>1018</v>
      </c>
      <c r="H472" s="337" t="s">
        <v>974</v>
      </c>
      <c r="I472" s="337" t="s">
        <v>910</v>
      </c>
      <c r="J472" s="337" t="s">
        <v>911</v>
      </c>
      <c r="K472" s="337" t="s">
        <v>911</v>
      </c>
    </row>
    <row r="473" spans="1:11" ht="30">
      <c r="A473" s="337" t="s">
        <v>770</v>
      </c>
      <c r="B473" s="339">
        <v>0</v>
      </c>
      <c r="C473" s="339">
        <v>0</v>
      </c>
      <c r="D473" s="335"/>
      <c r="E473" s="335"/>
      <c r="F473" s="335"/>
      <c r="G473" s="337" t="s">
        <v>973</v>
      </c>
      <c r="H473" s="337" t="s">
        <v>975</v>
      </c>
      <c r="I473" s="337" t="s">
        <v>910</v>
      </c>
      <c r="J473" s="337" t="s">
        <v>911</v>
      </c>
      <c r="K473" s="337" t="s">
        <v>911</v>
      </c>
    </row>
    <row r="474" spans="1:11" ht="30">
      <c r="A474" s="337" t="s">
        <v>771</v>
      </c>
      <c r="B474" s="339">
        <v>0</v>
      </c>
      <c r="C474" s="339">
        <v>0</v>
      </c>
      <c r="D474" s="335"/>
      <c r="E474" s="335"/>
      <c r="F474" s="335"/>
      <c r="G474" s="337" t="s">
        <v>989</v>
      </c>
      <c r="H474" s="337" t="s">
        <v>974</v>
      </c>
      <c r="I474" s="337" t="s">
        <v>890</v>
      </c>
      <c r="J474" s="337" t="s">
        <v>911</v>
      </c>
      <c r="K474" s="337" t="s">
        <v>911</v>
      </c>
    </row>
    <row r="475" spans="1:11" ht="30">
      <c r="A475" s="337" t="s">
        <v>772</v>
      </c>
      <c r="B475" s="339">
        <v>0</v>
      </c>
      <c r="C475" s="339">
        <v>0</v>
      </c>
      <c r="D475" s="335"/>
      <c r="E475" s="335"/>
      <c r="F475" s="335"/>
      <c r="G475" s="337" t="s">
        <v>1018</v>
      </c>
      <c r="H475" s="337" t="s">
        <v>989</v>
      </c>
      <c r="I475" s="337" t="s">
        <v>895</v>
      </c>
      <c r="J475" s="337" t="s">
        <v>911</v>
      </c>
      <c r="K475" s="337" t="s">
        <v>911</v>
      </c>
    </row>
    <row r="476" spans="1:11" ht="30">
      <c r="A476" s="337" t="s">
        <v>773</v>
      </c>
      <c r="B476" s="339">
        <v>0</v>
      </c>
      <c r="C476" s="339">
        <v>0</v>
      </c>
      <c r="D476" s="335"/>
      <c r="E476" s="335"/>
      <c r="F476" s="335"/>
      <c r="G476" s="337" t="s">
        <v>996</v>
      </c>
      <c r="H476" s="337" t="s">
        <v>974</v>
      </c>
      <c r="I476" s="337" t="s">
        <v>897</v>
      </c>
      <c r="J476" s="337" t="s">
        <v>911</v>
      </c>
      <c r="K476" s="337" t="s">
        <v>911</v>
      </c>
    </row>
    <row r="477" spans="1:11" ht="30">
      <c r="A477" s="337" t="s">
        <v>774</v>
      </c>
      <c r="B477" s="339">
        <v>0</v>
      </c>
      <c r="C477" s="339">
        <v>0</v>
      </c>
      <c r="D477" s="335"/>
      <c r="E477" s="335"/>
      <c r="F477" s="335"/>
      <c r="G477" s="337" t="s">
        <v>996</v>
      </c>
      <c r="H477" s="337" t="s">
        <v>974</v>
      </c>
      <c r="I477" s="337" t="s">
        <v>897</v>
      </c>
      <c r="J477" s="337" t="s">
        <v>911</v>
      </c>
      <c r="K477" s="337" t="s">
        <v>911</v>
      </c>
    </row>
    <row r="478" spans="1:11" ht="30">
      <c r="A478" s="337" t="s">
        <v>775</v>
      </c>
      <c r="B478" s="339">
        <v>0</v>
      </c>
      <c r="C478" s="339">
        <v>0</v>
      </c>
      <c r="D478" s="335"/>
      <c r="E478" s="335"/>
      <c r="F478" s="335"/>
      <c r="G478" s="337" t="s">
        <v>1018</v>
      </c>
      <c r="H478" s="337" t="s">
        <v>987</v>
      </c>
      <c r="I478" s="337" t="s">
        <v>890</v>
      </c>
      <c r="J478" s="337" t="s">
        <v>911</v>
      </c>
      <c r="K478" s="337" t="s">
        <v>911</v>
      </c>
    </row>
    <row r="479" spans="1:11" ht="30">
      <c r="A479" s="337" t="s">
        <v>776</v>
      </c>
      <c r="B479" s="339">
        <v>0</v>
      </c>
      <c r="C479" s="339">
        <v>0</v>
      </c>
      <c r="D479" s="335"/>
      <c r="E479" s="335"/>
      <c r="F479" s="335"/>
      <c r="G479" s="337" t="s">
        <v>1018</v>
      </c>
      <c r="H479" s="337" t="s">
        <v>987</v>
      </c>
      <c r="I479" s="337" t="s">
        <v>890</v>
      </c>
      <c r="J479" s="337" t="s">
        <v>911</v>
      </c>
      <c r="K479" s="337" t="s">
        <v>911</v>
      </c>
    </row>
    <row r="480" spans="1:11" ht="30">
      <c r="A480" s="337" t="s">
        <v>777</v>
      </c>
      <c r="B480" s="339">
        <v>0</v>
      </c>
      <c r="C480" s="339">
        <v>0</v>
      </c>
      <c r="D480" s="335"/>
      <c r="E480" s="335"/>
      <c r="F480" s="335"/>
      <c r="G480" s="337" t="s">
        <v>996</v>
      </c>
      <c r="H480" s="337" t="s">
        <v>989</v>
      </c>
      <c r="I480" s="337" t="s">
        <v>890</v>
      </c>
      <c r="J480" s="337" t="s">
        <v>911</v>
      </c>
      <c r="K480" s="337" t="s">
        <v>911</v>
      </c>
    </row>
    <row r="481" spans="1:11" ht="30">
      <c r="A481" s="337" t="s">
        <v>778</v>
      </c>
      <c r="B481" s="339">
        <v>0</v>
      </c>
      <c r="C481" s="339">
        <v>0</v>
      </c>
      <c r="D481" s="335"/>
      <c r="E481" s="335"/>
      <c r="F481" s="335"/>
      <c r="G481" s="337" t="s">
        <v>987</v>
      </c>
      <c r="H481" s="337" t="s">
        <v>973</v>
      </c>
      <c r="I481" s="337" t="s">
        <v>890</v>
      </c>
      <c r="J481" s="337" t="s">
        <v>911</v>
      </c>
      <c r="K481" s="337" t="s">
        <v>911</v>
      </c>
    </row>
    <row r="482" spans="1:11" ht="30">
      <c r="A482" s="337" t="s">
        <v>779</v>
      </c>
      <c r="B482" s="339">
        <v>0</v>
      </c>
      <c r="C482" s="339">
        <v>0</v>
      </c>
      <c r="D482" s="335"/>
      <c r="E482" s="335"/>
      <c r="F482" s="335"/>
      <c r="G482" s="337" t="s">
        <v>973</v>
      </c>
      <c r="H482" s="337" t="s">
        <v>973</v>
      </c>
      <c r="I482" s="337" t="s">
        <v>831</v>
      </c>
      <c r="J482" s="337" t="s">
        <v>911</v>
      </c>
      <c r="K482" s="337" t="s">
        <v>911</v>
      </c>
    </row>
    <row r="483" spans="1:11" ht="30">
      <c r="A483" s="337" t="s">
        <v>780</v>
      </c>
      <c r="B483" s="339">
        <v>0</v>
      </c>
      <c r="C483" s="339">
        <v>0</v>
      </c>
      <c r="D483" s="335"/>
      <c r="E483" s="335"/>
      <c r="F483" s="335"/>
      <c r="G483" s="337" t="s">
        <v>973</v>
      </c>
      <c r="H483" s="337" t="s">
        <v>996</v>
      </c>
      <c r="I483" s="337" t="s">
        <v>890</v>
      </c>
      <c r="J483" s="337" t="s">
        <v>911</v>
      </c>
      <c r="K483" s="337" t="s">
        <v>911</v>
      </c>
    </row>
    <row r="484" spans="1:11" ht="30">
      <c r="A484" s="337" t="s">
        <v>781</v>
      </c>
      <c r="B484" s="339">
        <v>0</v>
      </c>
      <c r="C484" s="339">
        <v>0</v>
      </c>
      <c r="D484" s="335"/>
      <c r="E484" s="335"/>
      <c r="F484" s="335"/>
      <c r="G484" s="337" t="s">
        <v>996</v>
      </c>
      <c r="H484" s="337" t="s">
        <v>989</v>
      </c>
      <c r="I484" s="337" t="s">
        <v>890</v>
      </c>
      <c r="J484" s="337" t="s">
        <v>911</v>
      </c>
      <c r="K484" s="337" t="s">
        <v>911</v>
      </c>
    </row>
    <row r="485" spans="1:11" ht="30">
      <c r="A485" s="337" t="s">
        <v>782</v>
      </c>
      <c r="B485" s="339">
        <v>0</v>
      </c>
      <c r="C485" s="339">
        <v>0</v>
      </c>
      <c r="D485" s="335"/>
      <c r="E485" s="335"/>
      <c r="F485" s="335"/>
      <c r="G485" s="337" t="s">
        <v>989</v>
      </c>
      <c r="H485" s="337" t="s">
        <v>989</v>
      </c>
      <c r="I485" s="337" t="s">
        <v>831</v>
      </c>
      <c r="J485" s="337" t="s">
        <v>911</v>
      </c>
      <c r="K485" s="337" t="s">
        <v>911</v>
      </c>
    </row>
    <row r="486" spans="1:11" ht="30">
      <c r="A486" s="337" t="s">
        <v>783</v>
      </c>
      <c r="B486" s="339">
        <v>0</v>
      </c>
      <c r="C486" s="339">
        <v>0</v>
      </c>
      <c r="D486" s="335"/>
      <c r="E486" s="335"/>
      <c r="F486" s="335"/>
      <c r="G486" s="337" t="s">
        <v>1018</v>
      </c>
      <c r="H486" s="337" t="s">
        <v>987</v>
      </c>
      <c r="I486" s="337" t="s">
        <v>890</v>
      </c>
      <c r="J486" s="337" t="s">
        <v>911</v>
      </c>
      <c r="K486" s="337" t="s">
        <v>911</v>
      </c>
    </row>
    <row r="487" spans="1:11" ht="30">
      <c r="A487" s="337" t="s">
        <v>784</v>
      </c>
      <c r="B487" s="339">
        <v>0</v>
      </c>
      <c r="C487" s="339">
        <v>0</v>
      </c>
      <c r="D487" s="335"/>
      <c r="E487" s="335"/>
      <c r="F487" s="335"/>
      <c r="G487" s="337" t="s">
        <v>892</v>
      </c>
      <c r="H487" s="337" t="s">
        <v>893</v>
      </c>
      <c r="I487" s="337" t="s">
        <v>897</v>
      </c>
      <c r="J487" s="337" t="s">
        <v>911</v>
      </c>
      <c r="K487" s="337" t="s">
        <v>911</v>
      </c>
    </row>
    <row r="488" spans="1:11" ht="30">
      <c r="A488" s="337" t="s">
        <v>785</v>
      </c>
      <c r="B488" s="339">
        <v>0</v>
      </c>
      <c r="C488" s="339">
        <v>0</v>
      </c>
      <c r="D488" s="335"/>
      <c r="E488" s="335"/>
      <c r="F488" s="335"/>
      <c r="G488" s="337" t="s">
        <v>975</v>
      </c>
      <c r="H488" s="337" t="s">
        <v>893</v>
      </c>
      <c r="I488" s="337" t="s">
        <v>890</v>
      </c>
      <c r="J488" s="337" t="s">
        <v>911</v>
      </c>
      <c r="K488" s="337" t="s">
        <v>911</v>
      </c>
    </row>
    <row r="489" spans="1:11" ht="30">
      <c r="A489" s="337" t="s">
        <v>786</v>
      </c>
      <c r="B489" s="339">
        <v>0</v>
      </c>
      <c r="C489" s="339">
        <v>0</v>
      </c>
      <c r="D489" s="335"/>
      <c r="E489" s="335"/>
      <c r="F489" s="335"/>
      <c r="G489" s="337" t="s">
        <v>894</v>
      </c>
      <c r="H489" s="337" t="s">
        <v>898</v>
      </c>
      <c r="I489" s="337" t="s">
        <v>890</v>
      </c>
      <c r="J489" s="337" t="s">
        <v>911</v>
      </c>
      <c r="K489" s="337" t="s">
        <v>911</v>
      </c>
    </row>
    <row r="490" spans="1:11" ht="30">
      <c r="A490" s="337" t="s">
        <v>787</v>
      </c>
      <c r="B490" s="339">
        <v>0</v>
      </c>
      <c r="C490" s="339">
        <v>0</v>
      </c>
      <c r="D490" s="335"/>
      <c r="E490" s="335"/>
      <c r="F490" s="335"/>
      <c r="G490" s="337" t="s">
        <v>914</v>
      </c>
      <c r="H490" s="337" t="s">
        <v>919</v>
      </c>
      <c r="I490" s="337" t="s">
        <v>890</v>
      </c>
      <c r="J490" s="337" t="s">
        <v>911</v>
      </c>
      <c r="K490" s="337" t="s">
        <v>911</v>
      </c>
    </row>
    <row r="491" spans="1:11" ht="30">
      <c r="A491" s="337" t="s">
        <v>788</v>
      </c>
      <c r="B491" s="339">
        <v>0</v>
      </c>
      <c r="C491" s="339">
        <v>0</v>
      </c>
      <c r="D491" s="335"/>
      <c r="E491" s="335"/>
      <c r="F491" s="335"/>
      <c r="G491" s="337" t="s">
        <v>919</v>
      </c>
      <c r="H491" s="337" t="s">
        <v>899</v>
      </c>
      <c r="I491" s="337" t="s">
        <v>890</v>
      </c>
      <c r="J491" s="337" t="s">
        <v>911</v>
      </c>
      <c r="K491" s="337" t="s">
        <v>911</v>
      </c>
    </row>
    <row r="492" spans="1:11" ht="30">
      <c r="A492" s="337" t="s">
        <v>789</v>
      </c>
      <c r="B492" s="339">
        <v>0</v>
      </c>
      <c r="C492" s="339">
        <v>0</v>
      </c>
      <c r="D492" s="335"/>
      <c r="E492" s="335"/>
      <c r="F492" s="335"/>
      <c r="G492" s="337" t="s">
        <v>899</v>
      </c>
      <c r="H492" s="337" t="s">
        <v>899</v>
      </c>
      <c r="I492" s="337" t="s">
        <v>831</v>
      </c>
      <c r="J492" s="337" t="s">
        <v>1033</v>
      </c>
      <c r="K492" s="337" t="s">
        <v>1033</v>
      </c>
    </row>
    <row r="493" spans="1:11" ht="30">
      <c r="A493" s="336" t="s">
        <v>790</v>
      </c>
      <c r="B493" s="340">
        <v>0</v>
      </c>
      <c r="C493" s="340">
        <v>0</v>
      </c>
      <c r="D493" s="335"/>
      <c r="E493" s="335"/>
      <c r="F493" s="335"/>
      <c r="G493" s="336" t="s">
        <v>922</v>
      </c>
      <c r="H493" s="336" t="s">
        <v>990</v>
      </c>
      <c r="I493" s="336" t="s">
        <v>888</v>
      </c>
      <c r="J493" s="336" t="s">
        <v>1050</v>
      </c>
      <c r="K493" s="336" t="s">
        <v>1050</v>
      </c>
    </row>
    <row r="494" spans="1:11" ht="30">
      <c r="A494" s="337" t="s">
        <v>791</v>
      </c>
      <c r="B494" s="339">
        <v>0</v>
      </c>
      <c r="C494" s="339">
        <v>0</v>
      </c>
      <c r="D494" s="335"/>
      <c r="E494" s="335"/>
      <c r="F494" s="335"/>
      <c r="G494" s="337" t="s">
        <v>922</v>
      </c>
      <c r="H494" s="337" t="s">
        <v>920</v>
      </c>
      <c r="I494" s="337" t="s">
        <v>897</v>
      </c>
      <c r="J494" s="337" t="s">
        <v>1050</v>
      </c>
      <c r="K494" s="337" t="s">
        <v>1050</v>
      </c>
    </row>
    <row r="495" spans="1:11" ht="30">
      <c r="A495" s="337" t="s">
        <v>792</v>
      </c>
      <c r="B495" s="339">
        <v>0</v>
      </c>
      <c r="C495" s="339">
        <v>0</v>
      </c>
      <c r="D495" s="335"/>
      <c r="E495" s="335"/>
      <c r="F495" s="335"/>
      <c r="G495" s="337" t="s">
        <v>920</v>
      </c>
      <c r="H495" s="337" t="s">
        <v>929</v>
      </c>
      <c r="I495" s="337" t="s">
        <v>910</v>
      </c>
      <c r="J495" s="337" t="s">
        <v>1040</v>
      </c>
      <c r="K495" s="337" t="s">
        <v>1040</v>
      </c>
    </row>
    <row r="496" spans="1:11" ht="30">
      <c r="A496" s="337" t="s">
        <v>793</v>
      </c>
      <c r="B496" s="339">
        <v>0</v>
      </c>
      <c r="C496" s="339">
        <v>0</v>
      </c>
      <c r="D496" s="335"/>
      <c r="E496" s="335"/>
      <c r="F496" s="335"/>
      <c r="G496" s="337" t="s">
        <v>929</v>
      </c>
      <c r="H496" s="337" t="s">
        <v>990</v>
      </c>
      <c r="I496" s="337" t="s">
        <v>897</v>
      </c>
      <c r="J496" s="337" t="s">
        <v>1059</v>
      </c>
      <c r="K496" s="337" t="s">
        <v>1059</v>
      </c>
    </row>
    <row r="497" spans="1:11" ht="30">
      <c r="A497" s="337" t="s">
        <v>794</v>
      </c>
      <c r="B497" s="339">
        <v>0</v>
      </c>
      <c r="C497" s="339">
        <v>0</v>
      </c>
      <c r="D497" s="335"/>
      <c r="E497" s="335"/>
      <c r="F497" s="335"/>
      <c r="G497" s="337" t="s">
        <v>990</v>
      </c>
      <c r="H497" s="337" t="s">
        <v>990</v>
      </c>
      <c r="I497" s="337" t="s">
        <v>831</v>
      </c>
      <c r="J497" s="337" t="s">
        <v>1051</v>
      </c>
      <c r="K497" s="337" t="s">
        <v>1051</v>
      </c>
    </row>
    <row r="498" spans="1:11" ht="30">
      <c r="A498" s="337" t="s">
        <v>795</v>
      </c>
      <c r="B498" s="339">
        <v>0</v>
      </c>
      <c r="C498" s="339">
        <v>0</v>
      </c>
      <c r="D498" s="335"/>
      <c r="E498" s="335"/>
      <c r="F498" s="335"/>
      <c r="G498" s="337" t="s">
        <v>922</v>
      </c>
      <c r="H498" s="337" t="s">
        <v>862</v>
      </c>
      <c r="I498" s="337" t="s">
        <v>834</v>
      </c>
      <c r="J498" s="337" t="s">
        <v>946</v>
      </c>
      <c r="K498" s="337" t="s">
        <v>946</v>
      </c>
    </row>
    <row r="499" spans="1:11" ht="30">
      <c r="A499" s="336" t="s">
        <v>796</v>
      </c>
      <c r="B499" s="340">
        <v>0</v>
      </c>
      <c r="C499" s="340">
        <v>0</v>
      </c>
      <c r="D499" s="335"/>
      <c r="E499" s="335"/>
      <c r="F499" s="335"/>
      <c r="G499" s="336" t="s">
        <v>965</v>
      </c>
      <c r="H499" s="336" t="s">
        <v>993</v>
      </c>
      <c r="I499" s="336" t="s">
        <v>1172</v>
      </c>
      <c r="J499" s="336" t="s">
        <v>1076</v>
      </c>
      <c r="K499" s="336" t="s">
        <v>1076</v>
      </c>
    </row>
    <row r="500" spans="1:11" ht="30">
      <c r="A500" s="337" t="s">
        <v>797</v>
      </c>
      <c r="B500" s="339">
        <v>0</v>
      </c>
      <c r="C500" s="339">
        <v>0</v>
      </c>
      <c r="D500" s="335"/>
      <c r="E500" s="335"/>
      <c r="F500" s="335"/>
      <c r="G500" s="337" t="s">
        <v>883</v>
      </c>
      <c r="H500" s="337" t="s">
        <v>931</v>
      </c>
      <c r="I500" s="337" t="s">
        <v>895</v>
      </c>
      <c r="J500" s="337" t="s">
        <v>1076</v>
      </c>
      <c r="K500" s="337" t="s">
        <v>1076</v>
      </c>
    </row>
    <row r="501" spans="1:11" ht="30">
      <c r="A501" s="337" t="s">
        <v>798</v>
      </c>
      <c r="B501" s="339">
        <v>0</v>
      </c>
      <c r="C501" s="339">
        <v>0</v>
      </c>
      <c r="D501" s="335"/>
      <c r="E501" s="335"/>
      <c r="F501" s="335"/>
      <c r="G501" s="337" t="s">
        <v>974</v>
      </c>
      <c r="H501" s="337" t="s">
        <v>975</v>
      </c>
      <c r="I501" s="337" t="s">
        <v>897</v>
      </c>
      <c r="J501" s="337" t="s">
        <v>911</v>
      </c>
      <c r="K501" s="337" t="s">
        <v>911</v>
      </c>
    </row>
    <row r="502" spans="1:11" ht="30">
      <c r="A502" s="337" t="s">
        <v>799</v>
      </c>
      <c r="B502" s="339">
        <v>0</v>
      </c>
      <c r="C502" s="339">
        <v>0</v>
      </c>
      <c r="D502" s="335"/>
      <c r="E502" s="335"/>
      <c r="F502" s="335"/>
      <c r="G502" s="337" t="s">
        <v>920</v>
      </c>
      <c r="H502" s="337" t="s">
        <v>915</v>
      </c>
      <c r="I502" s="337" t="s">
        <v>895</v>
      </c>
      <c r="J502" s="337" t="s">
        <v>911</v>
      </c>
      <c r="K502" s="337" t="s">
        <v>911</v>
      </c>
    </row>
    <row r="503" spans="1:11" ht="30">
      <c r="A503" s="337" t="s">
        <v>800</v>
      </c>
      <c r="B503" s="339">
        <v>0</v>
      </c>
      <c r="C503" s="339">
        <v>0</v>
      </c>
      <c r="D503" s="335"/>
      <c r="E503" s="335"/>
      <c r="F503" s="335"/>
      <c r="G503" s="337" t="s">
        <v>920</v>
      </c>
      <c r="H503" s="337" t="s">
        <v>929</v>
      </c>
      <c r="I503" s="337" t="s">
        <v>910</v>
      </c>
      <c r="J503" s="337" t="s">
        <v>911</v>
      </c>
      <c r="K503" s="337" t="s">
        <v>911</v>
      </c>
    </row>
    <row r="504" spans="1:11" ht="30">
      <c r="A504" s="337" t="s">
        <v>801</v>
      </c>
      <c r="B504" s="339">
        <v>0</v>
      </c>
      <c r="C504" s="339">
        <v>0</v>
      </c>
      <c r="D504" s="335"/>
      <c r="E504" s="335"/>
      <c r="F504" s="335"/>
      <c r="G504" s="337" t="s">
        <v>1168</v>
      </c>
      <c r="H504" s="337" t="s">
        <v>986</v>
      </c>
      <c r="I504" s="337" t="s">
        <v>856</v>
      </c>
      <c r="J504" s="337" t="s">
        <v>911</v>
      </c>
      <c r="K504" s="337" t="s">
        <v>911</v>
      </c>
    </row>
    <row r="505" spans="1:11" ht="30">
      <c r="A505" s="337" t="s">
        <v>802</v>
      </c>
      <c r="B505" s="339">
        <v>0</v>
      </c>
      <c r="C505" s="339">
        <v>0</v>
      </c>
      <c r="D505" s="335"/>
      <c r="E505" s="335"/>
      <c r="F505" s="335"/>
      <c r="G505" s="337" t="s">
        <v>965</v>
      </c>
      <c r="H505" s="337" t="s">
        <v>1168</v>
      </c>
      <c r="I505" s="337" t="s">
        <v>856</v>
      </c>
      <c r="J505" s="337" t="s">
        <v>911</v>
      </c>
      <c r="K505" s="337" t="s">
        <v>911</v>
      </c>
    </row>
    <row r="506" spans="1:11" ht="30">
      <c r="A506" s="336" t="s">
        <v>803</v>
      </c>
      <c r="B506" s="340">
        <v>0</v>
      </c>
      <c r="C506" s="340">
        <v>0</v>
      </c>
      <c r="D506" s="335"/>
      <c r="E506" s="335"/>
      <c r="F506" s="335"/>
      <c r="G506" s="336" t="s">
        <v>966</v>
      </c>
      <c r="H506" s="336" t="s">
        <v>894</v>
      </c>
      <c r="I506" s="336" t="s">
        <v>1173</v>
      </c>
      <c r="J506" s="336" t="s">
        <v>911</v>
      </c>
      <c r="K506" s="336" t="s">
        <v>911</v>
      </c>
    </row>
    <row r="507" spans="1:11" ht="30">
      <c r="A507" s="337" t="s">
        <v>804</v>
      </c>
      <c r="B507" s="339">
        <v>0</v>
      </c>
      <c r="C507" s="339">
        <v>0</v>
      </c>
      <c r="D507" s="335"/>
      <c r="E507" s="335"/>
      <c r="F507" s="335"/>
      <c r="G507" s="337" t="s">
        <v>966</v>
      </c>
      <c r="H507" s="337" t="s">
        <v>1017</v>
      </c>
      <c r="I507" s="337" t="s">
        <v>1078</v>
      </c>
      <c r="J507" s="337" t="s">
        <v>911</v>
      </c>
      <c r="K507" s="337" t="s">
        <v>911</v>
      </c>
    </row>
    <row r="508" spans="1:11" ht="30">
      <c r="A508" s="337" t="s">
        <v>805</v>
      </c>
      <c r="B508" s="339">
        <v>0</v>
      </c>
      <c r="C508" s="339">
        <v>0</v>
      </c>
      <c r="D508" s="335"/>
      <c r="E508" s="335"/>
      <c r="F508" s="335"/>
      <c r="G508" s="337" t="s">
        <v>894</v>
      </c>
      <c r="H508" s="337" t="s">
        <v>894</v>
      </c>
      <c r="I508" s="337" t="s">
        <v>831</v>
      </c>
      <c r="J508" s="337" t="s">
        <v>911</v>
      </c>
      <c r="K508" s="337" t="s">
        <v>911</v>
      </c>
    </row>
    <row r="509" spans="1:11" ht="30">
      <c r="A509" s="337" t="s">
        <v>806</v>
      </c>
      <c r="B509" s="339">
        <v>0</v>
      </c>
      <c r="C509" s="339">
        <v>0</v>
      </c>
      <c r="D509" s="335"/>
      <c r="E509" s="335"/>
      <c r="F509" s="335"/>
      <c r="G509" s="337" t="s">
        <v>929</v>
      </c>
      <c r="H509" s="337" t="s">
        <v>993</v>
      </c>
      <c r="I509" s="337" t="s">
        <v>891</v>
      </c>
      <c r="J509" s="337" t="s">
        <v>960</v>
      </c>
      <c r="K509" s="337" t="s">
        <v>960</v>
      </c>
    </row>
    <row r="510" spans="1:11" ht="30">
      <c r="A510" s="337" t="s">
        <v>796</v>
      </c>
      <c r="B510" s="339">
        <v>0</v>
      </c>
      <c r="C510" s="339">
        <v>0</v>
      </c>
      <c r="D510" s="335"/>
      <c r="E510" s="335"/>
      <c r="F510" s="335"/>
      <c r="G510" s="337" t="s">
        <v>993</v>
      </c>
      <c r="H510" s="337" t="s">
        <v>993</v>
      </c>
      <c r="I510" s="337" t="s">
        <v>831</v>
      </c>
      <c r="J510" s="337" t="s">
        <v>863</v>
      </c>
      <c r="K510" s="337" t="s">
        <v>863</v>
      </c>
    </row>
    <row r="511" spans="1:11" ht="30">
      <c r="A511" s="337" t="s">
        <v>807</v>
      </c>
      <c r="B511" s="339">
        <v>0</v>
      </c>
      <c r="C511" s="339">
        <v>0</v>
      </c>
      <c r="D511" s="335"/>
      <c r="E511" s="335"/>
      <c r="F511" s="335"/>
      <c r="G511" s="337" t="s">
        <v>862</v>
      </c>
      <c r="H511" s="337" t="s">
        <v>862</v>
      </c>
      <c r="I511" s="337" t="s">
        <v>831</v>
      </c>
      <c r="J511" s="337" t="s">
        <v>863</v>
      </c>
      <c r="K511" s="337" t="s">
        <v>863</v>
      </c>
    </row>
    <row r="512" spans="1:11" ht="30">
      <c r="A512" s="574" t="s">
        <v>808</v>
      </c>
      <c r="B512" s="340">
        <v>0</v>
      </c>
      <c r="C512" s="340">
        <v>0</v>
      </c>
      <c r="D512" s="335"/>
      <c r="E512" s="335"/>
      <c r="F512" s="335"/>
      <c r="G512" s="336" t="s">
        <v>963</v>
      </c>
      <c r="H512" s="336" t="s">
        <v>987</v>
      </c>
      <c r="I512" s="336" t="s">
        <v>976</v>
      </c>
      <c r="J512" s="336" t="s">
        <v>1079</v>
      </c>
      <c r="K512" s="336" t="s">
        <v>1079</v>
      </c>
    </row>
    <row r="513" spans="1:11" ht="30">
      <c r="A513" s="337" t="s">
        <v>809</v>
      </c>
      <c r="B513" s="339">
        <v>0</v>
      </c>
      <c r="C513" s="339">
        <v>0</v>
      </c>
      <c r="D513" s="335"/>
      <c r="E513" s="335"/>
      <c r="F513" s="335"/>
      <c r="G513" s="337" t="s">
        <v>963</v>
      </c>
      <c r="H513" s="337" t="s">
        <v>987</v>
      </c>
      <c r="I513" s="337" t="s">
        <v>976</v>
      </c>
      <c r="J513" s="337" t="s">
        <v>1079</v>
      </c>
      <c r="K513" s="337" t="s">
        <v>1079</v>
      </c>
    </row>
    <row r="514" spans="1:11" ht="30">
      <c r="A514" s="337" t="s">
        <v>810</v>
      </c>
      <c r="B514" s="339">
        <v>0</v>
      </c>
      <c r="C514" s="339">
        <v>0</v>
      </c>
      <c r="D514" s="335"/>
      <c r="E514" s="335"/>
      <c r="F514" s="335"/>
      <c r="G514" s="337" t="s">
        <v>984</v>
      </c>
      <c r="H514" s="337" t="s">
        <v>1017</v>
      </c>
      <c r="I514" s="337" t="s">
        <v>908</v>
      </c>
      <c r="J514" s="337" t="s">
        <v>873</v>
      </c>
      <c r="K514" s="337" t="s">
        <v>873</v>
      </c>
    </row>
    <row r="515" spans="1:11" ht="30">
      <c r="A515" s="337" t="s">
        <v>811</v>
      </c>
      <c r="B515" s="339">
        <v>0</v>
      </c>
      <c r="C515" s="339">
        <v>0</v>
      </c>
      <c r="D515" s="335"/>
      <c r="E515" s="335"/>
      <c r="F515" s="335"/>
      <c r="G515" s="337" t="s">
        <v>960</v>
      </c>
      <c r="H515" s="337" t="s">
        <v>1168</v>
      </c>
      <c r="I515" s="337" t="s">
        <v>888</v>
      </c>
      <c r="J515" s="337" t="s">
        <v>1028</v>
      </c>
      <c r="K515" s="337" t="s">
        <v>1028</v>
      </c>
    </row>
    <row r="516" spans="1:11" ht="30">
      <c r="A516" s="337" t="s">
        <v>812</v>
      </c>
      <c r="B516" s="339">
        <v>0</v>
      </c>
      <c r="C516" s="339">
        <v>0</v>
      </c>
      <c r="D516" s="335"/>
      <c r="E516" s="335"/>
      <c r="F516" s="335"/>
      <c r="G516" s="337" t="s">
        <v>954</v>
      </c>
      <c r="H516" s="337" t="s">
        <v>987</v>
      </c>
      <c r="I516" s="337" t="s">
        <v>903</v>
      </c>
      <c r="J516" s="337" t="s">
        <v>1069</v>
      </c>
      <c r="K516" s="337" t="s">
        <v>1069</v>
      </c>
    </row>
    <row r="517" spans="1:11" ht="30">
      <c r="A517" s="337" t="s">
        <v>813</v>
      </c>
      <c r="B517" s="339">
        <v>0</v>
      </c>
      <c r="C517" s="339">
        <v>0</v>
      </c>
      <c r="D517" s="335"/>
      <c r="E517" s="335"/>
      <c r="F517" s="335"/>
      <c r="G517" s="337" t="s">
        <v>987</v>
      </c>
      <c r="H517" s="337" t="s">
        <v>987</v>
      </c>
      <c r="I517" s="337" t="s">
        <v>831</v>
      </c>
      <c r="J517" s="337" t="s">
        <v>959</v>
      </c>
      <c r="K517" s="337" t="s">
        <v>959</v>
      </c>
    </row>
    <row r="518" spans="1:11" ht="30">
      <c r="A518" s="574" t="s">
        <v>814</v>
      </c>
      <c r="B518" s="340">
        <v>0</v>
      </c>
      <c r="C518" s="340">
        <v>0</v>
      </c>
      <c r="D518" s="335"/>
      <c r="E518" s="335"/>
      <c r="F518" s="335"/>
      <c r="G518" s="336" t="s">
        <v>883</v>
      </c>
      <c r="H518" s="336" t="s">
        <v>993</v>
      </c>
      <c r="I518" s="336" t="s">
        <v>910</v>
      </c>
      <c r="J518" s="336" t="s">
        <v>1018</v>
      </c>
      <c r="K518" s="336" t="s">
        <v>1018</v>
      </c>
    </row>
    <row r="519" spans="1:11" ht="30">
      <c r="A519" s="337" t="s">
        <v>815</v>
      </c>
      <c r="B519" s="339">
        <v>0</v>
      </c>
      <c r="C519" s="339">
        <v>0</v>
      </c>
      <c r="D519" s="335"/>
      <c r="E519" s="335"/>
      <c r="F519" s="335"/>
      <c r="G519" s="337" t="s">
        <v>883</v>
      </c>
      <c r="H519" s="337" t="s">
        <v>1006</v>
      </c>
      <c r="I519" s="337" t="s">
        <v>856</v>
      </c>
      <c r="J519" s="337" t="s">
        <v>1018</v>
      </c>
      <c r="K519" s="337" t="s">
        <v>1018</v>
      </c>
    </row>
    <row r="520" spans="1:11" ht="30">
      <c r="A520" s="337" t="s">
        <v>816</v>
      </c>
      <c r="B520" s="339">
        <v>0</v>
      </c>
      <c r="C520" s="339">
        <v>0</v>
      </c>
      <c r="D520" s="335"/>
      <c r="E520" s="335"/>
      <c r="F520" s="335"/>
      <c r="G520" s="337" t="s">
        <v>1006</v>
      </c>
      <c r="H520" s="337" t="s">
        <v>993</v>
      </c>
      <c r="I520" s="337" t="s">
        <v>897</v>
      </c>
      <c r="J520" s="337" t="s">
        <v>893</v>
      </c>
      <c r="K520" s="337" t="s">
        <v>893</v>
      </c>
    </row>
    <row r="521" spans="1:11" ht="30">
      <c r="A521" s="337" t="s">
        <v>817</v>
      </c>
      <c r="B521" s="339">
        <v>0</v>
      </c>
      <c r="C521" s="339">
        <v>0</v>
      </c>
      <c r="D521" s="335"/>
      <c r="E521" s="335"/>
      <c r="F521" s="335"/>
      <c r="G521" s="337" t="s">
        <v>993</v>
      </c>
      <c r="H521" s="337" t="s">
        <v>993</v>
      </c>
      <c r="I521" s="337" t="s">
        <v>831</v>
      </c>
      <c r="J521" s="337" t="s">
        <v>885</v>
      </c>
      <c r="K521" s="337" t="s">
        <v>885</v>
      </c>
    </row>
    <row r="522" spans="1:11" ht="30">
      <c r="A522" s="574" t="s">
        <v>818</v>
      </c>
      <c r="B522" s="340">
        <v>0</v>
      </c>
      <c r="C522" s="340">
        <v>0</v>
      </c>
      <c r="D522" s="335"/>
      <c r="E522" s="335"/>
      <c r="F522" s="335"/>
      <c r="G522" s="336" t="s">
        <v>993</v>
      </c>
      <c r="H522" s="336" t="s">
        <v>828</v>
      </c>
      <c r="I522" s="336" t="s">
        <v>1171</v>
      </c>
      <c r="J522" s="336" t="s">
        <v>863</v>
      </c>
      <c r="K522" s="336" t="s">
        <v>863</v>
      </c>
    </row>
    <row r="523" spans="1:11" ht="30">
      <c r="A523" s="337" t="s">
        <v>819</v>
      </c>
      <c r="B523" s="339">
        <v>0</v>
      </c>
      <c r="C523" s="339">
        <v>0</v>
      </c>
      <c r="D523" s="335"/>
      <c r="E523" s="335"/>
      <c r="F523" s="335"/>
      <c r="G523" s="337" t="s">
        <v>993</v>
      </c>
      <c r="H523" s="337" t="s">
        <v>881</v>
      </c>
      <c r="I523" s="337" t="s">
        <v>897</v>
      </c>
      <c r="J523" s="337" t="s">
        <v>863</v>
      </c>
      <c r="K523" s="337" t="s">
        <v>863</v>
      </c>
    </row>
    <row r="524" spans="1:11" ht="30">
      <c r="A524" s="337" t="s">
        <v>820</v>
      </c>
      <c r="B524" s="339">
        <v>0</v>
      </c>
      <c r="C524" s="339">
        <v>0</v>
      </c>
      <c r="D524" s="335"/>
      <c r="E524" s="335"/>
      <c r="F524" s="335"/>
      <c r="G524" s="337" t="s">
        <v>881</v>
      </c>
      <c r="H524" s="337" t="s">
        <v>862</v>
      </c>
      <c r="I524" s="337" t="s">
        <v>856</v>
      </c>
      <c r="J524" s="337" t="s">
        <v>934</v>
      </c>
      <c r="K524" s="337" t="s">
        <v>934</v>
      </c>
    </row>
    <row r="525" spans="1:11" ht="30">
      <c r="A525" s="337" t="s">
        <v>821</v>
      </c>
      <c r="B525" s="339">
        <v>0</v>
      </c>
      <c r="C525" s="339">
        <v>0</v>
      </c>
      <c r="D525" s="335"/>
      <c r="E525" s="335"/>
      <c r="F525" s="335"/>
      <c r="G525" s="337" t="s">
        <v>1080</v>
      </c>
      <c r="H525" s="337" t="s">
        <v>828</v>
      </c>
      <c r="I525" s="337" t="s">
        <v>856</v>
      </c>
      <c r="J525" s="337" t="s">
        <v>1006</v>
      </c>
      <c r="K525" s="337" t="s">
        <v>1006</v>
      </c>
    </row>
  </sheetData>
  <autoFilter ref="A1:K1" xr:uid="{00000000-0009-0000-0000-00000A000000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1">
    <pageSetUpPr fitToPage="1"/>
  </sheetPr>
  <dimension ref="A1:J525"/>
  <sheetViews>
    <sheetView topLeftCell="A70" workbookViewId="0">
      <selection activeCell="E34" sqref="E34"/>
    </sheetView>
  </sheetViews>
  <sheetFormatPr defaultRowHeight="15"/>
  <cols>
    <col min="1" max="1" width="76.85546875" style="628" customWidth="1"/>
    <col min="2" max="2" width="9.140625" style="628"/>
    <col min="3" max="3" width="9.140625" style="645"/>
    <col min="4" max="5" width="9.140625" style="628"/>
    <col min="6" max="7" width="14.28515625" style="628" customWidth="1"/>
    <col min="8" max="9" width="14.28515625" style="628" hidden="1" customWidth="1"/>
    <col min="10" max="10" width="18.5703125" style="628" customWidth="1"/>
    <col min="11" max="16384" width="9.140625" style="628"/>
  </cols>
  <sheetData>
    <row r="1" spans="1:10" ht="38.25">
      <c r="A1" s="625" t="s">
        <v>422</v>
      </c>
      <c r="B1" s="625" t="s">
        <v>1086</v>
      </c>
      <c r="C1" s="625" t="s">
        <v>822</v>
      </c>
      <c r="D1" s="625" t="s">
        <v>823</v>
      </c>
      <c r="E1" s="625" t="s">
        <v>824</v>
      </c>
      <c r="F1" s="625" t="s">
        <v>22</v>
      </c>
      <c r="G1" s="625" t="s">
        <v>23</v>
      </c>
      <c r="H1" s="626" t="s">
        <v>825</v>
      </c>
      <c r="I1" s="626" t="s">
        <v>826</v>
      </c>
      <c r="J1" s="627" t="s">
        <v>1180</v>
      </c>
    </row>
    <row r="2" spans="1:10" ht="18.75">
      <c r="A2" s="629" t="s">
        <v>74</v>
      </c>
      <c r="B2" s="630">
        <v>0.46</v>
      </c>
      <c r="C2" s="631"/>
      <c r="D2" s="632"/>
      <c r="E2" s="632"/>
      <c r="F2" s="633" t="s">
        <v>827</v>
      </c>
      <c r="G2" s="633" t="s">
        <v>1181</v>
      </c>
      <c r="H2" s="634" t="s">
        <v>1182</v>
      </c>
      <c r="I2" s="634" t="s">
        <v>827</v>
      </c>
      <c r="J2" s="635"/>
    </row>
    <row r="3" spans="1:10">
      <c r="A3" s="633" t="s">
        <v>423</v>
      </c>
      <c r="B3" s="630">
        <v>1</v>
      </c>
      <c r="C3" s="631"/>
      <c r="D3" s="632"/>
      <c r="E3" s="632"/>
      <c r="F3" s="633" t="s">
        <v>827</v>
      </c>
      <c r="G3" s="633" t="s">
        <v>829</v>
      </c>
      <c r="H3" s="634" t="s">
        <v>830</v>
      </c>
      <c r="I3" s="634" t="s">
        <v>827</v>
      </c>
      <c r="J3" s="635"/>
    </row>
    <row r="4" spans="1:10">
      <c r="A4" s="636" t="s">
        <v>424</v>
      </c>
      <c r="B4" s="637">
        <v>1</v>
      </c>
      <c r="C4" s="638" t="s">
        <v>39</v>
      </c>
      <c r="D4" s="636">
        <v>100</v>
      </c>
      <c r="E4" s="636">
        <v>100</v>
      </c>
      <c r="F4" s="636" t="s">
        <v>827</v>
      </c>
      <c r="G4" s="636" t="s">
        <v>829</v>
      </c>
      <c r="H4" s="639" t="s">
        <v>830</v>
      </c>
      <c r="I4" s="639" t="s">
        <v>827</v>
      </c>
      <c r="J4" s="635"/>
    </row>
    <row r="5" spans="1:10" ht="18.75">
      <c r="A5" s="629" t="s">
        <v>425</v>
      </c>
      <c r="B5" s="630">
        <v>0.62</v>
      </c>
      <c r="C5" s="631"/>
      <c r="D5" s="632"/>
      <c r="E5" s="632"/>
      <c r="F5" s="633" t="s">
        <v>827</v>
      </c>
      <c r="G5" s="633" t="s">
        <v>991</v>
      </c>
      <c r="H5" s="634" t="s">
        <v>1183</v>
      </c>
      <c r="I5" s="634" t="s">
        <v>827</v>
      </c>
      <c r="J5" s="635"/>
    </row>
    <row r="6" spans="1:10">
      <c r="A6" s="636" t="s">
        <v>426</v>
      </c>
      <c r="B6" s="637">
        <v>1</v>
      </c>
      <c r="C6" s="638" t="s">
        <v>73</v>
      </c>
      <c r="D6" s="636">
        <v>2</v>
      </c>
      <c r="E6" s="636">
        <v>2</v>
      </c>
      <c r="F6" s="636" t="s">
        <v>827</v>
      </c>
      <c r="G6" s="636" t="s">
        <v>833</v>
      </c>
      <c r="H6" s="639" t="s">
        <v>834</v>
      </c>
      <c r="I6" s="639" t="s">
        <v>827</v>
      </c>
      <c r="J6" s="635"/>
    </row>
    <row r="7" spans="1:10">
      <c r="A7" s="633" t="s">
        <v>427</v>
      </c>
      <c r="B7" s="630">
        <v>0.56000000000000005</v>
      </c>
      <c r="C7" s="631"/>
      <c r="D7" s="632"/>
      <c r="E7" s="632"/>
      <c r="F7" s="633" t="s">
        <v>835</v>
      </c>
      <c r="G7" s="633" t="s">
        <v>991</v>
      </c>
      <c r="H7" s="634" t="s">
        <v>1143</v>
      </c>
      <c r="I7" s="634" t="s">
        <v>835</v>
      </c>
      <c r="J7" s="635"/>
    </row>
    <row r="8" spans="1:10">
      <c r="A8" s="636" t="s">
        <v>428</v>
      </c>
      <c r="B8" s="637">
        <v>0.93</v>
      </c>
      <c r="C8" s="638" t="s">
        <v>33</v>
      </c>
      <c r="D8" s="636">
        <v>35.229999999999997</v>
      </c>
      <c r="E8" s="636">
        <v>32.85</v>
      </c>
      <c r="F8" s="636" t="s">
        <v>835</v>
      </c>
      <c r="G8" s="636" t="s">
        <v>1156</v>
      </c>
      <c r="H8" s="639" t="s">
        <v>1184</v>
      </c>
      <c r="I8" s="639" t="s">
        <v>835</v>
      </c>
      <c r="J8" s="635"/>
    </row>
    <row r="9" spans="1:10">
      <c r="A9" s="636" t="s">
        <v>429</v>
      </c>
      <c r="B9" s="637">
        <v>0.19</v>
      </c>
      <c r="C9" s="638" t="s">
        <v>33</v>
      </c>
      <c r="D9" s="636">
        <v>35.229999999999997</v>
      </c>
      <c r="E9" s="636">
        <v>6.55</v>
      </c>
      <c r="F9" s="636" t="s">
        <v>835</v>
      </c>
      <c r="G9" s="636" t="s">
        <v>991</v>
      </c>
      <c r="H9" s="639" t="s">
        <v>1143</v>
      </c>
      <c r="I9" s="639" t="s">
        <v>840</v>
      </c>
      <c r="J9" s="635"/>
    </row>
    <row r="10" spans="1:10">
      <c r="A10" s="636" t="s">
        <v>430</v>
      </c>
      <c r="B10" s="637">
        <v>0.9</v>
      </c>
      <c r="C10" s="638" t="s">
        <v>33</v>
      </c>
      <c r="D10" s="636">
        <v>35.229999999999997</v>
      </c>
      <c r="E10" s="636">
        <v>31.71</v>
      </c>
      <c r="F10" s="636" t="s">
        <v>842</v>
      </c>
      <c r="G10" s="636" t="s">
        <v>991</v>
      </c>
      <c r="H10" s="639" t="s">
        <v>1184</v>
      </c>
      <c r="I10" s="639" t="s">
        <v>842</v>
      </c>
      <c r="J10" s="635"/>
    </row>
    <row r="11" spans="1:10">
      <c r="A11" s="636" t="s">
        <v>431</v>
      </c>
      <c r="B11" s="637">
        <v>0.19</v>
      </c>
      <c r="C11" s="638" t="s">
        <v>33</v>
      </c>
      <c r="D11" s="636">
        <v>35.229999999999997</v>
      </c>
      <c r="E11" s="636">
        <v>6.55</v>
      </c>
      <c r="F11" s="636" t="s">
        <v>835</v>
      </c>
      <c r="G11" s="636" t="s">
        <v>991</v>
      </c>
      <c r="H11" s="639" t="s">
        <v>1143</v>
      </c>
      <c r="I11" s="639" t="s">
        <v>848</v>
      </c>
      <c r="J11" s="635"/>
    </row>
    <row r="12" spans="1:10">
      <c r="A12" s="636" t="s">
        <v>432</v>
      </c>
      <c r="B12" s="637">
        <v>0.17</v>
      </c>
      <c r="C12" s="638" t="s">
        <v>33</v>
      </c>
      <c r="D12" s="636">
        <v>35.229999999999997</v>
      </c>
      <c r="E12" s="636">
        <v>5.86</v>
      </c>
      <c r="F12" s="636" t="s">
        <v>839</v>
      </c>
      <c r="G12" s="636" t="s">
        <v>991</v>
      </c>
      <c r="H12" s="639" t="s">
        <v>970</v>
      </c>
      <c r="I12" s="639" t="s">
        <v>851</v>
      </c>
      <c r="J12" s="635"/>
    </row>
    <row r="13" spans="1:10">
      <c r="A13" s="636" t="s">
        <v>433</v>
      </c>
      <c r="B13" s="637"/>
      <c r="C13" s="631"/>
      <c r="D13" s="632"/>
      <c r="E13" s="632"/>
      <c r="F13" s="636" t="s">
        <v>991</v>
      </c>
      <c r="G13" s="636" t="s">
        <v>991</v>
      </c>
      <c r="H13" s="639" t="s">
        <v>831</v>
      </c>
      <c r="I13" s="639" t="s">
        <v>836</v>
      </c>
      <c r="J13" s="635"/>
    </row>
    <row r="14" spans="1:10">
      <c r="A14" s="633" t="s">
        <v>434</v>
      </c>
      <c r="B14" s="630">
        <v>1</v>
      </c>
      <c r="C14" s="631"/>
      <c r="D14" s="632"/>
      <c r="E14" s="632"/>
      <c r="F14" s="633" t="s">
        <v>852</v>
      </c>
      <c r="G14" s="633" t="s">
        <v>840</v>
      </c>
      <c r="H14" s="634" t="s">
        <v>853</v>
      </c>
      <c r="I14" s="634" t="s">
        <v>852</v>
      </c>
      <c r="J14" s="635"/>
    </row>
    <row r="15" spans="1:10">
      <c r="A15" s="636" t="s">
        <v>435</v>
      </c>
      <c r="B15" s="637">
        <v>1</v>
      </c>
      <c r="C15" s="638" t="s">
        <v>33</v>
      </c>
      <c r="D15" s="636">
        <v>32.229999999999997</v>
      </c>
      <c r="E15" s="636">
        <v>32.229999999999997</v>
      </c>
      <c r="F15" s="636" t="s">
        <v>852</v>
      </c>
      <c r="G15" s="636" t="s">
        <v>854</v>
      </c>
      <c r="H15" s="639" t="s">
        <v>855</v>
      </c>
      <c r="I15" s="639" t="s">
        <v>852</v>
      </c>
      <c r="J15" s="635"/>
    </row>
    <row r="16" spans="1:10">
      <c r="A16" s="636" t="s">
        <v>436</v>
      </c>
      <c r="B16" s="637">
        <v>1</v>
      </c>
      <c r="C16" s="638" t="s">
        <v>33</v>
      </c>
      <c r="D16" s="636">
        <v>3</v>
      </c>
      <c r="E16" s="636">
        <v>3</v>
      </c>
      <c r="F16" s="636" t="s">
        <v>854</v>
      </c>
      <c r="G16" s="636" t="s">
        <v>840</v>
      </c>
      <c r="H16" s="639" t="s">
        <v>856</v>
      </c>
      <c r="I16" s="639" t="s">
        <v>854</v>
      </c>
      <c r="J16" s="635"/>
    </row>
    <row r="17" spans="1:10">
      <c r="A17" s="633" t="s">
        <v>437</v>
      </c>
      <c r="B17" s="630">
        <v>1</v>
      </c>
      <c r="C17" s="631"/>
      <c r="D17" s="632"/>
      <c r="E17" s="632"/>
      <c r="F17" s="633" t="s">
        <v>852</v>
      </c>
      <c r="G17" s="633" t="s">
        <v>1035</v>
      </c>
      <c r="H17" s="634" t="s">
        <v>1144</v>
      </c>
      <c r="I17" s="634" t="s">
        <v>852</v>
      </c>
      <c r="J17" s="635"/>
    </row>
    <row r="18" spans="1:10" ht="30">
      <c r="A18" s="636" t="s">
        <v>438</v>
      </c>
      <c r="B18" s="637">
        <v>1</v>
      </c>
      <c r="C18" s="638" t="s">
        <v>33</v>
      </c>
      <c r="D18" s="636">
        <v>1.47</v>
      </c>
      <c r="E18" s="636">
        <v>1.47</v>
      </c>
      <c r="F18" s="636" t="s">
        <v>852</v>
      </c>
      <c r="G18" s="636" t="s">
        <v>1035</v>
      </c>
      <c r="H18" s="639" t="s">
        <v>1185</v>
      </c>
      <c r="I18" s="639" t="s">
        <v>852</v>
      </c>
      <c r="J18" s="635"/>
    </row>
    <row r="19" spans="1:10">
      <c r="A19" s="636" t="s">
        <v>439</v>
      </c>
      <c r="B19" s="637">
        <v>1</v>
      </c>
      <c r="C19" s="638" t="s">
        <v>227</v>
      </c>
      <c r="D19" s="636">
        <v>14</v>
      </c>
      <c r="E19" s="636">
        <v>14</v>
      </c>
      <c r="F19" s="636" t="s">
        <v>859</v>
      </c>
      <c r="G19" s="636" t="s">
        <v>832</v>
      </c>
      <c r="H19" s="639" t="s">
        <v>860</v>
      </c>
      <c r="I19" s="639" t="s">
        <v>859</v>
      </c>
      <c r="J19" s="635"/>
    </row>
    <row r="20" spans="1:10">
      <c r="A20" s="636" t="s">
        <v>440</v>
      </c>
      <c r="B20" s="637">
        <v>1</v>
      </c>
      <c r="C20" s="631"/>
      <c r="D20" s="632"/>
      <c r="E20" s="632"/>
      <c r="F20" s="636" t="s">
        <v>991</v>
      </c>
      <c r="G20" s="636" t="s">
        <v>991</v>
      </c>
      <c r="H20" s="639" t="s">
        <v>831</v>
      </c>
      <c r="I20" s="639" t="s">
        <v>832</v>
      </c>
      <c r="J20" s="635"/>
    </row>
    <row r="21" spans="1:10" ht="18.75">
      <c r="A21" s="629" t="s">
        <v>441</v>
      </c>
      <c r="B21" s="630">
        <v>0.38</v>
      </c>
      <c r="C21" s="631"/>
      <c r="D21" s="632"/>
      <c r="E21" s="632"/>
      <c r="F21" s="633" t="s">
        <v>861</v>
      </c>
      <c r="G21" s="633" t="s">
        <v>1186</v>
      </c>
      <c r="H21" s="634" t="s">
        <v>1187</v>
      </c>
      <c r="I21" s="634" t="s">
        <v>827</v>
      </c>
      <c r="J21" s="635"/>
    </row>
    <row r="22" spans="1:10">
      <c r="A22" s="633" t="s">
        <v>442</v>
      </c>
      <c r="B22" s="630">
        <v>0.61</v>
      </c>
      <c r="C22" s="631"/>
      <c r="D22" s="632"/>
      <c r="E22" s="632"/>
      <c r="F22" s="633" t="s">
        <v>861</v>
      </c>
      <c r="G22" s="633" t="s">
        <v>1062</v>
      </c>
      <c r="H22" s="634" t="s">
        <v>1188</v>
      </c>
      <c r="I22" s="634" t="s">
        <v>861</v>
      </c>
      <c r="J22" s="635"/>
    </row>
    <row r="23" spans="1:10">
      <c r="A23" s="636" t="s">
        <v>443</v>
      </c>
      <c r="B23" s="637">
        <v>0.81</v>
      </c>
      <c r="C23" s="638" t="s">
        <v>33</v>
      </c>
      <c r="D23" s="636">
        <v>35.229999999999997</v>
      </c>
      <c r="E23" s="636">
        <v>28.36</v>
      </c>
      <c r="F23" s="636" t="s">
        <v>861</v>
      </c>
      <c r="G23" s="636" t="s">
        <v>1059</v>
      </c>
      <c r="H23" s="639" t="s">
        <v>1189</v>
      </c>
      <c r="I23" s="639" t="s">
        <v>861</v>
      </c>
      <c r="J23" s="635"/>
    </row>
    <row r="24" spans="1:10">
      <c r="A24" s="636" t="s">
        <v>444</v>
      </c>
      <c r="B24" s="637">
        <v>0.48</v>
      </c>
      <c r="C24" s="638" t="s">
        <v>866</v>
      </c>
      <c r="D24" s="636">
        <v>1823</v>
      </c>
      <c r="E24" s="636">
        <v>871</v>
      </c>
      <c r="F24" s="636" t="s">
        <v>861</v>
      </c>
      <c r="G24" s="636" t="s">
        <v>1060</v>
      </c>
      <c r="H24" s="639" t="s">
        <v>1190</v>
      </c>
      <c r="I24" s="639" t="s">
        <v>848</v>
      </c>
      <c r="J24" s="635"/>
    </row>
    <row r="25" spans="1:10">
      <c r="A25" s="636" t="s">
        <v>445</v>
      </c>
      <c r="B25" s="637">
        <v>0.47</v>
      </c>
      <c r="C25" s="638" t="s">
        <v>7</v>
      </c>
      <c r="D25" s="636">
        <v>1823</v>
      </c>
      <c r="E25" s="636">
        <v>849</v>
      </c>
      <c r="F25" s="636" t="s">
        <v>852</v>
      </c>
      <c r="G25" s="636" t="s">
        <v>1062</v>
      </c>
      <c r="H25" s="639" t="s">
        <v>1191</v>
      </c>
      <c r="I25" s="639" t="s">
        <v>848</v>
      </c>
      <c r="J25" s="635"/>
    </row>
    <row r="26" spans="1:10">
      <c r="A26" s="636" t="s">
        <v>446</v>
      </c>
      <c r="B26" s="637"/>
      <c r="C26" s="631"/>
      <c r="D26" s="632"/>
      <c r="E26" s="632"/>
      <c r="F26" s="636" t="s">
        <v>1062</v>
      </c>
      <c r="G26" s="636" t="s">
        <v>1062</v>
      </c>
      <c r="H26" s="639" t="s">
        <v>831</v>
      </c>
      <c r="I26" s="639" t="s">
        <v>864</v>
      </c>
      <c r="J26" s="635"/>
    </row>
    <row r="27" spans="1:10">
      <c r="A27" s="633" t="s">
        <v>447</v>
      </c>
      <c r="B27" s="630">
        <v>0.5</v>
      </c>
      <c r="C27" s="631"/>
      <c r="D27" s="632"/>
      <c r="E27" s="632"/>
      <c r="F27" s="633" t="s">
        <v>1016</v>
      </c>
      <c r="G27" s="633" t="s">
        <v>1017</v>
      </c>
      <c r="H27" s="634" t="s">
        <v>1192</v>
      </c>
      <c r="I27" s="634" t="s">
        <v>868</v>
      </c>
      <c r="J27" s="635"/>
    </row>
    <row r="28" spans="1:10">
      <c r="A28" s="636" t="s">
        <v>448</v>
      </c>
      <c r="B28" s="637">
        <v>0.82</v>
      </c>
      <c r="C28" s="638" t="s">
        <v>33</v>
      </c>
      <c r="D28" s="636">
        <v>35.229999999999997</v>
      </c>
      <c r="E28" s="636">
        <v>29.01</v>
      </c>
      <c r="F28" s="636" t="s">
        <v>1016</v>
      </c>
      <c r="G28" s="636" t="s">
        <v>1051</v>
      </c>
      <c r="H28" s="639" t="s">
        <v>1193</v>
      </c>
      <c r="I28" s="639" t="s">
        <v>868</v>
      </c>
      <c r="J28" s="635"/>
    </row>
    <row r="29" spans="1:10" ht="30">
      <c r="A29" s="636" t="s">
        <v>449</v>
      </c>
      <c r="B29" s="637">
        <v>0.72</v>
      </c>
      <c r="C29" s="638" t="s">
        <v>7</v>
      </c>
      <c r="D29" s="636">
        <v>1826</v>
      </c>
      <c r="E29" s="636">
        <v>1309</v>
      </c>
      <c r="F29" s="636" t="s">
        <v>868</v>
      </c>
      <c r="G29" s="636" t="s">
        <v>1075</v>
      </c>
      <c r="H29" s="639" t="s">
        <v>1191</v>
      </c>
      <c r="I29" s="639" t="s">
        <v>868</v>
      </c>
      <c r="J29" s="635"/>
    </row>
    <row r="30" spans="1:10">
      <c r="A30" s="636" t="s">
        <v>450</v>
      </c>
      <c r="B30" s="637">
        <v>0.41</v>
      </c>
      <c r="C30" s="638" t="s">
        <v>33</v>
      </c>
      <c r="D30" s="636">
        <v>35.229999999999997</v>
      </c>
      <c r="E30" s="636">
        <v>14.41</v>
      </c>
      <c r="F30" s="636" t="s">
        <v>926</v>
      </c>
      <c r="G30" s="636" t="s">
        <v>960</v>
      </c>
      <c r="H30" s="639" t="s">
        <v>1194</v>
      </c>
      <c r="I30" s="639" t="s">
        <v>874</v>
      </c>
      <c r="J30" s="635"/>
    </row>
    <row r="31" spans="1:10" ht="30">
      <c r="A31" s="636" t="s">
        <v>451</v>
      </c>
      <c r="B31" s="637">
        <v>0.66</v>
      </c>
      <c r="C31" s="638" t="s">
        <v>7</v>
      </c>
      <c r="D31" s="636">
        <v>1826</v>
      </c>
      <c r="E31" s="636">
        <v>1213</v>
      </c>
      <c r="F31" s="636" t="s">
        <v>874</v>
      </c>
      <c r="G31" s="636" t="s">
        <v>1075</v>
      </c>
      <c r="H31" s="639" t="s">
        <v>1150</v>
      </c>
      <c r="I31" s="639" t="s">
        <v>840</v>
      </c>
      <c r="J31" s="635"/>
    </row>
    <row r="32" spans="1:10" ht="30">
      <c r="A32" s="636" t="s">
        <v>452</v>
      </c>
      <c r="B32" s="637">
        <v>0.48</v>
      </c>
      <c r="C32" s="638" t="s">
        <v>7</v>
      </c>
      <c r="D32" s="636">
        <v>3649</v>
      </c>
      <c r="E32" s="636">
        <v>1749</v>
      </c>
      <c r="F32" s="636" t="s">
        <v>971</v>
      </c>
      <c r="G32" s="636" t="s">
        <v>960</v>
      </c>
      <c r="H32" s="639" t="s">
        <v>1151</v>
      </c>
      <c r="I32" s="639" t="s">
        <v>877</v>
      </c>
      <c r="J32" s="635"/>
    </row>
    <row r="33" spans="1:10">
      <c r="A33" s="636" t="s">
        <v>453</v>
      </c>
      <c r="B33" s="637">
        <v>0.35</v>
      </c>
      <c r="C33" s="638" t="s">
        <v>33</v>
      </c>
      <c r="D33" s="636">
        <v>35.229999999999997</v>
      </c>
      <c r="E33" s="636">
        <v>12.37</v>
      </c>
      <c r="F33" s="636" t="s">
        <v>865</v>
      </c>
      <c r="G33" s="636" t="s">
        <v>958</v>
      </c>
      <c r="H33" s="639" t="s">
        <v>1195</v>
      </c>
      <c r="I33" s="639" t="s">
        <v>878</v>
      </c>
      <c r="J33" s="635"/>
    </row>
    <row r="34" spans="1:10">
      <c r="A34" s="636" t="s">
        <v>454</v>
      </c>
      <c r="B34" s="637">
        <v>0.33</v>
      </c>
      <c r="C34" s="638" t="s">
        <v>33</v>
      </c>
      <c r="D34" s="636">
        <v>35.229999999999997</v>
      </c>
      <c r="E34" s="636">
        <v>11.77</v>
      </c>
      <c r="F34" s="636" t="s">
        <v>948</v>
      </c>
      <c r="G34" s="636" t="s">
        <v>1017</v>
      </c>
      <c r="H34" s="639" t="s">
        <v>1196</v>
      </c>
      <c r="I34" s="639" t="s">
        <v>879</v>
      </c>
      <c r="J34" s="635"/>
    </row>
    <row r="35" spans="1:10">
      <c r="A35" s="636" t="s">
        <v>455</v>
      </c>
      <c r="B35" s="637">
        <v>0</v>
      </c>
      <c r="C35" s="631"/>
      <c r="D35" s="632"/>
      <c r="E35" s="632"/>
      <c r="F35" s="636" t="s">
        <v>1017</v>
      </c>
      <c r="G35" s="636" t="s">
        <v>1017</v>
      </c>
      <c r="H35" s="639" t="s">
        <v>831</v>
      </c>
      <c r="I35" s="639" t="s">
        <v>870</v>
      </c>
      <c r="J35" s="635"/>
    </row>
    <row r="36" spans="1:10">
      <c r="A36" s="633" t="s">
        <v>456</v>
      </c>
      <c r="B36" s="630">
        <v>0</v>
      </c>
      <c r="C36" s="631"/>
      <c r="D36" s="632"/>
      <c r="E36" s="632"/>
      <c r="F36" s="633" t="s">
        <v>984</v>
      </c>
      <c r="G36" s="633" t="s">
        <v>1186</v>
      </c>
      <c r="H36" s="634" t="s">
        <v>1197</v>
      </c>
      <c r="I36" s="634" t="s">
        <v>827</v>
      </c>
      <c r="J36" s="635"/>
    </row>
    <row r="37" spans="1:10">
      <c r="A37" s="633" t="s">
        <v>457</v>
      </c>
      <c r="B37" s="630">
        <v>0</v>
      </c>
      <c r="C37" s="631"/>
      <c r="D37" s="632"/>
      <c r="E37" s="632"/>
      <c r="F37" s="633" t="s">
        <v>1075</v>
      </c>
      <c r="G37" s="633" t="s">
        <v>892</v>
      </c>
      <c r="H37" s="634" t="s">
        <v>1021</v>
      </c>
      <c r="I37" s="634" t="s">
        <v>827</v>
      </c>
      <c r="J37" s="635"/>
    </row>
    <row r="38" spans="1:10">
      <c r="A38" s="633" t="s">
        <v>1154</v>
      </c>
      <c r="B38" s="630">
        <v>0</v>
      </c>
      <c r="C38" s="631"/>
      <c r="D38" s="632"/>
      <c r="E38" s="632"/>
      <c r="F38" s="633" t="s">
        <v>1168</v>
      </c>
      <c r="G38" s="633" t="s">
        <v>1018</v>
      </c>
      <c r="H38" s="634" t="s">
        <v>903</v>
      </c>
      <c r="I38" s="634" t="s">
        <v>827</v>
      </c>
      <c r="J38" s="635"/>
    </row>
    <row r="39" spans="1:10">
      <c r="A39" s="636" t="s">
        <v>458</v>
      </c>
      <c r="B39" s="637">
        <v>0</v>
      </c>
      <c r="C39" s="638" t="s">
        <v>889</v>
      </c>
      <c r="D39" s="636">
        <v>148</v>
      </c>
      <c r="E39" s="636">
        <v>0</v>
      </c>
      <c r="F39" s="636" t="s">
        <v>1168</v>
      </c>
      <c r="G39" s="636" t="s">
        <v>1168</v>
      </c>
      <c r="H39" s="639" t="s">
        <v>890</v>
      </c>
      <c r="I39" s="639" t="s">
        <v>827</v>
      </c>
      <c r="J39" s="635"/>
    </row>
    <row r="40" spans="1:10" ht="30">
      <c r="A40" s="636" t="s">
        <v>459</v>
      </c>
      <c r="B40" s="637">
        <v>0</v>
      </c>
      <c r="C40" s="638" t="s">
        <v>889</v>
      </c>
      <c r="D40" s="636">
        <v>1567</v>
      </c>
      <c r="E40" s="636">
        <v>0</v>
      </c>
      <c r="F40" s="636" t="s">
        <v>954</v>
      </c>
      <c r="G40" s="636" t="s">
        <v>986</v>
      </c>
      <c r="H40" s="639" t="s">
        <v>856</v>
      </c>
      <c r="I40" s="639" t="s">
        <v>861</v>
      </c>
      <c r="J40" s="635"/>
    </row>
    <row r="41" spans="1:10">
      <c r="A41" s="636" t="s">
        <v>460</v>
      </c>
      <c r="B41" s="637">
        <v>0</v>
      </c>
      <c r="C41" s="638" t="s">
        <v>38</v>
      </c>
      <c r="D41" s="636">
        <v>800</v>
      </c>
      <c r="E41" s="636">
        <v>0</v>
      </c>
      <c r="F41" s="636" t="s">
        <v>980</v>
      </c>
      <c r="G41" s="636" t="s">
        <v>986</v>
      </c>
      <c r="H41" s="639" t="s">
        <v>897</v>
      </c>
      <c r="I41" s="639" t="s">
        <v>861</v>
      </c>
      <c r="J41" s="635"/>
    </row>
    <row r="42" spans="1:10" ht="30">
      <c r="A42" s="636" t="s">
        <v>461</v>
      </c>
      <c r="B42" s="637">
        <v>0</v>
      </c>
      <c r="C42" s="638" t="s">
        <v>38</v>
      </c>
      <c r="D42" s="636">
        <v>540</v>
      </c>
      <c r="E42" s="636">
        <v>0</v>
      </c>
      <c r="F42" s="636" t="s">
        <v>980</v>
      </c>
      <c r="G42" s="636" t="s">
        <v>986</v>
      </c>
      <c r="H42" s="639" t="s">
        <v>897</v>
      </c>
      <c r="I42" s="639" t="s">
        <v>861</v>
      </c>
      <c r="J42" s="635"/>
    </row>
    <row r="43" spans="1:10">
      <c r="A43" s="636" t="s">
        <v>462</v>
      </c>
      <c r="B43" s="637">
        <v>0</v>
      </c>
      <c r="C43" s="638" t="s">
        <v>227</v>
      </c>
      <c r="D43" s="636">
        <v>21</v>
      </c>
      <c r="E43" s="636">
        <v>0</v>
      </c>
      <c r="F43" s="636" t="s">
        <v>863</v>
      </c>
      <c r="G43" s="636" t="s">
        <v>863</v>
      </c>
      <c r="H43" s="639" t="s">
        <v>890</v>
      </c>
      <c r="I43" s="639" t="s">
        <v>896</v>
      </c>
      <c r="J43" s="635"/>
    </row>
    <row r="44" spans="1:10">
      <c r="A44" s="636" t="s">
        <v>463</v>
      </c>
      <c r="B44" s="637">
        <v>0</v>
      </c>
      <c r="C44" s="638" t="s">
        <v>227</v>
      </c>
      <c r="D44" s="636">
        <v>11</v>
      </c>
      <c r="E44" s="636">
        <v>0</v>
      </c>
      <c r="F44" s="636" t="s">
        <v>863</v>
      </c>
      <c r="G44" s="636" t="s">
        <v>863</v>
      </c>
      <c r="H44" s="639" t="s">
        <v>890</v>
      </c>
      <c r="I44" s="639" t="s">
        <v>900</v>
      </c>
      <c r="J44" s="635"/>
    </row>
    <row r="45" spans="1:10" ht="30">
      <c r="A45" s="636" t="s">
        <v>464</v>
      </c>
      <c r="B45" s="637">
        <v>0</v>
      </c>
      <c r="C45" s="638" t="s">
        <v>902</v>
      </c>
      <c r="D45" s="636">
        <v>24</v>
      </c>
      <c r="E45" s="636">
        <v>0</v>
      </c>
      <c r="F45" s="636" t="s">
        <v>1018</v>
      </c>
      <c r="G45" s="636" t="s">
        <v>1018</v>
      </c>
      <c r="H45" s="639" t="s">
        <v>890</v>
      </c>
      <c r="I45" s="639" t="s">
        <v>900</v>
      </c>
      <c r="J45" s="635"/>
    </row>
    <row r="46" spans="1:10">
      <c r="A46" s="636" t="s">
        <v>1198</v>
      </c>
      <c r="B46" s="637">
        <v>0</v>
      </c>
      <c r="C46" s="631"/>
      <c r="D46" s="632"/>
      <c r="E46" s="632"/>
      <c r="F46" s="636" t="s">
        <v>1018</v>
      </c>
      <c r="G46" s="636" t="s">
        <v>1018</v>
      </c>
      <c r="H46" s="639" t="s">
        <v>831</v>
      </c>
      <c r="I46" s="639" t="s">
        <v>887</v>
      </c>
      <c r="J46" s="635"/>
    </row>
    <row r="47" spans="1:10" ht="28.5">
      <c r="A47" s="633" t="s">
        <v>466</v>
      </c>
      <c r="B47" s="630">
        <v>0</v>
      </c>
      <c r="C47" s="631"/>
      <c r="D47" s="632"/>
      <c r="E47" s="632"/>
      <c r="F47" s="633" t="s">
        <v>964</v>
      </c>
      <c r="G47" s="633" t="s">
        <v>989</v>
      </c>
      <c r="H47" s="634" t="s">
        <v>846</v>
      </c>
      <c r="I47" s="634" t="s">
        <v>905</v>
      </c>
      <c r="J47" s="635"/>
    </row>
    <row r="48" spans="1:10">
      <c r="A48" s="636" t="s">
        <v>467</v>
      </c>
      <c r="B48" s="637">
        <v>0</v>
      </c>
      <c r="C48" s="638" t="s">
        <v>889</v>
      </c>
      <c r="D48" s="636">
        <v>230</v>
      </c>
      <c r="E48" s="636">
        <v>0</v>
      </c>
      <c r="F48" s="636" t="s">
        <v>1018</v>
      </c>
      <c r="G48" s="636" t="s">
        <v>987</v>
      </c>
      <c r="H48" s="639" t="s">
        <v>897</v>
      </c>
      <c r="I48" s="639" t="s">
        <v>905</v>
      </c>
      <c r="J48" s="635"/>
    </row>
    <row r="49" spans="1:10" ht="30">
      <c r="A49" s="636" t="s">
        <v>468</v>
      </c>
      <c r="B49" s="637">
        <v>0</v>
      </c>
      <c r="C49" s="638" t="s">
        <v>907</v>
      </c>
      <c r="D49" s="636">
        <v>1</v>
      </c>
      <c r="E49" s="636">
        <v>0</v>
      </c>
      <c r="F49" s="636" t="s">
        <v>964</v>
      </c>
      <c r="G49" s="636" t="s">
        <v>980</v>
      </c>
      <c r="H49" s="639" t="s">
        <v>908</v>
      </c>
      <c r="I49" s="639" t="s">
        <v>906</v>
      </c>
      <c r="J49" s="635"/>
    </row>
    <row r="50" spans="1:10">
      <c r="A50" s="636" t="s">
        <v>469</v>
      </c>
      <c r="B50" s="637">
        <v>0</v>
      </c>
      <c r="C50" s="638" t="s">
        <v>907</v>
      </c>
      <c r="D50" s="636">
        <v>1</v>
      </c>
      <c r="E50" s="636">
        <v>0</v>
      </c>
      <c r="F50" s="636" t="s">
        <v>986</v>
      </c>
      <c r="G50" s="636" t="s">
        <v>986</v>
      </c>
      <c r="H50" s="639" t="s">
        <v>890</v>
      </c>
      <c r="I50" s="639" t="s">
        <v>909</v>
      </c>
      <c r="J50" s="635"/>
    </row>
    <row r="51" spans="1:10">
      <c r="A51" s="636" t="s">
        <v>470</v>
      </c>
      <c r="B51" s="637">
        <v>0</v>
      </c>
      <c r="C51" s="638" t="s">
        <v>227</v>
      </c>
      <c r="D51" s="636">
        <v>2</v>
      </c>
      <c r="E51" s="632"/>
      <c r="F51" s="636" t="s">
        <v>863</v>
      </c>
      <c r="G51" s="636" t="s">
        <v>863</v>
      </c>
      <c r="H51" s="639" t="s">
        <v>890</v>
      </c>
      <c r="I51" s="639" t="s">
        <v>911</v>
      </c>
      <c r="J51" s="635"/>
    </row>
    <row r="52" spans="1:10" ht="30">
      <c r="A52" s="636" t="s">
        <v>471</v>
      </c>
      <c r="B52" s="637">
        <v>0</v>
      </c>
      <c r="C52" s="638" t="s">
        <v>7</v>
      </c>
      <c r="D52" s="636">
        <v>66</v>
      </c>
      <c r="E52" s="636">
        <v>0</v>
      </c>
      <c r="F52" s="636" t="s">
        <v>863</v>
      </c>
      <c r="G52" s="636" t="s">
        <v>1018</v>
      </c>
      <c r="H52" s="639" t="s">
        <v>897</v>
      </c>
      <c r="I52" s="639" t="s">
        <v>829</v>
      </c>
      <c r="J52" s="635"/>
    </row>
    <row r="53" spans="1:10">
      <c r="A53" s="636" t="s">
        <v>472</v>
      </c>
      <c r="B53" s="637">
        <v>0</v>
      </c>
      <c r="C53" s="638" t="s">
        <v>7</v>
      </c>
      <c r="D53" s="636">
        <v>66</v>
      </c>
      <c r="E53" s="636">
        <v>0</v>
      </c>
      <c r="F53" s="636" t="s">
        <v>1018</v>
      </c>
      <c r="G53" s="636" t="s">
        <v>973</v>
      </c>
      <c r="H53" s="639" t="s">
        <v>856</v>
      </c>
      <c r="I53" s="639" t="s">
        <v>833</v>
      </c>
      <c r="J53" s="635"/>
    </row>
    <row r="54" spans="1:10">
      <c r="A54" s="636" t="s">
        <v>473</v>
      </c>
      <c r="B54" s="637">
        <v>0</v>
      </c>
      <c r="C54" s="638" t="s">
        <v>33</v>
      </c>
      <c r="D54" s="636">
        <v>0.36299999999999999</v>
      </c>
      <c r="E54" s="636">
        <v>0</v>
      </c>
      <c r="F54" s="636" t="s">
        <v>996</v>
      </c>
      <c r="G54" s="636" t="s">
        <v>989</v>
      </c>
      <c r="H54" s="639" t="s">
        <v>897</v>
      </c>
      <c r="I54" s="639" t="s">
        <v>909</v>
      </c>
      <c r="J54" s="635"/>
    </row>
    <row r="55" spans="1:10">
      <c r="A55" s="636" t="s">
        <v>474</v>
      </c>
      <c r="B55" s="637">
        <v>0</v>
      </c>
      <c r="C55" s="638" t="s">
        <v>227</v>
      </c>
      <c r="D55" s="636">
        <v>1</v>
      </c>
      <c r="E55" s="636">
        <v>0</v>
      </c>
      <c r="F55" s="636" t="s">
        <v>863</v>
      </c>
      <c r="G55" s="636" t="s">
        <v>863</v>
      </c>
      <c r="H55" s="639" t="s">
        <v>890</v>
      </c>
      <c r="I55" s="639" t="s">
        <v>909</v>
      </c>
      <c r="J55" s="635"/>
    </row>
    <row r="56" spans="1:10">
      <c r="A56" s="636" t="s">
        <v>475</v>
      </c>
      <c r="B56" s="637">
        <v>0</v>
      </c>
      <c r="C56" s="638" t="s">
        <v>913</v>
      </c>
      <c r="D56" s="636">
        <v>3.0000000000000001E-3</v>
      </c>
      <c r="E56" s="636">
        <v>0</v>
      </c>
      <c r="F56" s="636" t="s">
        <v>980</v>
      </c>
      <c r="G56" s="636" t="s">
        <v>980</v>
      </c>
      <c r="H56" s="639" t="s">
        <v>890</v>
      </c>
      <c r="I56" s="639" t="s">
        <v>909</v>
      </c>
      <c r="J56" s="635"/>
    </row>
    <row r="57" spans="1:10">
      <c r="A57" s="636" t="s">
        <v>476</v>
      </c>
      <c r="B57" s="637">
        <v>0</v>
      </c>
      <c r="C57" s="638" t="s">
        <v>889</v>
      </c>
      <c r="D57" s="636">
        <v>0.7</v>
      </c>
      <c r="E57" s="636">
        <v>0</v>
      </c>
      <c r="F57" s="636" t="s">
        <v>863</v>
      </c>
      <c r="G57" s="636" t="s">
        <v>863</v>
      </c>
      <c r="H57" s="639" t="s">
        <v>890</v>
      </c>
      <c r="I57" s="639" t="s">
        <v>848</v>
      </c>
      <c r="J57" s="635"/>
    </row>
    <row r="58" spans="1:10">
      <c r="A58" s="636" t="s">
        <v>477</v>
      </c>
      <c r="B58" s="637">
        <v>0</v>
      </c>
      <c r="C58" s="638" t="s">
        <v>38</v>
      </c>
      <c r="D58" s="636">
        <v>2</v>
      </c>
      <c r="E58" s="636">
        <v>0</v>
      </c>
      <c r="F58" s="636" t="s">
        <v>1018</v>
      </c>
      <c r="G58" s="636" t="s">
        <v>1018</v>
      </c>
      <c r="H58" s="639" t="s">
        <v>890</v>
      </c>
      <c r="I58" s="639" t="s">
        <v>912</v>
      </c>
      <c r="J58" s="635"/>
    </row>
    <row r="59" spans="1:10">
      <c r="A59" s="636" t="s">
        <v>478</v>
      </c>
      <c r="B59" s="637">
        <v>0</v>
      </c>
      <c r="C59" s="638" t="s">
        <v>38</v>
      </c>
      <c r="D59" s="636">
        <v>0.4</v>
      </c>
      <c r="E59" s="636">
        <v>0</v>
      </c>
      <c r="F59" s="636" t="s">
        <v>1018</v>
      </c>
      <c r="G59" s="636" t="s">
        <v>1018</v>
      </c>
      <c r="H59" s="639" t="s">
        <v>890</v>
      </c>
      <c r="I59" s="639" t="s">
        <v>909</v>
      </c>
      <c r="J59" s="635"/>
    </row>
    <row r="60" spans="1:10">
      <c r="A60" s="636" t="s">
        <v>479</v>
      </c>
      <c r="B60" s="637">
        <v>0</v>
      </c>
      <c r="C60" s="638" t="s">
        <v>38</v>
      </c>
      <c r="D60" s="636">
        <v>0.4</v>
      </c>
      <c r="E60" s="636">
        <v>0</v>
      </c>
      <c r="F60" s="636" t="s">
        <v>987</v>
      </c>
      <c r="G60" s="636" t="s">
        <v>973</v>
      </c>
      <c r="H60" s="639" t="s">
        <v>897</v>
      </c>
      <c r="I60" s="639" t="s">
        <v>829</v>
      </c>
      <c r="J60" s="635"/>
    </row>
    <row r="61" spans="1:10">
      <c r="A61" s="636" t="s">
        <v>480</v>
      </c>
      <c r="B61" s="637">
        <v>0</v>
      </c>
      <c r="C61" s="638" t="s">
        <v>889</v>
      </c>
      <c r="D61" s="636">
        <v>230</v>
      </c>
      <c r="E61" s="636">
        <v>0</v>
      </c>
      <c r="F61" s="636" t="s">
        <v>973</v>
      </c>
      <c r="G61" s="636" t="s">
        <v>996</v>
      </c>
      <c r="H61" s="639" t="s">
        <v>897</v>
      </c>
      <c r="I61" s="639" t="s">
        <v>912</v>
      </c>
      <c r="J61" s="635"/>
    </row>
    <row r="62" spans="1:10" ht="30">
      <c r="A62" s="636" t="s">
        <v>481</v>
      </c>
      <c r="B62" s="637">
        <v>0</v>
      </c>
      <c r="C62" s="631"/>
      <c r="D62" s="632"/>
      <c r="E62" s="632"/>
      <c r="F62" s="636" t="s">
        <v>892</v>
      </c>
      <c r="G62" s="636" t="s">
        <v>892</v>
      </c>
      <c r="H62" s="639" t="s">
        <v>831</v>
      </c>
      <c r="I62" s="639" t="s">
        <v>854</v>
      </c>
      <c r="J62" s="635"/>
    </row>
    <row r="63" spans="1:10">
      <c r="A63" s="633" t="s">
        <v>482</v>
      </c>
      <c r="B63" s="630">
        <v>0</v>
      </c>
      <c r="C63" s="631"/>
      <c r="D63" s="632"/>
      <c r="E63" s="632"/>
      <c r="F63" s="633" t="s">
        <v>1075</v>
      </c>
      <c r="G63" s="633" t="s">
        <v>989</v>
      </c>
      <c r="H63" s="634" t="s">
        <v>834</v>
      </c>
      <c r="I63" s="634" t="s">
        <v>872</v>
      </c>
      <c r="J63" s="635"/>
    </row>
    <row r="64" spans="1:10" ht="30">
      <c r="A64" s="636" t="s">
        <v>483</v>
      </c>
      <c r="B64" s="637">
        <v>0</v>
      </c>
      <c r="C64" s="638" t="s">
        <v>913</v>
      </c>
      <c r="D64" s="636">
        <v>0.49</v>
      </c>
      <c r="E64" s="636">
        <v>0</v>
      </c>
      <c r="F64" s="636" t="s">
        <v>1018</v>
      </c>
      <c r="G64" s="636" t="s">
        <v>987</v>
      </c>
      <c r="H64" s="639" t="s">
        <v>897</v>
      </c>
      <c r="I64" s="639" t="s">
        <v>872</v>
      </c>
      <c r="J64" s="635"/>
    </row>
    <row r="65" spans="1:10">
      <c r="A65" s="636" t="s">
        <v>484</v>
      </c>
      <c r="B65" s="637">
        <v>0</v>
      </c>
      <c r="C65" s="638" t="s">
        <v>913</v>
      </c>
      <c r="D65" s="636">
        <v>0.42</v>
      </c>
      <c r="E65" s="636">
        <v>0</v>
      </c>
      <c r="F65" s="636" t="s">
        <v>987</v>
      </c>
      <c r="G65" s="636" t="s">
        <v>989</v>
      </c>
      <c r="H65" s="639" t="s">
        <v>895</v>
      </c>
      <c r="I65" s="639" t="s">
        <v>840</v>
      </c>
      <c r="J65" s="635"/>
    </row>
    <row r="66" spans="1:10">
      <c r="A66" s="636" t="s">
        <v>485</v>
      </c>
      <c r="B66" s="637">
        <v>0</v>
      </c>
      <c r="C66" s="638" t="s">
        <v>38</v>
      </c>
      <c r="D66" s="636">
        <v>96</v>
      </c>
      <c r="E66" s="636">
        <v>0</v>
      </c>
      <c r="F66" s="636" t="s">
        <v>989</v>
      </c>
      <c r="G66" s="636" t="s">
        <v>989</v>
      </c>
      <c r="H66" s="639" t="s">
        <v>890</v>
      </c>
      <c r="I66" s="639" t="s">
        <v>877</v>
      </c>
      <c r="J66" s="635"/>
    </row>
    <row r="67" spans="1:10">
      <c r="A67" s="636" t="s">
        <v>486</v>
      </c>
      <c r="B67" s="637">
        <v>0</v>
      </c>
      <c r="C67" s="638" t="s">
        <v>227</v>
      </c>
      <c r="D67" s="636">
        <v>4</v>
      </c>
      <c r="E67" s="636">
        <v>0</v>
      </c>
      <c r="F67" s="636" t="s">
        <v>1075</v>
      </c>
      <c r="G67" s="636" t="s">
        <v>1075</v>
      </c>
      <c r="H67" s="639" t="s">
        <v>890</v>
      </c>
      <c r="I67" s="639" t="s">
        <v>840</v>
      </c>
      <c r="J67" s="635"/>
    </row>
    <row r="68" spans="1:10" ht="30">
      <c r="A68" s="636" t="s">
        <v>487</v>
      </c>
      <c r="B68" s="637">
        <v>0</v>
      </c>
      <c r="C68" s="638" t="s">
        <v>38</v>
      </c>
      <c r="D68" s="636">
        <v>20</v>
      </c>
      <c r="E68" s="636">
        <v>0</v>
      </c>
      <c r="F68" s="636" t="s">
        <v>960</v>
      </c>
      <c r="G68" s="636" t="s">
        <v>960</v>
      </c>
      <c r="H68" s="639" t="s">
        <v>890</v>
      </c>
      <c r="I68" s="639" t="s">
        <v>923</v>
      </c>
      <c r="J68" s="635"/>
    </row>
    <row r="69" spans="1:10">
      <c r="A69" s="636" t="s">
        <v>488</v>
      </c>
      <c r="B69" s="637">
        <v>0</v>
      </c>
      <c r="C69" s="631"/>
      <c r="D69" s="632"/>
      <c r="E69" s="632"/>
      <c r="F69" s="636" t="s">
        <v>989</v>
      </c>
      <c r="G69" s="636" t="s">
        <v>989</v>
      </c>
      <c r="H69" s="639" t="s">
        <v>831</v>
      </c>
      <c r="I69" s="639" t="s">
        <v>917</v>
      </c>
      <c r="J69" s="635"/>
    </row>
    <row r="70" spans="1:10" ht="28.5">
      <c r="A70" s="633" t="s">
        <v>489</v>
      </c>
      <c r="B70" s="630">
        <v>0</v>
      </c>
      <c r="C70" s="631"/>
      <c r="D70" s="632"/>
      <c r="E70" s="632"/>
      <c r="F70" s="633" t="s">
        <v>987</v>
      </c>
      <c r="G70" s="633" t="s">
        <v>996</v>
      </c>
      <c r="H70" s="634" t="s">
        <v>856</v>
      </c>
      <c r="I70" s="634" t="s">
        <v>872</v>
      </c>
      <c r="J70" s="635"/>
    </row>
    <row r="71" spans="1:10">
      <c r="A71" s="636" t="s">
        <v>490</v>
      </c>
      <c r="B71" s="637">
        <v>0</v>
      </c>
      <c r="C71" s="638" t="s">
        <v>925</v>
      </c>
      <c r="D71" s="636">
        <v>1</v>
      </c>
      <c r="E71" s="636">
        <v>0</v>
      </c>
      <c r="F71" s="636" t="s">
        <v>987</v>
      </c>
      <c r="G71" s="636" t="s">
        <v>987</v>
      </c>
      <c r="H71" s="639" t="s">
        <v>890</v>
      </c>
      <c r="I71" s="639" t="s">
        <v>872</v>
      </c>
      <c r="J71" s="635"/>
    </row>
    <row r="72" spans="1:10" ht="45">
      <c r="A72" s="636" t="s">
        <v>491</v>
      </c>
      <c r="B72" s="637">
        <v>0</v>
      </c>
      <c r="C72" s="638" t="s">
        <v>913</v>
      </c>
      <c r="D72" s="636">
        <v>1.04</v>
      </c>
      <c r="E72" s="636">
        <v>0</v>
      </c>
      <c r="F72" s="636" t="s">
        <v>987</v>
      </c>
      <c r="G72" s="636" t="s">
        <v>987</v>
      </c>
      <c r="H72" s="639" t="s">
        <v>890</v>
      </c>
      <c r="I72" s="639" t="s">
        <v>926</v>
      </c>
      <c r="J72" s="635"/>
    </row>
    <row r="73" spans="1:10">
      <c r="A73" s="636" t="s">
        <v>492</v>
      </c>
      <c r="B73" s="637">
        <v>0</v>
      </c>
      <c r="C73" s="638" t="s">
        <v>913</v>
      </c>
      <c r="D73" s="636">
        <v>1.6</v>
      </c>
      <c r="E73" s="636">
        <v>0</v>
      </c>
      <c r="F73" s="636" t="s">
        <v>973</v>
      </c>
      <c r="G73" s="636" t="s">
        <v>973</v>
      </c>
      <c r="H73" s="639" t="s">
        <v>890</v>
      </c>
      <c r="I73" s="639" t="s">
        <v>877</v>
      </c>
      <c r="J73" s="635"/>
    </row>
    <row r="74" spans="1:10" ht="30">
      <c r="A74" s="636" t="s">
        <v>493</v>
      </c>
      <c r="B74" s="637">
        <v>0</v>
      </c>
      <c r="C74" s="638" t="s">
        <v>38</v>
      </c>
      <c r="D74" s="636">
        <v>29</v>
      </c>
      <c r="E74" s="636">
        <v>0</v>
      </c>
      <c r="F74" s="636" t="s">
        <v>973</v>
      </c>
      <c r="G74" s="636" t="s">
        <v>973</v>
      </c>
      <c r="H74" s="639" t="s">
        <v>890</v>
      </c>
      <c r="I74" s="639" t="s">
        <v>927</v>
      </c>
      <c r="J74" s="635"/>
    </row>
    <row r="75" spans="1:10">
      <c r="A75" s="636" t="s">
        <v>494</v>
      </c>
      <c r="B75" s="637">
        <v>0</v>
      </c>
      <c r="C75" s="638" t="s">
        <v>38</v>
      </c>
      <c r="D75" s="636">
        <v>29</v>
      </c>
      <c r="E75" s="636">
        <v>0</v>
      </c>
      <c r="F75" s="636" t="s">
        <v>996</v>
      </c>
      <c r="G75" s="636" t="s">
        <v>996</v>
      </c>
      <c r="H75" s="639" t="s">
        <v>890</v>
      </c>
      <c r="I75" s="639" t="s">
        <v>928</v>
      </c>
      <c r="J75" s="635"/>
    </row>
    <row r="76" spans="1:10" ht="30">
      <c r="A76" s="636" t="s">
        <v>495</v>
      </c>
      <c r="B76" s="637">
        <v>0</v>
      </c>
      <c r="C76" s="631"/>
      <c r="D76" s="632"/>
      <c r="E76" s="636">
        <v>0</v>
      </c>
      <c r="F76" s="636" t="s">
        <v>996</v>
      </c>
      <c r="G76" s="636" t="s">
        <v>996</v>
      </c>
      <c r="H76" s="639" t="s">
        <v>831</v>
      </c>
      <c r="I76" s="639" t="s">
        <v>884</v>
      </c>
      <c r="J76" s="635"/>
    </row>
    <row r="77" spans="1:10">
      <c r="A77" s="633" t="s">
        <v>496</v>
      </c>
      <c r="B77" s="630">
        <v>0</v>
      </c>
      <c r="C77" s="631"/>
      <c r="D77" s="632"/>
      <c r="E77" s="633">
        <v>0</v>
      </c>
      <c r="F77" s="633" t="s">
        <v>1018</v>
      </c>
      <c r="G77" s="633" t="s">
        <v>973</v>
      </c>
      <c r="H77" s="634" t="s">
        <v>856</v>
      </c>
      <c r="I77" s="634" t="s">
        <v>872</v>
      </c>
      <c r="J77" s="635"/>
    </row>
    <row r="78" spans="1:10">
      <c r="A78" s="636" t="s">
        <v>497</v>
      </c>
      <c r="B78" s="637">
        <v>0</v>
      </c>
      <c r="C78" s="638" t="s">
        <v>227</v>
      </c>
      <c r="D78" s="636">
        <v>2</v>
      </c>
      <c r="E78" s="636">
        <v>0</v>
      </c>
      <c r="F78" s="636" t="s">
        <v>1018</v>
      </c>
      <c r="G78" s="636" t="s">
        <v>1018</v>
      </c>
      <c r="H78" s="639" t="s">
        <v>890</v>
      </c>
      <c r="I78" s="639" t="s">
        <v>872</v>
      </c>
      <c r="J78" s="635"/>
    </row>
    <row r="79" spans="1:10">
      <c r="A79" s="636" t="s">
        <v>498</v>
      </c>
      <c r="B79" s="637">
        <v>0</v>
      </c>
      <c r="C79" s="638" t="s">
        <v>227</v>
      </c>
      <c r="D79" s="636">
        <v>2</v>
      </c>
      <c r="E79" s="636">
        <v>0</v>
      </c>
      <c r="F79" s="636" t="s">
        <v>987</v>
      </c>
      <c r="G79" s="636" t="s">
        <v>987</v>
      </c>
      <c r="H79" s="639" t="s">
        <v>890</v>
      </c>
      <c r="I79" s="639" t="s">
        <v>926</v>
      </c>
      <c r="J79" s="635"/>
    </row>
    <row r="80" spans="1:10">
      <c r="A80" s="636" t="s">
        <v>499</v>
      </c>
      <c r="B80" s="637">
        <v>0</v>
      </c>
      <c r="C80" s="638" t="s">
        <v>227</v>
      </c>
      <c r="D80" s="636">
        <v>2</v>
      </c>
      <c r="E80" s="636">
        <v>0</v>
      </c>
      <c r="F80" s="636" t="s">
        <v>973</v>
      </c>
      <c r="G80" s="636" t="s">
        <v>973</v>
      </c>
      <c r="H80" s="639" t="s">
        <v>890</v>
      </c>
      <c r="I80" s="639" t="s">
        <v>840</v>
      </c>
      <c r="J80" s="635"/>
    </row>
    <row r="81" spans="1:10">
      <c r="A81" s="636" t="s">
        <v>500</v>
      </c>
      <c r="B81" s="637">
        <v>0</v>
      </c>
      <c r="C81" s="631"/>
      <c r="D81" s="632"/>
      <c r="E81" s="636">
        <v>0</v>
      </c>
      <c r="F81" s="636" t="s">
        <v>973</v>
      </c>
      <c r="G81" s="636" t="s">
        <v>973</v>
      </c>
      <c r="H81" s="639" t="s">
        <v>831</v>
      </c>
      <c r="I81" s="639" t="s">
        <v>930</v>
      </c>
      <c r="J81" s="635"/>
    </row>
    <row r="82" spans="1:10">
      <c r="A82" s="636" t="s">
        <v>501</v>
      </c>
      <c r="B82" s="637">
        <v>0</v>
      </c>
      <c r="C82" s="631"/>
      <c r="D82" s="632"/>
      <c r="E82" s="632"/>
      <c r="F82" s="636" t="s">
        <v>892</v>
      </c>
      <c r="G82" s="636" t="s">
        <v>892</v>
      </c>
      <c r="H82" s="639" t="s">
        <v>831</v>
      </c>
      <c r="I82" s="639" t="s">
        <v>884</v>
      </c>
      <c r="J82" s="635"/>
    </row>
    <row r="83" spans="1:10">
      <c r="A83" s="633" t="s">
        <v>502</v>
      </c>
      <c r="B83" s="630">
        <v>0</v>
      </c>
      <c r="C83" s="631"/>
      <c r="D83" s="632"/>
      <c r="E83" s="632"/>
      <c r="F83" s="633" t="s">
        <v>960</v>
      </c>
      <c r="G83" s="633" t="s">
        <v>914</v>
      </c>
      <c r="H83" s="634" t="s">
        <v>850</v>
      </c>
      <c r="I83" s="634" t="s">
        <v>905</v>
      </c>
      <c r="J83" s="635"/>
    </row>
    <row r="84" spans="1:10">
      <c r="A84" s="633" t="s">
        <v>503</v>
      </c>
      <c r="B84" s="630">
        <v>0</v>
      </c>
      <c r="C84" s="631"/>
      <c r="D84" s="632"/>
      <c r="E84" s="632"/>
      <c r="F84" s="633" t="s">
        <v>987</v>
      </c>
      <c r="G84" s="633" t="s">
        <v>898</v>
      </c>
      <c r="H84" s="634" t="s">
        <v>908</v>
      </c>
      <c r="I84" s="634" t="s">
        <v>905</v>
      </c>
      <c r="J84" s="635"/>
    </row>
    <row r="85" spans="1:10">
      <c r="A85" s="636" t="s">
        <v>458</v>
      </c>
      <c r="B85" s="637">
        <v>0</v>
      </c>
      <c r="C85" s="638" t="s">
        <v>889</v>
      </c>
      <c r="D85" s="636">
        <v>148</v>
      </c>
      <c r="E85" s="636">
        <v>0</v>
      </c>
      <c r="F85" s="636" t="s">
        <v>973</v>
      </c>
      <c r="G85" s="636" t="s">
        <v>989</v>
      </c>
      <c r="H85" s="639" t="s">
        <v>856</v>
      </c>
      <c r="I85" s="639" t="s">
        <v>905</v>
      </c>
      <c r="J85" s="635"/>
    </row>
    <row r="86" spans="1:10" ht="30">
      <c r="A86" s="636" t="s">
        <v>504</v>
      </c>
      <c r="B86" s="637">
        <v>0</v>
      </c>
      <c r="C86" s="638" t="s">
        <v>889</v>
      </c>
      <c r="D86" s="636">
        <v>2445</v>
      </c>
      <c r="E86" s="636">
        <v>0</v>
      </c>
      <c r="F86" s="636" t="s">
        <v>987</v>
      </c>
      <c r="G86" s="636" t="s">
        <v>989</v>
      </c>
      <c r="H86" s="639" t="s">
        <v>895</v>
      </c>
      <c r="I86" s="639" t="s">
        <v>852</v>
      </c>
      <c r="J86" s="635"/>
    </row>
    <row r="87" spans="1:10" ht="30">
      <c r="A87" s="636" t="s">
        <v>505</v>
      </c>
      <c r="B87" s="637">
        <v>0</v>
      </c>
      <c r="C87" s="638" t="s">
        <v>38</v>
      </c>
      <c r="D87" s="636">
        <v>880</v>
      </c>
      <c r="E87" s="636">
        <v>0</v>
      </c>
      <c r="F87" s="636" t="s">
        <v>974</v>
      </c>
      <c r="G87" s="636" t="s">
        <v>974</v>
      </c>
      <c r="H87" s="639" t="s">
        <v>890</v>
      </c>
      <c r="I87" s="639" t="s">
        <v>936</v>
      </c>
      <c r="J87" s="635"/>
    </row>
    <row r="88" spans="1:10">
      <c r="A88" s="636" t="s">
        <v>460</v>
      </c>
      <c r="B88" s="637">
        <v>0</v>
      </c>
      <c r="C88" s="638" t="s">
        <v>38</v>
      </c>
      <c r="D88" s="636">
        <v>800</v>
      </c>
      <c r="E88" s="636">
        <v>0</v>
      </c>
      <c r="F88" s="636" t="s">
        <v>973</v>
      </c>
      <c r="G88" s="636" t="s">
        <v>973</v>
      </c>
      <c r="H88" s="639" t="s">
        <v>890</v>
      </c>
      <c r="I88" s="639" t="s">
        <v>852</v>
      </c>
      <c r="J88" s="635"/>
    </row>
    <row r="89" spans="1:10" ht="30">
      <c r="A89" s="636" t="s">
        <v>461</v>
      </c>
      <c r="B89" s="637">
        <v>0</v>
      </c>
      <c r="C89" s="638" t="s">
        <v>38</v>
      </c>
      <c r="D89" s="636">
        <v>540</v>
      </c>
      <c r="E89" s="636">
        <v>0</v>
      </c>
      <c r="F89" s="636" t="s">
        <v>892</v>
      </c>
      <c r="G89" s="636" t="s">
        <v>892</v>
      </c>
      <c r="H89" s="639" t="s">
        <v>890</v>
      </c>
      <c r="I89" s="639" t="s">
        <v>909</v>
      </c>
      <c r="J89" s="635"/>
    </row>
    <row r="90" spans="1:10">
      <c r="A90" s="636" t="s">
        <v>462</v>
      </c>
      <c r="B90" s="637">
        <v>0</v>
      </c>
      <c r="C90" s="638" t="s">
        <v>227</v>
      </c>
      <c r="D90" s="636">
        <v>21</v>
      </c>
      <c r="E90" s="636">
        <v>0</v>
      </c>
      <c r="F90" s="636" t="s">
        <v>975</v>
      </c>
      <c r="G90" s="636" t="s">
        <v>893</v>
      </c>
      <c r="H90" s="639" t="s">
        <v>897</v>
      </c>
      <c r="I90" s="639" t="s">
        <v>909</v>
      </c>
      <c r="J90" s="635"/>
    </row>
    <row r="91" spans="1:10">
      <c r="A91" s="636" t="s">
        <v>463</v>
      </c>
      <c r="B91" s="637">
        <v>0</v>
      </c>
      <c r="C91" s="638" t="s">
        <v>227</v>
      </c>
      <c r="D91" s="636">
        <v>11</v>
      </c>
      <c r="E91" s="636">
        <v>0</v>
      </c>
      <c r="F91" s="636" t="s">
        <v>975</v>
      </c>
      <c r="G91" s="636" t="s">
        <v>893</v>
      </c>
      <c r="H91" s="639" t="s">
        <v>897</v>
      </c>
      <c r="I91" s="639" t="s">
        <v>909</v>
      </c>
      <c r="J91" s="635"/>
    </row>
    <row r="92" spans="1:10" ht="30">
      <c r="A92" s="636" t="s">
        <v>464</v>
      </c>
      <c r="B92" s="637">
        <v>0</v>
      </c>
      <c r="C92" s="638" t="s">
        <v>902</v>
      </c>
      <c r="D92" s="636">
        <v>2445</v>
      </c>
      <c r="E92" s="636">
        <v>0</v>
      </c>
      <c r="F92" s="636" t="s">
        <v>975</v>
      </c>
      <c r="G92" s="636" t="s">
        <v>898</v>
      </c>
      <c r="H92" s="639" t="s">
        <v>895</v>
      </c>
      <c r="I92" s="639" t="s">
        <v>909</v>
      </c>
      <c r="J92" s="635"/>
    </row>
    <row r="93" spans="1:10">
      <c r="A93" s="636" t="s">
        <v>506</v>
      </c>
      <c r="B93" s="637">
        <v>0</v>
      </c>
      <c r="C93" s="631"/>
      <c r="D93" s="632"/>
      <c r="E93" s="632"/>
      <c r="F93" s="636" t="s">
        <v>898</v>
      </c>
      <c r="G93" s="636" t="s">
        <v>898</v>
      </c>
      <c r="H93" s="639" t="s">
        <v>831</v>
      </c>
      <c r="I93" s="639" t="s">
        <v>833</v>
      </c>
      <c r="J93" s="635"/>
    </row>
    <row r="94" spans="1:10" ht="28.5">
      <c r="A94" s="633" t="s">
        <v>507</v>
      </c>
      <c r="B94" s="630">
        <v>0</v>
      </c>
      <c r="C94" s="631"/>
      <c r="D94" s="632"/>
      <c r="E94" s="632"/>
      <c r="F94" s="633" t="s">
        <v>960</v>
      </c>
      <c r="G94" s="633" t="s">
        <v>1168</v>
      </c>
      <c r="H94" s="634" t="s">
        <v>888</v>
      </c>
      <c r="I94" s="634" t="s">
        <v>939</v>
      </c>
      <c r="J94" s="635"/>
    </row>
    <row r="95" spans="1:10">
      <c r="A95" s="636" t="s">
        <v>508</v>
      </c>
      <c r="B95" s="637">
        <v>0</v>
      </c>
      <c r="C95" s="638" t="s">
        <v>889</v>
      </c>
      <c r="D95" s="636">
        <v>130</v>
      </c>
      <c r="E95" s="636">
        <v>0</v>
      </c>
      <c r="F95" s="636" t="s">
        <v>964</v>
      </c>
      <c r="G95" s="636" t="s">
        <v>962</v>
      </c>
      <c r="H95" s="639" t="s">
        <v>897</v>
      </c>
      <c r="I95" s="639" t="s">
        <v>939</v>
      </c>
      <c r="J95" s="635"/>
    </row>
    <row r="96" spans="1:10" ht="30">
      <c r="A96" s="636" t="s">
        <v>509</v>
      </c>
      <c r="B96" s="637">
        <v>0</v>
      </c>
      <c r="C96" s="638" t="s">
        <v>907</v>
      </c>
      <c r="D96" s="636">
        <v>1</v>
      </c>
      <c r="E96" s="636">
        <v>0</v>
      </c>
      <c r="F96" s="636" t="s">
        <v>960</v>
      </c>
      <c r="G96" s="636" t="s">
        <v>960</v>
      </c>
      <c r="H96" s="639" t="s">
        <v>890</v>
      </c>
      <c r="I96" s="639" t="s">
        <v>940</v>
      </c>
      <c r="J96" s="635"/>
    </row>
    <row r="97" spans="1:10">
      <c r="A97" s="636" t="s">
        <v>510</v>
      </c>
      <c r="B97" s="637">
        <v>0</v>
      </c>
      <c r="C97" s="638" t="s">
        <v>907</v>
      </c>
      <c r="D97" s="636">
        <v>1</v>
      </c>
      <c r="E97" s="636">
        <v>0</v>
      </c>
      <c r="F97" s="636" t="s">
        <v>964</v>
      </c>
      <c r="G97" s="636" t="s">
        <v>964</v>
      </c>
      <c r="H97" s="639" t="s">
        <v>890</v>
      </c>
      <c r="I97" s="639" t="s">
        <v>878</v>
      </c>
      <c r="J97" s="635"/>
    </row>
    <row r="98" spans="1:10">
      <c r="A98" s="636" t="s">
        <v>511</v>
      </c>
      <c r="B98" s="637">
        <v>0</v>
      </c>
      <c r="C98" s="638" t="s">
        <v>227</v>
      </c>
      <c r="D98" s="636">
        <v>2</v>
      </c>
      <c r="E98" s="636">
        <v>0</v>
      </c>
      <c r="F98" s="636" t="s">
        <v>964</v>
      </c>
      <c r="G98" s="636" t="s">
        <v>964</v>
      </c>
      <c r="H98" s="639" t="s">
        <v>890</v>
      </c>
      <c r="I98" s="639" t="s">
        <v>911</v>
      </c>
      <c r="J98" s="635"/>
    </row>
    <row r="99" spans="1:10" ht="30">
      <c r="A99" s="636" t="s">
        <v>512</v>
      </c>
      <c r="B99" s="637">
        <v>0</v>
      </c>
      <c r="C99" s="638" t="s">
        <v>7</v>
      </c>
      <c r="D99" s="636">
        <v>66</v>
      </c>
      <c r="E99" s="636">
        <v>0</v>
      </c>
      <c r="F99" s="636" t="s">
        <v>964</v>
      </c>
      <c r="G99" s="636" t="s">
        <v>964</v>
      </c>
      <c r="H99" s="639" t="s">
        <v>890</v>
      </c>
      <c r="I99" s="639" t="s">
        <v>941</v>
      </c>
      <c r="J99" s="635"/>
    </row>
    <row r="100" spans="1:10" ht="30">
      <c r="A100" s="636" t="s">
        <v>513</v>
      </c>
      <c r="B100" s="637">
        <v>0</v>
      </c>
      <c r="C100" s="638" t="s">
        <v>7</v>
      </c>
      <c r="D100" s="636">
        <v>66</v>
      </c>
      <c r="E100" s="636">
        <v>0</v>
      </c>
      <c r="F100" s="636" t="s">
        <v>964</v>
      </c>
      <c r="G100" s="636" t="s">
        <v>958</v>
      </c>
      <c r="H100" s="639" t="s">
        <v>895</v>
      </c>
      <c r="I100" s="639" t="s">
        <v>942</v>
      </c>
      <c r="J100" s="635"/>
    </row>
    <row r="101" spans="1:10">
      <c r="A101" s="636" t="s">
        <v>514</v>
      </c>
      <c r="B101" s="637">
        <v>0</v>
      </c>
      <c r="C101" s="638" t="s">
        <v>33</v>
      </c>
      <c r="D101" s="636">
        <v>0.32800000000000001</v>
      </c>
      <c r="E101" s="636">
        <v>0</v>
      </c>
      <c r="F101" s="636" t="s">
        <v>962</v>
      </c>
      <c r="G101" s="636" t="s">
        <v>965</v>
      </c>
      <c r="H101" s="639" t="s">
        <v>895</v>
      </c>
      <c r="I101" s="639" t="s">
        <v>941</v>
      </c>
      <c r="J101" s="635"/>
    </row>
    <row r="102" spans="1:10">
      <c r="A102" s="636" t="s">
        <v>515</v>
      </c>
      <c r="B102" s="637">
        <v>0</v>
      </c>
      <c r="C102" s="638" t="s">
        <v>227</v>
      </c>
      <c r="D102" s="636">
        <v>1</v>
      </c>
      <c r="E102" s="636">
        <v>0</v>
      </c>
      <c r="F102" s="636" t="s">
        <v>962</v>
      </c>
      <c r="G102" s="636" t="s">
        <v>985</v>
      </c>
      <c r="H102" s="639" t="s">
        <v>897</v>
      </c>
      <c r="I102" s="639" t="s">
        <v>941</v>
      </c>
      <c r="J102" s="635"/>
    </row>
    <row r="103" spans="1:10">
      <c r="A103" s="636" t="s">
        <v>516</v>
      </c>
      <c r="B103" s="637">
        <v>0</v>
      </c>
      <c r="C103" s="638" t="s">
        <v>913</v>
      </c>
      <c r="D103" s="636">
        <v>3.0000000000000001E-3</v>
      </c>
      <c r="E103" s="636">
        <v>0</v>
      </c>
      <c r="F103" s="636" t="s">
        <v>962</v>
      </c>
      <c r="G103" s="636" t="s">
        <v>965</v>
      </c>
      <c r="H103" s="639" t="s">
        <v>895</v>
      </c>
      <c r="I103" s="639" t="s">
        <v>941</v>
      </c>
      <c r="J103" s="635"/>
    </row>
    <row r="104" spans="1:10">
      <c r="A104" s="636" t="s">
        <v>517</v>
      </c>
      <c r="B104" s="637">
        <v>0</v>
      </c>
      <c r="C104" s="638" t="s">
        <v>889</v>
      </c>
      <c r="D104" s="636">
        <v>2.58</v>
      </c>
      <c r="E104" s="636">
        <v>0</v>
      </c>
      <c r="F104" s="636" t="s">
        <v>965</v>
      </c>
      <c r="G104" s="636" t="s">
        <v>965</v>
      </c>
      <c r="H104" s="639" t="s">
        <v>890</v>
      </c>
      <c r="I104" s="639" t="s">
        <v>944</v>
      </c>
      <c r="J104" s="635"/>
    </row>
    <row r="105" spans="1:10">
      <c r="A105" s="636" t="s">
        <v>518</v>
      </c>
      <c r="B105" s="637">
        <v>0</v>
      </c>
      <c r="C105" s="638" t="s">
        <v>38</v>
      </c>
      <c r="D105" s="636">
        <v>1.8</v>
      </c>
      <c r="E105" s="636">
        <v>0</v>
      </c>
      <c r="F105" s="636" t="s">
        <v>966</v>
      </c>
      <c r="G105" s="636" t="s">
        <v>1168</v>
      </c>
      <c r="H105" s="639" t="s">
        <v>856</v>
      </c>
      <c r="I105" s="639" t="s">
        <v>947</v>
      </c>
      <c r="J105" s="635"/>
    </row>
    <row r="106" spans="1:10">
      <c r="A106" s="636" t="s">
        <v>519</v>
      </c>
      <c r="B106" s="637">
        <v>0</v>
      </c>
      <c r="C106" s="638" t="s">
        <v>38</v>
      </c>
      <c r="D106" s="636">
        <v>3</v>
      </c>
      <c r="E106" s="636">
        <v>0</v>
      </c>
      <c r="F106" s="636" t="s">
        <v>962</v>
      </c>
      <c r="G106" s="636" t="s">
        <v>985</v>
      </c>
      <c r="H106" s="639" t="s">
        <v>897</v>
      </c>
      <c r="I106" s="639" t="s">
        <v>941</v>
      </c>
      <c r="J106" s="635"/>
    </row>
    <row r="107" spans="1:10">
      <c r="A107" s="636" t="s">
        <v>520</v>
      </c>
      <c r="B107" s="637">
        <v>0</v>
      </c>
      <c r="C107" s="638" t="s">
        <v>38</v>
      </c>
      <c r="D107" s="636">
        <v>3</v>
      </c>
      <c r="E107" s="636">
        <v>0</v>
      </c>
      <c r="F107" s="636" t="s">
        <v>958</v>
      </c>
      <c r="G107" s="636" t="s">
        <v>965</v>
      </c>
      <c r="H107" s="639" t="s">
        <v>897</v>
      </c>
      <c r="I107" s="639" t="s">
        <v>942</v>
      </c>
      <c r="J107" s="635"/>
    </row>
    <row r="108" spans="1:10">
      <c r="A108" s="636" t="s">
        <v>521</v>
      </c>
      <c r="B108" s="637">
        <v>0</v>
      </c>
      <c r="C108" s="638" t="s">
        <v>889</v>
      </c>
      <c r="D108" s="636">
        <v>130</v>
      </c>
      <c r="E108" s="636">
        <v>0</v>
      </c>
      <c r="F108" s="636" t="s">
        <v>966</v>
      </c>
      <c r="G108" s="636" t="s">
        <v>1017</v>
      </c>
      <c r="H108" s="639" t="s">
        <v>897</v>
      </c>
      <c r="I108" s="639" t="s">
        <v>945</v>
      </c>
      <c r="J108" s="635"/>
    </row>
    <row r="109" spans="1:10" ht="30">
      <c r="A109" s="636" t="s">
        <v>522</v>
      </c>
      <c r="B109" s="637">
        <v>0</v>
      </c>
      <c r="C109" s="631"/>
      <c r="D109" s="632"/>
      <c r="E109" s="632"/>
      <c r="F109" s="636" t="s">
        <v>1168</v>
      </c>
      <c r="G109" s="636" t="s">
        <v>1168</v>
      </c>
      <c r="H109" s="639" t="s">
        <v>831</v>
      </c>
      <c r="I109" s="639" t="s">
        <v>879</v>
      </c>
      <c r="J109" s="635"/>
    </row>
    <row r="110" spans="1:10">
      <c r="A110" s="633" t="s">
        <v>523</v>
      </c>
      <c r="B110" s="630">
        <v>0</v>
      </c>
      <c r="C110" s="631"/>
      <c r="D110" s="632"/>
      <c r="E110" s="632"/>
      <c r="F110" s="633" t="s">
        <v>966</v>
      </c>
      <c r="G110" s="633" t="s">
        <v>914</v>
      </c>
      <c r="H110" s="634" t="s">
        <v>834</v>
      </c>
      <c r="I110" s="634" t="s">
        <v>948</v>
      </c>
      <c r="J110" s="635"/>
    </row>
    <row r="111" spans="1:10" ht="30">
      <c r="A111" s="636" t="s">
        <v>483</v>
      </c>
      <c r="B111" s="637">
        <v>0</v>
      </c>
      <c r="C111" s="638" t="s">
        <v>913</v>
      </c>
      <c r="D111" s="636">
        <v>0.49</v>
      </c>
      <c r="E111" s="636">
        <v>0</v>
      </c>
      <c r="F111" s="636" t="s">
        <v>893</v>
      </c>
      <c r="G111" s="636" t="s">
        <v>894</v>
      </c>
      <c r="H111" s="639" t="s">
        <v>897</v>
      </c>
      <c r="I111" s="639" t="s">
        <v>948</v>
      </c>
      <c r="J111" s="635"/>
    </row>
    <row r="112" spans="1:10">
      <c r="A112" s="636" t="s">
        <v>484</v>
      </c>
      <c r="B112" s="637">
        <v>0</v>
      </c>
      <c r="C112" s="638" t="s">
        <v>913</v>
      </c>
      <c r="D112" s="636">
        <v>0.37</v>
      </c>
      <c r="E112" s="636">
        <v>0</v>
      </c>
      <c r="F112" s="636" t="s">
        <v>898</v>
      </c>
      <c r="G112" s="636" t="s">
        <v>914</v>
      </c>
      <c r="H112" s="639" t="s">
        <v>897</v>
      </c>
      <c r="I112" s="639" t="s">
        <v>842</v>
      </c>
      <c r="J112" s="635"/>
    </row>
    <row r="113" spans="1:10">
      <c r="A113" s="636" t="s">
        <v>485</v>
      </c>
      <c r="B113" s="637">
        <v>0</v>
      </c>
      <c r="C113" s="638" t="s">
        <v>38</v>
      </c>
      <c r="D113" s="636">
        <v>96</v>
      </c>
      <c r="E113" s="636">
        <v>0</v>
      </c>
      <c r="F113" s="636" t="s">
        <v>914</v>
      </c>
      <c r="G113" s="636" t="s">
        <v>914</v>
      </c>
      <c r="H113" s="639" t="s">
        <v>890</v>
      </c>
      <c r="I113" s="639" t="s">
        <v>871</v>
      </c>
      <c r="J113" s="635"/>
    </row>
    <row r="114" spans="1:10">
      <c r="A114" s="636" t="s">
        <v>524</v>
      </c>
      <c r="B114" s="637">
        <v>0</v>
      </c>
      <c r="C114" s="638" t="s">
        <v>227</v>
      </c>
      <c r="D114" s="636">
        <v>4</v>
      </c>
      <c r="E114" s="636">
        <v>0</v>
      </c>
      <c r="F114" s="636" t="s">
        <v>966</v>
      </c>
      <c r="G114" s="636" t="s">
        <v>966</v>
      </c>
      <c r="H114" s="639" t="s">
        <v>890</v>
      </c>
      <c r="I114" s="639" t="s">
        <v>842</v>
      </c>
      <c r="J114" s="635"/>
    </row>
    <row r="115" spans="1:10" ht="30">
      <c r="A115" s="636" t="s">
        <v>487</v>
      </c>
      <c r="B115" s="637">
        <v>0</v>
      </c>
      <c r="C115" s="638" t="s">
        <v>38</v>
      </c>
      <c r="D115" s="636">
        <v>2</v>
      </c>
      <c r="E115" s="636">
        <v>0</v>
      </c>
      <c r="F115" s="636" t="s">
        <v>966</v>
      </c>
      <c r="G115" s="636" t="s">
        <v>1017</v>
      </c>
      <c r="H115" s="639" t="s">
        <v>897</v>
      </c>
      <c r="I115" s="639" t="s">
        <v>950</v>
      </c>
      <c r="J115" s="635"/>
    </row>
    <row r="116" spans="1:10">
      <c r="A116" s="636" t="s">
        <v>525</v>
      </c>
      <c r="B116" s="637">
        <v>0</v>
      </c>
      <c r="C116" s="631"/>
      <c r="D116" s="632"/>
      <c r="E116" s="632"/>
      <c r="F116" s="636" t="s">
        <v>914</v>
      </c>
      <c r="G116" s="636" t="s">
        <v>914</v>
      </c>
      <c r="H116" s="639" t="s">
        <v>831</v>
      </c>
      <c r="I116" s="639" t="s">
        <v>949</v>
      </c>
      <c r="J116" s="635"/>
    </row>
    <row r="117" spans="1:10" ht="28.5">
      <c r="A117" s="633" t="s">
        <v>526</v>
      </c>
      <c r="B117" s="630">
        <v>0</v>
      </c>
      <c r="C117" s="631"/>
      <c r="D117" s="632"/>
      <c r="E117" s="632"/>
      <c r="F117" s="633" t="s">
        <v>893</v>
      </c>
      <c r="G117" s="633" t="s">
        <v>894</v>
      </c>
      <c r="H117" s="634" t="s">
        <v>897</v>
      </c>
      <c r="I117" s="634" t="s">
        <v>948</v>
      </c>
      <c r="J117" s="635"/>
    </row>
    <row r="118" spans="1:10">
      <c r="A118" s="636" t="s">
        <v>490</v>
      </c>
      <c r="B118" s="637">
        <v>0</v>
      </c>
      <c r="C118" s="638" t="s">
        <v>925</v>
      </c>
      <c r="D118" s="636">
        <v>1</v>
      </c>
      <c r="E118" s="636">
        <v>0</v>
      </c>
      <c r="F118" s="636" t="s">
        <v>893</v>
      </c>
      <c r="G118" s="636" t="s">
        <v>893</v>
      </c>
      <c r="H118" s="639" t="s">
        <v>890</v>
      </c>
      <c r="I118" s="639" t="s">
        <v>948</v>
      </c>
      <c r="J118" s="635"/>
    </row>
    <row r="119" spans="1:10" ht="45">
      <c r="A119" s="636" t="s">
        <v>527</v>
      </c>
      <c r="B119" s="637">
        <v>0</v>
      </c>
      <c r="C119" s="638" t="s">
        <v>913</v>
      </c>
      <c r="D119" s="636">
        <v>0.79</v>
      </c>
      <c r="E119" s="636">
        <v>0</v>
      </c>
      <c r="F119" s="636" t="s">
        <v>893</v>
      </c>
      <c r="G119" s="636" t="s">
        <v>893</v>
      </c>
      <c r="H119" s="639" t="s">
        <v>890</v>
      </c>
      <c r="I119" s="639" t="s">
        <v>838</v>
      </c>
      <c r="J119" s="635"/>
    </row>
    <row r="120" spans="1:10">
      <c r="A120" s="636" t="s">
        <v>492</v>
      </c>
      <c r="B120" s="637">
        <v>0</v>
      </c>
      <c r="C120" s="638" t="s">
        <v>913</v>
      </c>
      <c r="D120" s="636">
        <v>1.6</v>
      </c>
      <c r="E120" s="636">
        <v>0</v>
      </c>
      <c r="F120" s="636" t="s">
        <v>894</v>
      </c>
      <c r="G120" s="636" t="s">
        <v>894</v>
      </c>
      <c r="H120" s="639" t="s">
        <v>890</v>
      </c>
      <c r="I120" s="639" t="s">
        <v>871</v>
      </c>
      <c r="J120" s="635"/>
    </row>
    <row r="121" spans="1:10" ht="30">
      <c r="A121" s="636" t="s">
        <v>493</v>
      </c>
      <c r="B121" s="637">
        <v>0</v>
      </c>
      <c r="C121" s="638" t="s">
        <v>38</v>
      </c>
      <c r="D121" s="636">
        <v>29</v>
      </c>
      <c r="E121" s="636">
        <v>0</v>
      </c>
      <c r="F121" s="636" t="s">
        <v>894</v>
      </c>
      <c r="G121" s="636" t="s">
        <v>894</v>
      </c>
      <c r="H121" s="639" t="s">
        <v>890</v>
      </c>
      <c r="I121" s="639" t="s">
        <v>951</v>
      </c>
      <c r="J121" s="635"/>
    </row>
    <row r="122" spans="1:10">
      <c r="A122" s="636" t="s">
        <v>494</v>
      </c>
      <c r="B122" s="637">
        <v>0</v>
      </c>
      <c r="C122" s="638" t="s">
        <v>38</v>
      </c>
      <c r="D122" s="636">
        <v>29</v>
      </c>
      <c r="E122" s="636">
        <v>0</v>
      </c>
      <c r="F122" s="636" t="s">
        <v>894</v>
      </c>
      <c r="G122" s="636" t="s">
        <v>894</v>
      </c>
      <c r="H122" s="639" t="s">
        <v>890</v>
      </c>
      <c r="I122" s="639" t="s">
        <v>864</v>
      </c>
      <c r="J122" s="635"/>
    </row>
    <row r="123" spans="1:10" ht="30">
      <c r="A123" s="636" t="s">
        <v>528</v>
      </c>
      <c r="B123" s="637">
        <v>0</v>
      </c>
      <c r="C123" s="631"/>
      <c r="D123" s="632"/>
      <c r="E123" s="636">
        <v>0</v>
      </c>
      <c r="F123" s="636" t="s">
        <v>894</v>
      </c>
      <c r="G123" s="636" t="s">
        <v>894</v>
      </c>
      <c r="H123" s="639" t="s">
        <v>831</v>
      </c>
      <c r="I123" s="639" t="s">
        <v>932</v>
      </c>
      <c r="J123" s="635"/>
    </row>
    <row r="124" spans="1:10">
      <c r="A124" s="633" t="s">
        <v>529</v>
      </c>
      <c r="B124" s="630">
        <v>0</v>
      </c>
      <c r="C124" s="631"/>
      <c r="D124" s="632"/>
      <c r="E124" s="632"/>
      <c r="F124" s="633" t="s">
        <v>964</v>
      </c>
      <c r="G124" s="633" t="s">
        <v>962</v>
      </c>
      <c r="H124" s="634" t="s">
        <v>897</v>
      </c>
      <c r="I124" s="634" t="s">
        <v>948</v>
      </c>
      <c r="J124" s="635"/>
    </row>
    <row r="125" spans="1:10">
      <c r="A125" s="636" t="s">
        <v>497</v>
      </c>
      <c r="B125" s="637">
        <v>0</v>
      </c>
      <c r="C125" s="638" t="s">
        <v>227</v>
      </c>
      <c r="D125" s="636">
        <v>2</v>
      </c>
      <c r="E125" s="636">
        <v>0</v>
      </c>
      <c r="F125" s="636" t="s">
        <v>964</v>
      </c>
      <c r="G125" s="636" t="s">
        <v>964</v>
      </c>
      <c r="H125" s="639" t="s">
        <v>890</v>
      </c>
      <c r="I125" s="639" t="s">
        <v>948</v>
      </c>
      <c r="J125" s="635"/>
    </row>
    <row r="126" spans="1:10">
      <c r="A126" s="636" t="s">
        <v>498</v>
      </c>
      <c r="B126" s="637">
        <v>0</v>
      </c>
      <c r="C126" s="638" t="s">
        <v>227</v>
      </c>
      <c r="D126" s="636">
        <v>2</v>
      </c>
      <c r="E126" s="636">
        <v>0</v>
      </c>
      <c r="F126" s="636" t="s">
        <v>964</v>
      </c>
      <c r="G126" s="636" t="s">
        <v>964</v>
      </c>
      <c r="H126" s="639" t="s">
        <v>890</v>
      </c>
      <c r="I126" s="639" t="s">
        <v>838</v>
      </c>
      <c r="J126" s="635"/>
    </row>
    <row r="127" spans="1:10">
      <c r="A127" s="636" t="s">
        <v>499</v>
      </c>
      <c r="B127" s="637">
        <v>0</v>
      </c>
      <c r="C127" s="638" t="s">
        <v>227</v>
      </c>
      <c r="D127" s="636">
        <v>2</v>
      </c>
      <c r="E127" s="636">
        <v>0</v>
      </c>
      <c r="F127" s="636" t="s">
        <v>962</v>
      </c>
      <c r="G127" s="636" t="s">
        <v>962</v>
      </c>
      <c r="H127" s="639" t="s">
        <v>890</v>
      </c>
      <c r="I127" s="639" t="s">
        <v>950</v>
      </c>
      <c r="J127" s="635"/>
    </row>
    <row r="128" spans="1:10">
      <c r="A128" s="636" t="s">
        <v>530</v>
      </c>
      <c r="B128" s="637">
        <v>0</v>
      </c>
      <c r="C128" s="631"/>
      <c r="D128" s="632"/>
      <c r="E128" s="636">
        <v>0</v>
      </c>
      <c r="F128" s="636" t="s">
        <v>962</v>
      </c>
      <c r="G128" s="636" t="s">
        <v>962</v>
      </c>
      <c r="H128" s="639" t="s">
        <v>831</v>
      </c>
      <c r="I128" s="639" t="s">
        <v>953</v>
      </c>
      <c r="J128" s="635"/>
    </row>
    <row r="129" spans="1:10">
      <c r="A129" s="636" t="s">
        <v>531</v>
      </c>
      <c r="B129" s="637">
        <v>0</v>
      </c>
      <c r="C129" s="631"/>
      <c r="D129" s="632"/>
      <c r="E129" s="632"/>
      <c r="F129" s="636" t="s">
        <v>914</v>
      </c>
      <c r="G129" s="636" t="s">
        <v>914</v>
      </c>
      <c r="H129" s="639" t="s">
        <v>831</v>
      </c>
      <c r="I129" s="639" t="s">
        <v>932</v>
      </c>
      <c r="J129" s="635"/>
    </row>
    <row r="130" spans="1:10">
      <c r="A130" s="633" t="s">
        <v>532</v>
      </c>
      <c r="B130" s="630">
        <v>0</v>
      </c>
      <c r="C130" s="631"/>
      <c r="D130" s="632"/>
      <c r="E130" s="632"/>
      <c r="F130" s="633" t="s">
        <v>962</v>
      </c>
      <c r="G130" s="633" t="s">
        <v>885</v>
      </c>
      <c r="H130" s="634" t="s">
        <v>1199</v>
      </c>
      <c r="I130" s="634" t="s">
        <v>848</v>
      </c>
      <c r="J130" s="635"/>
    </row>
    <row r="131" spans="1:10">
      <c r="A131" s="633" t="s">
        <v>533</v>
      </c>
      <c r="B131" s="630">
        <v>0</v>
      </c>
      <c r="C131" s="631"/>
      <c r="D131" s="632"/>
      <c r="E131" s="632"/>
      <c r="F131" s="633" t="s">
        <v>989</v>
      </c>
      <c r="G131" s="633" t="s">
        <v>922</v>
      </c>
      <c r="H131" s="634" t="s">
        <v>855</v>
      </c>
      <c r="I131" s="634" t="s">
        <v>848</v>
      </c>
      <c r="J131" s="635"/>
    </row>
    <row r="132" spans="1:10">
      <c r="A132" s="636" t="s">
        <v>458</v>
      </c>
      <c r="B132" s="637">
        <v>0</v>
      </c>
      <c r="C132" s="638" t="s">
        <v>889</v>
      </c>
      <c r="D132" s="636">
        <v>48</v>
      </c>
      <c r="E132" s="636">
        <v>0</v>
      </c>
      <c r="F132" s="636" t="s">
        <v>989</v>
      </c>
      <c r="G132" s="636" t="s">
        <v>974</v>
      </c>
      <c r="H132" s="639" t="s">
        <v>897</v>
      </c>
      <c r="I132" s="639" t="s">
        <v>848</v>
      </c>
      <c r="J132" s="635"/>
    </row>
    <row r="133" spans="1:10" ht="30">
      <c r="A133" s="636" t="s">
        <v>534</v>
      </c>
      <c r="B133" s="637">
        <v>0</v>
      </c>
      <c r="C133" s="638" t="s">
        <v>889</v>
      </c>
      <c r="D133" s="636">
        <v>397</v>
      </c>
      <c r="E133" s="636">
        <v>0</v>
      </c>
      <c r="F133" s="636" t="s">
        <v>974</v>
      </c>
      <c r="G133" s="636" t="s">
        <v>894</v>
      </c>
      <c r="H133" s="639" t="s">
        <v>910</v>
      </c>
      <c r="I133" s="639" t="s">
        <v>868</v>
      </c>
      <c r="J133" s="635"/>
    </row>
    <row r="134" spans="1:10">
      <c r="A134" s="636" t="s">
        <v>458</v>
      </c>
      <c r="B134" s="637">
        <v>0</v>
      </c>
      <c r="C134" s="638" t="s">
        <v>889</v>
      </c>
      <c r="D134" s="636">
        <v>48</v>
      </c>
      <c r="E134" s="636">
        <v>0</v>
      </c>
      <c r="F134" s="636" t="s">
        <v>894</v>
      </c>
      <c r="G134" s="636" t="s">
        <v>894</v>
      </c>
      <c r="H134" s="639" t="s">
        <v>890</v>
      </c>
      <c r="I134" s="639" t="s">
        <v>923</v>
      </c>
      <c r="J134" s="635"/>
    </row>
    <row r="135" spans="1:10" ht="30">
      <c r="A135" s="636" t="s">
        <v>505</v>
      </c>
      <c r="B135" s="637">
        <v>0</v>
      </c>
      <c r="C135" s="638" t="s">
        <v>38</v>
      </c>
      <c r="D135" s="636">
        <v>388</v>
      </c>
      <c r="E135" s="636">
        <v>0</v>
      </c>
      <c r="F135" s="636" t="s">
        <v>894</v>
      </c>
      <c r="G135" s="636" t="s">
        <v>894</v>
      </c>
      <c r="H135" s="639" t="s">
        <v>890</v>
      </c>
      <c r="I135" s="639" t="s">
        <v>923</v>
      </c>
      <c r="J135" s="635"/>
    </row>
    <row r="136" spans="1:10">
      <c r="A136" s="633" t="s">
        <v>535</v>
      </c>
      <c r="B136" s="630">
        <v>0</v>
      </c>
      <c r="C136" s="631"/>
      <c r="D136" s="632"/>
      <c r="E136" s="632"/>
      <c r="F136" s="633" t="s">
        <v>894</v>
      </c>
      <c r="G136" s="633" t="s">
        <v>901</v>
      </c>
      <c r="H136" s="634" t="s">
        <v>903</v>
      </c>
      <c r="I136" s="634" t="s">
        <v>848</v>
      </c>
      <c r="J136" s="635"/>
    </row>
    <row r="137" spans="1:10">
      <c r="A137" s="636" t="s">
        <v>536</v>
      </c>
      <c r="B137" s="637">
        <v>0</v>
      </c>
      <c r="C137" s="638" t="s">
        <v>889</v>
      </c>
      <c r="D137" s="636">
        <v>281</v>
      </c>
      <c r="E137" s="636">
        <v>0</v>
      </c>
      <c r="F137" s="636" t="s">
        <v>894</v>
      </c>
      <c r="G137" s="636" t="s">
        <v>894</v>
      </c>
      <c r="H137" s="639" t="s">
        <v>890</v>
      </c>
      <c r="I137" s="639" t="s">
        <v>923</v>
      </c>
      <c r="J137" s="635"/>
    </row>
    <row r="138" spans="1:10" ht="30">
      <c r="A138" s="636" t="s">
        <v>537</v>
      </c>
      <c r="B138" s="637">
        <v>0</v>
      </c>
      <c r="C138" s="638" t="s">
        <v>889</v>
      </c>
      <c r="D138" s="636">
        <v>3986</v>
      </c>
      <c r="E138" s="636">
        <v>0</v>
      </c>
      <c r="F138" s="636" t="s">
        <v>898</v>
      </c>
      <c r="G138" s="636" t="s">
        <v>901</v>
      </c>
      <c r="H138" s="639" t="s">
        <v>910</v>
      </c>
      <c r="I138" s="639" t="s">
        <v>912</v>
      </c>
      <c r="J138" s="635"/>
    </row>
    <row r="139" spans="1:10">
      <c r="A139" s="636" t="s">
        <v>538</v>
      </c>
      <c r="B139" s="637">
        <v>0</v>
      </c>
      <c r="C139" s="638" t="s">
        <v>38</v>
      </c>
      <c r="D139" s="636">
        <v>2615</v>
      </c>
      <c r="E139" s="636">
        <v>0</v>
      </c>
      <c r="F139" s="636" t="s">
        <v>898</v>
      </c>
      <c r="G139" s="636" t="s">
        <v>898</v>
      </c>
      <c r="H139" s="639" t="s">
        <v>890</v>
      </c>
      <c r="I139" s="639" t="s">
        <v>848</v>
      </c>
      <c r="J139" s="635"/>
    </row>
    <row r="140" spans="1:10">
      <c r="A140" s="636" t="s">
        <v>539</v>
      </c>
      <c r="B140" s="637">
        <v>0</v>
      </c>
      <c r="C140" s="638" t="s">
        <v>38</v>
      </c>
      <c r="D140" s="636">
        <v>1270</v>
      </c>
      <c r="E140" s="636">
        <v>0</v>
      </c>
      <c r="F140" s="636" t="s">
        <v>898</v>
      </c>
      <c r="G140" s="636" t="s">
        <v>899</v>
      </c>
      <c r="H140" s="639" t="s">
        <v>895</v>
      </c>
      <c r="I140" s="639" t="s">
        <v>854</v>
      </c>
      <c r="J140" s="635"/>
    </row>
    <row r="141" spans="1:10">
      <c r="A141" s="636" t="s">
        <v>540</v>
      </c>
      <c r="B141" s="637">
        <v>0</v>
      </c>
      <c r="C141" s="638" t="s">
        <v>889</v>
      </c>
      <c r="D141" s="636">
        <v>35.229999999999997</v>
      </c>
      <c r="E141" s="632"/>
      <c r="F141" s="636" t="s">
        <v>919</v>
      </c>
      <c r="G141" s="636" t="s">
        <v>899</v>
      </c>
      <c r="H141" s="639" t="s">
        <v>897</v>
      </c>
      <c r="I141" s="639" t="s">
        <v>872</v>
      </c>
      <c r="J141" s="635"/>
    </row>
    <row r="142" spans="1:10">
      <c r="A142" s="633" t="s">
        <v>541</v>
      </c>
      <c r="B142" s="630">
        <v>0</v>
      </c>
      <c r="C142" s="631"/>
      <c r="D142" s="632"/>
      <c r="E142" s="632"/>
      <c r="F142" s="633" t="s">
        <v>892</v>
      </c>
      <c r="G142" s="633" t="s">
        <v>922</v>
      </c>
      <c r="H142" s="634" t="s">
        <v>908</v>
      </c>
      <c r="I142" s="634" t="s">
        <v>854</v>
      </c>
      <c r="J142" s="635"/>
    </row>
    <row r="143" spans="1:10">
      <c r="A143" s="636" t="s">
        <v>542</v>
      </c>
      <c r="B143" s="637">
        <v>0</v>
      </c>
      <c r="C143" s="638" t="s">
        <v>38</v>
      </c>
      <c r="D143" s="636">
        <v>2540</v>
      </c>
      <c r="E143" s="636">
        <v>0</v>
      </c>
      <c r="F143" s="636" t="s">
        <v>892</v>
      </c>
      <c r="G143" s="636" t="s">
        <v>892</v>
      </c>
      <c r="H143" s="639" t="s">
        <v>890</v>
      </c>
      <c r="I143" s="639" t="s">
        <v>854</v>
      </c>
      <c r="J143" s="635"/>
    </row>
    <row r="144" spans="1:10" ht="30">
      <c r="A144" s="636" t="s">
        <v>543</v>
      </c>
      <c r="B144" s="637">
        <v>0</v>
      </c>
      <c r="C144" s="638" t="s">
        <v>38</v>
      </c>
      <c r="D144" s="636">
        <v>1851</v>
      </c>
      <c r="E144" s="636">
        <v>0</v>
      </c>
      <c r="F144" s="636" t="s">
        <v>899</v>
      </c>
      <c r="G144" s="636" t="s">
        <v>899</v>
      </c>
      <c r="H144" s="639" t="s">
        <v>890</v>
      </c>
      <c r="I144" s="639" t="s">
        <v>926</v>
      </c>
      <c r="J144" s="635"/>
    </row>
    <row r="145" spans="1:10">
      <c r="A145" s="636" t="s">
        <v>544</v>
      </c>
      <c r="B145" s="637">
        <v>0</v>
      </c>
      <c r="C145" s="638" t="s">
        <v>227</v>
      </c>
      <c r="D145" s="636">
        <v>34</v>
      </c>
      <c r="E145" s="636">
        <v>0</v>
      </c>
      <c r="F145" s="636" t="s">
        <v>901</v>
      </c>
      <c r="G145" s="636" t="s">
        <v>901</v>
      </c>
      <c r="H145" s="639" t="s">
        <v>890</v>
      </c>
      <c r="I145" s="639" t="s">
        <v>923</v>
      </c>
      <c r="J145" s="635"/>
    </row>
    <row r="146" spans="1:10">
      <c r="A146" s="636" t="s">
        <v>545</v>
      </c>
      <c r="B146" s="637">
        <v>0</v>
      </c>
      <c r="C146" s="638" t="s">
        <v>227</v>
      </c>
      <c r="D146" s="636">
        <v>11</v>
      </c>
      <c r="E146" s="636">
        <v>0</v>
      </c>
      <c r="F146" s="636" t="s">
        <v>901</v>
      </c>
      <c r="G146" s="636" t="s">
        <v>901</v>
      </c>
      <c r="H146" s="639" t="s">
        <v>890</v>
      </c>
      <c r="I146" s="639" t="s">
        <v>923</v>
      </c>
      <c r="J146" s="635"/>
    </row>
    <row r="147" spans="1:10" ht="30">
      <c r="A147" s="636" t="s">
        <v>546</v>
      </c>
      <c r="B147" s="637">
        <v>0</v>
      </c>
      <c r="C147" s="638" t="s">
        <v>902</v>
      </c>
      <c r="D147" s="636">
        <v>24</v>
      </c>
      <c r="E147" s="636">
        <v>0</v>
      </c>
      <c r="F147" s="636" t="s">
        <v>901</v>
      </c>
      <c r="G147" s="636" t="s">
        <v>922</v>
      </c>
      <c r="H147" s="639" t="s">
        <v>897</v>
      </c>
      <c r="I147" s="639" t="s">
        <v>923</v>
      </c>
      <c r="J147" s="635"/>
    </row>
    <row r="148" spans="1:10">
      <c r="A148" s="636" t="s">
        <v>547</v>
      </c>
      <c r="B148" s="637">
        <v>0</v>
      </c>
      <c r="C148" s="631"/>
      <c r="D148" s="632"/>
      <c r="E148" s="632"/>
      <c r="F148" s="636" t="s">
        <v>922</v>
      </c>
      <c r="G148" s="636" t="s">
        <v>922</v>
      </c>
      <c r="H148" s="639" t="s">
        <v>831</v>
      </c>
      <c r="I148" s="639" t="s">
        <v>877</v>
      </c>
      <c r="J148" s="635"/>
    </row>
    <row r="149" spans="1:10" ht="28.5">
      <c r="A149" s="633" t="s">
        <v>548</v>
      </c>
      <c r="B149" s="630">
        <v>0</v>
      </c>
      <c r="C149" s="631"/>
      <c r="D149" s="632"/>
      <c r="E149" s="632"/>
      <c r="F149" s="633" t="s">
        <v>962</v>
      </c>
      <c r="G149" s="633" t="s">
        <v>954</v>
      </c>
      <c r="H149" s="634" t="s">
        <v>891</v>
      </c>
      <c r="I149" s="634" t="s">
        <v>917</v>
      </c>
      <c r="J149" s="635"/>
    </row>
    <row r="150" spans="1:10">
      <c r="A150" s="636" t="s">
        <v>467</v>
      </c>
      <c r="B150" s="637">
        <v>0</v>
      </c>
      <c r="C150" s="638" t="s">
        <v>889</v>
      </c>
      <c r="D150" s="636">
        <v>100</v>
      </c>
      <c r="E150" s="636">
        <v>0</v>
      </c>
      <c r="F150" s="636" t="s">
        <v>958</v>
      </c>
      <c r="G150" s="636" t="s">
        <v>966</v>
      </c>
      <c r="H150" s="639" t="s">
        <v>856</v>
      </c>
      <c r="I150" s="639" t="s">
        <v>917</v>
      </c>
      <c r="J150" s="635"/>
    </row>
    <row r="151" spans="1:10" ht="30">
      <c r="A151" s="636" t="s">
        <v>468</v>
      </c>
      <c r="B151" s="637">
        <v>0</v>
      </c>
      <c r="C151" s="638" t="s">
        <v>907</v>
      </c>
      <c r="D151" s="636">
        <v>1</v>
      </c>
      <c r="E151" s="636">
        <v>0</v>
      </c>
      <c r="F151" s="636" t="s">
        <v>958</v>
      </c>
      <c r="G151" s="636" t="s">
        <v>965</v>
      </c>
      <c r="H151" s="639" t="s">
        <v>897</v>
      </c>
      <c r="I151" s="639" t="s">
        <v>967</v>
      </c>
      <c r="J151" s="635"/>
    </row>
    <row r="152" spans="1:10">
      <c r="A152" s="636" t="s">
        <v>469</v>
      </c>
      <c r="B152" s="637">
        <v>0</v>
      </c>
      <c r="C152" s="638" t="s">
        <v>907</v>
      </c>
      <c r="D152" s="636">
        <v>1</v>
      </c>
      <c r="E152" s="636">
        <v>0</v>
      </c>
      <c r="F152" s="636" t="s">
        <v>965</v>
      </c>
      <c r="G152" s="636" t="s">
        <v>965</v>
      </c>
      <c r="H152" s="639" t="s">
        <v>890</v>
      </c>
      <c r="I152" s="639" t="s">
        <v>928</v>
      </c>
      <c r="J152" s="635"/>
    </row>
    <row r="153" spans="1:10">
      <c r="A153" s="636" t="s">
        <v>511</v>
      </c>
      <c r="B153" s="637">
        <v>0</v>
      </c>
      <c r="C153" s="638" t="s">
        <v>227</v>
      </c>
      <c r="D153" s="636">
        <v>2</v>
      </c>
      <c r="E153" s="632"/>
      <c r="F153" s="636" t="s">
        <v>958</v>
      </c>
      <c r="G153" s="636" t="s">
        <v>958</v>
      </c>
      <c r="H153" s="639" t="s">
        <v>890</v>
      </c>
      <c r="I153" s="639" t="s">
        <v>911</v>
      </c>
      <c r="J153" s="635"/>
    </row>
    <row r="154" spans="1:10">
      <c r="A154" s="636" t="s">
        <v>549</v>
      </c>
      <c r="B154" s="637">
        <v>0</v>
      </c>
      <c r="C154" s="638" t="s">
        <v>33</v>
      </c>
      <c r="D154" s="636">
        <v>0.23699999999999999</v>
      </c>
      <c r="E154" s="636">
        <v>0</v>
      </c>
      <c r="F154" s="636" t="s">
        <v>985</v>
      </c>
      <c r="G154" s="636" t="s">
        <v>965</v>
      </c>
      <c r="H154" s="639" t="s">
        <v>856</v>
      </c>
      <c r="I154" s="639" t="s">
        <v>911</v>
      </c>
      <c r="J154" s="635"/>
    </row>
    <row r="155" spans="1:10">
      <c r="A155" s="636" t="s">
        <v>474</v>
      </c>
      <c r="B155" s="637">
        <v>0</v>
      </c>
      <c r="C155" s="638" t="s">
        <v>227</v>
      </c>
      <c r="D155" s="636">
        <v>1</v>
      </c>
      <c r="E155" s="636">
        <v>0</v>
      </c>
      <c r="F155" s="636" t="s">
        <v>966</v>
      </c>
      <c r="G155" s="636" t="s">
        <v>966</v>
      </c>
      <c r="H155" s="639" t="s">
        <v>890</v>
      </c>
      <c r="I155" s="639" t="s">
        <v>968</v>
      </c>
      <c r="J155" s="635"/>
    </row>
    <row r="156" spans="1:10">
      <c r="A156" s="636" t="s">
        <v>475</v>
      </c>
      <c r="B156" s="637">
        <v>0</v>
      </c>
      <c r="C156" s="638" t="s">
        <v>913</v>
      </c>
      <c r="D156" s="636">
        <v>3.0000000000000001E-3</v>
      </c>
      <c r="E156" s="636">
        <v>0</v>
      </c>
      <c r="F156" s="636" t="s">
        <v>962</v>
      </c>
      <c r="G156" s="636" t="s">
        <v>985</v>
      </c>
      <c r="H156" s="639" t="s">
        <v>897</v>
      </c>
      <c r="I156" s="639" t="s">
        <v>971</v>
      </c>
      <c r="J156" s="635"/>
    </row>
    <row r="157" spans="1:10" ht="30">
      <c r="A157" s="636" t="s">
        <v>472</v>
      </c>
      <c r="B157" s="637">
        <v>0</v>
      </c>
      <c r="C157" s="638" t="s">
        <v>7</v>
      </c>
      <c r="D157" s="636">
        <v>57</v>
      </c>
      <c r="E157" s="636">
        <v>0</v>
      </c>
      <c r="F157" s="636" t="s">
        <v>966</v>
      </c>
      <c r="G157" s="636" t="s">
        <v>1017</v>
      </c>
      <c r="H157" s="639" t="s">
        <v>897</v>
      </c>
      <c r="I157" s="639" t="s">
        <v>968</v>
      </c>
      <c r="J157" s="635"/>
    </row>
    <row r="158" spans="1:10" ht="30">
      <c r="A158" s="636" t="s">
        <v>550</v>
      </c>
      <c r="B158" s="637">
        <v>0</v>
      </c>
      <c r="C158" s="638" t="s">
        <v>889</v>
      </c>
      <c r="D158" s="636">
        <v>100</v>
      </c>
      <c r="E158" s="636">
        <v>0</v>
      </c>
      <c r="F158" s="636" t="s">
        <v>1168</v>
      </c>
      <c r="G158" s="636" t="s">
        <v>954</v>
      </c>
      <c r="H158" s="639" t="s">
        <v>897</v>
      </c>
      <c r="I158" s="639" t="s">
        <v>928</v>
      </c>
      <c r="J158" s="635"/>
    </row>
    <row r="159" spans="1:10">
      <c r="A159" s="636" t="s">
        <v>551</v>
      </c>
      <c r="B159" s="637">
        <v>0</v>
      </c>
      <c r="C159" s="638" t="s">
        <v>889</v>
      </c>
      <c r="D159" s="636">
        <v>0.7</v>
      </c>
      <c r="E159" s="636">
        <v>0</v>
      </c>
      <c r="F159" s="636" t="s">
        <v>965</v>
      </c>
      <c r="G159" s="636" t="s">
        <v>965</v>
      </c>
      <c r="H159" s="639" t="s">
        <v>890</v>
      </c>
      <c r="I159" s="639" t="s">
        <v>884</v>
      </c>
      <c r="J159" s="635"/>
    </row>
    <row r="160" spans="1:10" ht="30">
      <c r="A160" s="636" t="s">
        <v>552</v>
      </c>
      <c r="B160" s="637">
        <v>0</v>
      </c>
      <c r="C160" s="638" t="s">
        <v>38</v>
      </c>
      <c r="D160" s="636">
        <v>3</v>
      </c>
      <c r="E160" s="636">
        <v>0</v>
      </c>
      <c r="F160" s="636" t="s">
        <v>966</v>
      </c>
      <c r="G160" s="636" t="s">
        <v>1017</v>
      </c>
      <c r="H160" s="639" t="s">
        <v>897</v>
      </c>
      <c r="I160" s="639" t="s">
        <v>865</v>
      </c>
      <c r="J160" s="635"/>
    </row>
    <row r="161" spans="1:10" ht="30">
      <c r="A161" s="636" t="s">
        <v>553</v>
      </c>
      <c r="B161" s="637">
        <v>0</v>
      </c>
      <c r="C161" s="631"/>
      <c r="D161" s="632"/>
      <c r="E161" s="632"/>
      <c r="F161" s="636" t="s">
        <v>954</v>
      </c>
      <c r="G161" s="636" t="s">
        <v>954</v>
      </c>
      <c r="H161" s="639" t="s">
        <v>831</v>
      </c>
      <c r="I161" s="639" t="s">
        <v>849</v>
      </c>
      <c r="J161" s="635"/>
    </row>
    <row r="162" spans="1:10">
      <c r="A162" s="633" t="s">
        <v>554</v>
      </c>
      <c r="B162" s="630">
        <v>0</v>
      </c>
      <c r="C162" s="631"/>
      <c r="D162" s="632"/>
      <c r="E162" s="632"/>
      <c r="F162" s="633" t="s">
        <v>985</v>
      </c>
      <c r="G162" s="633" t="s">
        <v>885</v>
      </c>
      <c r="H162" s="634" t="s">
        <v>841</v>
      </c>
      <c r="I162" s="634" t="s">
        <v>923</v>
      </c>
      <c r="J162" s="635"/>
    </row>
    <row r="163" spans="1:10">
      <c r="A163" s="636" t="s">
        <v>555</v>
      </c>
      <c r="B163" s="637">
        <v>0</v>
      </c>
      <c r="C163" s="638" t="s">
        <v>913</v>
      </c>
      <c r="D163" s="636">
        <v>0.42</v>
      </c>
      <c r="E163" s="636">
        <v>0</v>
      </c>
      <c r="F163" s="636" t="s">
        <v>922</v>
      </c>
      <c r="G163" s="636" t="s">
        <v>922</v>
      </c>
      <c r="H163" s="639" t="s">
        <v>890</v>
      </c>
      <c r="I163" s="639" t="s">
        <v>851</v>
      </c>
      <c r="J163" s="635"/>
    </row>
    <row r="164" spans="1:10" ht="30">
      <c r="A164" s="636" t="s">
        <v>483</v>
      </c>
      <c r="B164" s="637">
        <v>0</v>
      </c>
      <c r="C164" s="638" t="s">
        <v>913</v>
      </c>
      <c r="D164" s="636">
        <v>0.49</v>
      </c>
      <c r="E164" s="636">
        <v>0</v>
      </c>
      <c r="F164" s="636" t="s">
        <v>924</v>
      </c>
      <c r="G164" s="636" t="s">
        <v>924</v>
      </c>
      <c r="H164" s="639" t="s">
        <v>890</v>
      </c>
      <c r="I164" s="639" t="s">
        <v>923</v>
      </c>
      <c r="J164" s="635"/>
    </row>
    <row r="165" spans="1:10">
      <c r="A165" s="636" t="s">
        <v>484</v>
      </c>
      <c r="B165" s="637">
        <v>0</v>
      </c>
      <c r="C165" s="638" t="s">
        <v>913</v>
      </c>
      <c r="D165" s="636">
        <v>0.42</v>
      </c>
      <c r="E165" s="636">
        <v>0</v>
      </c>
      <c r="F165" s="636" t="s">
        <v>920</v>
      </c>
      <c r="G165" s="636" t="s">
        <v>921</v>
      </c>
      <c r="H165" s="639" t="s">
        <v>897</v>
      </c>
      <c r="I165" s="639" t="s">
        <v>874</v>
      </c>
      <c r="J165" s="635"/>
    </row>
    <row r="166" spans="1:10" ht="30">
      <c r="A166" s="636" t="s">
        <v>556</v>
      </c>
      <c r="B166" s="637">
        <v>0</v>
      </c>
      <c r="C166" s="638" t="s">
        <v>38</v>
      </c>
      <c r="D166" s="636">
        <v>96</v>
      </c>
      <c r="E166" s="636">
        <v>0</v>
      </c>
      <c r="F166" s="636" t="s">
        <v>921</v>
      </c>
      <c r="G166" s="636" t="s">
        <v>921</v>
      </c>
      <c r="H166" s="639" t="s">
        <v>890</v>
      </c>
      <c r="I166" s="639" t="s">
        <v>930</v>
      </c>
      <c r="J166" s="635"/>
    </row>
    <row r="167" spans="1:10">
      <c r="A167" s="636" t="s">
        <v>485</v>
      </c>
      <c r="B167" s="637">
        <v>0</v>
      </c>
      <c r="C167" s="638" t="s">
        <v>38</v>
      </c>
      <c r="D167" s="636">
        <v>96</v>
      </c>
      <c r="E167" s="636">
        <v>0</v>
      </c>
      <c r="F167" s="636" t="s">
        <v>885</v>
      </c>
      <c r="G167" s="636" t="s">
        <v>885</v>
      </c>
      <c r="H167" s="639" t="s">
        <v>890</v>
      </c>
      <c r="I167" s="639" t="s">
        <v>927</v>
      </c>
      <c r="J167" s="635"/>
    </row>
    <row r="168" spans="1:10">
      <c r="A168" s="636" t="s">
        <v>1164</v>
      </c>
      <c r="B168" s="637">
        <v>0</v>
      </c>
      <c r="C168" s="638" t="s">
        <v>227</v>
      </c>
      <c r="D168" s="636">
        <v>4</v>
      </c>
      <c r="E168" s="636">
        <v>0</v>
      </c>
      <c r="F168" s="636" t="s">
        <v>985</v>
      </c>
      <c r="G168" s="636" t="s">
        <v>965</v>
      </c>
      <c r="H168" s="639" t="s">
        <v>856</v>
      </c>
      <c r="I168" s="639" t="s">
        <v>874</v>
      </c>
      <c r="J168" s="635"/>
    </row>
    <row r="169" spans="1:10" ht="30">
      <c r="A169" s="636" t="s">
        <v>557</v>
      </c>
      <c r="B169" s="637">
        <v>0</v>
      </c>
      <c r="C169" s="638" t="s">
        <v>889</v>
      </c>
      <c r="D169" s="636">
        <v>0.01</v>
      </c>
      <c r="E169" s="636">
        <v>0</v>
      </c>
      <c r="F169" s="636" t="s">
        <v>958</v>
      </c>
      <c r="G169" s="636" t="s">
        <v>958</v>
      </c>
      <c r="H169" s="639" t="s">
        <v>890</v>
      </c>
      <c r="I169" s="639" t="s">
        <v>874</v>
      </c>
      <c r="J169" s="635"/>
    </row>
    <row r="170" spans="1:10">
      <c r="A170" s="636" t="s">
        <v>558</v>
      </c>
      <c r="B170" s="637">
        <v>0</v>
      </c>
      <c r="C170" s="638" t="s">
        <v>227</v>
      </c>
      <c r="D170" s="636">
        <v>4</v>
      </c>
      <c r="E170" s="636">
        <v>0</v>
      </c>
      <c r="F170" s="636" t="s">
        <v>958</v>
      </c>
      <c r="G170" s="636" t="s">
        <v>958</v>
      </c>
      <c r="H170" s="639" t="s">
        <v>890</v>
      </c>
      <c r="I170" s="639" t="s">
        <v>874</v>
      </c>
      <c r="J170" s="635"/>
    </row>
    <row r="171" spans="1:10" ht="30">
      <c r="A171" s="636" t="s">
        <v>487</v>
      </c>
      <c r="B171" s="637">
        <v>0</v>
      </c>
      <c r="C171" s="638" t="s">
        <v>38</v>
      </c>
      <c r="D171" s="636">
        <v>2</v>
      </c>
      <c r="E171" s="636">
        <v>0</v>
      </c>
      <c r="F171" s="636" t="s">
        <v>965</v>
      </c>
      <c r="G171" s="636" t="s">
        <v>965</v>
      </c>
      <c r="H171" s="639" t="s">
        <v>890</v>
      </c>
      <c r="I171" s="639" t="s">
        <v>930</v>
      </c>
      <c r="J171" s="635"/>
    </row>
    <row r="172" spans="1:10">
      <c r="A172" s="636" t="s">
        <v>559</v>
      </c>
      <c r="B172" s="637">
        <v>0</v>
      </c>
      <c r="C172" s="631"/>
      <c r="D172" s="632"/>
      <c r="E172" s="632"/>
      <c r="F172" s="636" t="s">
        <v>885</v>
      </c>
      <c r="G172" s="636" t="s">
        <v>885</v>
      </c>
      <c r="H172" s="639" t="s">
        <v>831</v>
      </c>
      <c r="I172" s="639" t="s">
        <v>944</v>
      </c>
      <c r="J172" s="635"/>
    </row>
    <row r="173" spans="1:10" ht="28.5">
      <c r="A173" s="633" t="s">
        <v>560</v>
      </c>
      <c r="B173" s="630">
        <v>0</v>
      </c>
      <c r="C173" s="631"/>
      <c r="D173" s="632"/>
      <c r="E173" s="632"/>
      <c r="F173" s="633" t="s">
        <v>919</v>
      </c>
      <c r="G173" s="633" t="s">
        <v>899</v>
      </c>
      <c r="H173" s="634" t="s">
        <v>897</v>
      </c>
      <c r="I173" s="634" t="s">
        <v>851</v>
      </c>
      <c r="J173" s="635"/>
    </row>
    <row r="174" spans="1:10">
      <c r="A174" s="636" t="s">
        <v>561</v>
      </c>
      <c r="B174" s="637">
        <v>0</v>
      </c>
      <c r="C174" s="638" t="s">
        <v>925</v>
      </c>
      <c r="D174" s="636">
        <v>1</v>
      </c>
      <c r="E174" s="636">
        <v>0</v>
      </c>
      <c r="F174" s="636" t="s">
        <v>919</v>
      </c>
      <c r="G174" s="636" t="s">
        <v>919</v>
      </c>
      <c r="H174" s="639" t="s">
        <v>890</v>
      </c>
      <c r="I174" s="639" t="s">
        <v>851</v>
      </c>
      <c r="J174" s="635"/>
    </row>
    <row r="175" spans="1:10" ht="45">
      <c r="A175" s="636" t="s">
        <v>562</v>
      </c>
      <c r="B175" s="637">
        <v>0</v>
      </c>
      <c r="C175" s="638" t="s">
        <v>913</v>
      </c>
      <c r="D175" s="636">
        <v>0.6</v>
      </c>
      <c r="E175" s="636">
        <v>0</v>
      </c>
      <c r="F175" s="636" t="s">
        <v>919</v>
      </c>
      <c r="G175" s="636" t="s">
        <v>919</v>
      </c>
      <c r="H175" s="639" t="s">
        <v>890</v>
      </c>
      <c r="I175" s="639" t="s">
        <v>977</v>
      </c>
      <c r="J175" s="635"/>
    </row>
    <row r="176" spans="1:10">
      <c r="A176" s="636" t="s">
        <v>492</v>
      </c>
      <c r="B176" s="637">
        <v>0</v>
      </c>
      <c r="C176" s="638" t="s">
        <v>913</v>
      </c>
      <c r="D176" s="636">
        <v>1.6</v>
      </c>
      <c r="E176" s="636">
        <v>0</v>
      </c>
      <c r="F176" s="636" t="s">
        <v>899</v>
      </c>
      <c r="G176" s="636" t="s">
        <v>899</v>
      </c>
      <c r="H176" s="639" t="s">
        <v>890</v>
      </c>
      <c r="I176" s="639" t="s">
        <v>944</v>
      </c>
      <c r="J176" s="635"/>
    </row>
    <row r="177" spans="1:10" ht="30">
      <c r="A177" s="636" t="s">
        <v>493</v>
      </c>
      <c r="B177" s="637">
        <v>0</v>
      </c>
      <c r="C177" s="638" t="s">
        <v>38</v>
      </c>
      <c r="D177" s="636">
        <v>29</v>
      </c>
      <c r="E177" s="636">
        <v>0</v>
      </c>
      <c r="F177" s="636" t="s">
        <v>899</v>
      </c>
      <c r="G177" s="636" t="s">
        <v>899</v>
      </c>
      <c r="H177" s="639" t="s">
        <v>890</v>
      </c>
      <c r="I177" s="639" t="s">
        <v>945</v>
      </c>
      <c r="J177" s="635"/>
    </row>
    <row r="178" spans="1:10">
      <c r="A178" s="636" t="s">
        <v>494</v>
      </c>
      <c r="B178" s="637">
        <v>0</v>
      </c>
      <c r="C178" s="638" t="s">
        <v>38</v>
      </c>
      <c r="D178" s="636">
        <v>29</v>
      </c>
      <c r="E178" s="636">
        <v>0</v>
      </c>
      <c r="F178" s="636" t="s">
        <v>899</v>
      </c>
      <c r="G178" s="636" t="s">
        <v>899</v>
      </c>
      <c r="H178" s="639" t="s">
        <v>890</v>
      </c>
      <c r="I178" s="639" t="s">
        <v>978</v>
      </c>
      <c r="J178" s="635"/>
    </row>
    <row r="179" spans="1:10" ht="30">
      <c r="A179" s="636" t="s">
        <v>563</v>
      </c>
      <c r="B179" s="637">
        <v>0</v>
      </c>
      <c r="C179" s="631"/>
      <c r="D179" s="632"/>
      <c r="E179" s="632"/>
      <c r="F179" s="636" t="s">
        <v>899</v>
      </c>
      <c r="G179" s="636" t="s">
        <v>899</v>
      </c>
      <c r="H179" s="639" t="s">
        <v>831</v>
      </c>
      <c r="I179" s="639" t="s">
        <v>879</v>
      </c>
      <c r="J179" s="635"/>
    </row>
    <row r="180" spans="1:10">
      <c r="A180" s="633" t="s">
        <v>564</v>
      </c>
      <c r="B180" s="630">
        <v>0</v>
      </c>
      <c r="C180" s="631"/>
      <c r="D180" s="632"/>
      <c r="E180" s="632"/>
      <c r="F180" s="633" t="s">
        <v>980</v>
      </c>
      <c r="G180" s="633" t="s">
        <v>986</v>
      </c>
      <c r="H180" s="634" t="s">
        <v>897</v>
      </c>
      <c r="I180" s="634" t="s">
        <v>851</v>
      </c>
      <c r="J180" s="635"/>
    </row>
    <row r="181" spans="1:10">
      <c r="A181" s="636" t="s">
        <v>497</v>
      </c>
      <c r="B181" s="637">
        <v>0</v>
      </c>
      <c r="C181" s="638" t="s">
        <v>227</v>
      </c>
      <c r="D181" s="636">
        <v>2</v>
      </c>
      <c r="E181" s="636">
        <v>0</v>
      </c>
      <c r="F181" s="636" t="s">
        <v>980</v>
      </c>
      <c r="G181" s="636" t="s">
        <v>980</v>
      </c>
      <c r="H181" s="639" t="s">
        <v>890</v>
      </c>
      <c r="I181" s="639" t="s">
        <v>851</v>
      </c>
      <c r="J181" s="635"/>
    </row>
    <row r="182" spans="1:10">
      <c r="A182" s="636" t="s">
        <v>498</v>
      </c>
      <c r="B182" s="637">
        <v>0</v>
      </c>
      <c r="C182" s="638" t="s">
        <v>227</v>
      </c>
      <c r="D182" s="636">
        <v>2</v>
      </c>
      <c r="E182" s="636">
        <v>0</v>
      </c>
      <c r="F182" s="636" t="s">
        <v>980</v>
      </c>
      <c r="G182" s="636" t="s">
        <v>980</v>
      </c>
      <c r="H182" s="639" t="s">
        <v>890</v>
      </c>
      <c r="I182" s="639" t="s">
        <v>977</v>
      </c>
      <c r="J182" s="635"/>
    </row>
    <row r="183" spans="1:10">
      <c r="A183" s="636" t="s">
        <v>499</v>
      </c>
      <c r="B183" s="637">
        <v>0</v>
      </c>
      <c r="C183" s="638" t="s">
        <v>227</v>
      </c>
      <c r="D183" s="636">
        <v>2</v>
      </c>
      <c r="E183" s="636">
        <v>0</v>
      </c>
      <c r="F183" s="636" t="s">
        <v>986</v>
      </c>
      <c r="G183" s="636" t="s">
        <v>986</v>
      </c>
      <c r="H183" s="639" t="s">
        <v>890</v>
      </c>
      <c r="I183" s="639" t="s">
        <v>941</v>
      </c>
      <c r="J183" s="635"/>
    </row>
    <row r="184" spans="1:10" ht="30">
      <c r="A184" s="636" t="s">
        <v>565</v>
      </c>
      <c r="B184" s="637">
        <v>0</v>
      </c>
      <c r="C184" s="631"/>
      <c r="D184" s="632"/>
      <c r="E184" s="636">
        <v>0</v>
      </c>
      <c r="F184" s="636" t="s">
        <v>986</v>
      </c>
      <c r="G184" s="636" t="s">
        <v>986</v>
      </c>
      <c r="H184" s="639" t="s">
        <v>831</v>
      </c>
      <c r="I184" s="639" t="s">
        <v>942</v>
      </c>
      <c r="J184" s="635"/>
    </row>
    <row r="185" spans="1:10">
      <c r="A185" s="636" t="s">
        <v>566</v>
      </c>
      <c r="B185" s="637">
        <v>0</v>
      </c>
      <c r="C185" s="631"/>
      <c r="D185" s="632"/>
      <c r="E185" s="636">
        <v>0</v>
      </c>
      <c r="F185" s="636" t="s">
        <v>885</v>
      </c>
      <c r="G185" s="636" t="s">
        <v>885</v>
      </c>
      <c r="H185" s="639" t="s">
        <v>831</v>
      </c>
      <c r="I185" s="639" t="s">
        <v>879</v>
      </c>
      <c r="J185" s="635"/>
    </row>
    <row r="186" spans="1:10">
      <c r="A186" s="633" t="s">
        <v>567</v>
      </c>
      <c r="B186" s="630">
        <v>0</v>
      </c>
      <c r="C186" s="631"/>
      <c r="D186" s="632"/>
      <c r="E186" s="632"/>
      <c r="F186" s="633" t="s">
        <v>1017</v>
      </c>
      <c r="G186" s="633" t="s">
        <v>885</v>
      </c>
      <c r="H186" s="634" t="s">
        <v>933</v>
      </c>
      <c r="I186" s="634" t="s">
        <v>827</v>
      </c>
      <c r="J186" s="635"/>
    </row>
    <row r="187" spans="1:10">
      <c r="A187" s="633" t="s">
        <v>568</v>
      </c>
      <c r="B187" s="630">
        <v>0</v>
      </c>
      <c r="C187" s="631"/>
      <c r="D187" s="632"/>
      <c r="E187" s="632"/>
      <c r="F187" s="633" t="s">
        <v>1017</v>
      </c>
      <c r="G187" s="633" t="s">
        <v>898</v>
      </c>
      <c r="H187" s="634" t="s">
        <v>846</v>
      </c>
      <c r="I187" s="634" t="s">
        <v>917</v>
      </c>
      <c r="J187" s="635"/>
    </row>
    <row r="188" spans="1:10">
      <c r="A188" s="636" t="s">
        <v>458</v>
      </c>
      <c r="B188" s="637">
        <v>0</v>
      </c>
      <c r="C188" s="638" t="s">
        <v>889</v>
      </c>
      <c r="D188" s="636">
        <v>404</v>
      </c>
      <c r="E188" s="636">
        <v>0</v>
      </c>
      <c r="F188" s="636" t="s">
        <v>1017</v>
      </c>
      <c r="G188" s="636" t="s">
        <v>1168</v>
      </c>
      <c r="H188" s="639" t="s">
        <v>897</v>
      </c>
      <c r="I188" s="639" t="s">
        <v>928</v>
      </c>
      <c r="J188" s="635"/>
    </row>
    <row r="189" spans="1:10" ht="30">
      <c r="A189" s="636" t="s">
        <v>534</v>
      </c>
      <c r="B189" s="637">
        <v>0</v>
      </c>
      <c r="C189" s="638" t="s">
        <v>889</v>
      </c>
      <c r="D189" s="636">
        <v>361</v>
      </c>
      <c r="E189" s="636">
        <v>0</v>
      </c>
      <c r="F189" s="636" t="s">
        <v>954</v>
      </c>
      <c r="G189" s="636" t="s">
        <v>980</v>
      </c>
      <c r="H189" s="639" t="s">
        <v>897</v>
      </c>
      <c r="I189" s="639" t="s">
        <v>917</v>
      </c>
      <c r="J189" s="635"/>
    </row>
    <row r="190" spans="1:10" ht="30">
      <c r="A190" s="636" t="s">
        <v>534</v>
      </c>
      <c r="B190" s="637">
        <v>0</v>
      </c>
      <c r="C190" s="638" t="s">
        <v>889</v>
      </c>
      <c r="D190" s="636">
        <v>2788</v>
      </c>
      <c r="E190" s="636">
        <v>0</v>
      </c>
      <c r="F190" s="636" t="s">
        <v>954</v>
      </c>
      <c r="G190" s="636" t="s">
        <v>898</v>
      </c>
      <c r="H190" s="639" t="s">
        <v>853</v>
      </c>
      <c r="I190" s="639" t="s">
        <v>911</v>
      </c>
      <c r="J190" s="635"/>
    </row>
    <row r="191" spans="1:10" ht="30">
      <c r="A191" s="636" t="s">
        <v>505</v>
      </c>
      <c r="B191" s="637">
        <v>0</v>
      </c>
      <c r="C191" s="638" t="s">
        <v>38</v>
      </c>
      <c r="D191" s="636">
        <v>3788</v>
      </c>
      <c r="E191" s="636">
        <v>0</v>
      </c>
      <c r="F191" s="636" t="s">
        <v>974</v>
      </c>
      <c r="G191" s="636" t="s">
        <v>898</v>
      </c>
      <c r="H191" s="639" t="s">
        <v>903</v>
      </c>
      <c r="I191" s="639" t="s">
        <v>928</v>
      </c>
      <c r="J191" s="635"/>
    </row>
    <row r="192" spans="1:10">
      <c r="A192" s="636" t="s">
        <v>569</v>
      </c>
      <c r="B192" s="637">
        <v>0</v>
      </c>
      <c r="C192" s="631"/>
      <c r="D192" s="632"/>
      <c r="E192" s="632"/>
      <c r="F192" s="636" t="s">
        <v>898</v>
      </c>
      <c r="G192" s="636" t="s">
        <v>898</v>
      </c>
      <c r="H192" s="639" t="s">
        <v>831</v>
      </c>
      <c r="I192" s="639" t="s">
        <v>884</v>
      </c>
      <c r="J192" s="635"/>
    </row>
    <row r="193" spans="1:10">
      <c r="A193" s="633" t="s">
        <v>570</v>
      </c>
      <c r="B193" s="630">
        <v>0</v>
      </c>
      <c r="C193" s="631"/>
      <c r="D193" s="632"/>
      <c r="E193" s="632"/>
      <c r="F193" s="633" t="s">
        <v>974</v>
      </c>
      <c r="G193" s="633" t="s">
        <v>901</v>
      </c>
      <c r="H193" s="634" t="s">
        <v>908</v>
      </c>
      <c r="I193" s="634" t="s">
        <v>928</v>
      </c>
      <c r="J193" s="635"/>
    </row>
    <row r="194" spans="1:10">
      <c r="A194" s="636" t="s">
        <v>460</v>
      </c>
      <c r="B194" s="637">
        <v>0</v>
      </c>
      <c r="C194" s="638" t="s">
        <v>38</v>
      </c>
      <c r="D194" s="636">
        <v>2121</v>
      </c>
      <c r="E194" s="636">
        <v>0</v>
      </c>
      <c r="F194" s="636" t="s">
        <v>974</v>
      </c>
      <c r="G194" s="636" t="s">
        <v>898</v>
      </c>
      <c r="H194" s="639" t="s">
        <v>903</v>
      </c>
      <c r="I194" s="639" t="s">
        <v>884</v>
      </c>
      <c r="J194" s="635"/>
    </row>
    <row r="195" spans="1:10" ht="30">
      <c r="A195" s="636" t="s">
        <v>461</v>
      </c>
      <c r="B195" s="637">
        <v>0</v>
      </c>
      <c r="C195" s="638" t="s">
        <v>38</v>
      </c>
      <c r="D195" s="636">
        <v>1716</v>
      </c>
      <c r="E195" s="636">
        <v>0</v>
      </c>
      <c r="F195" s="636" t="s">
        <v>914</v>
      </c>
      <c r="G195" s="636" t="s">
        <v>914</v>
      </c>
      <c r="H195" s="639" t="s">
        <v>890</v>
      </c>
      <c r="I195" s="639" t="s">
        <v>928</v>
      </c>
      <c r="J195" s="635"/>
    </row>
    <row r="196" spans="1:10">
      <c r="A196" s="636" t="s">
        <v>462</v>
      </c>
      <c r="B196" s="637">
        <v>0</v>
      </c>
      <c r="C196" s="638" t="s">
        <v>227</v>
      </c>
      <c r="D196" s="636">
        <v>25</v>
      </c>
      <c r="E196" s="636">
        <v>0</v>
      </c>
      <c r="F196" s="636" t="s">
        <v>919</v>
      </c>
      <c r="G196" s="636" t="s">
        <v>919</v>
      </c>
      <c r="H196" s="639" t="s">
        <v>890</v>
      </c>
      <c r="I196" s="639" t="s">
        <v>988</v>
      </c>
      <c r="J196" s="635"/>
    </row>
    <row r="197" spans="1:10">
      <c r="A197" s="636" t="s">
        <v>463</v>
      </c>
      <c r="B197" s="637">
        <v>0</v>
      </c>
      <c r="C197" s="638" t="s">
        <v>227</v>
      </c>
      <c r="D197" s="636">
        <v>11</v>
      </c>
      <c r="E197" s="636">
        <v>0</v>
      </c>
      <c r="F197" s="636" t="s">
        <v>919</v>
      </c>
      <c r="G197" s="636" t="s">
        <v>919</v>
      </c>
      <c r="H197" s="639" t="s">
        <v>890</v>
      </c>
      <c r="I197" s="639" t="s">
        <v>865</v>
      </c>
      <c r="J197" s="635"/>
    </row>
    <row r="198" spans="1:10">
      <c r="A198" s="636" t="s">
        <v>571</v>
      </c>
      <c r="B198" s="637">
        <v>0</v>
      </c>
      <c r="C198" s="638" t="s">
        <v>902</v>
      </c>
      <c r="D198" s="636">
        <v>40</v>
      </c>
      <c r="E198" s="636">
        <v>0</v>
      </c>
      <c r="F198" s="636" t="s">
        <v>899</v>
      </c>
      <c r="G198" s="636" t="s">
        <v>901</v>
      </c>
      <c r="H198" s="639" t="s">
        <v>897</v>
      </c>
      <c r="I198" s="639" t="s">
        <v>940</v>
      </c>
      <c r="J198" s="635"/>
    </row>
    <row r="199" spans="1:10">
      <c r="A199" s="636" t="s">
        <v>572</v>
      </c>
      <c r="B199" s="637">
        <v>0</v>
      </c>
      <c r="C199" s="631"/>
      <c r="D199" s="632"/>
      <c r="E199" s="632"/>
      <c r="F199" s="636" t="s">
        <v>885</v>
      </c>
      <c r="G199" s="636" t="s">
        <v>885</v>
      </c>
      <c r="H199" s="639" t="s">
        <v>831</v>
      </c>
      <c r="I199" s="639" t="s">
        <v>851</v>
      </c>
      <c r="J199" s="635"/>
    </row>
    <row r="200" spans="1:10" ht="28.5">
      <c r="A200" s="633" t="s">
        <v>573</v>
      </c>
      <c r="B200" s="630">
        <v>0</v>
      </c>
      <c r="C200" s="631"/>
      <c r="D200" s="632"/>
      <c r="E200" s="632"/>
      <c r="F200" s="633" t="s">
        <v>863</v>
      </c>
      <c r="G200" s="633" t="s">
        <v>899</v>
      </c>
      <c r="H200" s="634" t="s">
        <v>853</v>
      </c>
      <c r="I200" s="634" t="s">
        <v>939</v>
      </c>
      <c r="J200" s="635"/>
    </row>
    <row r="201" spans="1:10">
      <c r="A201" s="636" t="s">
        <v>508</v>
      </c>
      <c r="B201" s="637">
        <v>0</v>
      </c>
      <c r="C201" s="638" t="s">
        <v>889</v>
      </c>
      <c r="D201" s="636">
        <v>160</v>
      </c>
      <c r="E201" s="636">
        <v>0</v>
      </c>
      <c r="F201" s="636" t="s">
        <v>987</v>
      </c>
      <c r="G201" s="636" t="s">
        <v>996</v>
      </c>
      <c r="H201" s="639" t="s">
        <v>856</v>
      </c>
      <c r="I201" s="639" t="s">
        <v>939</v>
      </c>
      <c r="J201" s="635"/>
    </row>
    <row r="202" spans="1:10" ht="30">
      <c r="A202" s="636" t="s">
        <v>509</v>
      </c>
      <c r="B202" s="637">
        <v>0</v>
      </c>
      <c r="C202" s="638" t="s">
        <v>907</v>
      </c>
      <c r="D202" s="636">
        <v>1</v>
      </c>
      <c r="E202" s="636">
        <v>0</v>
      </c>
      <c r="F202" s="636" t="s">
        <v>987</v>
      </c>
      <c r="G202" s="636" t="s">
        <v>974</v>
      </c>
      <c r="H202" s="639" t="s">
        <v>910</v>
      </c>
      <c r="I202" s="639" t="s">
        <v>940</v>
      </c>
      <c r="J202" s="635"/>
    </row>
    <row r="203" spans="1:10">
      <c r="A203" s="636" t="s">
        <v>510</v>
      </c>
      <c r="B203" s="637">
        <v>0</v>
      </c>
      <c r="C203" s="638" t="s">
        <v>907</v>
      </c>
      <c r="D203" s="636">
        <v>1</v>
      </c>
      <c r="E203" s="636">
        <v>0</v>
      </c>
      <c r="F203" s="636" t="s">
        <v>996</v>
      </c>
      <c r="G203" s="636" t="s">
        <v>975</v>
      </c>
      <c r="H203" s="639" t="s">
        <v>910</v>
      </c>
      <c r="I203" s="639" t="s">
        <v>941</v>
      </c>
      <c r="J203" s="635"/>
    </row>
    <row r="204" spans="1:10">
      <c r="A204" s="636" t="s">
        <v>574</v>
      </c>
      <c r="B204" s="637">
        <v>0</v>
      </c>
      <c r="C204" s="638" t="s">
        <v>227</v>
      </c>
      <c r="D204" s="636">
        <v>2</v>
      </c>
      <c r="E204" s="636">
        <v>0</v>
      </c>
      <c r="F204" s="636" t="s">
        <v>989</v>
      </c>
      <c r="G204" s="636" t="s">
        <v>974</v>
      </c>
      <c r="H204" s="639" t="s">
        <v>897</v>
      </c>
      <c r="I204" s="639" t="s">
        <v>911</v>
      </c>
      <c r="J204" s="635"/>
    </row>
    <row r="205" spans="1:10">
      <c r="A205" s="636" t="s">
        <v>575</v>
      </c>
      <c r="B205" s="637">
        <v>0</v>
      </c>
      <c r="C205" s="638" t="s">
        <v>33</v>
      </c>
      <c r="D205" s="636">
        <v>0.309</v>
      </c>
      <c r="E205" s="636">
        <v>0</v>
      </c>
      <c r="F205" s="636" t="s">
        <v>973</v>
      </c>
      <c r="G205" s="636" t="s">
        <v>914</v>
      </c>
      <c r="H205" s="639" t="s">
        <v>908</v>
      </c>
      <c r="I205" s="639" t="s">
        <v>911</v>
      </c>
      <c r="J205" s="635"/>
    </row>
    <row r="206" spans="1:10">
      <c r="A206" s="636" t="s">
        <v>515</v>
      </c>
      <c r="B206" s="637">
        <v>0</v>
      </c>
      <c r="C206" s="638" t="s">
        <v>227</v>
      </c>
      <c r="D206" s="636">
        <v>1</v>
      </c>
      <c r="E206" s="636">
        <v>0</v>
      </c>
      <c r="F206" s="636" t="s">
        <v>893</v>
      </c>
      <c r="G206" s="636" t="s">
        <v>893</v>
      </c>
      <c r="H206" s="639" t="s">
        <v>890</v>
      </c>
      <c r="I206" s="639" t="s">
        <v>942</v>
      </c>
      <c r="J206" s="635"/>
    </row>
    <row r="207" spans="1:10">
      <c r="A207" s="636" t="s">
        <v>516</v>
      </c>
      <c r="B207" s="637">
        <v>0</v>
      </c>
      <c r="C207" s="638" t="s">
        <v>913</v>
      </c>
      <c r="D207" s="636">
        <v>3.0000000000000001E-3</v>
      </c>
      <c r="E207" s="636">
        <v>0</v>
      </c>
      <c r="F207" s="636" t="s">
        <v>863</v>
      </c>
      <c r="G207" s="636" t="s">
        <v>987</v>
      </c>
      <c r="H207" s="639" t="s">
        <v>856</v>
      </c>
      <c r="I207" s="639" t="s">
        <v>878</v>
      </c>
      <c r="J207" s="635"/>
    </row>
    <row r="208" spans="1:10" ht="30">
      <c r="A208" s="636" t="s">
        <v>513</v>
      </c>
      <c r="B208" s="637">
        <v>0</v>
      </c>
      <c r="C208" s="638" t="s">
        <v>7</v>
      </c>
      <c r="D208" s="636">
        <v>46</v>
      </c>
      <c r="E208" s="636">
        <v>0</v>
      </c>
      <c r="F208" s="636" t="s">
        <v>892</v>
      </c>
      <c r="G208" s="636" t="s">
        <v>914</v>
      </c>
      <c r="H208" s="639" t="s">
        <v>903</v>
      </c>
      <c r="I208" s="639" t="s">
        <v>941</v>
      </c>
      <c r="J208" s="635"/>
    </row>
    <row r="209" spans="1:10" ht="30">
      <c r="A209" s="636" t="s">
        <v>576</v>
      </c>
      <c r="B209" s="637">
        <v>0</v>
      </c>
      <c r="C209" s="638" t="s">
        <v>889</v>
      </c>
      <c r="D209" s="636">
        <v>160</v>
      </c>
      <c r="E209" s="636">
        <v>0</v>
      </c>
      <c r="F209" s="636" t="s">
        <v>893</v>
      </c>
      <c r="G209" s="636" t="s">
        <v>898</v>
      </c>
      <c r="H209" s="639" t="s">
        <v>856</v>
      </c>
      <c r="I209" s="639" t="s">
        <v>942</v>
      </c>
      <c r="J209" s="635"/>
    </row>
    <row r="210" spans="1:10">
      <c r="A210" s="636" t="s">
        <v>577</v>
      </c>
      <c r="B210" s="637">
        <v>0</v>
      </c>
      <c r="C210" s="638" t="s">
        <v>889</v>
      </c>
      <c r="D210" s="636">
        <v>0.7</v>
      </c>
      <c r="E210" s="636">
        <v>0</v>
      </c>
      <c r="F210" s="636" t="s">
        <v>919</v>
      </c>
      <c r="G210" s="636" t="s">
        <v>899</v>
      </c>
      <c r="H210" s="639" t="s">
        <v>897</v>
      </c>
      <c r="I210" s="639" t="s">
        <v>942</v>
      </c>
      <c r="J210" s="635"/>
    </row>
    <row r="211" spans="1:10" ht="30">
      <c r="A211" s="636" t="s">
        <v>578</v>
      </c>
      <c r="B211" s="637">
        <v>0</v>
      </c>
      <c r="C211" s="638" t="s">
        <v>38</v>
      </c>
      <c r="D211" s="636">
        <v>2.5099999999999998</v>
      </c>
      <c r="E211" s="636">
        <v>0</v>
      </c>
      <c r="F211" s="636" t="s">
        <v>919</v>
      </c>
      <c r="G211" s="636" t="s">
        <v>899</v>
      </c>
      <c r="H211" s="639" t="s">
        <v>897</v>
      </c>
      <c r="I211" s="639" t="s">
        <v>945</v>
      </c>
      <c r="J211" s="635"/>
    </row>
    <row r="212" spans="1:10" ht="30">
      <c r="A212" s="636" t="s">
        <v>579</v>
      </c>
      <c r="B212" s="637">
        <v>0</v>
      </c>
      <c r="C212" s="631"/>
      <c r="D212" s="632"/>
      <c r="E212" s="632"/>
      <c r="F212" s="636" t="s">
        <v>899</v>
      </c>
      <c r="G212" s="636" t="s">
        <v>899</v>
      </c>
      <c r="H212" s="639" t="s">
        <v>831</v>
      </c>
      <c r="I212" s="639" t="s">
        <v>879</v>
      </c>
      <c r="J212" s="635"/>
    </row>
    <row r="213" spans="1:10">
      <c r="A213" s="633" t="s">
        <v>580</v>
      </c>
      <c r="B213" s="630">
        <v>0</v>
      </c>
      <c r="C213" s="631"/>
      <c r="D213" s="632"/>
      <c r="E213" s="632"/>
      <c r="F213" s="633" t="s">
        <v>901</v>
      </c>
      <c r="G213" s="633" t="s">
        <v>885</v>
      </c>
      <c r="H213" s="634" t="s">
        <v>903</v>
      </c>
      <c r="I213" s="634" t="s">
        <v>827</v>
      </c>
      <c r="J213" s="635"/>
    </row>
    <row r="214" spans="1:10">
      <c r="A214" s="636" t="s">
        <v>555</v>
      </c>
      <c r="B214" s="637">
        <v>0</v>
      </c>
      <c r="C214" s="638" t="s">
        <v>913</v>
      </c>
      <c r="D214" s="636">
        <v>0.42</v>
      </c>
      <c r="E214" s="636">
        <v>0</v>
      </c>
      <c r="F214" s="636" t="s">
        <v>901</v>
      </c>
      <c r="G214" s="636" t="s">
        <v>922</v>
      </c>
      <c r="H214" s="639" t="s">
        <v>897</v>
      </c>
      <c r="I214" s="639" t="s">
        <v>879</v>
      </c>
      <c r="J214" s="635"/>
    </row>
    <row r="215" spans="1:10" ht="30">
      <c r="A215" s="636" t="s">
        <v>483</v>
      </c>
      <c r="B215" s="637">
        <v>0</v>
      </c>
      <c r="C215" s="638" t="s">
        <v>913</v>
      </c>
      <c r="D215" s="636">
        <v>0.54</v>
      </c>
      <c r="E215" s="636">
        <v>0</v>
      </c>
      <c r="F215" s="636" t="s">
        <v>901</v>
      </c>
      <c r="G215" s="636" t="s">
        <v>901</v>
      </c>
      <c r="H215" s="639" t="s">
        <v>890</v>
      </c>
      <c r="I215" s="639" t="s">
        <v>879</v>
      </c>
      <c r="J215" s="635"/>
    </row>
    <row r="216" spans="1:10">
      <c r="A216" s="636" t="s">
        <v>484</v>
      </c>
      <c r="B216" s="637">
        <v>0</v>
      </c>
      <c r="C216" s="638" t="s">
        <v>913</v>
      </c>
      <c r="D216" s="636">
        <v>0.42</v>
      </c>
      <c r="E216" s="636">
        <v>0</v>
      </c>
      <c r="F216" s="636" t="s">
        <v>922</v>
      </c>
      <c r="G216" s="636" t="s">
        <v>920</v>
      </c>
      <c r="H216" s="639" t="s">
        <v>856</v>
      </c>
      <c r="I216" s="639" t="s">
        <v>842</v>
      </c>
      <c r="J216" s="635"/>
    </row>
    <row r="217" spans="1:10">
      <c r="A217" s="636" t="s">
        <v>1164</v>
      </c>
      <c r="B217" s="637">
        <v>0</v>
      </c>
      <c r="C217" s="638" t="s">
        <v>227</v>
      </c>
      <c r="D217" s="636">
        <v>4</v>
      </c>
      <c r="E217" s="636">
        <v>0</v>
      </c>
      <c r="F217" s="636" t="s">
        <v>920</v>
      </c>
      <c r="G217" s="636" t="s">
        <v>885</v>
      </c>
      <c r="H217" s="639" t="s">
        <v>856</v>
      </c>
      <c r="I217" s="639" t="s">
        <v>827</v>
      </c>
      <c r="J217" s="635"/>
    </row>
    <row r="218" spans="1:10">
      <c r="A218" s="636" t="s">
        <v>581</v>
      </c>
      <c r="B218" s="637">
        <v>0</v>
      </c>
      <c r="C218" s="631"/>
      <c r="D218" s="632"/>
      <c r="E218" s="632"/>
      <c r="F218" s="636" t="s">
        <v>885</v>
      </c>
      <c r="G218" s="636" t="s">
        <v>885</v>
      </c>
      <c r="H218" s="639" t="s">
        <v>831</v>
      </c>
      <c r="I218" s="639" t="s">
        <v>871</v>
      </c>
      <c r="J218" s="635"/>
    </row>
    <row r="219" spans="1:10">
      <c r="A219" s="633" t="s">
        <v>582</v>
      </c>
      <c r="B219" s="630">
        <v>0</v>
      </c>
      <c r="C219" s="631"/>
      <c r="D219" s="632"/>
      <c r="E219" s="632"/>
      <c r="F219" s="633" t="s">
        <v>974</v>
      </c>
      <c r="G219" s="633" t="s">
        <v>901</v>
      </c>
      <c r="H219" s="634" t="s">
        <v>908</v>
      </c>
      <c r="I219" s="634" t="s">
        <v>948</v>
      </c>
      <c r="J219" s="635"/>
    </row>
    <row r="220" spans="1:10">
      <c r="A220" s="636" t="s">
        <v>583</v>
      </c>
      <c r="B220" s="637">
        <v>0</v>
      </c>
      <c r="C220" s="631"/>
      <c r="D220" s="632"/>
      <c r="E220" s="632"/>
      <c r="F220" s="636" t="s">
        <v>899</v>
      </c>
      <c r="G220" s="636" t="s">
        <v>901</v>
      </c>
      <c r="H220" s="639" t="s">
        <v>897</v>
      </c>
      <c r="I220" s="639" t="s">
        <v>948</v>
      </c>
      <c r="J220" s="635"/>
    </row>
    <row r="221" spans="1:10">
      <c r="A221" s="636" t="s">
        <v>584</v>
      </c>
      <c r="B221" s="637">
        <v>0</v>
      </c>
      <c r="C221" s="631"/>
      <c r="D221" s="632"/>
      <c r="E221" s="632"/>
      <c r="F221" s="636" t="s">
        <v>974</v>
      </c>
      <c r="G221" s="636" t="s">
        <v>974</v>
      </c>
      <c r="H221" s="639" t="s">
        <v>890</v>
      </c>
      <c r="I221" s="639" t="s">
        <v>948</v>
      </c>
      <c r="J221" s="635"/>
    </row>
    <row r="222" spans="1:10" ht="30">
      <c r="A222" s="636" t="s">
        <v>585</v>
      </c>
      <c r="B222" s="637">
        <v>0</v>
      </c>
      <c r="C222" s="631"/>
      <c r="D222" s="632"/>
      <c r="E222" s="632"/>
      <c r="F222" s="636" t="s">
        <v>892</v>
      </c>
      <c r="G222" s="636" t="s">
        <v>892</v>
      </c>
      <c r="H222" s="639" t="s">
        <v>890</v>
      </c>
      <c r="I222" s="639" t="s">
        <v>842</v>
      </c>
      <c r="J222" s="635"/>
    </row>
    <row r="223" spans="1:10">
      <c r="A223" s="636" t="s">
        <v>586</v>
      </c>
      <c r="B223" s="637">
        <v>0</v>
      </c>
      <c r="C223" s="631"/>
      <c r="D223" s="632"/>
      <c r="E223" s="632"/>
      <c r="F223" s="636" t="s">
        <v>974</v>
      </c>
      <c r="G223" s="636" t="s">
        <v>974</v>
      </c>
      <c r="H223" s="639" t="s">
        <v>890</v>
      </c>
      <c r="I223" s="639" t="s">
        <v>951</v>
      </c>
      <c r="J223" s="635"/>
    </row>
    <row r="224" spans="1:10">
      <c r="A224" s="636" t="s">
        <v>587</v>
      </c>
      <c r="B224" s="637">
        <v>0</v>
      </c>
      <c r="C224" s="631"/>
      <c r="D224" s="632"/>
      <c r="E224" s="632"/>
      <c r="F224" s="636" t="s">
        <v>975</v>
      </c>
      <c r="G224" s="636" t="s">
        <v>975</v>
      </c>
      <c r="H224" s="639" t="s">
        <v>890</v>
      </c>
      <c r="I224" s="639" t="s">
        <v>951</v>
      </c>
      <c r="J224" s="635"/>
    </row>
    <row r="225" spans="1:10" ht="30">
      <c r="A225" s="636" t="s">
        <v>588</v>
      </c>
      <c r="B225" s="637">
        <v>0</v>
      </c>
      <c r="C225" s="631"/>
      <c r="D225" s="632"/>
      <c r="E225" s="632"/>
      <c r="F225" s="636" t="s">
        <v>901</v>
      </c>
      <c r="G225" s="636" t="s">
        <v>901</v>
      </c>
      <c r="H225" s="639" t="s">
        <v>831</v>
      </c>
      <c r="I225" s="639" t="s">
        <v>932</v>
      </c>
      <c r="J225" s="635"/>
    </row>
    <row r="226" spans="1:10" ht="28.5">
      <c r="A226" s="633" t="s">
        <v>589</v>
      </c>
      <c r="B226" s="630">
        <v>0</v>
      </c>
      <c r="C226" s="631"/>
      <c r="D226" s="632"/>
      <c r="E226" s="632"/>
      <c r="F226" s="633" t="s">
        <v>892</v>
      </c>
      <c r="G226" s="633" t="s">
        <v>893</v>
      </c>
      <c r="H226" s="634" t="s">
        <v>856</v>
      </c>
      <c r="I226" s="634" t="s">
        <v>842</v>
      </c>
      <c r="J226" s="635"/>
    </row>
    <row r="227" spans="1:10">
      <c r="A227" s="636" t="s">
        <v>490</v>
      </c>
      <c r="B227" s="637">
        <v>0</v>
      </c>
      <c r="C227" s="631"/>
      <c r="D227" s="632"/>
      <c r="E227" s="632"/>
      <c r="F227" s="636" t="s">
        <v>892</v>
      </c>
      <c r="G227" s="636" t="s">
        <v>892</v>
      </c>
      <c r="H227" s="639" t="s">
        <v>890</v>
      </c>
      <c r="I227" s="639" t="s">
        <v>842</v>
      </c>
      <c r="J227" s="635"/>
    </row>
    <row r="228" spans="1:10" ht="30">
      <c r="A228" s="636" t="s">
        <v>590</v>
      </c>
      <c r="B228" s="637">
        <v>0</v>
      </c>
      <c r="C228" s="631"/>
      <c r="D228" s="632"/>
      <c r="E228" s="632"/>
      <c r="F228" s="636" t="s">
        <v>975</v>
      </c>
      <c r="G228" s="636" t="s">
        <v>975</v>
      </c>
      <c r="H228" s="639" t="s">
        <v>890</v>
      </c>
      <c r="I228" s="639" t="s">
        <v>951</v>
      </c>
      <c r="J228" s="635"/>
    </row>
    <row r="229" spans="1:10">
      <c r="A229" s="636" t="s">
        <v>492</v>
      </c>
      <c r="B229" s="637">
        <v>0</v>
      </c>
      <c r="C229" s="631"/>
      <c r="D229" s="632"/>
      <c r="E229" s="632"/>
      <c r="F229" s="636" t="s">
        <v>893</v>
      </c>
      <c r="G229" s="636" t="s">
        <v>893</v>
      </c>
      <c r="H229" s="639" t="s">
        <v>890</v>
      </c>
      <c r="I229" s="639" t="s">
        <v>951</v>
      </c>
      <c r="J229" s="635"/>
    </row>
    <row r="230" spans="1:10" ht="30">
      <c r="A230" s="636" t="s">
        <v>493</v>
      </c>
      <c r="B230" s="637">
        <v>0</v>
      </c>
      <c r="C230" s="631"/>
      <c r="D230" s="632"/>
      <c r="E230" s="632"/>
      <c r="F230" s="636" t="s">
        <v>893</v>
      </c>
      <c r="G230" s="636" t="s">
        <v>893</v>
      </c>
      <c r="H230" s="639" t="s">
        <v>890</v>
      </c>
      <c r="I230" s="639" t="s">
        <v>951</v>
      </c>
      <c r="J230" s="635"/>
    </row>
    <row r="231" spans="1:10">
      <c r="A231" s="636" t="s">
        <v>494</v>
      </c>
      <c r="B231" s="637">
        <v>0</v>
      </c>
      <c r="C231" s="631"/>
      <c r="D231" s="632"/>
      <c r="E231" s="632"/>
      <c r="F231" s="636" t="s">
        <v>893</v>
      </c>
      <c r="G231" s="636" t="s">
        <v>893</v>
      </c>
      <c r="H231" s="639" t="s">
        <v>890</v>
      </c>
      <c r="I231" s="639" t="s">
        <v>951</v>
      </c>
      <c r="J231" s="635"/>
    </row>
    <row r="232" spans="1:10" ht="30">
      <c r="A232" s="636" t="s">
        <v>591</v>
      </c>
      <c r="B232" s="637">
        <v>0</v>
      </c>
      <c r="C232" s="631"/>
      <c r="D232" s="632"/>
      <c r="E232" s="632"/>
      <c r="F232" s="636" t="s">
        <v>893</v>
      </c>
      <c r="G232" s="636" t="s">
        <v>893</v>
      </c>
      <c r="H232" s="639" t="s">
        <v>831</v>
      </c>
      <c r="I232" s="639" t="s">
        <v>932</v>
      </c>
      <c r="J232" s="635"/>
    </row>
    <row r="233" spans="1:10" ht="28.5">
      <c r="A233" s="633" t="s">
        <v>592</v>
      </c>
      <c r="B233" s="630">
        <v>0</v>
      </c>
      <c r="C233" s="631"/>
      <c r="D233" s="632"/>
      <c r="E233" s="632"/>
      <c r="F233" s="633" t="s">
        <v>975</v>
      </c>
      <c r="G233" s="633" t="s">
        <v>924</v>
      </c>
      <c r="H233" s="634" t="s">
        <v>908</v>
      </c>
      <c r="I233" s="634" t="s">
        <v>939</v>
      </c>
      <c r="J233" s="635"/>
    </row>
    <row r="234" spans="1:10">
      <c r="A234" s="636" t="s">
        <v>593</v>
      </c>
      <c r="B234" s="637">
        <v>0</v>
      </c>
      <c r="C234" s="631"/>
      <c r="D234" s="632"/>
      <c r="E234" s="632"/>
      <c r="F234" s="636" t="s">
        <v>975</v>
      </c>
      <c r="G234" s="636" t="s">
        <v>893</v>
      </c>
      <c r="H234" s="639" t="s">
        <v>897</v>
      </c>
      <c r="I234" s="639" t="s">
        <v>939</v>
      </c>
      <c r="J234" s="635"/>
    </row>
    <row r="235" spans="1:10" ht="30">
      <c r="A235" s="636" t="s">
        <v>594</v>
      </c>
      <c r="B235" s="637">
        <v>0</v>
      </c>
      <c r="C235" s="631"/>
      <c r="D235" s="632"/>
      <c r="E235" s="632"/>
      <c r="F235" s="636" t="s">
        <v>975</v>
      </c>
      <c r="G235" s="636" t="s">
        <v>893</v>
      </c>
      <c r="H235" s="639" t="s">
        <v>897</v>
      </c>
      <c r="I235" s="639" t="s">
        <v>939</v>
      </c>
      <c r="J235" s="635"/>
    </row>
    <row r="236" spans="1:10">
      <c r="A236" s="636" t="s">
        <v>595</v>
      </c>
      <c r="B236" s="637">
        <v>0</v>
      </c>
      <c r="C236" s="631"/>
      <c r="D236" s="632"/>
      <c r="E236" s="632"/>
      <c r="F236" s="636" t="s">
        <v>894</v>
      </c>
      <c r="G236" s="636" t="s">
        <v>914</v>
      </c>
      <c r="H236" s="639" t="s">
        <v>856</v>
      </c>
      <c r="I236" s="639" t="s">
        <v>878</v>
      </c>
      <c r="J236" s="635"/>
    </row>
    <row r="237" spans="1:10">
      <c r="A237" s="636" t="s">
        <v>596</v>
      </c>
      <c r="B237" s="637">
        <v>0</v>
      </c>
      <c r="C237" s="631"/>
      <c r="D237" s="632"/>
      <c r="E237" s="632"/>
      <c r="F237" s="636" t="s">
        <v>894</v>
      </c>
      <c r="G237" s="636" t="s">
        <v>914</v>
      </c>
      <c r="H237" s="639" t="s">
        <v>856</v>
      </c>
      <c r="I237" s="639" t="s">
        <v>878</v>
      </c>
      <c r="J237" s="635"/>
    </row>
    <row r="238" spans="1:10" ht="30">
      <c r="A238" s="636" t="s">
        <v>597</v>
      </c>
      <c r="B238" s="637">
        <v>0</v>
      </c>
      <c r="C238" s="631"/>
      <c r="D238" s="632"/>
      <c r="E238" s="632"/>
      <c r="F238" s="636" t="s">
        <v>894</v>
      </c>
      <c r="G238" s="636" t="s">
        <v>919</v>
      </c>
      <c r="H238" s="639" t="s">
        <v>895</v>
      </c>
      <c r="I238" s="639" t="s">
        <v>849</v>
      </c>
      <c r="J238" s="635"/>
    </row>
    <row r="239" spans="1:10" ht="30">
      <c r="A239" s="636" t="s">
        <v>598</v>
      </c>
      <c r="B239" s="637">
        <v>0</v>
      </c>
      <c r="C239" s="631"/>
      <c r="D239" s="632"/>
      <c r="E239" s="632"/>
      <c r="F239" s="636" t="s">
        <v>898</v>
      </c>
      <c r="G239" s="636" t="s">
        <v>919</v>
      </c>
      <c r="H239" s="639" t="s">
        <v>856</v>
      </c>
      <c r="I239" s="639" t="s">
        <v>941</v>
      </c>
      <c r="J239" s="635"/>
    </row>
    <row r="240" spans="1:10">
      <c r="A240" s="636" t="s">
        <v>599</v>
      </c>
      <c r="B240" s="637">
        <v>0</v>
      </c>
      <c r="C240" s="631"/>
      <c r="D240" s="632"/>
      <c r="E240" s="632"/>
      <c r="F240" s="636" t="s">
        <v>894</v>
      </c>
      <c r="G240" s="636" t="s">
        <v>898</v>
      </c>
      <c r="H240" s="639" t="s">
        <v>897</v>
      </c>
      <c r="I240" s="639" t="s">
        <v>878</v>
      </c>
      <c r="J240" s="635"/>
    </row>
    <row r="241" spans="1:10">
      <c r="A241" s="636" t="s">
        <v>600</v>
      </c>
      <c r="B241" s="637">
        <v>0</v>
      </c>
      <c r="C241" s="631"/>
      <c r="D241" s="632"/>
      <c r="E241" s="632"/>
      <c r="F241" s="636" t="s">
        <v>914</v>
      </c>
      <c r="G241" s="636" t="s">
        <v>899</v>
      </c>
      <c r="H241" s="639" t="s">
        <v>856</v>
      </c>
      <c r="I241" s="639" t="s">
        <v>941</v>
      </c>
      <c r="J241" s="635"/>
    </row>
    <row r="242" spans="1:10" ht="30">
      <c r="A242" s="636" t="s">
        <v>601</v>
      </c>
      <c r="B242" s="637">
        <v>0</v>
      </c>
      <c r="C242" s="631"/>
      <c r="D242" s="632"/>
      <c r="E242" s="632"/>
      <c r="F242" s="636" t="s">
        <v>914</v>
      </c>
      <c r="G242" s="636" t="s">
        <v>899</v>
      </c>
      <c r="H242" s="639" t="s">
        <v>856</v>
      </c>
      <c r="I242" s="639" t="s">
        <v>941</v>
      </c>
      <c r="J242" s="635"/>
    </row>
    <row r="243" spans="1:10" ht="30">
      <c r="A243" s="636" t="s">
        <v>602</v>
      </c>
      <c r="B243" s="637">
        <v>0</v>
      </c>
      <c r="C243" s="631"/>
      <c r="D243" s="632"/>
      <c r="E243" s="632"/>
      <c r="F243" s="636" t="s">
        <v>901</v>
      </c>
      <c r="G243" s="636" t="s">
        <v>924</v>
      </c>
      <c r="H243" s="639" t="s">
        <v>856</v>
      </c>
      <c r="I243" s="639" t="s">
        <v>947</v>
      </c>
      <c r="J243" s="635"/>
    </row>
    <row r="244" spans="1:10" ht="30">
      <c r="A244" s="636" t="s">
        <v>603</v>
      </c>
      <c r="B244" s="637">
        <v>0</v>
      </c>
      <c r="C244" s="631"/>
      <c r="D244" s="632"/>
      <c r="E244" s="632"/>
      <c r="F244" s="636" t="s">
        <v>924</v>
      </c>
      <c r="G244" s="636" t="s">
        <v>924</v>
      </c>
      <c r="H244" s="639" t="s">
        <v>831</v>
      </c>
      <c r="I244" s="639" t="s">
        <v>879</v>
      </c>
      <c r="J244" s="635"/>
    </row>
    <row r="245" spans="1:10">
      <c r="A245" s="633" t="s">
        <v>604</v>
      </c>
      <c r="B245" s="630">
        <v>0</v>
      </c>
      <c r="C245" s="631"/>
      <c r="D245" s="632"/>
      <c r="E245" s="632"/>
      <c r="F245" s="633" t="s">
        <v>863</v>
      </c>
      <c r="G245" s="633" t="s">
        <v>987</v>
      </c>
      <c r="H245" s="634" t="s">
        <v>856</v>
      </c>
      <c r="I245" s="634" t="s">
        <v>851</v>
      </c>
      <c r="J245" s="635"/>
    </row>
    <row r="246" spans="1:10" ht="30">
      <c r="A246" s="636" t="s">
        <v>605</v>
      </c>
      <c r="B246" s="637">
        <v>0</v>
      </c>
      <c r="C246" s="631"/>
      <c r="D246" s="632"/>
      <c r="E246" s="632"/>
      <c r="F246" s="636" t="s">
        <v>1018</v>
      </c>
      <c r="G246" s="636" t="s">
        <v>1018</v>
      </c>
      <c r="H246" s="639" t="s">
        <v>890</v>
      </c>
      <c r="I246" s="639" t="s">
        <v>941</v>
      </c>
      <c r="J246" s="635"/>
    </row>
    <row r="247" spans="1:10">
      <c r="A247" s="636" t="s">
        <v>606</v>
      </c>
      <c r="B247" s="637">
        <v>0</v>
      </c>
      <c r="C247" s="631"/>
      <c r="D247" s="632"/>
      <c r="E247" s="632"/>
      <c r="F247" s="636" t="s">
        <v>863</v>
      </c>
      <c r="G247" s="636" t="s">
        <v>863</v>
      </c>
      <c r="H247" s="639" t="s">
        <v>890</v>
      </c>
      <c r="I247" s="639" t="s">
        <v>851</v>
      </c>
      <c r="J247" s="635"/>
    </row>
    <row r="248" spans="1:10">
      <c r="A248" s="636" t="s">
        <v>607</v>
      </c>
      <c r="B248" s="637">
        <v>0</v>
      </c>
      <c r="C248" s="631"/>
      <c r="D248" s="632"/>
      <c r="E248" s="632"/>
      <c r="F248" s="636" t="s">
        <v>1018</v>
      </c>
      <c r="G248" s="636" t="s">
        <v>987</v>
      </c>
      <c r="H248" s="639" t="s">
        <v>897</v>
      </c>
      <c r="I248" s="639" t="s">
        <v>977</v>
      </c>
      <c r="J248" s="635"/>
    </row>
    <row r="249" spans="1:10" ht="30">
      <c r="A249" s="636" t="s">
        <v>608</v>
      </c>
      <c r="B249" s="637">
        <v>0</v>
      </c>
      <c r="C249" s="631"/>
      <c r="D249" s="632"/>
      <c r="E249" s="632"/>
      <c r="F249" s="636" t="s">
        <v>987</v>
      </c>
      <c r="G249" s="636" t="s">
        <v>987</v>
      </c>
      <c r="H249" s="639" t="s">
        <v>831</v>
      </c>
      <c r="I249" s="639" t="s">
        <v>942</v>
      </c>
      <c r="J249" s="635"/>
    </row>
    <row r="250" spans="1:10">
      <c r="A250" s="633" t="s">
        <v>609</v>
      </c>
      <c r="B250" s="630">
        <v>0</v>
      </c>
      <c r="C250" s="631"/>
      <c r="D250" s="632"/>
      <c r="E250" s="632"/>
      <c r="F250" s="633" t="s">
        <v>922</v>
      </c>
      <c r="G250" s="633" t="s">
        <v>920</v>
      </c>
      <c r="H250" s="634" t="s">
        <v>856</v>
      </c>
      <c r="I250" s="634" t="s">
        <v>948</v>
      </c>
      <c r="J250" s="635"/>
    </row>
    <row r="251" spans="1:10">
      <c r="A251" s="636" t="s">
        <v>498</v>
      </c>
      <c r="B251" s="637">
        <v>0</v>
      </c>
      <c r="C251" s="631"/>
      <c r="D251" s="632"/>
      <c r="E251" s="632"/>
      <c r="F251" s="636" t="s">
        <v>922</v>
      </c>
      <c r="G251" s="636" t="s">
        <v>922</v>
      </c>
      <c r="H251" s="639" t="s">
        <v>890</v>
      </c>
      <c r="I251" s="639" t="s">
        <v>948</v>
      </c>
      <c r="J251" s="635"/>
    </row>
    <row r="252" spans="1:10">
      <c r="A252" s="636" t="s">
        <v>497</v>
      </c>
      <c r="B252" s="637">
        <v>0</v>
      </c>
      <c r="C252" s="631"/>
      <c r="D252" s="632"/>
      <c r="E252" s="632"/>
      <c r="F252" s="636" t="s">
        <v>924</v>
      </c>
      <c r="G252" s="636" t="s">
        <v>924</v>
      </c>
      <c r="H252" s="639" t="s">
        <v>890</v>
      </c>
      <c r="I252" s="639" t="s">
        <v>838</v>
      </c>
      <c r="J252" s="635"/>
    </row>
    <row r="253" spans="1:10">
      <c r="A253" s="636" t="s">
        <v>499</v>
      </c>
      <c r="B253" s="637">
        <v>0</v>
      </c>
      <c r="C253" s="631"/>
      <c r="D253" s="632"/>
      <c r="E253" s="632"/>
      <c r="F253" s="636" t="s">
        <v>920</v>
      </c>
      <c r="G253" s="636" t="s">
        <v>920</v>
      </c>
      <c r="H253" s="639" t="s">
        <v>890</v>
      </c>
      <c r="I253" s="639" t="s">
        <v>950</v>
      </c>
      <c r="J253" s="635"/>
    </row>
    <row r="254" spans="1:10">
      <c r="A254" s="636" t="s">
        <v>610</v>
      </c>
      <c r="B254" s="637">
        <v>0</v>
      </c>
      <c r="C254" s="631"/>
      <c r="D254" s="632"/>
      <c r="E254" s="632"/>
      <c r="F254" s="636" t="s">
        <v>920</v>
      </c>
      <c r="G254" s="636" t="s">
        <v>920</v>
      </c>
      <c r="H254" s="639" t="s">
        <v>831</v>
      </c>
      <c r="I254" s="639" t="s">
        <v>871</v>
      </c>
      <c r="J254" s="635"/>
    </row>
    <row r="255" spans="1:10">
      <c r="A255" s="636" t="s">
        <v>611</v>
      </c>
      <c r="B255" s="637">
        <v>0</v>
      </c>
      <c r="C255" s="631"/>
      <c r="D255" s="632"/>
      <c r="E255" s="632"/>
      <c r="F255" s="636" t="s">
        <v>885</v>
      </c>
      <c r="G255" s="636" t="s">
        <v>885</v>
      </c>
      <c r="H255" s="639" t="s">
        <v>831</v>
      </c>
      <c r="I255" s="639" t="s">
        <v>932</v>
      </c>
      <c r="J255" s="635"/>
    </row>
    <row r="256" spans="1:10">
      <c r="A256" s="633" t="s">
        <v>612</v>
      </c>
      <c r="B256" s="630">
        <v>0</v>
      </c>
      <c r="C256" s="631"/>
      <c r="D256" s="632"/>
      <c r="E256" s="632"/>
      <c r="F256" s="633" t="s">
        <v>954</v>
      </c>
      <c r="G256" s="633" t="s">
        <v>1186</v>
      </c>
      <c r="H256" s="634" t="s">
        <v>938</v>
      </c>
      <c r="I256" s="634" t="s">
        <v>848</v>
      </c>
      <c r="J256" s="635"/>
    </row>
    <row r="257" spans="1:10" ht="28.5">
      <c r="A257" s="633" t="s">
        <v>613</v>
      </c>
      <c r="B257" s="630">
        <v>0</v>
      </c>
      <c r="C257" s="631"/>
      <c r="D257" s="632"/>
      <c r="E257" s="632"/>
      <c r="F257" s="633" t="s">
        <v>954</v>
      </c>
      <c r="G257" s="633" t="s">
        <v>973</v>
      </c>
      <c r="H257" s="634" t="s">
        <v>918</v>
      </c>
      <c r="I257" s="634" t="s">
        <v>848</v>
      </c>
      <c r="J257" s="635"/>
    </row>
    <row r="258" spans="1:10">
      <c r="A258" s="636" t="s">
        <v>458</v>
      </c>
      <c r="B258" s="637">
        <v>0</v>
      </c>
      <c r="C258" s="631"/>
      <c r="D258" s="632"/>
      <c r="E258" s="632"/>
      <c r="F258" s="636" t="s">
        <v>954</v>
      </c>
      <c r="G258" s="636" t="s">
        <v>980</v>
      </c>
      <c r="H258" s="639" t="s">
        <v>897</v>
      </c>
      <c r="I258" s="639" t="s">
        <v>848</v>
      </c>
      <c r="J258" s="635"/>
    </row>
    <row r="259" spans="1:10" ht="30">
      <c r="A259" s="636" t="s">
        <v>614</v>
      </c>
      <c r="B259" s="637">
        <v>0</v>
      </c>
      <c r="C259" s="631"/>
      <c r="D259" s="632"/>
      <c r="E259" s="632"/>
      <c r="F259" s="636" t="s">
        <v>986</v>
      </c>
      <c r="G259" s="636" t="s">
        <v>987</v>
      </c>
      <c r="H259" s="639" t="s">
        <v>895</v>
      </c>
      <c r="I259" s="639" t="s">
        <v>912</v>
      </c>
      <c r="J259" s="635"/>
    </row>
    <row r="260" spans="1:10" ht="30">
      <c r="A260" s="636" t="s">
        <v>505</v>
      </c>
      <c r="B260" s="637">
        <v>0</v>
      </c>
      <c r="C260" s="631"/>
      <c r="D260" s="632"/>
      <c r="E260" s="632"/>
      <c r="F260" s="636" t="s">
        <v>973</v>
      </c>
      <c r="G260" s="636" t="s">
        <v>973</v>
      </c>
      <c r="H260" s="639" t="s">
        <v>890</v>
      </c>
      <c r="I260" s="639" t="s">
        <v>840</v>
      </c>
      <c r="J260" s="635"/>
    </row>
    <row r="261" spans="1:10" ht="30">
      <c r="A261" s="636" t="s">
        <v>615</v>
      </c>
      <c r="B261" s="637">
        <v>0</v>
      </c>
      <c r="C261" s="631"/>
      <c r="D261" s="632"/>
      <c r="E261" s="632"/>
      <c r="F261" s="636" t="s">
        <v>973</v>
      </c>
      <c r="G261" s="636" t="s">
        <v>973</v>
      </c>
      <c r="H261" s="639" t="s">
        <v>831</v>
      </c>
      <c r="I261" s="639" t="s">
        <v>877</v>
      </c>
      <c r="J261" s="635"/>
    </row>
    <row r="262" spans="1:10">
      <c r="A262" s="633" t="s">
        <v>616</v>
      </c>
      <c r="B262" s="630">
        <v>0</v>
      </c>
      <c r="C262" s="631"/>
      <c r="D262" s="632"/>
      <c r="E262" s="632"/>
      <c r="F262" s="633" t="s">
        <v>986</v>
      </c>
      <c r="G262" s="633" t="s">
        <v>901</v>
      </c>
      <c r="H262" s="634" t="s">
        <v>846</v>
      </c>
      <c r="I262" s="634" t="s">
        <v>840</v>
      </c>
      <c r="J262" s="635"/>
    </row>
    <row r="263" spans="1:10">
      <c r="A263" s="636" t="s">
        <v>458</v>
      </c>
      <c r="B263" s="637">
        <v>0</v>
      </c>
      <c r="C263" s="631"/>
      <c r="D263" s="632"/>
      <c r="E263" s="632"/>
      <c r="F263" s="636" t="s">
        <v>986</v>
      </c>
      <c r="G263" s="636" t="s">
        <v>1018</v>
      </c>
      <c r="H263" s="639" t="s">
        <v>856</v>
      </c>
      <c r="I263" s="639" t="s">
        <v>840</v>
      </c>
      <c r="J263" s="635"/>
    </row>
    <row r="264" spans="1:10" ht="30">
      <c r="A264" s="636" t="s">
        <v>614</v>
      </c>
      <c r="B264" s="637">
        <v>0</v>
      </c>
      <c r="C264" s="631"/>
      <c r="D264" s="632"/>
      <c r="E264" s="632"/>
      <c r="F264" s="636" t="s">
        <v>987</v>
      </c>
      <c r="G264" s="636" t="s">
        <v>989</v>
      </c>
      <c r="H264" s="639" t="s">
        <v>895</v>
      </c>
      <c r="I264" s="639" t="s">
        <v>917</v>
      </c>
      <c r="J264" s="635"/>
    </row>
    <row r="265" spans="1:10" ht="30">
      <c r="A265" s="636" t="s">
        <v>505</v>
      </c>
      <c r="B265" s="637">
        <v>0</v>
      </c>
      <c r="C265" s="631"/>
      <c r="D265" s="632"/>
      <c r="E265" s="632"/>
      <c r="F265" s="636" t="s">
        <v>974</v>
      </c>
      <c r="G265" s="636" t="s">
        <v>892</v>
      </c>
      <c r="H265" s="639" t="s">
        <v>897</v>
      </c>
      <c r="I265" s="639" t="s">
        <v>927</v>
      </c>
      <c r="J265" s="635"/>
    </row>
    <row r="266" spans="1:10" ht="30">
      <c r="A266" s="636" t="s">
        <v>461</v>
      </c>
      <c r="B266" s="637">
        <v>0</v>
      </c>
      <c r="C266" s="631"/>
      <c r="D266" s="632"/>
      <c r="E266" s="632"/>
      <c r="F266" s="636" t="s">
        <v>974</v>
      </c>
      <c r="G266" s="636" t="s">
        <v>974</v>
      </c>
      <c r="H266" s="639" t="s">
        <v>890</v>
      </c>
      <c r="I266" s="639" t="s">
        <v>927</v>
      </c>
      <c r="J266" s="635"/>
    </row>
    <row r="267" spans="1:10" ht="30">
      <c r="A267" s="636" t="s">
        <v>617</v>
      </c>
      <c r="B267" s="637">
        <v>0</v>
      </c>
      <c r="C267" s="631"/>
      <c r="D267" s="632"/>
      <c r="E267" s="632"/>
      <c r="F267" s="636" t="s">
        <v>892</v>
      </c>
      <c r="G267" s="636" t="s">
        <v>894</v>
      </c>
      <c r="H267" s="639" t="s">
        <v>895</v>
      </c>
      <c r="I267" s="639" t="s">
        <v>971</v>
      </c>
      <c r="J267" s="635"/>
    </row>
    <row r="268" spans="1:10">
      <c r="A268" s="636" t="s">
        <v>462</v>
      </c>
      <c r="B268" s="637">
        <v>0</v>
      </c>
      <c r="C268" s="631"/>
      <c r="D268" s="632"/>
      <c r="E268" s="632"/>
      <c r="F268" s="636" t="s">
        <v>898</v>
      </c>
      <c r="G268" s="636" t="s">
        <v>914</v>
      </c>
      <c r="H268" s="639" t="s">
        <v>897</v>
      </c>
      <c r="I268" s="639" t="s">
        <v>968</v>
      </c>
      <c r="J268" s="635"/>
    </row>
    <row r="269" spans="1:10">
      <c r="A269" s="636" t="s">
        <v>463</v>
      </c>
      <c r="B269" s="637">
        <v>0</v>
      </c>
      <c r="C269" s="631"/>
      <c r="D269" s="632"/>
      <c r="E269" s="632"/>
      <c r="F269" s="636" t="s">
        <v>914</v>
      </c>
      <c r="G269" s="636" t="s">
        <v>919</v>
      </c>
      <c r="H269" s="639" t="s">
        <v>897</v>
      </c>
      <c r="I269" s="639" t="s">
        <v>884</v>
      </c>
      <c r="J269" s="635"/>
    </row>
    <row r="270" spans="1:10">
      <c r="A270" s="636" t="s">
        <v>571</v>
      </c>
      <c r="B270" s="637">
        <v>0</v>
      </c>
      <c r="C270" s="631"/>
      <c r="D270" s="632"/>
      <c r="E270" s="632"/>
      <c r="F270" s="636" t="s">
        <v>899</v>
      </c>
      <c r="G270" s="636" t="s">
        <v>901</v>
      </c>
      <c r="H270" s="639" t="s">
        <v>897</v>
      </c>
      <c r="I270" s="639" t="s">
        <v>988</v>
      </c>
      <c r="J270" s="635"/>
    </row>
    <row r="271" spans="1:10">
      <c r="A271" s="636" t="s">
        <v>618</v>
      </c>
      <c r="B271" s="637">
        <v>0</v>
      </c>
      <c r="C271" s="631"/>
      <c r="D271" s="632"/>
      <c r="E271" s="632"/>
      <c r="F271" s="636" t="s">
        <v>901</v>
      </c>
      <c r="G271" s="636" t="s">
        <v>901</v>
      </c>
      <c r="H271" s="639" t="s">
        <v>831</v>
      </c>
      <c r="I271" s="639" t="s">
        <v>849</v>
      </c>
      <c r="J271" s="635"/>
    </row>
    <row r="272" spans="1:10" ht="28.5">
      <c r="A272" s="633" t="s">
        <v>619</v>
      </c>
      <c r="B272" s="630">
        <v>0</v>
      </c>
      <c r="C272" s="631"/>
      <c r="D272" s="632"/>
      <c r="E272" s="632"/>
      <c r="F272" s="633" t="s">
        <v>973</v>
      </c>
      <c r="G272" s="633" t="s">
        <v>929</v>
      </c>
      <c r="H272" s="634" t="s">
        <v>1021</v>
      </c>
      <c r="I272" s="634" t="s">
        <v>997</v>
      </c>
      <c r="J272" s="635"/>
    </row>
    <row r="273" spans="1:10">
      <c r="A273" s="636" t="s">
        <v>467</v>
      </c>
      <c r="B273" s="637">
        <v>0</v>
      </c>
      <c r="C273" s="631"/>
      <c r="D273" s="632"/>
      <c r="E273" s="632"/>
      <c r="F273" s="636" t="s">
        <v>973</v>
      </c>
      <c r="G273" s="636" t="s">
        <v>989</v>
      </c>
      <c r="H273" s="639" t="s">
        <v>856</v>
      </c>
      <c r="I273" s="639" t="s">
        <v>997</v>
      </c>
      <c r="J273" s="635"/>
    </row>
    <row r="274" spans="1:10" ht="30">
      <c r="A274" s="636" t="s">
        <v>468</v>
      </c>
      <c r="B274" s="637">
        <v>0</v>
      </c>
      <c r="C274" s="631"/>
      <c r="D274" s="632"/>
      <c r="E274" s="632"/>
      <c r="F274" s="636" t="s">
        <v>974</v>
      </c>
      <c r="G274" s="636" t="s">
        <v>898</v>
      </c>
      <c r="H274" s="639" t="s">
        <v>903</v>
      </c>
      <c r="I274" s="639" t="s">
        <v>859</v>
      </c>
      <c r="J274" s="635"/>
    </row>
    <row r="275" spans="1:10">
      <c r="A275" s="636" t="s">
        <v>620</v>
      </c>
      <c r="B275" s="637">
        <v>0</v>
      </c>
      <c r="C275" s="631"/>
      <c r="D275" s="632"/>
      <c r="E275" s="632"/>
      <c r="F275" s="636" t="s">
        <v>914</v>
      </c>
      <c r="G275" s="636" t="s">
        <v>914</v>
      </c>
      <c r="H275" s="639" t="s">
        <v>890</v>
      </c>
      <c r="I275" s="639" t="s">
        <v>999</v>
      </c>
      <c r="J275" s="635"/>
    </row>
    <row r="276" spans="1:10">
      <c r="A276" s="636" t="s">
        <v>574</v>
      </c>
      <c r="B276" s="637">
        <v>0</v>
      </c>
      <c r="C276" s="631"/>
      <c r="D276" s="632"/>
      <c r="E276" s="632"/>
      <c r="F276" s="636" t="s">
        <v>919</v>
      </c>
      <c r="G276" s="636" t="s">
        <v>919</v>
      </c>
      <c r="H276" s="639" t="s">
        <v>890</v>
      </c>
      <c r="I276" s="639" t="s">
        <v>911</v>
      </c>
      <c r="J276" s="635"/>
    </row>
    <row r="277" spans="1:10">
      <c r="A277" s="636" t="s">
        <v>549</v>
      </c>
      <c r="B277" s="637">
        <v>0</v>
      </c>
      <c r="C277" s="631"/>
      <c r="D277" s="632"/>
      <c r="E277" s="632"/>
      <c r="F277" s="636" t="s">
        <v>996</v>
      </c>
      <c r="G277" s="636" t="s">
        <v>919</v>
      </c>
      <c r="H277" s="639" t="s">
        <v>908</v>
      </c>
      <c r="I277" s="639" t="s">
        <v>911</v>
      </c>
      <c r="J277" s="635"/>
    </row>
    <row r="278" spans="1:10" ht="30">
      <c r="A278" s="636" t="s">
        <v>621</v>
      </c>
      <c r="B278" s="637">
        <v>0</v>
      </c>
      <c r="C278" s="631"/>
      <c r="D278" s="632"/>
      <c r="E278" s="632"/>
      <c r="F278" s="636" t="s">
        <v>899</v>
      </c>
      <c r="G278" s="636" t="s">
        <v>922</v>
      </c>
      <c r="H278" s="639" t="s">
        <v>856</v>
      </c>
      <c r="I278" s="639" t="s">
        <v>1000</v>
      </c>
      <c r="J278" s="635"/>
    </row>
    <row r="279" spans="1:10">
      <c r="A279" s="636" t="s">
        <v>474</v>
      </c>
      <c r="B279" s="637">
        <v>0</v>
      </c>
      <c r="C279" s="631"/>
      <c r="D279" s="632"/>
      <c r="E279" s="632"/>
      <c r="F279" s="636" t="s">
        <v>924</v>
      </c>
      <c r="G279" s="636" t="s">
        <v>924</v>
      </c>
      <c r="H279" s="639" t="s">
        <v>890</v>
      </c>
      <c r="I279" s="639" t="s">
        <v>1001</v>
      </c>
      <c r="J279" s="635"/>
    </row>
    <row r="280" spans="1:10">
      <c r="A280" s="636" t="s">
        <v>475</v>
      </c>
      <c r="B280" s="637">
        <v>0</v>
      </c>
      <c r="C280" s="631"/>
      <c r="D280" s="632"/>
      <c r="E280" s="632"/>
      <c r="F280" s="636" t="s">
        <v>989</v>
      </c>
      <c r="G280" s="636" t="s">
        <v>975</v>
      </c>
      <c r="H280" s="639" t="s">
        <v>895</v>
      </c>
      <c r="I280" s="639" t="s">
        <v>858</v>
      </c>
      <c r="J280" s="635"/>
    </row>
    <row r="281" spans="1:10">
      <c r="A281" s="636" t="s">
        <v>473</v>
      </c>
      <c r="B281" s="637">
        <v>0</v>
      </c>
      <c r="C281" s="631"/>
      <c r="D281" s="632"/>
      <c r="E281" s="632"/>
      <c r="F281" s="636" t="s">
        <v>924</v>
      </c>
      <c r="G281" s="636" t="s">
        <v>920</v>
      </c>
      <c r="H281" s="639" t="s">
        <v>897</v>
      </c>
      <c r="I281" s="639" t="s">
        <v>1001</v>
      </c>
      <c r="J281" s="635"/>
    </row>
    <row r="282" spans="1:10">
      <c r="A282" s="636" t="s">
        <v>622</v>
      </c>
      <c r="B282" s="637">
        <v>0</v>
      </c>
      <c r="C282" s="631"/>
      <c r="D282" s="632"/>
      <c r="E282" s="632"/>
      <c r="F282" s="636" t="s">
        <v>921</v>
      </c>
      <c r="G282" s="636" t="s">
        <v>934</v>
      </c>
      <c r="H282" s="639" t="s">
        <v>856</v>
      </c>
      <c r="I282" s="639" t="s">
        <v>1003</v>
      </c>
      <c r="J282" s="635"/>
    </row>
    <row r="283" spans="1:10">
      <c r="A283" s="636" t="s">
        <v>551</v>
      </c>
      <c r="B283" s="637">
        <v>0</v>
      </c>
      <c r="C283" s="631"/>
      <c r="D283" s="632"/>
      <c r="E283" s="632"/>
      <c r="F283" s="636" t="s">
        <v>915</v>
      </c>
      <c r="G283" s="636" t="s">
        <v>929</v>
      </c>
      <c r="H283" s="639" t="s">
        <v>897</v>
      </c>
      <c r="I283" s="639" t="s">
        <v>1004</v>
      </c>
      <c r="J283" s="635"/>
    </row>
    <row r="284" spans="1:10" ht="30">
      <c r="A284" s="636" t="s">
        <v>552</v>
      </c>
      <c r="B284" s="637">
        <v>0</v>
      </c>
      <c r="C284" s="631"/>
      <c r="D284" s="632"/>
      <c r="E284" s="632"/>
      <c r="F284" s="636" t="s">
        <v>915</v>
      </c>
      <c r="G284" s="636" t="s">
        <v>915</v>
      </c>
      <c r="H284" s="639" t="s">
        <v>890</v>
      </c>
      <c r="I284" s="639" t="s">
        <v>1005</v>
      </c>
      <c r="J284" s="635"/>
    </row>
    <row r="285" spans="1:10" ht="30">
      <c r="A285" s="636" t="s">
        <v>623</v>
      </c>
      <c r="B285" s="637">
        <v>0</v>
      </c>
      <c r="C285" s="631"/>
      <c r="D285" s="632"/>
      <c r="E285" s="632"/>
      <c r="F285" s="636" t="s">
        <v>915</v>
      </c>
      <c r="G285" s="636" t="s">
        <v>915</v>
      </c>
      <c r="H285" s="639" t="s">
        <v>831</v>
      </c>
      <c r="I285" s="639" t="s">
        <v>998</v>
      </c>
      <c r="J285" s="635"/>
    </row>
    <row r="286" spans="1:10">
      <c r="A286" s="633" t="s">
        <v>624</v>
      </c>
      <c r="B286" s="630">
        <v>0</v>
      </c>
      <c r="C286" s="631"/>
      <c r="D286" s="632"/>
      <c r="E286" s="632"/>
      <c r="F286" s="633" t="s">
        <v>989</v>
      </c>
      <c r="G286" s="633" t="s">
        <v>899</v>
      </c>
      <c r="H286" s="634" t="s">
        <v>908</v>
      </c>
      <c r="I286" s="634" t="s">
        <v>1007</v>
      </c>
      <c r="J286" s="635"/>
    </row>
    <row r="287" spans="1:10">
      <c r="A287" s="636" t="s">
        <v>555</v>
      </c>
      <c r="B287" s="637">
        <v>0</v>
      </c>
      <c r="C287" s="631"/>
      <c r="D287" s="632"/>
      <c r="E287" s="632"/>
      <c r="F287" s="636" t="s">
        <v>989</v>
      </c>
      <c r="G287" s="636" t="s">
        <v>974</v>
      </c>
      <c r="H287" s="639" t="s">
        <v>897</v>
      </c>
      <c r="I287" s="639" t="s">
        <v>1007</v>
      </c>
      <c r="J287" s="635"/>
    </row>
    <row r="288" spans="1:10" ht="30">
      <c r="A288" s="636" t="s">
        <v>625</v>
      </c>
      <c r="B288" s="637">
        <v>0</v>
      </c>
      <c r="C288" s="631"/>
      <c r="D288" s="632"/>
      <c r="E288" s="632"/>
      <c r="F288" s="636" t="s">
        <v>975</v>
      </c>
      <c r="G288" s="636" t="s">
        <v>975</v>
      </c>
      <c r="H288" s="639" t="s">
        <v>890</v>
      </c>
      <c r="I288" s="639" t="s">
        <v>1007</v>
      </c>
      <c r="J288" s="635"/>
    </row>
    <row r="289" spans="1:10">
      <c r="A289" s="636" t="s">
        <v>484</v>
      </c>
      <c r="B289" s="637">
        <v>0</v>
      </c>
      <c r="C289" s="631"/>
      <c r="D289" s="632"/>
      <c r="E289" s="632"/>
      <c r="F289" s="636" t="s">
        <v>893</v>
      </c>
      <c r="G289" s="636" t="s">
        <v>914</v>
      </c>
      <c r="H289" s="639" t="s">
        <v>895</v>
      </c>
      <c r="I289" s="639" t="s">
        <v>1009</v>
      </c>
      <c r="J289" s="635"/>
    </row>
    <row r="290" spans="1:10" ht="30">
      <c r="A290" s="636" t="s">
        <v>556</v>
      </c>
      <c r="B290" s="637">
        <v>0</v>
      </c>
      <c r="C290" s="631"/>
      <c r="D290" s="632"/>
      <c r="E290" s="632"/>
      <c r="F290" s="636" t="s">
        <v>919</v>
      </c>
      <c r="G290" s="636" t="s">
        <v>919</v>
      </c>
      <c r="H290" s="639" t="s">
        <v>890</v>
      </c>
      <c r="I290" s="639" t="s">
        <v>1010</v>
      </c>
      <c r="J290" s="635"/>
    </row>
    <row r="291" spans="1:10">
      <c r="A291" s="636" t="s">
        <v>485</v>
      </c>
      <c r="B291" s="637">
        <v>0</v>
      </c>
      <c r="C291" s="631"/>
      <c r="D291" s="632"/>
      <c r="E291" s="632"/>
      <c r="F291" s="636" t="s">
        <v>899</v>
      </c>
      <c r="G291" s="636" t="s">
        <v>899</v>
      </c>
      <c r="H291" s="639" t="s">
        <v>890</v>
      </c>
      <c r="I291" s="639" t="s">
        <v>1011</v>
      </c>
      <c r="J291" s="635"/>
    </row>
    <row r="292" spans="1:10">
      <c r="A292" s="636" t="s">
        <v>626</v>
      </c>
      <c r="B292" s="637">
        <v>0</v>
      </c>
      <c r="C292" s="631"/>
      <c r="D292" s="632"/>
      <c r="E292" s="632"/>
      <c r="F292" s="636" t="s">
        <v>899</v>
      </c>
      <c r="G292" s="636" t="s">
        <v>899</v>
      </c>
      <c r="H292" s="639" t="s">
        <v>831</v>
      </c>
      <c r="I292" s="639" t="s">
        <v>1008</v>
      </c>
      <c r="J292" s="635"/>
    </row>
    <row r="293" spans="1:10">
      <c r="A293" s="633" t="s">
        <v>627</v>
      </c>
      <c r="B293" s="630">
        <v>0</v>
      </c>
      <c r="C293" s="631"/>
      <c r="D293" s="632"/>
      <c r="E293" s="632"/>
      <c r="F293" s="633" t="s">
        <v>987</v>
      </c>
      <c r="G293" s="633" t="s">
        <v>975</v>
      </c>
      <c r="H293" s="634" t="s">
        <v>918</v>
      </c>
      <c r="I293" s="634" t="s">
        <v>1007</v>
      </c>
      <c r="J293" s="635"/>
    </row>
    <row r="294" spans="1:10">
      <c r="A294" s="636" t="s">
        <v>586</v>
      </c>
      <c r="B294" s="637">
        <v>0</v>
      </c>
      <c r="C294" s="631"/>
      <c r="D294" s="632"/>
      <c r="E294" s="632"/>
      <c r="F294" s="636" t="s">
        <v>973</v>
      </c>
      <c r="G294" s="636" t="s">
        <v>996</v>
      </c>
      <c r="H294" s="639" t="s">
        <v>897</v>
      </c>
      <c r="I294" s="639" t="s">
        <v>1010</v>
      </c>
      <c r="J294" s="635"/>
    </row>
    <row r="295" spans="1:10">
      <c r="A295" s="636" t="s">
        <v>628</v>
      </c>
      <c r="B295" s="637">
        <v>0</v>
      </c>
      <c r="C295" s="631"/>
      <c r="D295" s="632"/>
      <c r="E295" s="632"/>
      <c r="F295" s="636" t="s">
        <v>987</v>
      </c>
      <c r="G295" s="636" t="s">
        <v>987</v>
      </c>
      <c r="H295" s="639" t="s">
        <v>890</v>
      </c>
      <c r="I295" s="639" t="s">
        <v>1007</v>
      </c>
      <c r="J295" s="635"/>
    </row>
    <row r="296" spans="1:10" ht="30">
      <c r="A296" s="636" t="s">
        <v>585</v>
      </c>
      <c r="B296" s="637">
        <v>0</v>
      </c>
      <c r="C296" s="631"/>
      <c r="D296" s="632"/>
      <c r="E296" s="632"/>
      <c r="F296" s="636" t="s">
        <v>973</v>
      </c>
      <c r="G296" s="636" t="s">
        <v>973</v>
      </c>
      <c r="H296" s="639" t="s">
        <v>890</v>
      </c>
      <c r="I296" s="639" t="s">
        <v>1009</v>
      </c>
      <c r="J296" s="635"/>
    </row>
    <row r="297" spans="1:10">
      <c r="A297" s="636" t="s">
        <v>587</v>
      </c>
      <c r="B297" s="637">
        <v>0</v>
      </c>
      <c r="C297" s="631"/>
      <c r="D297" s="632"/>
      <c r="E297" s="632"/>
      <c r="F297" s="636" t="s">
        <v>989</v>
      </c>
      <c r="G297" s="636" t="s">
        <v>892</v>
      </c>
      <c r="H297" s="639" t="s">
        <v>856</v>
      </c>
      <c r="I297" s="639" t="s">
        <v>1011</v>
      </c>
      <c r="J297" s="635"/>
    </row>
    <row r="298" spans="1:10">
      <c r="A298" s="636" t="s">
        <v>494</v>
      </c>
      <c r="B298" s="637">
        <v>0</v>
      </c>
      <c r="C298" s="631"/>
      <c r="D298" s="632"/>
      <c r="E298" s="632"/>
      <c r="F298" s="636" t="s">
        <v>975</v>
      </c>
      <c r="G298" s="636" t="s">
        <v>975</v>
      </c>
      <c r="H298" s="639" t="s">
        <v>890</v>
      </c>
      <c r="I298" s="639" t="s">
        <v>1008</v>
      </c>
      <c r="J298" s="635"/>
    </row>
    <row r="299" spans="1:10" ht="30">
      <c r="A299" s="636" t="s">
        <v>629</v>
      </c>
      <c r="B299" s="637">
        <v>0</v>
      </c>
      <c r="C299" s="631"/>
      <c r="D299" s="632"/>
      <c r="E299" s="632"/>
      <c r="F299" s="636" t="s">
        <v>975</v>
      </c>
      <c r="G299" s="636" t="s">
        <v>975</v>
      </c>
      <c r="H299" s="639" t="s">
        <v>831</v>
      </c>
      <c r="I299" s="639" t="s">
        <v>1013</v>
      </c>
      <c r="J299" s="635"/>
    </row>
    <row r="300" spans="1:10" ht="28.5">
      <c r="A300" s="633" t="s">
        <v>630</v>
      </c>
      <c r="B300" s="630">
        <v>0</v>
      </c>
      <c r="C300" s="631"/>
      <c r="D300" s="632"/>
      <c r="E300" s="632"/>
      <c r="F300" s="633" t="s">
        <v>973</v>
      </c>
      <c r="G300" s="633" t="s">
        <v>974</v>
      </c>
      <c r="H300" s="634" t="s">
        <v>895</v>
      </c>
      <c r="I300" s="634" t="s">
        <v>1009</v>
      </c>
      <c r="J300" s="635"/>
    </row>
    <row r="301" spans="1:10">
      <c r="A301" s="636" t="s">
        <v>490</v>
      </c>
      <c r="B301" s="637">
        <v>0</v>
      </c>
      <c r="C301" s="631"/>
      <c r="D301" s="632"/>
      <c r="E301" s="632"/>
      <c r="F301" s="636" t="s">
        <v>973</v>
      </c>
      <c r="G301" s="636" t="s">
        <v>996</v>
      </c>
      <c r="H301" s="639" t="s">
        <v>897</v>
      </c>
      <c r="I301" s="639" t="s">
        <v>1009</v>
      </c>
      <c r="J301" s="635"/>
    </row>
    <row r="302" spans="1:10" ht="30">
      <c r="A302" s="636" t="s">
        <v>590</v>
      </c>
      <c r="B302" s="637">
        <v>0</v>
      </c>
      <c r="C302" s="631"/>
      <c r="D302" s="632"/>
      <c r="E302" s="632"/>
      <c r="F302" s="636" t="s">
        <v>996</v>
      </c>
      <c r="G302" s="636" t="s">
        <v>989</v>
      </c>
      <c r="H302" s="639" t="s">
        <v>897</v>
      </c>
      <c r="I302" s="639" t="s">
        <v>1010</v>
      </c>
      <c r="J302" s="635"/>
    </row>
    <row r="303" spans="1:10">
      <c r="A303" s="636" t="s">
        <v>492</v>
      </c>
      <c r="B303" s="637">
        <v>0</v>
      </c>
      <c r="C303" s="631"/>
      <c r="D303" s="632"/>
      <c r="E303" s="632"/>
      <c r="F303" s="636" t="s">
        <v>996</v>
      </c>
      <c r="G303" s="636" t="s">
        <v>996</v>
      </c>
      <c r="H303" s="639" t="s">
        <v>890</v>
      </c>
      <c r="I303" s="639" t="s">
        <v>1010</v>
      </c>
      <c r="J303" s="635"/>
    </row>
    <row r="304" spans="1:10" ht="30">
      <c r="A304" s="636" t="s">
        <v>493</v>
      </c>
      <c r="B304" s="637">
        <v>0</v>
      </c>
      <c r="C304" s="631"/>
      <c r="D304" s="632"/>
      <c r="E304" s="632"/>
      <c r="F304" s="636" t="s">
        <v>989</v>
      </c>
      <c r="G304" s="636" t="s">
        <v>989</v>
      </c>
      <c r="H304" s="639" t="s">
        <v>890</v>
      </c>
      <c r="I304" s="639" t="s">
        <v>1014</v>
      </c>
      <c r="J304" s="635"/>
    </row>
    <row r="305" spans="1:10">
      <c r="A305" s="636" t="s">
        <v>494</v>
      </c>
      <c r="B305" s="637">
        <v>0</v>
      </c>
      <c r="C305" s="631"/>
      <c r="D305" s="632"/>
      <c r="E305" s="632"/>
      <c r="F305" s="636" t="s">
        <v>974</v>
      </c>
      <c r="G305" s="636" t="s">
        <v>974</v>
      </c>
      <c r="H305" s="639" t="s">
        <v>890</v>
      </c>
      <c r="I305" s="639" t="s">
        <v>876</v>
      </c>
      <c r="J305" s="635"/>
    </row>
    <row r="306" spans="1:10" ht="30">
      <c r="A306" s="636" t="s">
        <v>631</v>
      </c>
      <c r="B306" s="637">
        <v>0</v>
      </c>
      <c r="C306" s="631"/>
      <c r="D306" s="632"/>
      <c r="E306" s="632"/>
      <c r="F306" s="636" t="s">
        <v>974</v>
      </c>
      <c r="G306" s="636" t="s">
        <v>974</v>
      </c>
      <c r="H306" s="639" t="s">
        <v>831</v>
      </c>
      <c r="I306" s="639" t="s">
        <v>994</v>
      </c>
      <c r="J306" s="635"/>
    </row>
    <row r="307" spans="1:10">
      <c r="A307" s="636" t="s">
        <v>632</v>
      </c>
      <c r="B307" s="637">
        <v>0</v>
      </c>
      <c r="C307" s="631"/>
      <c r="D307" s="632"/>
      <c r="E307" s="632"/>
      <c r="F307" s="636" t="s">
        <v>975</v>
      </c>
      <c r="G307" s="636" t="s">
        <v>975</v>
      </c>
      <c r="H307" s="639" t="s">
        <v>831</v>
      </c>
      <c r="I307" s="639" t="s">
        <v>994</v>
      </c>
      <c r="J307" s="635"/>
    </row>
    <row r="308" spans="1:10" ht="28.5">
      <c r="A308" s="633" t="s">
        <v>633</v>
      </c>
      <c r="B308" s="630">
        <v>0</v>
      </c>
      <c r="C308" s="631"/>
      <c r="D308" s="632"/>
      <c r="E308" s="632"/>
      <c r="F308" s="633" t="s">
        <v>885</v>
      </c>
      <c r="G308" s="633" t="s">
        <v>1186</v>
      </c>
      <c r="H308" s="634" t="s">
        <v>853</v>
      </c>
      <c r="I308" s="634" t="s">
        <v>948</v>
      </c>
      <c r="J308" s="635"/>
    </row>
    <row r="309" spans="1:10">
      <c r="A309" s="636" t="s">
        <v>634</v>
      </c>
      <c r="B309" s="637">
        <v>0</v>
      </c>
      <c r="C309" s="631"/>
      <c r="D309" s="632"/>
      <c r="E309" s="632"/>
      <c r="F309" s="636" t="s">
        <v>885</v>
      </c>
      <c r="G309" s="636" t="s">
        <v>934</v>
      </c>
      <c r="H309" s="639" t="s">
        <v>897</v>
      </c>
      <c r="I309" s="639" t="s">
        <v>948</v>
      </c>
      <c r="J309" s="635"/>
    </row>
    <row r="310" spans="1:10" ht="30">
      <c r="A310" s="636" t="s">
        <v>635</v>
      </c>
      <c r="B310" s="637">
        <v>0</v>
      </c>
      <c r="C310" s="631"/>
      <c r="D310" s="632"/>
      <c r="E310" s="632"/>
      <c r="F310" s="636" t="s">
        <v>885</v>
      </c>
      <c r="G310" s="636" t="s">
        <v>934</v>
      </c>
      <c r="H310" s="639" t="s">
        <v>897</v>
      </c>
      <c r="I310" s="639" t="s">
        <v>838</v>
      </c>
      <c r="J310" s="635"/>
    </row>
    <row r="311" spans="1:10">
      <c r="A311" s="636" t="s">
        <v>636</v>
      </c>
      <c r="B311" s="637">
        <v>0</v>
      </c>
      <c r="C311" s="631"/>
      <c r="D311" s="632"/>
      <c r="E311" s="632"/>
      <c r="F311" s="636" t="s">
        <v>1006</v>
      </c>
      <c r="G311" s="636" t="s">
        <v>993</v>
      </c>
      <c r="H311" s="639" t="s">
        <v>856</v>
      </c>
      <c r="I311" s="639" t="s">
        <v>1015</v>
      </c>
      <c r="J311" s="635"/>
    </row>
    <row r="312" spans="1:10">
      <c r="A312" s="636" t="s">
        <v>637</v>
      </c>
      <c r="B312" s="637">
        <v>0</v>
      </c>
      <c r="C312" s="631"/>
      <c r="D312" s="632"/>
      <c r="E312" s="632"/>
      <c r="F312" s="636" t="s">
        <v>1006</v>
      </c>
      <c r="G312" s="636" t="s">
        <v>993</v>
      </c>
      <c r="H312" s="639" t="s">
        <v>856</v>
      </c>
      <c r="I312" s="639" t="s">
        <v>1015</v>
      </c>
      <c r="J312" s="635"/>
    </row>
    <row r="313" spans="1:10" ht="30">
      <c r="A313" s="636" t="s">
        <v>638</v>
      </c>
      <c r="B313" s="637">
        <v>0</v>
      </c>
      <c r="C313" s="631"/>
      <c r="D313" s="632"/>
      <c r="E313" s="632"/>
      <c r="F313" s="636" t="s">
        <v>1200</v>
      </c>
      <c r="G313" s="636" t="s">
        <v>881</v>
      </c>
      <c r="H313" s="639" t="s">
        <v>897</v>
      </c>
      <c r="I313" s="639" t="s">
        <v>951</v>
      </c>
      <c r="J313" s="635"/>
    </row>
    <row r="314" spans="1:10" ht="30">
      <c r="A314" s="636" t="s">
        <v>639</v>
      </c>
      <c r="B314" s="637">
        <v>0</v>
      </c>
      <c r="C314" s="631"/>
      <c r="D314" s="632"/>
      <c r="E314" s="632"/>
      <c r="F314" s="636" t="s">
        <v>915</v>
      </c>
      <c r="G314" s="636" t="s">
        <v>990</v>
      </c>
      <c r="H314" s="639" t="s">
        <v>895</v>
      </c>
      <c r="I314" s="639" t="s">
        <v>871</v>
      </c>
      <c r="J314" s="635"/>
    </row>
    <row r="315" spans="1:10">
      <c r="A315" s="636" t="s">
        <v>640</v>
      </c>
      <c r="B315" s="637">
        <v>0</v>
      </c>
      <c r="C315" s="631"/>
      <c r="D315" s="632"/>
      <c r="E315" s="632"/>
      <c r="F315" s="636" t="s">
        <v>883</v>
      </c>
      <c r="G315" s="636" t="s">
        <v>991</v>
      </c>
      <c r="H315" s="639" t="s">
        <v>856</v>
      </c>
      <c r="I315" s="639" t="s">
        <v>953</v>
      </c>
      <c r="J315" s="635"/>
    </row>
    <row r="316" spans="1:10">
      <c r="A316" s="636" t="s">
        <v>641</v>
      </c>
      <c r="B316" s="637">
        <v>0</v>
      </c>
      <c r="C316" s="631"/>
      <c r="D316" s="632"/>
      <c r="E316" s="632"/>
      <c r="F316" s="636" t="s">
        <v>1006</v>
      </c>
      <c r="G316" s="636" t="s">
        <v>931</v>
      </c>
      <c r="H316" s="639" t="s">
        <v>897</v>
      </c>
      <c r="I316" s="639" t="s">
        <v>1015</v>
      </c>
      <c r="J316" s="635"/>
    </row>
    <row r="317" spans="1:10" ht="30">
      <c r="A317" s="636" t="s">
        <v>642</v>
      </c>
      <c r="B317" s="637">
        <v>0</v>
      </c>
      <c r="C317" s="631"/>
      <c r="D317" s="632"/>
      <c r="E317" s="632"/>
      <c r="F317" s="636" t="s">
        <v>931</v>
      </c>
      <c r="G317" s="636" t="s">
        <v>993</v>
      </c>
      <c r="H317" s="639" t="s">
        <v>897</v>
      </c>
      <c r="I317" s="639" t="s">
        <v>1015</v>
      </c>
      <c r="J317" s="635"/>
    </row>
    <row r="318" spans="1:10" ht="30">
      <c r="A318" s="636" t="s">
        <v>643</v>
      </c>
      <c r="B318" s="637">
        <v>0</v>
      </c>
      <c r="C318" s="631"/>
      <c r="D318" s="632"/>
      <c r="E318" s="632"/>
      <c r="F318" s="636" t="s">
        <v>1200</v>
      </c>
      <c r="G318" s="636" t="s">
        <v>1186</v>
      </c>
      <c r="H318" s="639" t="s">
        <v>856</v>
      </c>
      <c r="I318" s="639" t="s">
        <v>867</v>
      </c>
      <c r="J318" s="635"/>
    </row>
    <row r="319" spans="1:10" ht="30">
      <c r="A319" s="636" t="s">
        <v>644</v>
      </c>
      <c r="B319" s="637">
        <v>0</v>
      </c>
      <c r="C319" s="631"/>
      <c r="D319" s="632"/>
      <c r="E319" s="632"/>
      <c r="F319" s="636" t="s">
        <v>1186</v>
      </c>
      <c r="G319" s="636" t="s">
        <v>1186</v>
      </c>
      <c r="H319" s="639" t="s">
        <v>831</v>
      </c>
      <c r="I319" s="639" t="s">
        <v>992</v>
      </c>
      <c r="J319" s="635"/>
    </row>
    <row r="320" spans="1:10">
      <c r="A320" s="633" t="s">
        <v>645</v>
      </c>
      <c r="B320" s="630">
        <v>0</v>
      </c>
      <c r="C320" s="631"/>
      <c r="D320" s="632"/>
      <c r="E320" s="632"/>
      <c r="F320" s="633" t="s">
        <v>974</v>
      </c>
      <c r="G320" s="633" t="s">
        <v>914</v>
      </c>
      <c r="H320" s="634" t="s">
        <v>918</v>
      </c>
      <c r="I320" s="634" t="s">
        <v>849</v>
      </c>
      <c r="J320" s="635"/>
    </row>
    <row r="321" spans="1:10" ht="30">
      <c r="A321" s="636" t="s">
        <v>646</v>
      </c>
      <c r="B321" s="637">
        <v>0</v>
      </c>
      <c r="C321" s="631"/>
      <c r="D321" s="632"/>
      <c r="E321" s="632"/>
      <c r="F321" s="636" t="s">
        <v>898</v>
      </c>
      <c r="G321" s="636" t="s">
        <v>914</v>
      </c>
      <c r="H321" s="639" t="s">
        <v>897</v>
      </c>
      <c r="I321" s="639" t="s">
        <v>878</v>
      </c>
      <c r="J321" s="635"/>
    </row>
    <row r="322" spans="1:10">
      <c r="A322" s="636" t="s">
        <v>647</v>
      </c>
      <c r="B322" s="637">
        <v>0</v>
      </c>
      <c r="C322" s="631"/>
      <c r="D322" s="632"/>
      <c r="E322" s="632"/>
      <c r="F322" s="636" t="s">
        <v>974</v>
      </c>
      <c r="G322" s="636" t="s">
        <v>892</v>
      </c>
      <c r="H322" s="639" t="s">
        <v>897</v>
      </c>
      <c r="I322" s="639" t="s">
        <v>849</v>
      </c>
      <c r="J322" s="635"/>
    </row>
    <row r="323" spans="1:10">
      <c r="A323" s="636" t="s">
        <v>648</v>
      </c>
      <c r="B323" s="637">
        <v>0</v>
      </c>
      <c r="C323" s="631"/>
      <c r="D323" s="632"/>
      <c r="E323" s="632"/>
      <c r="F323" s="636" t="s">
        <v>975</v>
      </c>
      <c r="G323" s="636" t="s">
        <v>894</v>
      </c>
      <c r="H323" s="639" t="s">
        <v>856</v>
      </c>
      <c r="I323" s="639" t="s">
        <v>851</v>
      </c>
      <c r="J323" s="635"/>
    </row>
    <row r="324" spans="1:10">
      <c r="A324" s="636" t="s">
        <v>649</v>
      </c>
      <c r="B324" s="637">
        <v>0</v>
      </c>
      <c r="C324" s="631"/>
      <c r="D324" s="632"/>
      <c r="E324" s="632"/>
      <c r="F324" s="636" t="s">
        <v>914</v>
      </c>
      <c r="G324" s="636" t="s">
        <v>914</v>
      </c>
      <c r="H324" s="639" t="s">
        <v>831</v>
      </c>
      <c r="I324" s="639" t="s">
        <v>941</v>
      </c>
      <c r="J324" s="635"/>
    </row>
    <row r="325" spans="1:10">
      <c r="A325" s="633" t="s">
        <v>650</v>
      </c>
      <c r="B325" s="630">
        <v>0</v>
      </c>
      <c r="C325" s="631"/>
      <c r="D325" s="632"/>
      <c r="E325" s="632"/>
      <c r="F325" s="633" t="s">
        <v>934</v>
      </c>
      <c r="G325" s="633" t="s">
        <v>929</v>
      </c>
      <c r="H325" s="634" t="s">
        <v>856</v>
      </c>
      <c r="I325" s="634" t="s">
        <v>1007</v>
      </c>
      <c r="J325" s="635"/>
    </row>
    <row r="326" spans="1:10">
      <c r="A326" s="636" t="s">
        <v>497</v>
      </c>
      <c r="B326" s="637">
        <v>0</v>
      </c>
      <c r="C326" s="631"/>
      <c r="D326" s="632"/>
      <c r="E326" s="632"/>
      <c r="F326" s="636" t="s">
        <v>934</v>
      </c>
      <c r="G326" s="636" t="s">
        <v>934</v>
      </c>
      <c r="H326" s="639" t="s">
        <v>890</v>
      </c>
      <c r="I326" s="639" t="s">
        <v>1007</v>
      </c>
      <c r="J326" s="635"/>
    </row>
    <row r="327" spans="1:10">
      <c r="A327" s="636" t="s">
        <v>498</v>
      </c>
      <c r="B327" s="637">
        <v>0</v>
      </c>
      <c r="C327" s="631"/>
      <c r="D327" s="632"/>
      <c r="E327" s="632"/>
      <c r="F327" s="636" t="s">
        <v>915</v>
      </c>
      <c r="G327" s="636" t="s">
        <v>915</v>
      </c>
      <c r="H327" s="639" t="s">
        <v>890</v>
      </c>
      <c r="I327" s="639" t="s">
        <v>1009</v>
      </c>
      <c r="J327" s="635"/>
    </row>
    <row r="328" spans="1:10">
      <c r="A328" s="636" t="s">
        <v>499</v>
      </c>
      <c r="B328" s="637">
        <v>0</v>
      </c>
      <c r="C328" s="631"/>
      <c r="D328" s="632"/>
      <c r="E328" s="632"/>
      <c r="F328" s="636" t="s">
        <v>929</v>
      </c>
      <c r="G328" s="636" t="s">
        <v>929</v>
      </c>
      <c r="H328" s="639" t="s">
        <v>890</v>
      </c>
      <c r="I328" s="639" t="s">
        <v>1010</v>
      </c>
      <c r="J328" s="635"/>
    </row>
    <row r="329" spans="1:10">
      <c r="A329" s="636" t="s">
        <v>651</v>
      </c>
      <c r="B329" s="637">
        <v>0</v>
      </c>
      <c r="C329" s="631"/>
      <c r="D329" s="632"/>
      <c r="E329" s="632"/>
      <c r="F329" s="636" t="s">
        <v>929</v>
      </c>
      <c r="G329" s="636" t="s">
        <v>929</v>
      </c>
      <c r="H329" s="639" t="s">
        <v>831</v>
      </c>
      <c r="I329" s="639" t="s">
        <v>1011</v>
      </c>
      <c r="J329" s="635"/>
    </row>
    <row r="330" spans="1:10">
      <c r="A330" s="636" t="s">
        <v>652</v>
      </c>
      <c r="B330" s="637">
        <v>0</v>
      </c>
      <c r="C330" s="631"/>
      <c r="D330" s="632"/>
      <c r="E330" s="632"/>
      <c r="F330" s="636" t="s">
        <v>1186</v>
      </c>
      <c r="G330" s="636" t="s">
        <v>1186</v>
      </c>
      <c r="H330" s="639" t="s">
        <v>831</v>
      </c>
      <c r="I330" s="639" t="s">
        <v>994</v>
      </c>
      <c r="J330" s="635"/>
    </row>
    <row r="331" spans="1:10">
      <c r="A331" s="633" t="s">
        <v>653</v>
      </c>
      <c r="B331" s="630">
        <v>0</v>
      </c>
      <c r="C331" s="631"/>
      <c r="D331" s="632"/>
      <c r="E331" s="632"/>
      <c r="F331" s="633" t="s">
        <v>984</v>
      </c>
      <c r="G331" s="633" t="s">
        <v>952</v>
      </c>
      <c r="H331" s="634" t="s">
        <v>1201</v>
      </c>
      <c r="I331" s="634" t="s">
        <v>905</v>
      </c>
      <c r="J331" s="635"/>
    </row>
    <row r="332" spans="1:10" ht="28.5">
      <c r="A332" s="633" t="s">
        <v>654</v>
      </c>
      <c r="B332" s="630">
        <v>0</v>
      </c>
      <c r="C332" s="631"/>
      <c r="D332" s="632"/>
      <c r="E332" s="632"/>
      <c r="F332" s="633" t="s">
        <v>984</v>
      </c>
      <c r="G332" s="633" t="s">
        <v>974</v>
      </c>
      <c r="H332" s="634" t="s">
        <v>1021</v>
      </c>
      <c r="I332" s="634" t="s">
        <v>905</v>
      </c>
      <c r="J332" s="635"/>
    </row>
    <row r="333" spans="1:10">
      <c r="A333" s="636" t="s">
        <v>655</v>
      </c>
      <c r="B333" s="637">
        <v>0</v>
      </c>
      <c r="C333" s="631"/>
      <c r="D333" s="632"/>
      <c r="E333" s="632"/>
      <c r="F333" s="636" t="s">
        <v>1168</v>
      </c>
      <c r="G333" s="636" t="s">
        <v>1018</v>
      </c>
      <c r="H333" s="639" t="s">
        <v>903</v>
      </c>
      <c r="I333" s="639" t="s">
        <v>829</v>
      </c>
      <c r="J333" s="635"/>
    </row>
    <row r="334" spans="1:10" ht="30">
      <c r="A334" s="636" t="s">
        <v>656</v>
      </c>
      <c r="B334" s="637">
        <v>0</v>
      </c>
      <c r="C334" s="631"/>
      <c r="D334" s="632"/>
      <c r="E334" s="632"/>
      <c r="F334" s="636" t="s">
        <v>984</v>
      </c>
      <c r="G334" s="636" t="s">
        <v>985</v>
      </c>
      <c r="H334" s="639" t="s">
        <v>903</v>
      </c>
      <c r="I334" s="639" t="s">
        <v>905</v>
      </c>
      <c r="J334" s="635"/>
    </row>
    <row r="335" spans="1:10" ht="30">
      <c r="A335" s="636" t="s">
        <v>656</v>
      </c>
      <c r="B335" s="637">
        <v>0</v>
      </c>
      <c r="C335" s="631"/>
      <c r="D335" s="632"/>
      <c r="E335" s="632"/>
      <c r="F335" s="636" t="s">
        <v>987</v>
      </c>
      <c r="G335" s="636" t="s">
        <v>989</v>
      </c>
      <c r="H335" s="639" t="s">
        <v>895</v>
      </c>
      <c r="I335" s="639" t="s">
        <v>911</v>
      </c>
      <c r="J335" s="635"/>
    </row>
    <row r="336" spans="1:10" ht="30">
      <c r="A336" s="636" t="s">
        <v>657</v>
      </c>
      <c r="B336" s="637">
        <v>0</v>
      </c>
      <c r="C336" s="631"/>
      <c r="D336" s="632"/>
      <c r="E336" s="632"/>
      <c r="F336" s="636" t="s">
        <v>973</v>
      </c>
      <c r="G336" s="636" t="s">
        <v>974</v>
      </c>
      <c r="H336" s="639" t="s">
        <v>895</v>
      </c>
      <c r="I336" s="639" t="s">
        <v>829</v>
      </c>
      <c r="J336" s="635"/>
    </row>
    <row r="337" spans="1:10" ht="30">
      <c r="A337" s="636" t="s">
        <v>658</v>
      </c>
      <c r="B337" s="637">
        <v>0</v>
      </c>
      <c r="C337" s="631"/>
      <c r="D337" s="632"/>
      <c r="E337" s="632"/>
      <c r="F337" s="636" t="s">
        <v>974</v>
      </c>
      <c r="G337" s="636" t="s">
        <v>974</v>
      </c>
      <c r="H337" s="639" t="s">
        <v>831</v>
      </c>
      <c r="I337" s="639" t="s">
        <v>833</v>
      </c>
      <c r="J337" s="635"/>
    </row>
    <row r="338" spans="1:10">
      <c r="A338" s="633" t="s">
        <v>659</v>
      </c>
      <c r="B338" s="630">
        <v>0</v>
      </c>
      <c r="C338" s="631"/>
      <c r="D338" s="632"/>
      <c r="E338" s="632"/>
      <c r="F338" s="633" t="s">
        <v>892</v>
      </c>
      <c r="G338" s="633" t="s">
        <v>901</v>
      </c>
      <c r="H338" s="634" t="s">
        <v>888</v>
      </c>
      <c r="I338" s="634" t="s">
        <v>1016</v>
      </c>
      <c r="J338" s="635"/>
    </row>
    <row r="339" spans="1:10" ht="30">
      <c r="A339" s="636" t="s">
        <v>660</v>
      </c>
      <c r="B339" s="637">
        <v>0</v>
      </c>
      <c r="C339" s="631"/>
      <c r="D339" s="632"/>
      <c r="E339" s="632"/>
      <c r="F339" s="636" t="s">
        <v>892</v>
      </c>
      <c r="G339" s="636" t="s">
        <v>975</v>
      </c>
      <c r="H339" s="639" t="s">
        <v>897</v>
      </c>
      <c r="I339" s="639" t="s">
        <v>1016</v>
      </c>
      <c r="J339" s="635"/>
    </row>
    <row r="340" spans="1:10" ht="30">
      <c r="A340" s="636" t="s">
        <v>661</v>
      </c>
      <c r="B340" s="637">
        <v>0</v>
      </c>
      <c r="C340" s="631"/>
      <c r="D340" s="632"/>
      <c r="E340" s="632"/>
      <c r="F340" s="636" t="s">
        <v>893</v>
      </c>
      <c r="G340" s="636" t="s">
        <v>898</v>
      </c>
      <c r="H340" s="639" t="s">
        <v>856</v>
      </c>
      <c r="I340" s="639" t="s">
        <v>829</v>
      </c>
      <c r="J340" s="635"/>
    </row>
    <row r="341" spans="1:10">
      <c r="A341" s="636" t="s">
        <v>662</v>
      </c>
      <c r="B341" s="637">
        <v>0</v>
      </c>
      <c r="C341" s="631"/>
      <c r="D341" s="632"/>
      <c r="E341" s="632"/>
      <c r="F341" s="636" t="s">
        <v>914</v>
      </c>
      <c r="G341" s="636" t="s">
        <v>914</v>
      </c>
      <c r="H341" s="639" t="s">
        <v>890</v>
      </c>
      <c r="I341" s="639" t="s">
        <v>912</v>
      </c>
      <c r="J341" s="635"/>
    </row>
    <row r="342" spans="1:10">
      <c r="A342" s="636" t="s">
        <v>663</v>
      </c>
      <c r="B342" s="637">
        <v>0</v>
      </c>
      <c r="C342" s="631"/>
      <c r="D342" s="632"/>
      <c r="E342" s="632"/>
      <c r="F342" s="636" t="s">
        <v>919</v>
      </c>
      <c r="G342" s="636" t="s">
        <v>919</v>
      </c>
      <c r="H342" s="639" t="s">
        <v>890</v>
      </c>
      <c r="I342" s="639" t="s">
        <v>1019</v>
      </c>
      <c r="J342" s="635"/>
    </row>
    <row r="343" spans="1:10" ht="30">
      <c r="A343" s="636" t="s">
        <v>664</v>
      </c>
      <c r="B343" s="637">
        <v>0</v>
      </c>
      <c r="C343" s="631"/>
      <c r="D343" s="632"/>
      <c r="E343" s="632"/>
      <c r="F343" s="636" t="s">
        <v>899</v>
      </c>
      <c r="G343" s="636" t="s">
        <v>901</v>
      </c>
      <c r="H343" s="639" t="s">
        <v>897</v>
      </c>
      <c r="I343" s="639" t="s">
        <v>868</v>
      </c>
      <c r="J343" s="635"/>
    </row>
    <row r="344" spans="1:10">
      <c r="A344" s="636" t="s">
        <v>665</v>
      </c>
      <c r="B344" s="637">
        <v>0</v>
      </c>
      <c r="C344" s="631"/>
      <c r="D344" s="632"/>
      <c r="E344" s="632"/>
      <c r="F344" s="636" t="s">
        <v>901</v>
      </c>
      <c r="G344" s="636" t="s">
        <v>901</v>
      </c>
      <c r="H344" s="639" t="s">
        <v>831</v>
      </c>
      <c r="I344" s="639" t="s">
        <v>872</v>
      </c>
      <c r="J344" s="635"/>
    </row>
    <row r="345" spans="1:10" ht="28.5">
      <c r="A345" s="633" t="s">
        <v>666</v>
      </c>
      <c r="B345" s="630">
        <v>0</v>
      </c>
      <c r="C345" s="631"/>
      <c r="D345" s="632"/>
      <c r="E345" s="632"/>
      <c r="F345" s="633" t="s">
        <v>965</v>
      </c>
      <c r="G345" s="633" t="s">
        <v>894</v>
      </c>
      <c r="H345" s="634" t="s">
        <v>830</v>
      </c>
      <c r="I345" s="634" t="s">
        <v>1022</v>
      </c>
      <c r="J345" s="635"/>
    </row>
    <row r="346" spans="1:10">
      <c r="A346" s="636" t="s">
        <v>508</v>
      </c>
      <c r="B346" s="637">
        <v>0</v>
      </c>
      <c r="C346" s="631"/>
      <c r="D346" s="632"/>
      <c r="E346" s="632"/>
      <c r="F346" s="636" t="s">
        <v>965</v>
      </c>
      <c r="G346" s="636" t="s">
        <v>1017</v>
      </c>
      <c r="H346" s="639" t="s">
        <v>856</v>
      </c>
      <c r="I346" s="639" t="s">
        <v>1022</v>
      </c>
      <c r="J346" s="635"/>
    </row>
    <row r="347" spans="1:10" ht="30">
      <c r="A347" s="636" t="s">
        <v>509</v>
      </c>
      <c r="B347" s="637">
        <v>0</v>
      </c>
      <c r="C347" s="631"/>
      <c r="D347" s="632"/>
      <c r="E347" s="632"/>
      <c r="F347" s="636" t="s">
        <v>1018</v>
      </c>
      <c r="G347" s="636" t="s">
        <v>973</v>
      </c>
      <c r="H347" s="639" t="s">
        <v>856</v>
      </c>
      <c r="I347" s="639" t="s">
        <v>832</v>
      </c>
      <c r="J347" s="635"/>
    </row>
    <row r="348" spans="1:10">
      <c r="A348" s="636" t="s">
        <v>510</v>
      </c>
      <c r="B348" s="637">
        <v>0</v>
      </c>
      <c r="C348" s="631"/>
      <c r="D348" s="632"/>
      <c r="E348" s="632"/>
      <c r="F348" s="636" t="s">
        <v>1018</v>
      </c>
      <c r="G348" s="636" t="s">
        <v>1018</v>
      </c>
      <c r="H348" s="639" t="s">
        <v>890</v>
      </c>
      <c r="I348" s="639" t="s">
        <v>832</v>
      </c>
      <c r="J348" s="635"/>
    </row>
    <row r="349" spans="1:10">
      <c r="A349" s="636" t="s">
        <v>574</v>
      </c>
      <c r="B349" s="637">
        <v>0</v>
      </c>
      <c r="C349" s="631"/>
      <c r="D349" s="632"/>
      <c r="E349" s="632"/>
      <c r="F349" s="636" t="s">
        <v>1018</v>
      </c>
      <c r="G349" s="636" t="s">
        <v>1018</v>
      </c>
      <c r="H349" s="639" t="s">
        <v>890</v>
      </c>
      <c r="I349" s="639" t="s">
        <v>911</v>
      </c>
      <c r="J349" s="635"/>
    </row>
    <row r="350" spans="1:10" ht="30">
      <c r="A350" s="636" t="s">
        <v>667</v>
      </c>
      <c r="B350" s="637">
        <v>0</v>
      </c>
      <c r="C350" s="631"/>
      <c r="D350" s="632"/>
      <c r="E350" s="632"/>
      <c r="F350" s="636" t="s">
        <v>973</v>
      </c>
      <c r="G350" s="636" t="s">
        <v>989</v>
      </c>
      <c r="H350" s="639" t="s">
        <v>856</v>
      </c>
      <c r="I350" s="639" t="s">
        <v>1027</v>
      </c>
      <c r="J350" s="635"/>
    </row>
    <row r="351" spans="1:10">
      <c r="A351" s="636" t="s">
        <v>515</v>
      </c>
      <c r="B351" s="637">
        <v>0</v>
      </c>
      <c r="C351" s="631"/>
      <c r="D351" s="632"/>
      <c r="E351" s="632"/>
      <c r="F351" s="636" t="s">
        <v>863</v>
      </c>
      <c r="G351" s="636" t="s">
        <v>863</v>
      </c>
      <c r="H351" s="639" t="s">
        <v>890</v>
      </c>
      <c r="I351" s="639" t="s">
        <v>1030</v>
      </c>
      <c r="J351" s="635"/>
    </row>
    <row r="352" spans="1:10">
      <c r="A352" s="636" t="s">
        <v>516</v>
      </c>
      <c r="B352" s="637">
        <v>0</v>
      </c>
      <c r="C352" s="631"/>
      <c r="D352" s="632"/>
      <c r="E352" s="632"/>
      <c r="F352" s="636" t="s">
        <v>1168</v>
      </c>
      <c r="G352" s="636" t="s">
        <v>863</v>
      </c>
      <c r="H352" s="639" t="s">
        <v>910</v>
      </c>
      <c r="I352" s="639" t="s">
        <v>1024</v>
      </c>
      <c r="J352" s="635"/>
    </row>
    <row r="353" spans="1:10">
      <c r="A353" s="636" t="s">
        <v>514</v>
      </c>
      <c r="B353" s="637">
        <v>0</v>
      </c>
      <c r="C353" s="631"/>
      <c r="D353" s="632"/>
      <c r="E353" s="632"/>
      <c r="F353" s="636" t="s">
        <v>1168</v>
      </c>
      <c r="G353" s="636" t="s">
        <v>986</v>
      </c>
      <c r="H353" s="639" t="s">
        <v>895</v>
      </c>
      <c r="I353" s="639" t="s">
        <v>1030</v>
      </c>
      <c r="J353" s="635"/>
    </row>
    <row r="354" spans="1:10">
      <c r="A354" s="636" t="s">
        <v>668</v>
      </c>
      <c r="B354" s="637">
        <v>0</v>
      </c>
      <c r="C354" s="631"/>
      <c r="D354" s="632"/>
      <c r="E354" s="632"/>
      <c r="F354" s="636" t="s">
        <v>974</v>
      </c>
      <c r="G354" s="636" t="s">
        <v>975</v>
      </c>
      <c r="H354" s="639" t="s">
        <v>856</v>
      </c>
      <c r="I354" s="639" t="s">
        <v>1036</v>
      </c>
      <c r="J354" s="635"/>
    </row>
    <row r="355" spans="1:10">
      <c r="A355" s="636" t="s">
        <v>577</v>
      </c>
      <c r="B355" s="637">
        <v>0</v>
      </c>
      <c r="C355" s="631"/>
      <c r="D355" s="632"/>
      <c r="E355" s="632"/>
      <c r="F355" s="636" t="s">
        <v>893</v>
      </c>
      <c r="G355" s="636" t="s">
        <v>893</v>
      </c>
      <c r="H355" s="639" t="s">
        <v>890</v>
      </c>
      <c r="I355" s="639" t="s">
        <v>1037</v>
      </c>
      <c r="J355" s="635"/>
    </row>
    <row r="356" spans="1:10" ht="30">
      <c r="A356" s="636" t="s">
        <v>578</v>
      </c>
      <c r="B356" s="637">
        <v>0</v>
      </c>
      <c r="C356" s="631"/>
      <c r="D356" s="632"/>
      <c r="E356" s="632"/>
      <c r="F356" s="636" t="s">
        <v>894</v>
      </c>
      <c r="G356" s="636" t="s">
        <v>894</v>
      </c>
      <c r="H356" s="639" t="s">
        <v>890</v>
      </c>
      <c r="I356" s="639" t="s">
        <v>1038</v>
      </c>
      <c r="J356" s="635"/>
    </row>
    <row r="357" spans="1:10" ht="30">
      <c r="A357" s="636" t="s">
        <v>669</v>
      </c>
      <c r="B357" s="637">
        <v>0</v>
      </c>
      <c r="C357" s="631"/>
      <c r="D357" s="632"/>
      <c r="E357" s="632"/>
      <c r="F357" s="636" t="s">
        <v>894</v>
      </c>
      <c r="G357" s="636" t="s">
        <v>894</v>
      </c>
      <c r="H357" s="639" t="s">
        <v>831</v>
      </c>
      <c r="I357" s="639" t="s">
        <v>1023</v>
      </c>
      <c r="J357" s="635"/>
    </row>
    <row r="358" spans="1:10">
      <c r="A358" s="633" t="s">
        <v>670</v>
      </c>
      <c r="B358" s="630">
        <v>0</v>
      </c>
      <c r="C358" s="631"/>
      <c r="D358" s="632"/>
      <c r="E358" s="632"/>
      <c r="F358" s="633" t="s">
        <v>914</v>
      </c>
      <c r="G358" s="633" t="s">
        <v>924</v>
      </c>
      <c r="H358" s="634" t="s">
        <v>903</v>
      </c>
      <c r="I358" s="634" t="s">
        <v>1041</v>
      </c>
      <c r="J358" s="635"/>
    </row>
    <row r="359" spans="1:10">
      <c r="A359" s="636" t="s">
        <v>671</v>
      </c>
      <c r="B359" s="637">
        <v>0</v>
      </c>
      <c r="C359" s="631"/>
      <c r="D359" s="632"/>
      <c r="E359" s="632"/>
      <c r="F359" s="636" t="s">
        <v>914</v>
      </c>
      <c r="G359" s="636" t="s">
        <v>919</v>
      </c>
      <c r="H359" s="639" t="s">
        <v>897</v>
      </c>
      <c r="I359" s="639" t="s">
        <v>1041</v>
      </c>
      <c r="J359" s="635"/>
    </row>
    <row r="360" spans="1:10" ht="30">
      <c r="A360" s="636" t="s">
        <v>672</v>
      </c>
      <c r="B360" s="637">
        <v>0</v>
      </c>
      <c r="C360" s="631"/>
      <c r="D360" s="632"/>
      <c r="E360" s="632"/>
      <c r="F360" s="636" t="s">
        <v>914</v>
      </c>
      <c r="G360" s="636" t="s">
        <v>919</v>
      </c>
      <c r="H360" s="639" t="s">
        <v>897</v>
      </c>
      <c r="I360" s="639" t="s">
        <v>1041</v>
      </c>
      <c r="J360" s="635"/>
    </row>
    <row r="361" spans="1:10">
      <c r="A361" s="636" t="s">
        <v>673</v>
      </c>
      <c r="B361" s="637">
        <v>0</v>
      </c>
      <c r="C361" s="631"/>
      <c r="D361" s="632"/>
      <c r="E361" s="632"/>
      <c r="F361" s="636" t="s">
        <v>899</v>
      </c>
      <c r="G361" s="636" t="s">
        <v>901</v>
      </c>
      <c r="H361" s="639" t="s">
        <v>897</v>
      </c>
      <c r="I361" s="639" t="s">
        <v>1045</v>
      </c>
      <c r="J361" s="635"/>
    </row>
    <row r="362" spans="1:10" ht="30">
      <c r="A362" s="636" t="s">
        <v>674</v>
      </c>
      <c r="B362" s="637">
        <v>0</v>
      </c>
      <c r="C362" s="631"/>
      <c r="D362" s="632"/>
      <c r="E362" s="632"/>
      <c r="F362" s="636" t="s">
        <v>922</v>
      </c>
      <c r="G362" s="636" t="s">
        <v>922</v>
      </c>
      <c r="H362" s="639" t="s">
        <v>890</v>
      </c>
      <c r="I362" s="639" t="s">
        <v>847</v>
      </c>
      <c r="J362" s="635"/>
    </row>
    <row r="363" spans="1:10">
      <c r="A363" s="636" t="s">
        <v>675</v>
      </c>
      <c r="B363" s="637">
        <v>0</v>
      </c>
      <c r="C363" s="631"/>
      <c r="D363" s="632"/>
      <c r="E363" s="632"/>
      <c r="F363" s="636" t="s">
        <v>924</v>
      </c>
      <c r="G363" s="636" t="s">
        <v>924</v>
      </c>
      <c r="H363" s="639" t="s">
        <v>890</v>
      </c>
      <c r="I363" s="639" t="s">
        <v>1049</v>
      </c>
      <c r="J363" s="635"/>
    </row>
    <row r="364" spans="1:10">
      <c r="A364" s="636" t="s">
        <v>676</v>
      </c>
      <c r="B364" s="637">
        <v>0</v>
      </c>
      <c r="C364" s="631"/>
      <c r="D364" s="632"/>
      <c r="E364" s="632"/>
      <c r="F364" s="636" t="s">
        <v>924</v>
      </c>
      <c r="G364" s="636" t="s">
        <v>924</v>
      </c>
      <c r="H364" s="639" t="s">
        <v>831</v>
      </c>
      <c r="I364" s="639" t="s">
        <v>1042</v>
      </c>
      <c r="J364" s="635"/>
    </row>
    <row r="365" spans="1:10">
      <c r="A365" s="633" t="s">
        <v>677</v>
      </c>
      <c r="B365" s="630">
        <v>0</v>
      </c>
      <c r="C365" s="631"/>
      <c r="D365" s="632"/>
      <c r="E365" s="632"/>
      <c r="F365" s="633" t="s">
        <v>893</v>
      </c>
      <c r="G365" s="633" t="s">
        <v>952</v>
      </c>
      <c r="H365" s="634" t="s">
        <v>834</v>
      </c>
      <c r="I365" s="634" t="s">
        <v>1041</v>
      </c>
      <c r="J365" s="635"/>
    </row>
    <row r="366" spans="1:10">
      <c r="A366" s="636" t="s">
        <v>678</v>
      </c>
      <c r="B366" s="637">
        <v>0</v>
      </c>
      <c r="C366" s="631"/>
      <c r="D366" s="632"/>
      <c r="E366" s="632"/>
      <c r="F366" s="636" t="s">
        <v>893</v>
      </c>
      <c r="G366" s="636" t="s">
        <v>914</v>
      </c>
      <c r="H366" s="639" t="s">
        <v>895</v>
      </c>
      <c r="I366" s="639" t="s">
        <v>1041</v>
      </c>
      <c r="J366" s="635"/>
    </row>
    <row r="367" spans="1:10">
      <c r="A367" s="636" t="s">
        <v>679</v>
      </c>
      <c r="B367" s="637">
        <v>0</v>
      </c>
      <c r="C367" s="631"/>
      <c r="D367" s="632"/>
      <c r="E367" s="632"/>
      <c r="F367" s="636" t="s">
        <v>920</v>
      </c>
      <c r="G367" s="636" t="s">
        <v>921</v>
      </c>
      <c r="H367" s="639" t="s">
        <v>897</v>
      </c>
      <c r="I367" s="639" t="s">
        <v>1042</v>
      </c>
      <c r="J367" s="635"/>
    </row>
    <row r="368" spans="1:10" ht="30">
      <c r="A368" s="636" t="s">
        <v>680</v>
      </c>
      <c r="B368" s="637">
        <v>0</v>
      </c>
      <c r="C368" s="631"/>
      <c r="D368" s="632"/>
      <c r="E368" s="632"/>
      <c r="F368" s="636" t="s">
        <v>885</v>
      </c>
      <c r="G368" s="636" t="s">
        <v>934</v>
      </c>
      <c r="H368" s="639" t="s">
        <v>897</v>
      </c>
      <c r="I368" s="639" t="s">
        <v>1056</v>
      </c>
      <c r="J368" s="635"/>
    </row>
    <row r="369" spans="1:10">
      <c r="A369" s="636" t="s">
        <v>681</v>
      </c>
      <c r="B369" s="637">
        <v>0</v>
      </c>
      <c r="C369" s="631"/>
      <c r="D369" s="632"/>
      <c r="E369" s="632"/>
      <c r="F369" s="636" t="s">
        <v>915</v>
      </c>
      <c r="G369" s="636" t="s">
        <v>979</v>
      </c>
      <c r="H369" s="639" t="s">
        <v>856</v>
      </c>
      <c r="I369" s="639" t="s">
        <v>955</v>
      </c>
      <c r="J369" s="635"/>
    </row>
    <row r="370" spans="1:10">
      <c r="A370" s="636" t="s">
        <v>682</v>
      </c>
      <c r="B370" s="637">
        <v>0</v>
      </c>
      <c r="C370" s="631"/>
      <c r="D370" s="632"/>
      <c r="E370" s="632"/>
      <c r="F370" s="636" t="s">
        <v>990</v>
      </c>
      <c r="G370" s="636" t="s">
        <v>952</v>
      </c>
      <c r="H370" s="639" t="s">
        <v>856</v>
      </c>
      <c r="I370" s="639" t="s">
        <v>1061</v>
      </c>
      <c r="J370" s="635"/>
    </row>
    <row r="371" spans="1:10">
      <c r="A371" s="636" t="s">
        <v>683</v>
      </c>
      <c r="B371" s="637">
        <v>0</v>
      </c>
      <c r="C371" s="631"/>
      <c r="D371" s="632"/>
      <c r="E371" s="632"/>
      <c r="F371" s="636" t="s">
        <v>952</v>
      </c>
      <c r="G371" s="636" t="s">
        <v>952</v>
      </c>
      <c r="H371" s="639" t="s">
        <v>831</v>
      </c>
      <c r="I371" s="639" t="s">
        <v>956</v>
      </c>
      <c r="J371" s="635"/>
    </row>
    <row r="372" spans="1:10" ht="28.5">
      <c r="A372" s="633" t="s">
        <v>684</v>
      </c>
      <c r="B372" s="630">
        <v>0</v>
      </c>
      <c r="C372" s="631"/>
      <c r="D372" s="632"/>
      <c r="E372" s="632"/>
      <c r="F372" s="633" t="s">
        <v>893</v>
      </c>
      <c r="G372" s="633" t="s">
        <v>919</v>
      </c>
      <c r="H372" s="634" t="s">
        <v>910</v>
      </c>
      <c r="I372" s="634" t="s">
        <v>1041</v>
      </c>
      <c r="J372" s="635"/>
    </row>
    <row r="373" spans="1:10">
      <c r="A373" s="636" t="s">
        <v>685</v>
      </c>
      <c r="B373" s="637">
        <v>0</v>
      </c>
      <c r="C373" s="631"/>
      <c r="D373" s="632"/>
      <c r="E373" s="632"/>
      <c r="F373" s="636" t="s">
        <v>893</v>
      </c>
      <c r="G373" s="636" t="s">
        <v>894</v>
      </c>
      <c r="H373" s="639" t="s">
        <v>897</v>
      </c>
      <c r="I373" s="639" t="s">
        <v>1041</v>
      </c>
      <c r="J373" s="635"/>
    </row>
    <row r="374" spans="1:10" ht="30">
      <c r="A374" s="636" t="s">
        <v>686</v>
      </c>
      <c r="B374" s="637">
        <v>0</v>
      </c>
      <c r="C374" s="631"/>
      <c r="D374" s="632"/>
      <c r="E374" s="632"/>
      <c r="F374" s="636" t="s">
        <v>894</v>
      </c>
      <c r="G374" s="636" t="s">
        <v>894</v>
      </c>
      <c r="H374" s="639" t="s">
        <v>890</v>
      </c>
      <c r="I374" s="639" t="s">
        <v>1053</v>
      </c>
      <c r="J374" s="635"/>
    </row>
    <row r="375" spans="1:10">
      <c r="A375" s="636" t="s">
        <v>687</v>
      </c>
      <c r="B375" s="637">
        <v>0</v>
      </c>
      <c r="C375" s="631"/>
      <c r="D375" s="632"/>
      <c r="E375" s="632"/>
      <c r="F375" s="636" t="s">
        <v>898</v>
      </c>
      <c r="G375" s="636" t="s">
        <v>898</v>
      </c>
      <c r="H375" s="639" t="s">
        <v>890</v>
      </c>
      <c r="I375" s="639" t="s">
        <v>880</v>
      </c>
      <c r="J375" s="635"/>
    </row>
    <row r="376" spans="1:10" ht="30">
      <c r="A376" s="636" t="s">
        <v>688</v>
      </c>
      <c r="B376" s="637">
        <v>0</v>
      </c>
      <c r="C376" s="631"/>
      <c r="D376" s="632"/>
      <c r="E376" s="632"/>
      <c r="F376" s="636" t="s">
        <v>914</v>
      </c>
      <c r="G376" s="636" t="s">
        <v>914</v>
      </c>
      <c r="H376" s="639" t="s">
        <v>890</v>
      </c>
      <c r="I376" s="639" t="s">
        <v>839</v>
      </c>
      <c r="J376" s="635"/>
    </row>
    <row r="377" spans="1:10">
      <c r="A377" s="636" t="s">
        <v>682</v>
      </c>
      <c r="B377" s="637">
        <v>0</v>
      </c>
      <c r="C377" s="631"/>
      <c r="D377" s="632"/>
      <c r="E377" s="632"/>
      <c r="F377" s="636" t="s">
        <v>919</v>
      </c>
      <c r="G377" s="636" t="s">
        <v>919</v>
      </c>
      <c r="H377" s="639" t="s">
        <v>890</v>
      </c>
      <c r="I377" s="639" t="s">
        <v>1064</v>
      </c>
      <c r="J377" s="635"/>
    </row>
    <row r="378" spans="1:10" ht="30">
      <c r="A378" s="636" t="s">
        <v>689</v>
      </c>
      <c r="B378" s="637">
        <v>0</v>
      </c>
      <c r="C378" s="631"/>
      <c r="D378" s="632"/>
      <c r="E378" s="632"/>
      <c r="F378" s="636" t="s">
        <v>919</v>
      </c>
      <c r="G378" s="636" t="s">
        <v>919</v>
      </c>
      <c r="H378" s="639" t="s">
        <v>831</v>
      </c>
      <c r="I378" s="639" t="s">
        <v>957</v>
      </c>
      <c r="J378" s="635"/>
    </row>
    <row r="379" spans="1:10">
      <c r="A379" s="636" t="s">
        <v>690</v>
      </c>
      <c r="B379" s="637">
        <v>0</v>
      </c>
      <c r="C379" s="631"/>
      <c r="D379" s="632"/>
      <c r="E379" s="632"/>
      <c r="F379" s="636" t="s">
        <v>952</v>
      </c>
      <c r="G379" s="636" t="s">
        <v>952</v>
      </c>
      <c r="H379" s="639" t="s">
        <v>831</v>
      </c>
      <c r="I379" s="639" t="s">
        <v>957</v>
      </c>
      <c r="J379" s="635"/>
    </row>
    <row r="380" spans="1:10" ht="28.5">
      <c r="A380" s="633" t="s">
        <v>691</v>
      </c>
      <c r="B380" s="630">
        <v>0</v>
      </c>
      <c r="C380" s="631"/>
      <c r="D380" s="632"/>
      <c r="E380" s="632"/>
      <c r="F380" s="633" t="s">
        <v>980</v>
      </c>
      <c r="G380" s="633" t="s">
        <v>975</v>
      </c>
      <c r="H380" s="634" t="s">
        <v>916</v>
      </c>
      <c r="I380" s="634" t="s">
        <v>932</v>
      </c>
      <c r="J380" s="635"/>
    </row>
    <row r="381" spans="1:10">
      <c r="A381" s="636" t="s">
        <v>634</v>
      </c>
      <c r="B381" s="637">
        <v>0</v>
      </c>
      <c r="C381" s="631"/>
      <c r="D381" s="632"/>
      <c r="E381" s="632"/>
      <c r="F381" s="636" t="s">
        <v>980</v>
      </c>
      <c r="G381" s="636" t="s">
        <v>980</v>
      </c>
      <c r="H381" s="639" t="s">
        <v>890</v>
      </c>
      <c r="I381" s="639" t="s">
        <v>932</v>
      </c>
      <c r="J381" s="635"/>
    </row>
    <row r="382" spans="1:10" ht="30">
      <c r="A382" s="636" t="s">
        <v>635</v>
      </c>
      <c r="B382" s="637">
        <v>0</v>
      </c>
      <c r="C382" s="631"/>
      <c r="D382" s="632"/>
      <c r="E382" s="632"/>
      <c r="F382" s="636" t="s">
        <v>980</v>
      </c>
      <c r="G382" s="636" t="s">
        <v>980</v>
      </c>
      <c r="H382" s="639" t="s">
        <v>890</v>
      </c>
      <c r="I382" s="639" t="s">
        <v>997</v>
      </c>
      <c r="J382" s="635"/>
    </row>
    <row r="383" spans="1:10">
      <c r="A383" s="636" t="s">
        <v>636</v>
      </c>
      <c r="B383" s="637">
        <v>0</v>
      </c>
      <c r="C383" s="631"/>
      <c r="D383" s="632"/>
      <c r="E383" s="632"/>
      <c r="F383" s="636" t="s">
        <v>973</v>
      </c>
      <c r="G383" s="636" t="s">
        <v>996</v>
      </c>
      <c r="H383" s="639" t="s">
        <v>897</v>
      </c>
      <c r="I383" s="639" t="s">
        <v>1000</v>
      </c>
      <c r="J383" s="635"/>
    </row>
    <row r="384" spans="1:10">
      <c r="A384" s="636" t="s">
        <v>637</v>
      </c>
      <c r="B384" s="637">
        <v>0</v>
      </c>
      <c r="C384" s="631"/>
      <c r="D384" s="632"/>
      <c r="E384" s="632"/>
      <c r="F384" s="636" t="s">
        <v>863</v>
      </c>
      <c r="G384" s="636" t="s">
        <v>987</v>
      </c>
      <c r="H384" s="639" t="s">
        <v>856</v>
      </c>
      <c r="I384" s="639" t="s">
        <v>1068</v>
      </c>
      <c r="J384" s="635"/>
    </row>
    <row r="385" spans="1:10" ht="30">
      <c r="A385" s="636" t="s">
        <v>638</v>
      </c>
      <c r="B385" s="637">
        <v>0</v>
      </c>
      <c r="C385" s="631"/>
      <c r="D385" s="632"/>
      <c r="E385" s="632"/>
      <c r="F385" s="636" t="s">
        <v>989</v>
      </c>
      <c r="G385" s="636" t="s">
        <v>989</v>
      </c>
      <c r="H385" s="639" t="s">
        <v>890</v>
      </c>
      <c r="I385" s="639" t="s">
        <v>1002</v>
      </c>
      <c r="J385" s="635"/>
    </row>
    <row r="386" spans="1:10" ht="30">
      <c r="A386" s="636" t="s">
        <v>639</v>
      </c>
      <c r="B386" s="637">
        <v>0</v>
      </c>
      <c r="C386" s="631"/>
      <c r="D386" s="632"/>
      <c r="E386" s="632"/>
      <c r="F386" s="636" t="s">
        <v>986</v>
      </c>
      <c r="G386" s="636" t="s">
        <v>863</v>
      </c>
      <c r="H386" s="639" t="s">
        <v>897</v>
      </c>
      <c r="I386" s="639" t="s">
        <v>845</v>
      </c>
      <c r="J386" s="635"/>
    </row>
    <row r="387" spans="1:10">
      <c r="A387" s="636" t="s">
        <v>640</v>
      </c>
      <c r="B387" s="637">
        <v>0</v>
      </c>
      <c r="C387" s="631"/>
      <c r="D387" s="632"/>
      <c r="E387" s="632"/>
      <c r="F387" s="636" t="s">
        <v>986</v>
      </c>
      <c r="G387" s="636" t="s">
        <v>986</v>
      </c>
      <c r="H387" s="639" t="s">
        <v>890</v>
      </c>
      <c r="I387" s="639" t="s">
        <v>845</v>
      </c>
      <c r="J387" s="635"/>
    </row>
    <row r="388" spans="1:10">
      <c r="A388" s="636" t="s">
        <v>641</v>
      </c>
      <c r="B388" s="637">
        <v>0</v>
      </c>
      <c r="C388" s="631"/>
      <c r="D388" s="632"/>
      <c r="E388" s="632"/>
      <c r="F388" s="636" t="s">
        <v>973</v>
      </c>
      <c r="G388" s="636" t="s">
        <v>996</v>
      </c>
      <c r="H388" s="639" t="s">
        <v>897</v>
      </c>
      <c r="I388" s="639" t="s">
        <v>1000</v>
      </c>
      <c r="J388" s="635"/>
    </row>
    <row r="389" spans="1:10" ht="30">
      <c r="A389" s="636" t="s">
        <v>642</v>
      </c>
      <c r="B389" s="637">
        <v>0</v>
      </c>
      <c r="C389" s="631"/>
      <c r="D389" s="632"/>
      <c r="E389" s="632"/>
      <c r="F389" s="636" t="s">
        <v>974</v>
      </c>
      <c r="G389" s="636" t="s">
        <v>975</v>
      </c>
      <c r="H389" s="639" t="s">
        <v>856</v>
      </c>
      <c r="I389" s="639" t="s">
        <v>1003</v>
      </c>
      <c r="J389" s="635"/>
    </row>
    <row r="390" spans="1:10" ht="30">
      <c r="A390" s="636" t="s">
        <v>643</v>
      </c>
      <c r="B390" s="637">
        <v>0</v>
      </c>
      <c r="C390" s="631"/>
      <c r="D390" s="632"/>
      <c r="E390" s="632"/>
      <c r="F390" s="636" t="s">
        <v>1018</v>
      </c>
      <c r="G390" s="636" t="s">
        <v>996</v>
      </c>
      <c r="H390" s="639" t="s">
        <v>895</v>
      </c>
      <c r="I390" s="639" t="s">
        <v>1001</v>
      </c>
      <c r="J390" s="635"/>
    </row>
    <row r="391" spans="1:10" ht="30">
      <c r="A391" s="636" t="s">
        <v>692</v>
      </c>
      <c r="B391" s="637">
        <v>0</v>
      </c>
      <c r="C391" s="631"/>
      <c r="D391" s="632"/>
      <c r="E391" s="632"/>
      <c r="F391" s="636" t="s">
        <v>975</v>
      </c>
      <c r="G391" s="636" t="s">
        <v>975</v>
      </c>
      <c r="H391" s="639" t="s">
        <v>831</v>
      </c>
      <c r="I391" s="639" t="s">
        <v>1065</v>
      </c>
      <c r="J391" s="635"/>
    </row>
    <row r="392" spans="1:10">
      <c r="A392" s="633" t="s">
        <v>693</v>
      </c>
      <c r="B392" s="630">
        <v>0</v>
      </c>
      <c r="C392" s="631"/>
      <c r="D392" s="632"/>
      <c r="E392" s="632"/>
      <c r="F392" s="633" t="s">
        <v>987</v>
      </c>
      <c r="G392" s="633" t="s">
        <v>898</v>
      </c>
      <c r="H392" s="634" t="s">
        <v>908</v>
      </c>
      <c r="I392" s="634" t="s">
        <v>932</v>
      </c>
      <c r="J392" s="635"/>
    </row>
    <row r="393" spans="1:10">
      <c r="A393" s="636" t="s">
        <v>647</v>
      </c>
      <c r="B393" s="637">
        <v>0</v>
      </c>
      <c r="C393" s="631"/>
      <c r="D393" s="632"/>
      <c r="E393" s="632"/>
      <c r="F393" s="636" t="s">
        <v>987</v>
      </c>
      <c r="G393" s="636" t="s">
        <v>996</v>
      </c>
      <c r="H393" s="639" t="s">
        <v>856</v>
      </c>
      <c r="I393" s="639" t="s">
        <v>932</v>
      </c>
      <c r="J393" s="635"/>
    </row>
    <row r="394" spans="1:10">
      <c r="A394" s="636" t="s">
        <v>648</v>
      </c>
      <c r="B394" s="637">
        <v>0</v>
      </c>
      <c r="C394" s="631"/>
      <c r="D394" s="632"/>
      <c r="E394" s="632"/>
      <c r="F394" s="636" t="s">
        <v>989</v>
      </c>
      <c r="G394" s="636" t="s">
        <v>975</v>
      </c>
      <c r="H394" s="639" t="s">
        <v>895</v>
      </c>
      <c r="I394" s="639" t="s">
        <v>997</v>
      </c>
      <c r="J394" s="635"/>
    </row>
    <row r="395" spans="1:10" ht="30">
      <c r="A395" s="636" t="s">
        <v>646</v>
      </c>
      <c r="B395" s="637">
        <v>0</v>
      </c>
      <c r="C395" s="631"/>
      <c r="D395" s="632"/>
      <c r="E395" s="632"/>
      <c r="F395" s="636" t="s">
        <v>893</v>
      </c>
      <c r="G395" s="636" t="s">
        <v>898</v>
      </c>
      <c r="H395" s="639" t="s">
        <v>856</v>
      </c>
      <c r="I395" s="639" t="s">
        <v>859</v>
      </c>
      <c r="J395" s="635"/>
    </row>
    <row r="396" spans="1:10" ht="30">
      <c r="A396" s="636" t="s">
        <v>694</v>
      </c>
      <c r="B396" s="637">
        <v>0</v>
      </c>
      <c r="C396" s="631"/>
      <c r="D396" s="632"/>
      <c r="E396" s="632"/>
      <c r="F396" s="636" t="s">
        <v>898</v>
      </c>
      <c r="G396" s="636" t="s">
        <v>898</v>
      </c>
      <c r="H396" s="639" t="s">
        <v>831</v>
      </c>
      <c r="I396" s="639" t="s">
        <v>845</v>
      </c>
      <c r="J396" s="635"/>
    </row>
    <row r="397" spans="1:10">
      <c r="A397" s="633" t="s">
        <v>695</v>
      </c>
      <c r="B397" s="630">
        <v>0</v>
      </c>
      <c r="C397" s="631"/>
      <c r="D397" s="632"/>
      <c r="E397" s="632"/>
      <c r="F397" s="633" t="s">
        <v>987</v>
      </c>
      <c r="G397" s="633" t="s">
        <v>996</v>
      </c>
      <c r="H397" s="634" t="s">
        <v>856</v>
      </c>
      <c r="I397" s="634" t="s">
        <v>1041</v>
      </c>
      <c r="J397" s="635"/>
    </row>
    <row r="398" spans="1:10">
      <c r="A398" s="636" t="s">
        <v>696</v>
      </c>
      <c r="B398" s="637">
        <v>0</v>
      </c>
      <c r="C398" s="631"/>
      <c r="D398" s="632"/>
      <c r="E398" s="632"/>
      <c r="F398" s="636" t="s">
        <v>987</v>
      </c>
      <c r="G398" s="636" t="s">
        <v>987</v>
      </c>
      <c r="H398" s="639" t="s">
        <v>890</v>
      </c>
      <c r="I398" s="639" t="s">
        <v>1041</v>
      </c>
      <c r="J398" s="635"/>
    </row>
    <row r="399" spans="1:10">
      <c r="A399" s="636" t="s">
        <v>697</v>
      </c>
      <c r="B399" s="637">
        <v>0</v>
      </c>
      <c r="C399" s="631"/>
      <c r="D399" s="632"/>
      <c r="E399" s="632"/>
      <c r="F399" s="636" t="s">
        <v>973</v>
      </c>
      <c r="G399" s="636" t="s">
        <v>973</v>
      </c>
      <c r="H399" s="639" t="s">
        <v>890</v>
      </c>
      <c r="I399" s="639" t="s">
        <v>1053</v>
      </c>
      <c r="J399" s="635"/>
    </row>
    <row r="400" spans="1:10">
      <c r="A400" s="636" t="s">
        <v>698</v>
      </c>
      <c r="B400" s="637">
        <v>0</v>
      </c>
      <c r="C400" s="631"/>
      <c r="D400" s="632"/>
      <c r="E400" s="632"/>
      <c r="F400" s="636" t="s">
        <v>996</v>
      </c>
      <c r="G400" s="636" t="s">
        <v>996</v>
      </c>
      <c r="H400" s="639" t="s">
        <v>890</v>
      </c>
      <c r="I400" s="639" t="s">
        <v>847</v>
      </c>
      <c r="J400" s="635"/>
    </row>
    <row r="401" spans="1:10">
      <c r="A401" s="636" t="s">
        <v>699</v>
      </c>
      <c r="B401" s="637">
        <v>0</v>
      </c>
      <c r="C401" s="631"/>
      <c r="D401" s="632"/>
      <c r="E401" s="632"/>
      <c r="F401" s="636" t="s">
        <v>996</v>
      </c>
      <c r="G401" s="636" t="s">
        <v>996</v>
      </c>
      <c r="H401" s="639" t="s">
        <v>831</v>
      </c>
      <c r="I401" s="639" t="s">
        <v>1049</v>
      </c>
      <c r="J401" s="635"/>
    </row>
    <row r="402" spans="1:10">
      <c r="A402" s="636" t="s">
        <v>700</v>
      </c>
      <c r="B402" s="637">
        <v>0</v>
      </c>
      <c r="C402" s="631"/>
      <c r="D402" s="632"/>
      <c r="E402" s="632"/>
      <c r="F402" s="636" t="s">
        <v>952</v>
      </c>
      <c r="G402" s="636" t="s">
        <v>952</v>
      </c>
      <c r="H402" s="639" t="s">
        <v>831</v>
      </c>
      <c r="I402" s="639" t="s">
        <v>957</v>
      </c>
      <c r="J402" s="635"/>
    </row>
    <row r="403" spans="1:10">
      <c r="A403" s="633" t="s">
        <v>701</v>
      </c>
      <c r="B403" s="630">
        <v>0</v>
      </c>
      <c r="C403" s="631"/>
      <c r="D403" s="632"/>
      <c r="E403" s="632"/>
      <c r="F403" s="633" t="s">
        <v>973</v>
      </c>
      <c r="G403" s="633" t="s">
        <v>914</v>
      </c>
      <c r="H403" s="634" t="s">
        <v>908</v>
      </c>
      <c r="I403" s="634" t="s">
        <v>1070</v>
      </c>
      <c r="J403" s="635"/>
    </row>
    <row r="404" spans="1:10">
      <c r="A404" s="636" t="s">
        <v>702</v>
      </c>
      <c r="B404" s="637">
        <v>0</v>
      </c>
      <c r="C404" s="631"/>
      <c r="D404" s="632"/>
      <c r="E404" s="632"/>
      <c r="F404" s="636" t="s">
        <v>973</v>
      </c>
      <c r="G404" s="636" t="s">
        <v>975</v>
      </c>
      <c r="H404" s="639" t="s">
        <v>903</v>
      </c>
      <c r="I404" s="639" t="s">
        <v>1070</v>
      </c>
      <c r="J404" s="635"/>
    </row>
    <row r="405" spans="1:10">
      <c r="A405" s="636" t="s">
        <v>703</v>
      </c>
      <c r="B405" s="637">
        <v>0</v>
      </c>
      <c r="C405" s="631"/>
      <c r="D405" s="632"/>
      <c r="E405" s="632"/>
      <c r="F405" s="636" t="s">
        <v>974</v>
      </c>
      <c r="G405" s="636" t="s">
        <v>975</v>
      </c>
      <c r="H405" s="639" t="s">
        <v>856</v>
      </c>
      <c r="I405" s="639" t="s">
        <v>1070</v>
      </c>
      <c r="J405" s="635"/>
    </row>
    <row r="406" spans="1:10">
      <c r="A406" s="636" t="s">
        <v>704</v>
      </c>
      <c r="B406" s="637">
        <v>0</v>
      </c>
      <c r="C406" s="631"/>
      <c r="D406" s="632"/>
      <c r="E406" s="632"/>
      <c r="F406" s="636" t="s">
        <v>996</v>
      </c>
      <c r="G406" s="636" t="s">
        <v>914</v>
      </c>
      <c r="H406" s="639" t="s">
        <v>888</v>
      </c>
      <c r="I406" s="639" t="s">
        <v>911</v>
      </c>
      <c r="J406" s="635"/>
    </row>
    <row r="407" spans="1:10" ht="30">
      <c r="A407" s="636" t="s">
        <v>705</v>
      </c>
      <c r="B407" s="637">
        <v>0</v>
      </c>
      <c r="C407" s="631"/>
      <c r="D407" s="632"/>
      <c r="E407" s="632"/>
      <c r="F407" s="636" t="s">
        <v>914</v>
      </c>
      <c r="G407" s="636" t="s">
        <v>914</v>
      </c>
      <c r="H407" s="639" t="s">
        <v>831</v>
      </c>
      <c r="I407" s="639" t="s">
        <v>882</v>
      </c>
      <c r="J407" s="635"/>
    </row>
    <row r="408" spans="1:10">
      <c r="A408" s="633" t="s">
        <v>706</v>
      </c>
      <c r="B408" s="630">
        <v>0</v>
      </c>
      <c r="C408" s="631"/>
      <c r="D408" s="632"/>
      <c r="E408" s="632"/>
      <c r="F408" s="633" t="s">
        <v>1167</v>
      </c>
      <c r="G408" s="633" t="s">
        <v>914</v>
      </c>
      <c r="H408" s="634" t="s">
        <v>981</v>
      </c>
      <c r="I408" s="634" t="s">
        <v>917</v>
      </c>
      <c r="J408" s="635"/>
    </row>
    <row r="409" spans="1:10">
      <c r="A409" s="633" t="s">
        <v>1169</v>
      </c>
      <c r="B409" s="630">
        <v>0</v>
      </c>
      <c r="C409" s="631"/>
      <c r="D409" s="632"/>
      <c r="E409" s="632"/>
      <c r="F409" s="633" t="s">
        <v>986</v>
      </c>
      <c r="G409" s="633" t="s">
        <v>892</v>
      </c>
      <c r="H409" s="634" t="s">
        <v>888</v>
      </c>
      <c r="I409" s="634" t="s">
        <v>917</v>
      </c>
      <c r="J409" s="635"/>
    </row>
    <row r="410" spans="1:10">
      <c r="A410" s="636" t="s">
        <v>708</v>
      </c>
      <c r="B410" s="637">
        <v>0</v>
      </c>
      <c r="C410" s="631"/>
      <c r="D410" s="632"/>
      <c r="E410" s="632"/>
      <c r="F410" s="636" t="s">
        <v>986</v>
      </c>
      <c r="G410" s="636" t="s">
        <v>973</v>
      </c>
      <c r="H410" s="639" t="s">
        <v>910</v>
      </c>
      <c r="I410" s="639" t="s">
        <v>917</v>
      </c>
      <c r="J410" s="635"/>
    </row>
    <row r="411" spans="1:10" ht="30">
      <c r="A411" s="636" t="s">
        <v>709</v>
      </c>
      <c r="B411" s="637">
        <v>0</v>
      </c>
      <c r="C411" s="631"/>
      <c r="D411" s="632"/>
      <c r="E411" s="632"/>
      <c r="F411" s="636" t="s">
        <v>996</v>
      </c>
      <c r="G411" s="636" t="s">
        <v>989</v>
      </c>
      <c r="H411" s="639" t="s">
        <v>897</v>
      </c>
      <c r="I411" s="639" t="s">
        <v>949</v>
      </c>
      <c r="J411" s="635"/>
    </row>
    <row r="412" spans="1:10">
      <c r="A412" s="636" t="s">
        <v>710</v>
      </c>
      <c r="B412" s="637">
        <v>0</v>
      </c>
      <c r="C412" s="631"/>
      <c r="D412" s="632"/>
      <c r="E412" s="632"/>
      <c r="F412" s="636" t="s">
        <v>974</v>
      </c>
      <c r="G412" s="636" t="s">
        <v>892</v>
      </c>
      <c r="H412" s="639" t="s">
        <v>897</v>
      </c>
      <c r="I412" s="639" t="s">
        <v>951</v>
      </c>
      <c r="J412" s="635"/>
    </row>
    <row r="413" spans="1:10">
      <c r="A413" s="636" t="s">
        <v>1169</v>
      </c>
      <c r="B413" s="637">
        <v>0</v>
      </c>
      <c r="C413" s="631"/>
      <c r="D413" s="632"/>
      <c r="E413" s="632"/>
      <c r="F413" s="636" t="s">
        <v>892</v>
      </c>
      <c r="G413" s="636" t="s">
        <v>892</v>
      </c>
      <c r="H413" s="639" t="s">
        <v>831</v>
      </c>
      <c r="I413" s="639" t="s">
        <v>836</v>
      </c>
      <c r="J413" s="635"/>
    </row>
    <row r="414" spans="1:10" ht="28.5">
      <c r="A414" s="633" t="s">
        <v>711</v>
      </c>
      <c r="B414" s="630">
        <v>0</v>
      </c>
      <c r="C414" s="631"/>
      <c r="D414" s="632"/>
      <c r="E414" s="632"/>
      <c r="F414" s="633" t="s">
        <v>1018</v>
      </c>
      <c r="G414" s="633" t="s">
        <v>989</v>
      </c>
      <c r="H414" s="634" t="s">
        <v>910</v>
      </c>
      <c r="I414" s="634" t="s">
        <v>947</v>
      </c>
      <c r="J414" s="635"/>
    </row>
    <row r="415" spans="1:10">
      <c r="A415" s="636" t="s">
        <v>712</v>
      </c>
      <c r="B415" s="637">
        <v>0</v>
      </c>
      <c r="C415" s="631"/>
      <c r="D415" s="632"/>
      <c r="E415" s="632"/>
      <c r="F415" s="636" t="s">
        <v>1018</v>
      </c>
      <c r="G415" s="636" t="s">
        <v>987</v>
      </c>
      <c r="H415" s="639" t="s">
        <v>897</v>
      </c>
      <c r="I415" s="639" t="s">
        <v>947</v>
      </c>
      <c r="J415" s="635"/>
    </row>
    <row r="416" spans="1:10">
      <c r="A416" s="636" t="s">
        <v>713</v>
      </c>
      <c r="B416" s="637">
        <v>0</v>
      </c>
      <c r="C416" s="631"/>
      <c r="D416" s="632"/>
      <c r="E416" s="632"/>
      <c r="F416" s="636" t="s">
        <v>987</v>
      </c>
      <c r="G416" s="636" t="s">
        <v>973</v>
      </c>
      <c r="H416" s="639" t="s">
        <v>897</v>
      </c>
      <c r="I416" s="639" t="s">
        <v>1071</v>
      </c>
      <c r="J416" s="635"/>
    </row>
    <row r="417" spans="1:10">
      <c r="A417" s="636" t="s">
        <v>714</v>
      </c>
      <c r="B417" s="637">
        <v>0</v>
      </c>
      <c r="C417" s="631"/>
      <c r="D417" s="632"/>
      <c r="E417" s="632"/>
      <c r="F417" s="636" t="s">
        <v>996</v>
      </c>
      <c r="G417" s="636" t="s">
        <v>996</v>
      </c>
      <c r="H417" s="639" t="s">
        <v>890</v>
      </c>
      <c r="I417" s="639" t="s">
        <v>911</v>
      </c>
      <c r="J417" s="635"/>
    </row>
    <row r="418" spans="1:10">
      <c r="A418" s="636" t="s">
        <v>715</v>
      </c>
      <c r="B418" s="637">
        <v>0</v>
      </c>
      <c r="C418" s="631"/>
      <c r="D418" s="632"/>
      <c r="E418" s="632"/>
      <c r="F418" s="636" t="s">
        <v>989</v>
      </c>
      <c r="G418" s="636" t="s">
        <v>989</v>
      </c>
      <c r="H418" s="639" t="s">
        <v>890</v>
      </c>
      <c r="I418" s="639" t="s">
        <v>911</v>
      </c>
      <c r="J418" s="635"/>
    </row>
    <row r="419" spans="1:10">
      <c r="A419" s="636" t="s">
        <v>716</v>
      </c>
      <c r="B419" s="637">
        <v>0</v>
      </c>
      <c r="C419" s="631"/>
      <c r="D419" s="632"/>
      <c r="E419" s="632"/>
      <c r="F419" s="636" t="s">
        <v>996</v>
      </c>
      <c r="G419" s="636" t="s">
        <v>996</v>
      </c>
      <c r="H419" s="639" t="s">
        <v>831</v>
      </c>
      <c r="I419" s="639" t="s">
        <v>911</v>
      </c>
      <c r="J419" s="635"/>
    </row>
    <row r="420" spans="1:10">
      <c r="A420" s="636" t="s">
        <v>717</v>
      </c>
      <c r="B420" s="637">
        <v>0</v>
      </c>
      <c r="C420" s="631"/>
      <c r="D420" s="632"/>
      <c r="E420" s="632"/>
      <c r="F420" s="636" t="s">
        <v>996</v>
      </c>
      <c r="G420" s="636" t="s">
        <v>996</v>
      </c>
      <c r="H420" s="639" t="s">
        <v>831</v>
      </c>
      <c r="I420" s="639" t="s">
        <v>911</v>
      </c>
      <c r="J420" s="635"/>
    </row>
    <row r="421" spans="1:10">
      <c r="A421" s="636" t="s">
        <v>718</v>
      </c>
      <c r="B421" s="637">
        <v>0</v>
      </c>
      <c r="C421" s="631"/>
      <c r="D421" s="632"/>
      <c r="E421" s="632"/>
      <c r="F421" s="636" t="s">
        <v>996</v>
      </c>
      <c r="G421" s="636" t="s">
        <v>996</v>
      </c>
      <c r="H421" s="639" t="s">
        <v>831</v>
      </c>
      <c r="I421" s="639" t="s">
        <v>911</v>
      </c>
      <c r="J421" s="635"/>
    </row>
    <row r="422" spans="1:10">
      <c r="A422" s="636" t="s">
        <v>719</v>
      </c>
      <c r="B422" s="637">
        <v>0</v>
      </c>
      <c r="C422" s="631"/>
      <c r="D422" s="632"/>
      <c r="E422" s="632"/>
      <c r="F422" s="636" t="s">
        <v>989</v>
      </c>
      <c r="G422" s="636" t="s">
        <v>989</v>
      </c>
      <c r="H422" s="639" t="s">
        <v>831</v>
      </c>
      <c r="I422" s="639" t="s">
        <v>911</v>
      </c>
      <c r="J422" s="635"/>
    </row>
    <row r="423" spans="1:10">
      <c r="A423" s="636" t="s">
        <v>720</v>
      </c>
      <c r="B423" s="637">
        <v>0</v>
      </c>
      <c r="C423" s="631"/>
      <c r="D423" s="632"/>
      <c r="E423" s="632"/>
      <c r="F423" s="636" t="s">
        <v>989</v>
      </c>
      <c r="G423" s="636" t="s">
        <v>989</v>
      </c>
      <c r="H423" s="639" t="s">
        <v>831</v>
      </c>
      <c r="I423" s="639" t="s">
        <v>911</v>
      </c>
      <c r="J423" s="635"/>
    </row>
    <row r="424" spans="1:10">
      <c r="A424" s="636" t="s">
        <v>721</v>
      </c>
      <c r="B424" s="637">
        <v>0</v>
      </c>
      <c r="C424" s="631"/>
      <c r="D424" s="632"/>
      <c r="E424" s="632"/>
      <c r="F424" s="636" t="s">
        <v>989</v>
      </c>
      <c r="G424" s="636" t="s">
        <v>989</v>
      </c>
      <c r="H424" s="639" t="s">
        <v>831</v>
      </c>
      <c r="I424" s="639" t="s">
        <v>911</v>
      </c>
      <c r="J424" s="635"/>
    </row>
    <row r="425" spans="1:10" ht="30">
      <c r="A425" s="636" t="s">
        <v>722</v>
      </c>
      <c r="B425" s="637">
        <v>0</v>
      </c>
      <c r="C425" s="631"/>
      <c r="D425" s="632"/>
      <c r="E425" s="632"/>
      <c r="F425" s="636" t="s">
        <v>989</v>
      </c>
      <c r="G425" s="636" t="s">
        <v>989</v>
      </c>
      <c r="H425" s="639" t="s">
        <v>831</v>
      </c>
      <c r="I425" s="639" t="s">
        <v>997</v>
      </c>
      <c r="J425" s="635"/>
    </row>
    <row r="426" spans="1:10">
      <c r="A426" s="633" t="s">
        <v>723</v>
      </c>
      <c r="B426" s="630">
        <v>0</v>
      </c>
      <c r="C426" s="631"/>
      <c r="D426" s="632"/>
      <c r="E426" s="632"/>
      <c r="F426" s="633" t="s">
        <v>986</v>
      </c>
      <c r="G426" s="633" t="s">
        <v>893</v>
      </c>
      <c r="H426" s="634" t="s">
        <v>916</v>
      </c>
      <c r="I426" s="634" t="s">
        <v>917</v>
      </c>
      <c r="J426" s="635"/>
    </row>
    <row r="427" spans="1:10" ht="30">
      <c r="A427" s="636" t="s">
        <v>724</v>
      </c>
      <c r="B427" s="637">
        <v>0</v>
      </c>
      <c r="C427" s="631"/>
      <c r="D427" s="632"/>
      <c r="E427" s="632"/>
      <c r="F427" s="636" t="s">
        <v>986</v>
      </c>
      <c r="G427" s="636" t="s">
        <v>986</v>
      </c>
      <c r="H427" s="639" t="s">
        <v>890</v>
      </c>
      <c r="I427" s="639" t="s">
        <v>917</v>
      </c>
      <c r="J427" s="635"/>
    </row>
    <row r="428" spans="1:10" ht="30">
      <c r="A428" s="636" t="s">
        <v>725</v>
      </c>
      <c r="B428" s="637">
        <v>0</v>
      </c>
      <c r="C428" s="631"/>
      <c r="D428" s="632"/>
      <c r="E428" s="632"/>
      <c r="F428" s="636" t="s">
        <v>863</v>
      </c>
      <c r="G428" s="636" t="s">
        <v>989</v>
      </c>
      <c r="H428" s="639" t="s">
        <v>903</v>
      </c>
      <c r="I428" s="639" t="s">
        <v>880</v>
      </c>
      <c r="J428" s="635"/>
    </row>
    <row r="429" spans="1:10" ht="30">
      <c r="A429" s="636" t="s">
        <v>726</v>
      </c>
      <c r="B429" s="637">
        <v>0</v>
      </c>
      <c r="C429" s="631"/>
      <c r="D429" s="632"/>
      <c r="E429" s="632"/>
      <c r="F429" s="636" t="s">
        <v>892</v>
      </c>
      <c r="G429" s="636" t="s">
        <v>893</v>
      </c>
      <c r="H429" s="639" t="s">
        <v>856</v>
      </c>
      <c r="I429" s="639" t="s">
        <v>969</v>
      </c>
      <c r="J429" s="635"/>
    </row>
    <row r="430" spans="1:10" ht="30">
      <c r="A430" s="636" t="s">
        <v>727</v>
      </c>
      <c r="B430" s="637">
        <v>0</v>
      </c>
      <c r="C430" s="631"/>
      <c r="D430" s="632"/>
      <c r="E430" s="632"/>
      <c r="F430" s="636" t="s">
        <v>987</v>
      </c>
      <c r="G430" s="636" t="s">
        <v>975</v>
      </c>
      <c r="H430" s="639" t="s">
        <v>918</v>
      </c>
      <c r="I430" s="639" t="s">
        <v>969</v>
      </c>
      <c r="J430" s="635"/>
    </row>
    <row r="431" spans="1:10">
      <c r="A431" s="636" t="s">
        <v>728</v>
      </c>
      <c r="B431" s="637">
        <v>0</v>
      </c>
      <c r="C431" s="631"/>
      <c r="D431" s="632"/>
      <c r="E431" s="632"/>
      <c r="F431" s="636" t="s">
        <v>893</v>
      </c>
      <c r="G431" s="636" t="s">
        <v>893</v>
      </c>
      <c r="H431" s="639" t="s">
        <v>831</v>
      </c>
      <c r="I431" s="639" t="s">
        <v>904</v>
      </c>
      <c r="J431" s="635"/>
    </row>
    <row r="432" spans="1:10">
      <c r="A432" s="633" t="s">
        <v>729</v>
      </c>
      <c r="B432" s="630">
        <v>0</v>
      </c>
      <c r="C432" s="631"/>
      <c r="D432" s="632"/>
      <c r="E432" s="632"/>
      <c r="F432" s="633" t="s">
        <v>1167</v>
      </c>
      <c r="G432" s="633" t="s">
        <v>914</v>
      </c>
      <c r="H432" s="634" t="s">
        <v>981</v>
      </c>
      <c r="I432" s="634" t="s">
        <v>1073</v>
      </c>
      <c r="J432" s="635"/>
    </row>
    <row r="433" spans="1:10">
      <c r="A433" s="636" t="s">
        <v>730</v>
      </c>
      <c r="B433" s="637">
        <v>0</v>
      </c>
      <c r="C433" s="631"/>
      <c r="D433" s="632"/>
      <c r="E433" s="632"/>
      <c r="F433" s="636" t="s">
        <v>974</v>
      </c>
      <c r="G433" s="636" t="s">
        <v>894</v>
      </c>
      <c r="H433" s="639" t="s">
        <v>910</v>
      </c>
      <c r="I433" s="639" t="s">
        <v>1073</v>
      </c>
      <c r="J433" s="635"/>
    </row>
    <row r="434" spans="1:10">
      <c r="A434" s="636" t="s">
        <v>731</v>
      </c>
      <c r="B434" s="637">
        <v>0</v>
      </c>
      <c r="C434" s="631"/>
      <c r="D434" s="632"/>
      <c r="E434" s="632"/>
      <c r="F434" s="636" t="s">
        <v>892</v>
      </c>
      <c r="G434" s="636" t="s">
        <v>898</v>
      </c>
      <c r="H434" s="639" t="s">
        <v>910</v>
      </c>
      <c r="I434" s="639" t="s">
        <v>911</v>
      </c>
      <c r="J434" s="635"/>
    </row>
    <row r="435" spans="1:10">
      <c r="A435" s="636" t="s">
        <v>732</v>
      </c>
      <c r="B435" s="637">
        <v>0</v>
      </c>
      <c r="C435" s="631"/>
      <c r="D435" s="632"/>
      <c r="E435" s="632"/>
      <c r="F435" s="636" t="s">
        <v>958</v>
      </c>
      <c r="G435" s="636" t="s">
        <v>980</v>
      </c>
      <c r="H435" s="639" t="s">
        <v>918</v>
      </c>
      <c r="I435" s="639" t="s">
        <v>911</v>
      </c>
      <c r="J435" s="635"/>
    </row>
    <row r="436" spans="1:10">
      <c r="A436" s="636" t="s">
        <v>733</v>
      </c>
      <c r="B436" s="637">
        <v>0</v>
      </c>
      <c r="C436" s="631"/>
      <c r="D436" s="632"/>
      <c r="E436" s="632"/>
      <c r="F436" s="636" t="s">
        <v>958</v>
      </c>
      <c r="G436" s="636" t="s">
        <v>966</v>
      </c>
      <c r="H436" s="639" t="s">
        <v>856</v>
      </c>
      <c r="I436" s="639" t="s">
        <v>911</v>
      </c>
      <c r="J436" s="635"/>
    </row>
    <row r="437" spans="1:10">
      <c r="A437" s="636" t="s">
        <v>734</v>
      </c>
      <c r="B437" s="637">
        <v>0</v>
      </c>
      <c r="C437" s="631"/>
      <c r="D437" s="632"/>
      <c r="E437" s="632"/>
      <c r="F437" s="636" t="s">
        <v>1167</v>
      </c>
      <c r="G437" s="636" t="s">
        <v>984</v>
      </c>
      <c r="H437" s="639" t="s">
        <v>897</v>
      </c>
      <c r="I437" s="639" t="s">
        <v>911</v>
      </c>
      <c r="J437" s="635"/>
    </row>
    <row r="438" spans="1:10">
      <c r="A438" s="636" t="s">
        <v>735</v>
      </c>
      <c r="B438" s="637">
        <v>0</v>
      </c>
      <c r="C438" s="631"/>
      <c r="D438" s="632"/>
      <c r="E438" s="632"/>
      <c r="F438" s="636" t="s">
        <v>980</v>
      </c>
      <c r="G438" s="636" t="s">
        <v>863</v>
      </c>
      <c r="H438" s="639" t="s">
        <v>856</v>
      </c>
      <c r="I438" s="639" t="s">
        <v>911</v>
      </c>
      <c r="J438" s="635"/>
    </row>
    <row r="439" spans="1:10">
      <c r="A439" s="636" t="s">
        <v>736</v>
      </c>
      <c r="B439" s="637">
        <v>0</v>
      </c>
      <c r="C439" s="631"/>
      <c r="D439" s="632"/>
      <c r="E439" s="632"/>
      <c r="F439" s="636" t="s">
        <v>954</v>
      </c>
      <c r="G439" s="636" t="s">
        <v>863</v>
      </c>
      <c r="H439" s="639" t="s">
        <v>895</v>
      </c>
      <c r="I439" s="639" t="s">
        <v>911</v>
      </c>
      <c r="J439" s="635"/>
    </row>
    <row r="440" spans="1:10">
      <c r="A440" s="636" t="s">
        <v>737</v>
      </c>
      <c r="B440" s="637">
        <v>0</v>
      </c>
      <c r="C440" s="631"/>
      <c r="D440" s="632"/>
      <c r="E440" s="632"/>
      <c r="F440" s="636" t="s">
        <v>892</v>
      </c>
      <c r="G440" s="636" t="s">
        <v>914</v>
      </c>
      <c r="H440" s="639" t="s">
        <v>903</v>
      </c>
      <c r="I440" s="639" t="s">
        <v>969</v>
      </c>
      <c r="J440" s="635"/>
    </row>
    <row r="441" spans="1:10">
      <c r="A441" s="636" t="s">
        <v>738</v>
      </c>
      <c r="B441" s="637">
        <v>0</v>
      </c>
      <c r="C441" s="631"/>
      <c r="D441" s="632"/>
      <c r="E441" s="632"/>
      <c r="F441" s="636" t="s">
        <v>914</v>
      </c>
      <c r="G441" s="636" t="s">
        <v>914</v>
      </c>
      <c r="H441" s="639" t="s">
        <v>831</v>
      </c>
      <c r="I441" s="639" t="s">
        <v>972</v>
      </c>
      <c r="J441" s="635"/>
    </row>
    <row r="442" spans="1:10">
      <c r="A442" s="636" t="s">
        <v>739</v>
      </c>
      <c r="B442" s="637">
        <v>0</v>
      </c>
      <c r="C442" s="631"/>
      <c r="D442" s="632"/>
      <c r="E442" s="632"/>
      <c r="F442" s="636" t="s">
        <v>914</v>
      </c>
      <c r="G442" s="636" t="s">
        <v>914</v>
      </c>
      <c r="H442" s="639" t="s">
        <v>831</v>
      </c>
      <c r="I442" s="639" t="s">
        <v>904</v>
      </c>
      <c r="J442" s="635"/>
    </row>
    <row r="443" spans="1:10">
      <c r="A443" s="633" t="s">
        <v>740</v>
      </c>
      <c r="B443" s="630">
        <v>0</v>
      </c>
      <c r="C443" s="631"/>
      <c r="D443" s="632"/>
      <c r="E443" s="632"/>
      <c r="F443" s="633" t="s">
        <v>922</v>
      </c>
      <c r="G443" s="633" t="s">
        <v>881</v>
      </c>
      <c r="H443" s="634" t="s">
        <v>1202</v>
      </c>
      <c r="I443" s="634" t="s">
        <v>848</v>
      </c>
      <c r="J443" s="635"/>
    </row>
    <row r="444" spans="1:10">
      <c r="A444" s="633" t="s">
        <v>741</v>
      </c>
      <c r="B444" s="630">
        <v>0</v>
      </c>
      <c r="C444" s="631"/>
      <c r="D444" s="632"/>
      <c r="E444" s="632"/>
      <c r="F444" s="633" t="s">
        <v>922</v>
      </c>
      <c r="G444" s="633" t="s">
        <v>952</v>
      </c>
      <c r="H444" s="634" t="s">
        <v>855</v>
      </c>
      <c r="I444" s="634" t="s">
        <v>848</v>
      </c>
      <c r="J444" s="635"/>
    </row>
    <row r="445" spans="1:10" ht="30">
      <c r="A445" s="636" t="s">
        <v>742</v>
      </c>
      <c r="B445" s="637">
        <v>0</v>
      </c>
      <c r="C445" s="631"/>
      <c r="D445" s="632"/>
      <c r="E445" s="632"/>
      <c r="F445" s="636" t="s">
        <v>922</v>
      </c>
      <c r="G445" s="636" t="s">
        <v>885</v>
      </c>
      <c r="H445" s="639" t="s">
        <v>910</v>
      </c>
      <c r="I445" s="639" t="s">
        <v>848</v>
      </c>
      <c r="J445" s="635"/>
    </row>
    <row r="446" spans="1:10">
      <c r="A446" s="636" t="s">
        <v>743</v>
      </c>
      <c r="B446" s="637">
        <v>0</v>
      </c>
      <c r="C446" s="631"/>
      <c r="D446" s="632"/>
      <c r="E446" s="632"/>
      <c r="F446" s="636" t="s">
        <v>883</v>
      </c>
      <c r="G446" s="636" t="s">
        <v>952</v>
      </c>
      <c r="H446" s="639" t="s">
        <v>897</v>
      </c>
      <c r="I446" s="639" t="s">
        <v>1074</v>
      </c>
      <c r="J446" s="635"/>
    </row>
    <row r="447" spans="1:10">
      <c r="A447" s="636" t="s">
        <v>744</v>
      </c>
      <c r="B447" s="637">
        <v>0</v>
      </c>
      <c r="C447" s="631"/>
      <c r="D447" s="632"/>
      <c r="E447" s="632"/>
      <c r="F447" s="636" t="s">
        <v>990</v>
      </c>
      <c r="G447" s="636" t="s">
        <v>883</v>
      </c>
      <c r="H447" s="639" t="s">
        <v>897</v>
      </c>
      <c r="I447" s="639" t="s">
        <v>928</v>
      </c>
      <c r="J447" s="635"/>
    </row>
    <row r="448" spans="1:10">
      <c r="A448" s="636" t="s">
        <v>745</v>
      </c>
      <c r="B448" s="637">
        <v>0</v>
      </c>
      <c r="C448" s="631"/>
      <c r="D448" s="632"/>
      <c r="E448" s="632"/>
      <c r="F448" s="636" t="s">
        <v>934</v>
      </c>
      <c r="G448" s="636" t="s">
        <v>979</v>
      </c>
      <c r="H448" s="639" t="s">
        <v>895</v>
      </c>
      <c r="I448" s="639" t="s">
        <v>840</v>
      </c>
      <c r="J448" s="635"/>
    </row>
    <row r="449" spans="1:10">
      <c r="A449" s="636" t="s">
        <v>746</v>
      </c>
      <c r="B449" s="637">
        <v>0</v>
      </c>
      <c r="C449" s="631"/>
      <c r="D449" s="632"/>
      <c r="E449" s="632"/>
      <c r="F449" s="636" t="s">
        <v>952</v>
      </c>
      <c r="G449" s="636" t="s">
        <v>952</v>
      </c>
      <c r="H449" s="639" t="s">
        <v>831</v>
      </c>
      <c r="I449" s="639" t="s">
        <v>884</v>
      </c>
      <c r="J449" s="635"/>
    </row>
    <row r="450" spans="1:10">
      <c r="A450" s="633" t="s">
        <v>747</v>
      </c>
      <c r="B450" s="630">
        <v>0</v>
      </c>
      <c r="C450" s="631"/>
      <c r="D450" s="632"/>
      <c r="E450" s="632"/>
      <c r="F450" s="633" t="s">
        <v>922</v>
      </c>
      <c r="G450" s="633" t="s">
        <v>929</v>
      </c>
      <c r="H450" s="634" t="s">
        <v>891</v>
      </c>
      <c r="I450" s="634" t="s">
        <v>939</v>
      </c>
      <c r="J450" s="635"/>
    </row>
    <row r="451" spans="1:10">
      <c r="A451" s="636" t="s">
        <v>748</v>
      </c>
      <c r="B451" s="637">
        <v>0</v>
      </c>
      <c r="C451" s="631"/>
      <c r="D451" s="632"/>
      <c r="E451" s="632"/>
      <c r="F451" s="636" t="s">
        <v>921</v>
      </c>
      <c r="G451" s="636" t="s">
        <v>915</v>
      </c>
      <c r="H451" s="639" t="s">
        <v>895</v>
      </c>
      <c r="I451" s="639" t="s">
        <v>1071</v>
      </c>
      <c r="J451" s="635"/>
    </row>
    <row r="452" spans="1:10">
      <c r="A452" s="636" t="s">
        <v>749</v>
      </c>
      <c r="B452" s="637">
        <v>0</v>
      </c>
      <c r="C452" s="631"/>
      <c r="D452" s="632"/>
      <c r="E452" s="632"/>
      <c r="F452" s="636" t="s">
        <v>934</v>
      </c>
      <c r="G452" s="636" t="s">
        <v>929</v>
      </c>
      <c r="H452" s="639" t="s">
        <v>856</v>
      </c>
      <c r="I452" s="639" t="s">
        <v>939</v>
      </c>
      <c r="J452" s="635"/>
    </row>
    <row r="453" spans="1:10">
      <c r="A453" s="636" t="s">
        <v>750</v>
      </c>
      <c r="B453" s="637">
        <v>0</v>
      </c>
      <c r="C453" s="631"/>
      <c r="D453" s="632"/>
      <c r="E453" s="632"/>
      <c r="F453" s="636" t="s">
        <v>922</v>
      </c>
      <c r="G453" s="636" t="s">
        <v>885</v>
      </c>
      <c r="H453" s="639" t="s">
        <v>910</v>
      </c>
      <c r="I453" s="639" t="s">
        <v>1071</v>
      </c>
      <c r="J453" s="635"/>
    </row>
    <row r="454" spans="1:10">
      <c r="A454" s="636" t="s">
        <v>751</v>
      </c>
      <c r="B454" s="637">
        <v>0</v>
      </c>
      <c r="C454" s="631"/>
      <c r="D454" s="632"/>
      <c r="E454" s="632"/>
      <c r="F454" s="636" t="s">
        <v>929</v>
      </c>
      <c r="G454" s="636" t="s">
        <v>929</v>
      </c>
      <c r="H454" s="639" t="s">
        <v>831</v>
      </c>
      <c r="I454" s="639" t="s">
        <v>1001</v>
      </c>
      <c r="J454" s="635"/>
    </row>
    <row r="455" spans="1:10" ht="28.5">
      <c r="A455" s="633" t="s">
        <v>752</v>
      </c>
      <c r="B455" s="630">
        <v>0</v>
      </c>
      <c r="C455" s="631"/>
      <c r="D455" s="632"/>
      <c r="E455" s="632"/>
      <c r="F455" s="633" t="s">
        <v>915</v>
      </c>
      <c r="G455" s="633" t="s">
        <v>993</v>
      </c>
      <c r="H455" s="634" t="s">
        <v>908</v>
      </c>
      <c r="I455" s="634" t="s">
        <v>992</v>
      </c>
      <c r="J455" s="635"/>
    </row>
    <row r="456" spans="1:10">
      <c r="A456" s="636" t="s">
        <v>753</v>
      </c>
      <c r="B456" s="637">
        <v>0</v>
      </c>
      <c r="C456" s="631"/>
      <c r="D456" s="632"/>
      <c r="E456" s="632"/>
      <c r="F456" s="636" t="s">
        <v>915</v>
      </c>
      <c r="G456" s="636" t="s">
        <v>991</v>
      </c>
      <c r="H456" s="639" t="s">
        <v>918</v>
      </c>
      <c r="I456" s="639" t="s">
        <v>992</v>
      </c>
      <c r="J456" s="635"/>
    </row>
    <row r="457" spans="1:10">
      <c r="A457" s="636" t="s">
        <v>754</v>
      </c>
      <c r="B457" s="637">
        <v>0</v>
      </c>
      <c r="C457" s="631"/>
      <c r="D457" s="632"/>
      <c r="E457" s="632"/>
      <c r="F457" s="636" t="s">
        <v>1006</v>
      </c>
      <c r="G457" s="636" t="s">
        <v>993</v>
      </c>
      <c r="H457" s="639" t="s">
        <v>856</v>
      </c>
      <c r="I457" s="639" t="s">
        <v>1010</v>
      </c>
      <c r="J457" s="635"/>
    </row>
    <row r="458" spans="1:10">
      <c r="A458" s="636" t="s">
        <v>755</v>
      </c>
      <c r="B458" s="637">
        <v>0</v>
      </c>
      <c r="C458" s="631"/>
      <c r="D458" s="632"/>
      <c r="E458" s="632"/>
      <c r="F458" s="636" t="s">
        <v>915</v>
      </c>
      <c r="G458" s="636" t="s">
        <v>993</v>
      </c>
      <c r="H458" s="639" t="s">
        <v>908</v>
      </c>
      <c r="I458" s="639" t="s">
        <v>911</v>
      </c>
      <c r="J458" s="635"/>
    </row>
    <row r="459" spans="1:10">
      <c r="A459" s="636" t="s">
        <v>756</v>
      </c>
      <c r="B459" s="637">
        <v>0</v>
      </c>
      <c r="C459" s="631"/>
      <c r="D459" s="632"/>
      <c r="E459" s="632"/>
      <c r="F459" s="636" t="s">
        <v>991</v>
      </c>
      <c r="G459" s="636" t="s">
        <v>991</v>
      </c>
      <c r="H459" s="639" t="s">
        <v>890</v>
      </c>
      <c r="I459" s="639" t="s">
        <v>911</v>
      </c>
      <c r="J459" s="635"/>
    </row>
    <row r="460" spans="1:10">
      <c r="A460" s="636" t="s">
        <v>757</v>
      </c>
      <c r="B460" s="637">
        <v>0</v>
      </c>
      <c r="C460" s="631"/>
      <c r="D460" s="632"/>
      <c r="E460" s="632"/>
      <c r="F460" s="636" t="s">
        <v>1006</v>
      </c>
      <c r="G460" s="636" t="s">
        <v>1006</v>
      </c>
      <c r="H460" s="639" t="s">
        <v>890</v>
      </c>
      <c r="I460" s="639" t="s">
        <v>911</v>
      </c>
      <c r="J460" s="635"/>
    </row>
    <row r="461" spans="1:10">
      <c r="A461" s="636" t="s">
        <v>758</v>
      </c>
      <c r="B461" s="637">
        <v>0</v>
      </c>
      <c r="C461" s="631"/>
      <c r="D461" s="632"/>
      <c r="E461" s="632"/>
      <c r="F461" s="636" t="s">
        <v>931</v>
      </c>
      <c r="G461" s="636" t="s">
        <v>931</v>
      </c>
      <c r="H461" s="639" t="s">
        <v>890</v>
      </c>
      <c r="I461" s="639" t="s">
        <v>1008</v>
      </c>
      <c r="J461" s="635"/>
    </row>
    <row r="462" spans="1:10">
      <c r="A462" s="636" t="s">
        <v>759</v>
      </c>
      <c r="B462" s="637">
        <v>0</v>
      </c>
      <c r="C462" s="631"/>
      <c r="D462" s="632"/>
      <c r="E462" s="632"/>
      <c r="F462" s="636" t="s">
        <v>915</v>
      </c>
      <c r="G462" s="636" t="s">
        <v>931</v>
      </c>
      <c r="H462" s="639" t="s">
        <v>888</v>
      </c>
      <c r="I462" s="639" t="s">
        <v>911</v>
      </c>
      <c r="J462" s="635"/>
    </row>
    <row r="463" spans="1:10" ht="30">
      <c r="A463" s="636" t="s">
        <v>760</v>
      </c>
      <c r="B463" s="637">
        <v>0</v>
      </c>
      <c r="C463" s="631"/>
      <c r="D463" s="632"/>
      <c r="E463" s="632"/>
      <c r="F463" s="636" t="s">
        <v>915</v>
      </c>
      <c r="G463" s="636" t="s">
        <v>1006</v>
      </c>
      <c r="H463" s="639" t="s">
        <v>891</v>
      </c>
      <c r="I463" s="639" t="s">
        <v>911</v>
      </c>
      <c r="J463" s="635"/>
    </row>
    <row r="464" spans="1:10">
      <c r="A464" s="636" t="s">
        <v>761</v>
      </c>
      <c r="B464" s="637">
        <v>0</v>
      </c>
      <c r="C464" s="631"/>
      <c r="D464" s="632"/>
      <c r="E464" s="632"/>
      <c r="F464" s="636" t="s">
        <v>1006</v>
      </c>
      <c r="G464" s="636" t="s">
        <v>993</v>
      </c>
      <c r="H464" s="639" t="s">
        <v>856</v>
      </c>
      <c r="I464" s="639" t="s">
        <v>911</v>
      </c>
      <c r="J464" s="635"/>
    </row>
    <row r="465" spans="1:10">
      <c r="A465" s="636" t="s">
        <v>762</v>
      </c>
      <c r="B465" s="637">
        <v>0</v>
      </c>
      <c r="C465" s="631"/>
      <c r="D465" s="632"/>
      <c r="E465" s="632"/>
      <c r="F465" s="636" t="s">
        <v>931</v>
      </c>
      <c r="G465" s="636" t="s">
        <v>931</v>
      </c>
      <c r="H465" s="639" t="s">
        <v>890</v>
      </c>
      <c r="I465" s="639" t="s">
        <v>911</v>
      </c>
      <c r="J465" s="635"/>
    </row>
    <row r="466" spans="1:10" ht="30">
      <c r="A466" s="636" t="s">
        <v>763</v>
      </c>
      <c r="B466" s="637">
        <v>0</v>
      </c>
      <c r="C466" s="631"/>
      <c r="D466" s="632"/>
      <c r="E466" s="632"/>
      <c r="F466" s="636" t="s">
        <v>993</v>
      </c>
      <c r="G466" s="636" t="s">
        <v>993</v>
      </c>
      <c r="H466" s="639" t="s">
        <v>831</v>
      </c>
      <c r="I466" s="639" t="s">
        <v>875</v>
      </c>
      <c r="J466" s="635"/>
    </row>
    <row r="467" spans="1:10">
      <c r="A467" s="633" t="s">
        <v>764</v>
      </c>
      <c r="B467" s="630">
        <v>0</v>
      </c>
      <c r="C467" s="631"/>
      <c r="D467" s="632"/>
      <c r="E467" s="632"/>
      <c r="F467" s="633" t="s">
        <v>934</v>
      </c>
      <c r="G467" s="633" t="s">
        <v>931</v>
      </c>
      <c r="H467" s="634" t="s">
        <v>908</v>
      </c>
      <c r="I467" s="634" t="s">
        <v>1002</v>
      </c>
      <c r="J467" s="635"/>
    </row>
    <row r="468" spans="1:10">
      <c r="A468" s="636" t="s">
        <v>765</v>
      </c>
      <c r="B468" s="637">
        <v>0</v>
      </c>
      <c r="C468" s="631"/>
      <c r="D468" s="632"/>
      <c r="E468" s="632"/>
      <c r="F468" s="636" t="s">
        <v>934</v>
      </c>
      <c r="G468" s="636" t="s">
        <v>915</v>
      </c>
      <c r="H468" s="639" t="s">
        <v>897</v>
      </c>
      <c r="I468" s="639" t="s">
        <v>1002</v>
      </c>
      <c r="J468" s="635"/>
    </row>
    <row r="469" spans="1:10">
      <c r="A469" s="640" t="s">
        <v>766</v>
      </c>
      <c r="B469" s="630">
        <v>0</v>
      </c>
      <c r="C469" s="631"/>
      <c r="D469" s="632"/>
      <c r="E469" s="632"/>
      <c r="F469" s="633" t="s">
        <v>915</v>
      </c>
      <c r="G469" s="633" t="s">
        <v>931</v>
      </c>
      <c r="H469" s="634" t="s">
        <v>888</v>
      </c>
      <c r="I469" s="634" t="s">
        <v>1011</v>
      </c>
      <c r="J469" s="635"/>
    </row>
    <row r="470" spans="1:10">
      <c r="A470" s="636" t="s">
        <v>767</v>
      </c>
      <c r="B470" s="637">
        <v>0</v>
      </c>
      <c r="C470" s="631"/>
      <c r="D470" s="632"/>
      <c r="E470" s="632"/>
      <c r="F470" s="636" t="s">
        <v>929</v>
      </c>
      <c r="G470" s="636" t="s">
        <v>990</v>
      </c>
      <c r="H470" s="639" t="s">
        <v>856</v>
      </c>
      <c r="I470" s="639" t="s">
        <v>1011</v>
      </c>
      <c r="J470" s="635"/>
    </row>
    <row r="471" spans="1:10">
      <c r="A471" s="636" t="s">
        <v>768</v>
      </c>
      <c r="B471" s="641">
        <v>0</v>
      </c>
      <c r="C471" s="642"/>
      <c r="D471" s="643"/>
      <c r="E471" s="643"/>
      <c r="F471" s="636" t="s">
        <v>915</v>
      </c>
      <c r="G471" s="636" t="s">
        <v>979</v>
      </c>
      <c r="H471" s="639" t="s">
        <v>856</v>
      </c>
      <c r="I471" s="644" t="s">
        <v>994</v>
      </c>
      <c r="J471" s="635"/>
    </row>
    <row r="472" spans="1:10">
      <c r="A472" s="636" t="s">
        <v>769</v>
      </c>
      <c r="B472" s="637">
        <v>0</v>
      </c>
      <c r="C472" s="631"/>
      <c r="D472" s="632"/>
      <c r="E472" s="632"/>
      <c r="F472" s="636" t="s">
        <v>929</v>
      </c>
      <c r="G472" s="636" t="s">
        <v>952</v>
      </c>
      <c r="H472" s="639" t="s">
        <v>910</v>
      </c>
      <c r="I472" s="639" t="s">
        <v>911</v>
      </c>
      <c r="J472" s="635"/>
    </row>
    <row r="473" spans="1:10">
      <c r="A473" s="636" t="s">
        <v>770</v>
      </c>
      <c r="B473" s="637">
        <v>0</v>
      </c>
      <c r="C473" s="631"/>
      <c r="D473" s="632"/>
      <c r="E473" s="632"/>
      <c r="F473" s="636" t="s">
        <v>990</v>
      </c>
      <c r="G473" s="636" t="s">
        <v>1006</v>
      </c>
      <c r="H473" s="639" t="s">
        <v>910</v>
      </c>
      <c r="I473" s="639" t="s">
        <v>911</v>
      </c>
      <c r="J473" s="635"/>
    </row>
    <row r="474" spans="1:10">
      <c r="A474" s="636" t="s">
        <v>771</v>
      </c>
      <c r="B474" s="637">
        <v>0</v>
      </c>
      <c r="C474" s="631"/>
      <c r="D474" s="632"/>
      <c r="E474" s="632"/>
      <c r="F474" s="636" t="s">
        <v>952</v>
      </c>
      <c r="G474" s="636" t="s">
        <v>952</v>
      </c>
      <c r="H474" s="639" t="s">
        <v>890</v>
      </c>
      <c r="I474" s="639" t="s">
        <v>911</v>
      </c>
      <c r="J474" s="635"/>
    </row>
    <row r="475" spans="1:10">
      <c r="A475" s="636" t="s">
        <v>772</v>
      </c>
      <c r="B475" s="637">
        <v>0</v>
      </c>
      <c r="C475" s="631"/>
      <c r="D475" s="632"/>
      <c r="E475" s="632"/>
      <c r="F475" s="636" t="s">
        <v>929</v>
      </c>
      <c r="G475" s="636" t="s">
        <v>883</v>
      </c>
      <c r="H475" s="639" t="s">
        <v>895</v>
      </c>
      <c r="I475" s="639" t="s">
        <v>911</v>
      </c>
      <c r="J475" s="635"/>
    </row>
    <row r="476" spans="1:10">
      <c r="A476" s="636" t="s">
        <v>773</v>
      </c>
      <c r="B476" s="637">
        <v>0</v>
      </c>
      <c r="C476" s="631"/>
      <c r="D476" s="632"/>
      <c r="E476" s="632"/>
      <c r="F476" s="636" t="s">
        <v>883</v>
      </c>
      <c r="G476" s="636" t="s">
        <v>952</v>
      </c>
      <c r="H476" s="639" t="s">
        <v>897</v>
      </c>
      <c r="I476" s="639" t="s">
        <v>911</v>
      </c>
      <c r="J476" s="635"/>
    </row>
    <row r="477" spans="1:10">
      <c r="A477" s="636" t="s">
        <v>774</v>
      </c>
      <c r="B477" s="637">
        <v>0</v>
      </c>
      <c r="C477" s="631"/>
      <c r="D477" s="632"/>
      <c r="E477" s="632"/>
      <c r="F477" s="636" t="s">
        <v>883</v>
      </c>
      <c r="G477" s="636" t="s">
        <v>952</v>
      </c>
      <c r="H477" s="639" t="s">
        <v>897</v>
      </c>
      <c r="I477" s="639" t="s">
        <v>911</v>
      </c>
      <c r="J477" s="635"/>
    </row>
    <row r="478" spans="1:10">
      <c r="A478" s="636" t="s">
        <v>775</v>
      </c>
      <c r="B478" s="637">
        <v>0</v>
      </c>
      <c r="C478" s="631"/>
      <c r="D478" s="632"/>
      <c r="E478" s="632"/>
      <c r="F478" s="636" t="s">
        <v>929</v>
      </c>
      <c r="G478" s="636" t="s">
        <v>929</v>
      </c>
      <c r="H478" s="639" t="s">
        <v>890</v>
      </c>
      <c r="I478" s="639" t="s">
        <v>911</v>
      </c>
      <c r="J478" s="635"/>
    </row>
    <row r="479" spans="1:10">
      <c r="A479" s="636" t="s">
        <v>776</v>
      </c>
      <c r="B479" s="637">
        <v>0</v>
      </c>
      <c r="C479" s="631"/>
      <c r="D479" s="632"/>
      <c r="E479" s="632"/>
      <c r="F479" s="636" t="s">
        <v>929</v>
      </c>
      <c r="G479" s="636" t="s">
        <v>929</v>
      </c>
      <c r="H479" s="639" t="s">
        <v>890</v>
      </c>
      <c r="I479" s="639" t="s">
        <v>911</v>
      </c>
      <c r="J479" s="635"/>
    </row>
    <row r="480" spans="1:10">
      <c r="A480" s="636" t="s">
        <v>777</v>
      </c>
      <c r="B480" s="637">
        <v>0</v>
      </c>
      <c r="C480" s="631"/>
      <c r="D480" s="632"/>
      <c r="E480" s="632"/>
      <c r="F480" s="636" t="s">
        <v>883</v>
      </c>
      <c r="G480" s="636" t="s">
        <v>883</v>
      </c>
      <c r="H480" s="639" t="s">
        <v>890</v>
      </c>
      <c r="I480" s="639" t="s">
        <v>911</v>
      </c>
      <c r="J480" s="635"/>
    </row>
    <row r="481" spans="1:10">
      <c r="A481" s="636" t="s">
        <v>778</v>
      </c>
      <c r="B481" s="637">
        <v>0</v>
      </c>
      <c r="C481" s="631"/>
      <c r="D481" s="632"/>
      <c r="E481" s="632"/>
      <c r="F481" s="636" t="s">
        <v>979</v>
      </c>
      <c r="G481" s="636" t="s">
        <v>979</v>
      </c>
      <c r="H481" s="639" t="s">
        <v>890</v>
      </c>
      <c r="I481" s="639" t="s">
        <v>911</v>
      </c>
      <c r="J481" s="635"/>
    </row>
    <row r="482" spans="1:10">
      <c r="A482" s="636" t="s">
        <v>779</v>
      </c>
      <c r="B482" s="637">
        <v>0</v>
      </c>
      <c r="C482" s="631"/>
      <c r="D482" s="632"/>
      <c r="E482" s="632"/>
      <c r="F482" s="636" t="s">
        <v>990</v>
      </c>
      <c r="G482" s="636" t="s">
        <v>990</v>
      </c>
      <c r="H482" s="639" t="s">
        <v>831</v>
      </c>
      <c r="I482" s="639" t="s">
        <v>911</v>
      </c>
      <c r="J482" s="635"/>
    </row>
    <row r="483" spans="1:10">
      <c r="A483" s="636" t="s">
        <v>780</v>
      </c>
      <c r="B483" s="637">
        <v>0</v>
      </c>
      <c r="C483" s="631"/>
      <c r="D483" s="632"/>
      <c r="E483" s="632"/>
      <c r="F483" s="636" t="s">
        <v>990</v>
      </c>
      <c r="G483" s="636" t="s">
        <v>990</v>
      </c>
      <c r="H483" s="639" t="s">
        <v>890</v>
      </c>
      <c r="I483" s="639" t="s">
        <v>911</v>
      </c>
      <c r="J483" s="635"/>
    </row>
    <row r="484" spans="1:10">
      <c r="A484" s="636" t="s">
        <v>781</v>
      </c>
      <c r="B484" s="637">
        <v>0</v>
      </c>
      <c r="C484" s="631"/>
      <c r="D484" s="632"/>
      <c r="E484" s="632"/>
      <c r="F484" s="636" t="s">
        <v>883</v>
      </c>
      <c r="G484" s="636" t="s">
        <v>883</v>
      </c>
      <c r="H484" s="639" t="s">
        <v>890</v>
      </c>
      <c r="I484" s="639" t="s">
        <v>911</v>
      </c>
      <c r="J484" s="635"/>
    </row>
    <row r="485" spans="1:10">
      <c r="A485" s="636" t="s">
        <v>782</v>
      </c>
      <c r="B485" s="637">
        <v>0</v>
      </c>
      <c r="C485" s="631"/>
      <c r="D485" s="632"/>
      <c r="E485" s="632"/>
      <c r="F485" s="636" t="s">
        <v>883</v>
      </c>
      <c r="G485" s="636" t="s">
        <v>883</v>
      </c>
      <c r="H485" s="639" t="s">
        <v>831</v>
      </c>
      <c r="I485" s="639" t="s">
        <v>911</v>
      </c>
      <c r="J485" s="635"/>
    </row>
    <row r="486" spans="1:10">
      <c r="A486" s="636" t="s">
        <v>783</v>
      </c>
      <c r="B486" s="637">
        <v>0</v>
      </c>
      <c r="C486" s="631"/>
      <c r="D486" s="632"/>
      <c r="E486" s="632"/>
      <c r="F486" s="636" t="s">
        <v>929</v>
      </c>
      <c r="G486" s="636" t="s">
        <v>929</v>
      </c>
      <c r="H486" s="639" t="s">
        <v>890</v>
      </c>
      <c r="I486" s="639" t="s">
        <v>911</v>
      </c>
      <c r="J486" s="635"/>
    </row>
    <row r="487" spans="1:10">
      <c r="A487" s="636" t="s">
        <v>784</v>
      </c>
      <c r="B487" s="637">
        <v>0</v>
      </c>
      <c r="C487" s="631"/>
      <c r="D487" s="632"/>
      <c r="E487" s="632"/>
      <c r="F487" s="636" t="s">
        <v>1006</v>
      </c>
      <c r="G487" s="636" t="s">
        <v>931</v>
      </c>
      <c r="H487" s="639" t="s">
        <v>897</v>
      </c>
      <c r="I487" s="639" t="s">
        <v>911</v>
      </c>
      <c r="J487" s="635"/>
    </row>
    <row r="488" spans="1:10">
      <c r="A488" s="636" t="s">
        <v>785</v>
      </c>
      <c r="B488" s="637">
        <v>0</v>
      </c>
      <c r="C488" s="631"/>
      <c r="D488" s="632"/>
      <c r="E488" s="632"/>
      <c r="F488" s="636" t="s">
        <v>931</v>
      </c>
      <c r="G488" s="636" t="s">
        <v>931</v>
      </c>
      <c r="H488" s="639" t="s">
        <v>890</v>
      </c>
      <c r="I488" s="639" t="s">
        <v>911</v>
      </c>
      <c r="J488" s="635"/>
    </row>
    <row r="489" spans="1:10">
      <c r="A489" s="636" t="s">
        <v>786</v>
      </c>
      <c r="B489" s="637">
        <v>0</v>
      </c>
      <c r="C489" s="631"/>
      <c r="D489" s="632"/>
      <c r="E489" s="632"/>
      <c r="F489" s="636" t="s">
        <v>931</v>
      </c>
      <c r="G489" s="636" t="s">
        <v>931</v>
      </c>
      <c r="H489" s="639" t="s">
        <v>890</v>
      </c>
      <c r="I489" s="639" t="s">
        <v>911</v>
      </c>
      <c r="J489" s="635"/>
    </row>
    <row r="490" spans="1:10">
      <c r="A490" s="636" t="s">
        <v>787</v>
      </c>
      <c r="B490" s="637">
        <v>0</v>
      </c>
      <c r="C490" s="631"/>
      <c r="D490" s="632"/>
      <c r="E490" s="632"/>
      <c r="F490" s="636" t="s">
        <v>931</v>
      </c>
      <c r="G490" s="636" t="s">
        <v>931</v>
      </c>
      <c r="H490" s="639" t="s">
        <v>890</v>
      </c>
      <c r="I490" s="639" t="s">
        <v>911</v>
      </c>
      <c r="J490" s="635"/>
    </row>
    <row r="491" spans="1:10">
      <c r="A491" s="636" t="s">
        <v>788</v>
      </c>
      <c r="B491" s="637">
        <v>0</v>
      </c>
      <c r="C491" s="631"/>
      <c r="D491" s="632"/>
      <c r="E491" s="632"/>
      <c r="F491" s="636" t="s">
        <v>931</v>
      </c>
      <c r="G491" s="636" t="s">
        <v>931</v>
      </c>
      <c r="H491" s="639" t="s">
        <v>890</v>
      </c>
      <c r="I491" s="639" t="s">
        <v>911</v>
      </c>
      <c r="J491" s="635"/>
    </row>
    <row r="492" spans="1:10" ht="30">
      <c r="A492" s="636" t="s">
        <v>789</v>
      </c>
      <c r="B492" s="637">
        <v>0</v>
      </c>
      <c r="C492" s="631"/>
      <c r="D492" s="632"/>
      <c r="E492" s="632"/>
      <c r="F492" s="636" t="s">
        <v>931</v>
      </c>
      <c r="G492" s="636" t="s">
        <v>931</v>
      </c>
      <c r="H492" s="639" t="s">
        <v>831</v>
      </c>
      <c r="I492" s="639" t="s">
        <v>1033</v>
      </c>
      <c r="J492" s="635"/>
    </row>
    <row r="493" spans="1:10">
      <c r="A493" s="633" t="s">
        <v>790</v>
      </c>
      <c r="B493" s="630">
        <v>0</v>
      </c>
      <c r="C493" s="631"/>
      <c r="D493" s="632"/>
      <c r="E493" s="632"/>
      <c r="F493" s="633" t="s">
        <v>993</v>
      </c>
      <c r="G493" s="633" t="s">
        <v>1200</v>
      </c>
      <c r="H493" s="634" t="s">
        <v>897</v>
      </c>
      <c r="I493" s="634" t="s">
        <v>1050</v>
      </c>
      <c r="J493" s="635"/>
    </row>
    <row r="494" spans="1:10">
      <c r="A494" s="636" t="s">
        <v>791</v>
      </c>
      <c r="B494" s="637">
        <v>0</v>
      </c>
      <c r="C494" s="631"/>
      <c r="D494" s="632"/>
      <c r="E494" s="632"/>
      <c r="F494" s="636" t="s">
        <v>993</v>
      </c>
      <c r="G494" s="636" t="s">
        <v>1200</v>
      </c>
      <c r="H494" s="639" t="s">
        <v>897</v>
      </c>
      <c r="I494" s="639" t="s">
        <v>1050</v>
      </c>
      <c r="J494" s="635"/>
    </row>
    <row r="495" spans="1:10">
      <c r="A495" s="636" t="s">
        <v>792</v>
      </c>
      <c r="B495" s="637">
        <v>0</v>
      </c>
      <c r="C495" s="631"/>
      <c r="D495" s="632"/>
      <c r="E495" s="632"/>
      <c r="F495" s="636" t="s">
        <v>993</v>
      </c>
      <c r="G495" s="636" t="s">
        <v>1200</v>
      </c>
      <c r="H495" s="639" t="s">
        <v>897</v>
      </c>
      <c r="I495" s="639" t="s">
        <v>1040</v>
      </c>
      <c r="J495" s="635"/>
    </row>
    <row r="496" spans="1:10">
      <c r="A496" s="636" t="s">
        <v>793</v>
      </c>
      <c r="B496" s="637">
        <v>0</v>
      </c>
      <c r="C496" s="631"/>
      <c r="D496" s="632"/>
      <c r="E496" s="632"/>
      <c r="F496" s="636" t="s">
        <v>1200</v>
      </c>
      <c r="G496" s="636" t="s">
        <v>1200</v>
      </c>
      <c r="H496" s="639" t="s">
        <v>831</v>
      </c>
      <c r="I496" s="639" t="s">
        <v>1059</v>
      </c>
      <c r="J496" s="635"/>
    </row>
    <row r="497" spans="1:10">
      <c r="A497" s="636" t="s">
        <v>794</v>
      </c>
      <c r="B497" s="637">
        <v>0</v>
      </c>
      <c r="C497" s="631"/>
      <c r="D497" s="632"/>
      <c r="E497" s="632"/>
      <c r="F497" s="636" t="s">
        <v>1200</v>
      </c>
      <c r="G497" s="636" t="s">
        <v>1200</v>
      </c>
      <c r="H497" s="639" t="s">
        <v>831</v>
      </c>
      <c r="I497" s="639" t="s">
        <v>1051</v>
      </c>
      <c r="J497" s="635"/>
    </row>
    <row r="498" spans="1:10" ht="30">
      <c r="A498" s="636" t="s">
        <v>795</v>
      </c>
      <c r="B498" s="637">
        <v>0</v>
      </c>
      <c r="C498" s="631"/>
      <c r="D498" s="632"/>
      <c r="E498" s="632"/>
      <c r="F498" s="636" t="s">
        <v>993</v>
      </c>
      <c r="G498" s="636" t="s">
        <v>993</v>
      </c>
      <c r="H498" s="639" t="s">
        <v>890</v>
      </c>
      <c r="I498" s="639" t="s">
        <v>946</v>
      </c>
      <c r="J498" s="635"/>
    </row>
    <row r="499" spans="1:10" ht="28.5">
      <c r="A499" s="633" t="s">
        <v>796</v>
      </c>
      <c r="B499" s="630">
        <v>0</v>
      </c>
      <c r="C499" s="631"/>
      <c r="D499" s="632"/>
      <c r="E499" s="632"/>
      <c r="F499" s="633" t="s">
        <v>921</v>
      </c>
      <c r="G499" s="633" t="s">
        <v>881</v>
      </c>
      <c r="H499" s="634" t="s">
        <v>1203</v>
      </c>
      <c r="I499" s="634" t="s">
        <v>1076</v>
      </c>
      <c r="J499" s="635"/>
    </row>
    <row r="500" spans="1:10">
      <c r="A500" s="636" t="s">
        <v>797</v>
      </c>
      <c r="B500" s="637">
        <v>0</v>
      </c>
      <c r="C500" s="631"/>
      <c r="D500" s="632"/>
      <c r="E500" s="632"/>
      <c r="F500" s="636" t="s">
        <v>990</v>
      </c>
      <c r="G500" s="636" t="s">
        <v>990</v>
      </c>
      <c r="H500" s="639" t="s">
        <v>890</v>
      </c>
      <c r="I500" s="639" t="s">
        <v>1076</v>
      </c>
      <c r="J500" s="635"/>
    </row>
    <row r="501" spans="1:10">
      <c r="A501" s="636" t="s">
        <v>798</v>
      </c>
      <c r="B501" s="637">
        <v>0</v>
      </c>
      <c r="C501" s="631"/>
      <c r="D501" s="632"/>
      <c r="E501" s="632"/>
      <c r="F501" s="636" t="s">
        <v>883</v>
      </c>
      <c r="G501" s="636" t="s">
        <v>952</v>
      </c>
      <c r="H501" s="639" t="s">
        <v>897</v>
      </c>
      <c r="I501" s="639" t="s">
        <v>911</v>
      </c>
      <c r="J501" s="635"/>
    </row>
    <row r="502" spans="1:10">
      <c r="A502" s="636" t="s">
        <v>799</v>
      </c>
      <c r="B502" s="637">
        <v>0</v>
      </c>
      <c r="C502" s="631"/>
      <c r="D502" s="632"/>
      <c r="E502" s="632"/>
      <c r="F502" s="636" t="s">
        <v>1200</v>
      </c>
      <c r="G502" s="636" t="s">
        <v>881</v>
      </c>
      <c r="H502" s="639" t="s">
        <v>897</v>
      </c>
      <c r="I502" s="639" t="s">
        <v>911</v>
      </c>
      <c r="J502" s="635"/>
    </row>
    <row r="503" spans="1:10">
      <c r="A503" s="636" t="s">
        <v>800</v>
      </c>
      <c r="B503" s="637">
        <v>0</v>
      </c>
      <c r="C503" s="631"/>
      <c r="D503" s="632"/>
      <c r="E503" s="632"/>
      <c r="F503" s="636" t="s">
        <v>1200</v>
      </c>
      <c r="G503" s="636" t="s">
        <v>881</v>
      </c>
      <c r="H503" s="639" t="s">
        <v>897</v>
      </c>
      <c r="I503" s="639" t="s">
        <v>911</v>
      </c>
      <c r="J503" s="635"/>
    </row>
    <row r="504" spans="1:10">
      <c r="A504" s="636" t="s">
        <v>801</v>
      </c>
      <c r="B504" s="637">
        <v>0</v>
      </c>
      <c r="C504" s="631"/>
      <c r="D504" s="632"/>
      <c r="E504" s="632"/>
      <c r="F504" s="636" t="s">
        <v>934</v>
      </c>
      <c r="G504" s="636" t="s">
        <v>929</v>
      </c>
      <c r="H504" s="639" t="s">
        <v>856</v>
      </c>
      <c r="I504" s="639" t="s">
        <v>911</v>
      </c>
      <c r="J504" s="635"/>
    </row>
    <row r="505" spans="1:10">
      <c r="A505" s="636" t="s">
        <v>802</v>
      </c>
      <c r="B505" s="637">
        <v>0</v>
      </c>
      <c r="C505" s="631"/>
      <c r="D505" s="632"/>
      <c r="E505" s="632"/>
      <c r="F505" s="636" t="s">
        <v>883</v>
      </c>
      <c r="G505" s="636" t="s">
        <v>991</v>
      </c>
      <c r="H505" s="639" t="s">
        <v>856</v>
      </c>
      <c r="I505" s="639" t="s">
        <v>911</v>
      </c>
      <c r="J505" s="635"/>
    </row>
    <row r="506" spans="1:10">
      <c r="A506" s="633" t="s">
        <v>803</v>
      </c>
      <c r="B506" s="630">
        <v>0</v>
      </c>
      <c r="C506" s="631"/>
      <c r="D506" s="632"/>
      <c r="E506" s="632"/>
      <c r="F506" s="633" t="s">
        <v>952</v>
      </c>
      <c r="G506" s="633" t="s">
        <v>1006</v>
      </c>
      <c r="H506" s="634" t="s">
        <v>1204</v>
      </c>
      <c r="I506" s="634" t="s">
        <v>911</v>
      </c>
      <c r="J506" s="635"/>
    </row>
    <row r="507" spans="1:10">
      <c r="A507" s="636" t="s">
        <v>804</v>
      </c>
      <c r="B507" s="637">
        <v>0</v>
      </c>
      <c r="C507" s="631"/>
      <c r="D507" s="632"/>
      <c r="E507" s="632"/>
      <c r="F507" s="636" t="s">
        <v>952</v>
      </c>
      <c r="G507" s="636" t="s">
        <v>952</v>
      </c>
      <c r="H507" s="639" t="s">
        <v>1078</v>
      </c>
      <c r="I507" s="639" t="s">
        <v>911</v>
      </c>
      <c r="J507" s="635"/>
    </row>
    <row r="508" spans="1:10">
      <c r="A508" s="636" t="s">
        <v>805</v>
      </c>
      <c r="B508" s="637">
        <v>0</v>
      </c>
      <c r="C508" s="631"/>
      <c r="D508" s="632"/>
      <c r="E508" s="632"/>
      <c r="F508" s="636" t="s">
        <v>1006</v>
      </c>
      <c r="G508" s="636" t="s">
        <v>1006</v>
      </c>
      <c r="H508" s="639" t="s">
        <v>831</v>
      </c>
      <c r="I508" s="639" t="s">
        <v>911</v>
      </c>
      <c r="J508" s="635"/>
    </row>
    <row r="509" spans="1:10">
      <c r="A509" s="636" t="s">
        <v>806</v>
      </c>
      <c r="B509" s="637">
        <v>0</v>
      </c>
      <c r="C509" s="631"/>
      <c r="D509" s="632"/>
      <c r="E509" s="632"/>
      <c r="F509" s="636" t="s">
        <v>921</v>
      </c>
      <c r="G509" s="636" t="s">
        <v>883</v>
      </c>
      <c r="H509" s="639" t="s">
        <v>891</v>
      </c>
      <c r="I509" s="639" t="s">
        <v>960</v>
      </c>
      <c r="J509" s="635"/>
    </row>
    <row r="510" spans="1:10" ht="30">
      <c r="A510" s="636" t="s">
        <v>796</v>
      </c>
      <c r="B510" s="637">
        <v>0</v>
      </c>
      <c r="C510" s="631"/>
      <c r="D510" s="632"/>
      <c r="E510" s="632"/>
      <c r="F510" s="636" t="s">
        <v>881</v>
      </c>
      <c r="G510" s="636" t="s">
        <v>881</v>
      </c>
      <c r="H510" s="639" t="s">
        <v>831</v>
      </c>
      <c r="I510" s="639" t="s">
        <v>863</v>
      </c>
      <c r="J510" s="635"/>
    </row>
    <row r="511" spans="1:10">
      <c r="A511" s="636" t="s">
        <v>807</v>
      </c>
      <c r="B511" s="637">
        <v>0</v>
      </c>
      <c r="C511" s="631"/>
      <c r="D511" s="632"/>
      <c r="E511" s="632"/>
      <c r="F511" s="636" t="s">
        <v>881</v>
      </c>
      <c r="G511" s="636" t="s">
        <v>881</v>
      </c>
      <c r="H511" s="639" t="s">
        <v>831</v>
      </c>
      <c r="I511" s="639" t="s">
        <v>863</v>
      </c>
      <c r="J511" s="635"/>
    </row>
    <row r="512" spans="1:10" ht="18.75">
      <c r="A512" s="629" t="s">
        <v>808</v>
      </c>
      <c r="B512" s="630">
        <v>0</v>
      </c>
      <c r="C512" s="631"/>
      <c r="D512" s="632"/>
      <c r="E512" s="632"/>
      <c r="F512" s="633" t="s">
        <v>919</v>
      </c>
      <c r="G512" s="633" t="s">
        <v>1200</v>
      </c>
      <c r="H512" s="634" t="s">
        <v>976</v>
      </c>
      <c r="I512" s="634" t="s">
        <v>1079</v>
      </c>
      <c r="J512" s="635"/>
    </row>
    <row r="513" spans="1:10">
      <c r="A513" s="636" t="s">
        <v>809</v>
      </c>
      <c r="B513" s="637">
        <v>0</v>
      </c>
      <c r="C513" s="631"/>
      <c r="D513" s="632"/>
      <c r="E513" s="632"/>
      <c r="F513" s="636" t="s">
        <v>919</v>
      </c>
      <c r="G513" s="636" t="s">
        <v>1200</v>
      </c>
      <c r="H513" s="639" t="s">
        <v>976</v>
      </c>
      <c r="I513" s="639" t="s">
        <v>1079</v>
      </c>
      <c r="J513" s="635"/>
    </row>
    <row r="514" spans="1:10">
      <c r="A514" s="636" t="s">
        <v>810</v>
      </c>
      <c r="B514" s="637">
        <v>0</v>
      </c>
      <c r="C514" s="631"/>
      <c r="D514" s="632"/>
      <c r="E514" s="632"/>
      <c r="F514" s="636" t="s">
        <v>922</v>
      </c>
      <c r="G514" s="636" t="s">
        <v>990</v>
      </c>
      <c r="H514" s="639" t="s">
        <v>908</v>
      </c>
      <c r="I514" s="639" t="s">
        <v>873</v>
      </c>
      <c r="J514" s="635"/>
    </row>
    <row r="515" spans="1:10">
      <c r="A515" s="636" t="s">
        <v>811</v>
      </c>
      <c r="B515" s="637">
        <v>0</v>
      </c>
      <c r="C515" s="631"/>
      <c r="D515" s="632"/>
      <c r="E515" s="632"/>
      <c r="F515" s="636" t="s">
        <v>920</v>
      </c>
      <c r="G515" s="636" t="s">
        <v>883</v>
      </c>
      <c r="H515" s="639" t="s">
        <v>888</v>
      </c>
      <c r="I515" s="639" t="s">
        <v>1028</v>
      </c>
      <c r="J515" s="635"/>
    </row>
    <row r="516" spans="1:10">
      <c r="A516" s="636" t="s">
        <v>812</v>
      </c>
      <c r="B516" s="637">
        <v>0</v>
      </c>
      <c r="C516" s="631"/>
      <c r="D516" s="632"/>
      <c r="E516" s="632"/>
      <c r="F516" s="636" t="s">
        <v>952</v>
      </c>
      <c r="G516" s="636" t="s">
        <v>1200</v>
      </c>
      <c r="H516" s="639" t="s">
        <v>903</v>
      </c>
      <c r="I516" s="639" t="s">
        <v>1069</v>
      </c>
      <c r="J516" s="635"/>
    </row>
    <row r="517" spans="1:10">
      <c r="A517" s="636" t="s">
        <v>813</v>
      </c>
      <c r="B517" s="637">
        <v>0</v>
      </c>
      <c r="C517" s="631"/>
      <c r="D517" s="632"/>
      <c r="E517" s="632"/>
      <c r="F517" s="636" t="s">
        <v>1200</v>
      </c>
      <c r="G517" s="636" t="s">
        <v>1200</v>
      </c>
      <c r="H517" s="639" t="s">
        <v>831</v>
      </c>
      <c r="I517" s="639" t="s">
        <v>959</v>
      </c>
      <c r="J517" s="635"/>
    </row>
    <row r="518" spans="1:10" ht="18.75">
      <c r="A518" s="629" t="s">
        <v>814</v>
      </c>
      <c r="B518" s="630">
        <v>0</v>
      </c>
      <c r="C518" s="631"/>
      <c r="D518" s="632"/>
      <c r="E518" s="632"/>
      <c r="F518" s="633" t="s">
        <v>862</v>
      </c>
      <c r="G518" s="633" t="s">
        <v>1080</v>
      </c>
      <c r="H518" s="634" t="s">
        <v>897</v>
      </c>
      <c r="I518" s="634" t="s">
        <v>1018</v>
      </c>
      <c r="J518" s="635"/>
    </row>
    <row r="519" spans="1:10">
      <c r="A519" s="636" t="s">
        <v>815</v>
      </c>
      <c r="B519" s="637">
        <v>0</v>
      </c>
      <c r="C519" s="631"/>
      <c r="D519" s="632"/>
      <c r="E519" s="632"/>
      <c r="F519" s="636" t="s">
        <v>862</v>
      </c>
      <c r="G519" s="636" t="s">
        <v>862</v>
      </c>
      <c r="H519" s="639" t="s">
        <v>890</v>
      </c>
      <c r="I519" s="639" t="s">
        <v>1018</v>
      </c>
      <c r="J519" s="635"/>
    </row>
    <row r="520" spans="1:10" ht="30">
      <c r="A520" s="636" t="s">
        <v>816</v>
      </c>
      <c r="B520" s="637">
        <v>0</v>
      </c>
      <c r="C520" s="631"/>
      <c r="D520" s="632"/>
      <c r="E520" s="632"/>
      <c r="F520" s="636" t="s">
        <v>862</v>
      </c>
      <c r="G520" s="636" t="s">
        <v>1080</v>
      </c>
      <c r="H520" s="639" t="s">
        <v>897</v>
      </c>
      <c r="I520" s="639" t="s">
        <v>893</v>
      </c>
      <c r="J520" s="635"/>
    </row>
    <row r="521" spans="1:10">
      <c r="A521" s="636" t="s">
        <v>817</v>
      </c>
      <c r="B521" s="637">
        <v>0</v>
      </c>
      <c r="C521" s="631"/>
      <c r="D521" s="632"/>
      <c r="E521" s="632"/>
      <c r="F521" s="636" t="s">
        <v>1080</v>
      </c>
      <c r="G521" s="636" t="s">
        <v>1080</v>
      </c>
      <c r="H521" s="639" t="s">
        <v>831</v>
      </c>
      <c r="I521" s="639" t="s">
        <v>885</v>
      </c>
      <c r="J521" s="635"/>
    </row>
    <row r="522" spans="1:10" ht="37.5">
      <c r="A522" s="629" t="s">
        <v>818</v>
      </c>
      <c r="B522" s="630">
        <v>0</v>
      </c>
      <c r="C522" s="631"/>
      <c r="D522" s="632"/>
      <c r="E522" s="632"/>
      <c r="F522" s="633" t="s">
        <v>1080</v>
      </c>
      <c r="G522" s="633" t="s">
        <v>828</v>
      </c>
      <c r="H522" s="634" t="s">
        <v>856</v>
      </c>
      <c r="I522" s="634" t="s">
        <v>863</v>
      </c>
      <c r="J522" s="635"/>
    </row>
    <row r="523" spans="1:10">
      <c r="A523" s="636" t="s">
        <v>819</v>
      </c>
      <c r="B523" s="637">
        <v>0</v>
      </c>
      <c r="C523" s="631"/>
      <c r="D523" s="632"/>
      <c r="E523" s="632"/>
      <c r="F523" s="636" t="s">
        <v>1080</v>
      </c>
      <c r="G523" s="636" t="s">
        <v>1080</v>
      </c>
      <c r="H523" s="639" t="s">
        <v>831</v>
      </c>
      <c r="I523" s="639" t="s">
        <v>863</v>
      </c>
      <c r="J523" s="635"/>
    </row>
    <row r="524" spans="1:10">
      <c r="A524" s="636" t="s">
        <v>820</v>
      </c>
      <c r="B524" s="637">
        <v>0</v>
      </c>
      <c r="C524" s="631"/>
      <c r="D524" s="632"/>
      <c r="E524" s="632"/>
      <c r="F524" s="636" t="s">
        <v>1080</v>
      </c>
      <c r="G524" s="636" t="s">
        <v>1205</v>
      </c>
      <c r="H524" s="639" t="s">
        <v>897</v>
      </c>
      <c r="I524" s="639" t="s">
        <v>934</v>
      </c>
      <c r="J524" s="635"/>
    </row>
    <row r="525" spans="1:10">
      <c r="A525" s="636" t="s">
        <v>821</v>
      </c>
      <c r="B525" s="637">
        <v>0</v>
      </c>
      <c r="C525" s="631"/>
      <c r="D525" s="632"/>
      <c r="E525" s="632"/>
      <c r="F525" s="636" t="s">
        <v>828</v>
      </c>
      <c r="G525" s="636" t="s">
        <v>828</v>
      </c>
      <c r="H525" s="639" t="s">
        <v>890</v>
      </c>
      <c r="I525" s="639" t="s">
        <v>1006</v>
      </c>
      <c r="J525" s="635"/>
    </row>
  </sheetData>
  <pageMargins left="0.70866141732283472" right="0.70866141732283472" top="0.74803149606299213" bottom="0.74803149606299213" header="0.31496062992125984" footer="0.31496062992125984"/>
  <pageSetup paperSize="9" scale="54" fitToHeight="17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4">
    <pageSetUpPr fitToPage="1"/>
  </sheetPr>
  <dimension ref="A2:BF343"/>
  <sheetViews>
    <sheetView view="pageBreakPreview" zoomScale="60" zoomScaleNormal="80" workbookViewId="0">
      <selection activeCell="L342" sqref="L342"/>
    </sheetView>
  </sheetViews>
  <sheetFormatPr defaultRowHeight="15"/>
  <cols>
    <col min="1" max="1" width="7.140625" style="676" customWidth="1"/>
    <col min="2" max="2" width="90.5703125" style="677" customWidth="1"/>
    <col min="3" max="3" width="16.42578125" style="676" customWidth="1"/>
    <col min="4" max="4" width="13.140625" style="676" customWidth="1"/>
    <col min="5" max="5" width="11.85546875" style="676" customWidth="1"/>
    <col min="6" max="6" width="10.85546875" style="676" customWidth="1"/>
    <col min="7" max="7" width="11.7109375" style="676" customWidth="1"/>
    <col min="8" max="8" width="12.85546875" style="676" customWidth="1"/>
    <col min="9" max="9" width="14.28515625" style="676" customWidth="1"/>
    <col min="10" max="10" width="9.7109375" style="676" customWidth="1"/>
    <col min="11" max="11" width="12.85546875" style="676" customWidth="1"/>
    <col min="12" max="12" width="12" style="676" customWidth="1"/>
    <col min="13" max="13" width="11.5703125" style="469" customWidth="1"/>
    <col min="14" max="14" width="11" style="676" customWidth="1"/>
    <col min="15" max="15" width="10.42578125" style="676" customWidth="1"/>
    <col min="16" max="16" width="12.28515625" style="676" customWidth="1"/>
    <col min="17" max="17" width="12.28515625" style="676" hidden="1" customWidth="1"/>
    <col min="18" max="18" width="15.42578125" style="676" hidden="1" customWidth="1"/>
    <col min="19" max="19" width="12.7109375" style="676" customWidth="1"/>
    <col min="20" max="49" width="8.7109375" style="676" customWidth="1"/>
    <col min="50" max="50" width="9.140625" style="837" customWidth="1"/>
    <col min="51" max="51" width="35" style="676" customWidth="1"/>
    <col min="52" max="52" width="3.7109375" style="676" customWidth="1"/>
    <col min="53" max="53" width="9.7109375" style="676" customWidth="1"/>
    <col min="54" max="54" width="9.140625" style="676" customWidth="1"/>
    <col min="55" max="16384" width="9.140625" style="676"/>
  </cols>
  <sheetData>
    <row r="2" spans="1:58" ht="15.75">
      <c r="AS2" s="678"/>
      <c r="AT2" s="679"/>
      <c r="AU2" s="679"/>
      <c r="AV2" s="679"/>
      <c r="AW2" s="679"/>
      <c r="AX2" s="829"/>
    </row>
    <row r="3" spans="1:58" ht="24.75" customHeight="1">
      <c r="B3" s="680"/>
      <c r="AS3" s="681"/>
      <c r="AT3" s="682"/>
      <c r="AU3" s="682"/>
      <c r="AV3" s="682"/>
      <c r="AW3" s="682"/>
      <c r="AX3" s="830"/>
    </row>
    <row r="4" spans="1:58" ht="15.75">
      <c r="B4" s="683" t="s">
        <v>1214</v>
      </c>
      <c r="AS4" s="683" t="s">
        <v>1214</v>
      </c>
      <c r="AT4" s="684"/>
      <c r="AU4" s="684"/>
      <c r="AV4" s="684"/>
      <c r="AW4" s="684"/>
      <c r="AX4" s="831"/>
    </row>
    <row r="5" spans="1:58" ht="15.75">
      <c r="B5" s="683" t="s">
        <v>1213</v>
      </c>
      <c r="AS5" s="683" t="s">
        <v>1213</v>
      </c>
      <c r="AT5" s="685"/>
      <c r="AU5" s="685"/>
      <c r="AV5" s="685"/>
      <c r="AW5" s="685"/>
      <c r="AX5" s="831"/>
    </row>
    <row r="7" spans="1:58" s="689" customFormat="1" ht="15.75">
      <c r="A7" s="686"/>
      <c r="B7" s="687"/>
      <c r="C7" s="688"/>
      <c r="D7" s="688"/>
      <c r="E7" s="688"/>
      <c r="F7" s="688"/>
      <c r="G7" s="688"/>
      <c r="H7" s="688"/>
      <c r="I7" s="688"/>
      <c r="J7" s="688"/>
      <c r="K7" s="688"/>
      <c r="L7" s="688"/>
      <c r="M7" s="812"/>
      <c r="N7" s="688"/>
      <c r="O7" s="688"/>
      <c r="P7" s="688"/>
      <c r="Q7" s="688"/>
      <c r="R7" s="688"/>
      <c r="S7" s="688"/>
      <c r="T7" s="688"/>
      <c r="U7" s="688"/>
      <c r="V7" s="688"/>
      <c r="W7" s="688"/>
      <c r="X7" s="688"/>
      <c r="Y7" s="344"/>
      <c r="Z7" s="344"/>
      <c r="AA7" s="344"/>
      <c r="AB7" s="344"/>
      <c r="AC7" s="344"/>
      <c r="AD7" s="344"/>
      <c r="AE7" s="344"/>
      <c r="AF7" s="344" t="s">
        <v>31</v>
      </c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1343"/>
      <c r="AX7" s="1343"/>
      <c r="AY7" s="1343"/>
      <c r="BA7" s="678"/>
      <c r="BB7" s="679"/>
      <c r="BC7" s="679"/>
      <c r="BD7" s="679"/>
      <c r="BE7" s="679"/>
      <c r="BF7" s="679"/>
    </row>
    <row r="8" spans="1:58" s="689" customFormat="1" ht="15.75">
      <c r="A8" s="686"/>
      <c r="B8" s="687"/>
      <c r="C8" s="688"/>
      <c r="D8" s="688"/>
      <c r="E8" s="688"/>
      <c r="F8" s="688"/>
      <c r="G8" s="688"/>
      <c r="H8" s="688"/>
      <c r="I8" s="688"/>
      <c r="J8" s="688"/>
      <c r="K8" s="688"/>
      <c r="L8" s="688"/>
      <c r="M8" s="812"/>
      <c r="N8" s="688"/>
      <c r="O8" s="688"/>
      <c r="P8" s="688"/>
      <c r="Q8" s="688"/>
      <c r="R8" s="688"/>
      <c r="S8" s="688"/>
      <c r="T8" s="688"/>
      <c r="U8" s="688"/>
      <c r="V8" s="688"/>
      <c r="W8" s="688"/>
      <c r="X8" s="688"/>
      <c r="Y8" s="344"/>
      <c r="Z8" s="344"/>
      <c r="AA8" s="344"/>
      <c r="AB8" s="344"/>
      <c r="AC8" s="344"/>
      <c r="AD8" s="344"/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1344"/>
      <c r="AP8" s="1344"/>
      <c r="AQ8" s="1344"/>
      <c r="AR8" s="1344"/>
      <c r="AS8" s="1344"/>
      <c r="AT8" s="1344"/>
      <c r="AU8" s="1344"/>
      <c r="AV8" s="1344"/>
      <c r="AW8" s="1344"/>
      <c r="AX8" s="1344"/>
      <c r="AY8" s="1344"/>
      <c r="BA8" s="681"/>
      <c r="BB8" s="682"/>
      <c r="BC8" s="682"/>
      <c r="BD8" s="682"/>
      <c r="BE8" s="682"/>
      <c r="BF8" s="682"/>
    </row>
    <row r="9" spans="1:58" s="691" customFormat="1" ht="86.25" customHeight="1">
      <c r="A9" s="1345"/>
      <c r="B9" s="1345"/>
      <c r="C9" s="1345"/>
      <c r="D9" s="1345"/>
      <c r="E9" s="1345"/>
      <c r="F9" s="1345"/>
      <c r="G9" s="1345"/>
      <c r="H9" s="1345"/>
      <c r="I9" s="1345"/>
      <c r="J9" s="1345"/>
      <c r="K9" s="1345"/>
      <c r="L9" s="1345"/>
      <c r="M9" s="1345"/>
      <c r="N9" s="1345"/>
      <c r="O9" s="1345"/>
      <c r="P9" s="1345"/>
      <c r="Q9" s="1345"/>
      <c r="R9" s="1345"/>
      <c r="S9" s="1345"/>
      <c r="T9" s="1345"/>
      <c r="U9" s="1345"/>
      <c r="V9" s="1345"/>
      <c r="W9" s="1345"/>
      <c r="X9" s="1345"/>
      <c r="Y9" s="1345"/>
      <c r="Z9" s="1345"/>
      <c r="AA9" s="1345"/>
      <c r="AB9" s="1345"/>
      <c r="AC9" s="1345"/>
      <c r="AD9" s="1345"/>
      <c r="AE9" s="1345"/>
      <c r="AF9" s="1345"/>
      <c r="AG9" s="1345"/>
      <c r="AH9" s="1345"/>
      <c r="AI9" s="1345"/>
      <c r="AJ9" s="1345"/>
      <c r="AK9" s="1345"/>
      <c r="AL9" s="1345"/>
      <c r="AM9" s="1345"/>
      <c r="AN9" s="1345"/>
      <c r="AO9" s="1345"/>
      <c r="AP9" s="1345"/>
      <c r="AQ9" s="1345"/>
      <c r="AR9" s="1345"/>
      <c r="AS9" s="1345"/>
      <c r="AT9" s="1345"/>
      <c r="AU9" s="1345"/>
      <c r="AV9" s="1345"/>
      <c r="AW9" s="1345"/>
      <c r="AX9" s="1345"/>
      <c r="AY9" s="690"/>
      <c r="BA9" s="683" t="s">
        <v>1212</v>
      </c>
      <c r="BB9" s="684"/>
      <c r="BC9" s="684"/>
      <c r="BD9" s="684"/>
      <c r="BE9" s="684"/>
      <c r="BF9" s="684"/>
    </row>
    <row r="10" spans="1:58" s="691" customFormat="1" ht="20.25">
      <c r="A10" s="692"/>
      <c r="B10" s="693"/>
      <c r="C10" s="352"/>
      <c r="D10" s="352"/>
      <c r="E10" s="352"/>
      <c r="F10" s="352"/>
      <c r="G10" s="352"/>
      <c r="H10" s="352"/>
      <c r="I10" s="352"/>
      <c r="J10" s="352"/>
      <c r="K10" s="352"/>
      <c r="L10" s="352"/>
      <c r="M10" s="813"/>
      <c r="N10" s="352"/>
      <c r="O10" s="352"/>
      <c r="P10" s="352"/>
      <c r="Q10" s="352"/>
      <c r="R10" s="352"/>
      <c r="S10" s="694"/>
      <c r="T10" s="694"/>
      <c r="U10" s="694"/>
      <c r="V10" s="694"/>
      <c r="W10" s="694"/>
      <c r="X10" s="694"/>
      <c r="Y10" s="352"/>
      <c r="Z10" s="352"/>
      <c r="AA10" s="352"/>
      <c r="AB10" s="352"/>
      <c r="AC10" s="352"/>
      <c r="AD10" s="352"/>
      <c r="AE10" s="352"/>
      <c r="AF10" s="352"/>
      <c r="AG10" s="352"/>
      <c r="AH10" s="352"/>
      <c r="AI10" s="352"/>
      <c r="AJ10" s="352"/>
      <c r="AK10" s="352"/>
      <c r="AL10" s="352"/>
      <c r="AM10" s="352"/>
      <c r="AN10" s="352"/>
      <c r="AO10" s="352"/>
      <c r="AP10" s="352"/>
      <c r="AQ10" s="352"/>
      <c r="AR10" s="353"/>
      <c r="AS10" s="353"/>
      <c r="AT10" s="353"/>
      <c r="AU10" s="353"/>
      <c r="AV10" s="692"/>
      <c r="AW10" s="352"/>
      <c r="AX10" s="832"/>
      <c r="AY10" s="690"/>
      <c r="BA10" s="683" t="s">
        <v>1213</v>
      </c>
      <c r="BB10" s="685"/>
      <c r="BC10" s="685"/>
      <c r="BD10" s="685"/>
      <c r="BE10" s="685"/>
      <c r="BF10" s="685"/>
    </row>
    <row r="11" spans="1:58" s="689" customFormat="1" ht="23.25">
      <c r="A11" s="1334"/>
      <c r="B11" s="1334"/>
      <c r="C11" s="1334"/>
      <c r="D11" s="1334"/>
      <c r="E11" s="695"/>
      <c r="F11" s="695"/>
      <c r="G11" s="1333"/>
      <c r="H11" s="1333"/>
      <c r="I11" s="1333"/>
      <c r="J11" s="1333"/>
      <c r="K11" s="696"/>
      <c r="L11" s="696"/>
      <c r="M11" s="814"/>
      <c r="N11" s="695"/>
      <c r="O11" s="697"/>
      <c r="P11" s="697"/>
      <c r="Q11" s="697"/>
      <c r="R11" s="698"/>
      <c r="S11" s="698"/>
      <c r="T11" s="698"/>
      <c r="U11" s="698"/>
      <c r="V11" s="698"/>
      <c r="W11" s="698"/>
      <c r="X11" s="698"/>
      <c r="Y11" s="696"/>
      <c r="Z11" s="696"/>
      <c r="AA11" s="696"/>
      <c r="AB11" s="696"/>
      <c r="AC11" s="696"/>
      <c r="AD11" s="695"/>
      <c r="AE11" s="695"/>
      <c r="AF11" s="344"/>
      <c r="AG11" s="344"/>
      <c r="AH11" s="344"/>
      <c r="AI11" s="344"/>
      <c r="AJ11" s="344"/>
      <c r="AK11" s="344"/>
      <c r="AL11" s="344"/>
      <c r="AM11" s="344"/>
      <c r="AN11" s="344"/>
      <c r="AO11" s="344"/>
      <c r="AP11" s="344"/>
      <c r="AQ11" s="344"/>
      <c r="AR11" s="359"/>
      <c r="AS11" s="360"/>
      <c r="AT11" s="360"/>
      <c r="AU11" s="359"/>
      <c r="AV11" s="1334"/>
      <c r="AW11" s="1334"/>
      <c r="AX11" s="1334"/>
      <c r="AY11" s="690"/>
      <c r="BA11" s="699"/>
      <c r="BB11" s="699"/>
      <c r="BC11" s="699"/>
      <c r="BD11" s="699"/>
      <c r="BE11" s="699"/>
      <c r="BF11" s="699"/>
    </row>
    <row r="12" spans="1:58" s="689" customFormat="1" ht="22.5">
      <c r="A12" s="1334"/>
      <c r="B12" s="1334"/>
      <c r="C12" s="1334"/>
      <c r="D12" s="1334"/>
      <c r="E12" s="700"/>
      <c r="F12" s="700"/>
      <c r="G12" s="698"/>
      <c r="H12" s="698"/>
      <c r="I12" s="698"/>
      <c r="J12" s="698"/>
      <c r="K12" s="701"/>
      <c r="L12" s="701"/>
      <c r="M12" s="815"/>
      <c r="N12" s="701"/>
      <c r="O12" s="702"/>
      <c r="P12" s="697"/>
      <c r="Q12" s="697"/>
      <c r="R12" s="698"/>
      <c r="S12" s="698"/>
      <c r="T12" s="703"/>
      <c r="U12" s="698"/>
      <c r="V12" s="698"/>
      <c r="W12" s="698"/>
      <c r="X12" s="698"/>
      <c r="Y12" s="695"/>
      <c r="Z12" s="695"/>
      <c r="AA12" s="695"/>
      <c r="AB12" s="695"/>
      <c r="AC12" s="695"/>
      <c r="AD12" s="704"/>
      <c r="AE12" s="700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59"/>
      <c r="AS12" s="360"/>
      <c r="AT12" s="360"/>
      <c r="AU12" s="359"/>
      <c r="AV12" s="1334"/>
      <c r="AW12" s="1334"/>
      <c r="AX12" s="1334"/>
      <c r="AY12" s="690"/>
    </row>
    <row r="13" spans="1:58" s="689" customFormat="1" ht="18.75">
      <c r="A13" s="1334"/>
      <c r="B13" s="1334"/>
      <c r="C13" s="1334"/>
      <c r="D13" s="1334"/>
      <c r="E13" s="700"/>
      <c r="F13" s="700"/>
      <c r="G13" s="700"/>
      <c r="H13" s="700"/>
      <c r="I13" s="700"/>
      <c r="J13" s="700"/>
      <c r="K13" s="700"/>
      <c r="L13" s="705"/>
      <c r="M13" s="816"/>
      <c r="N13" s="700"/>
      <c r="O13" s="700"/>
      <c r="P13" s="700"/>
      <c r="Q13" s="700"/>
      <c r="R13" s="700"/>
      <c r="S13" s="704"/>
      <c r="T13" s="704"/>
      <c r="U13" s="704"/>
      <c r="V13" s="704"/>
      <c r="W13" s="704"/>
      <c r="X13" s="704"/>
      <c r="Y13" s="704"/>
      <c r="Z13" s="704"/>
      <c r="AA13" s="704"/>
      <c r="AB13" s="704"/>
      <c r="AC13" s="704"/>
      <c r="AD13" s="704"/>
      <c r="AE13" s="700"/>
      <c r="AF13" s="344"/>
      <c r="AG13" s="344"/>
      <c r="AH13" s="344"/>
      <c r="AI13" s="344"/>
      <c r="AJ13" s="344"/>
      <c r="AK13" s="344"/>
      <c r="AL13" s="344"/>
      <c r="AM13" s="344"/>
      <c r="AN13" s="344"/>
      <c r="AO13" s="344"/>
      <c r="AP13" s="344"/>
      <c r="AQ13" s="344"/>
      <c r="AR13" s="359"/>
      <c r="AS13" s="360"/>
      <c r="AT13" s="360"/>
      <c r="AU13" s="359"/>
      <c r="AV13" s="1334"/>
      <c r="AW13" s="1334"/>
      <c r="AX13" s="1334"/>
      <c r="AY13" s="690"/>
    </row>
    <row r="14" spans="1:58" s="691" customFormat="1" ht="16.5" thickBot="1">
      <c r="A14" s="706"/>
      <c r="B14" s="707"/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2"/>
      <c r="N14" s="371"/>
      <c r="O14" s="371"/>
      <c r="P14" s="371"/>
      <c r="Q14" s="371"/>
      <c r="R14" s="371"/>
      <c r="S14" s="708"/>
      <c r="T14" s="708"/>
      <c r="U14" s="708"/>
      <c r="V14" s="708"/>
      <c r="W14" s="708"/>
      <c r="X14" s="708"/>
      <c r="Y14" s="371"/>
      <c r="Z14" s="371"/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833"/>
      <c r="AY14" s="690"/>
    </row>
    <row r="15" spans="1:58" s="689" customFormat="1" ht="27" customHeight="1">
      <c r="A15" s="1347" t="s">
        <v>9</v>
      </c>
      <c r="B15" s="1349" t="s">
        <v>10</v>
      </c>
      <c r="C15" s="1352" t="s">
        <v>11</v>
      </c>
      <c r="D15" s="1352" t="s">
        <v>12</v>
      </c>
      <c r="E15" s="1355" t="s">
        <v>13</v>
      </c>
      <c r="F15" s="1355"/>
      <c r="G15" s="1355"/>
      <c r="H15" s="1355"/>
      <c r="I15" s="1355"/>
      <c r="J15" s="1355"/>
      <c r="K15" s="1355" t="s">
        <v>14</v>
      </c>
      <c r="L15" s="1355"/>
      <c r="M15" s="1356" t="s">
        <v>15</v>
      </c>
      <c r="N15" s="1355" t="s">
        <v>16</v>
      </c>
      <c r="O15" s="1355" t="s">
        <v>17</v>
      </c>
      <c r="P15" s="1355"/>
      <c r="Q15" s="1352" t="s">
        <v>1211</v>
      </c>
      <c r="R15" s="1355" t="s">
        <v>18</v>
      </c>
      <c r="S15" s="1355" t="s">
        <v>19</v>
      </c>
      <c r="T15" s="1359" t="s">
        <v>1215</v>
      </c>
      <c r="U15" s="1360"/>
      <c r="V15" s="1360"/>
      <c r="W15" s="1360"/>
      <c r="X15" s="1360"/>
      <c r="Y15" s="1360"/>
      <c r="Z15" s="1360"/>
      <c r="AA15" s="1360"/>
      <c r="AB15" s="1360"/>
      <c r="AC15" s="1360"/>
      <c r="AD15" s="1360"/>
      <c r="AE15" s="1360"/>
      <c r="AF15" s="1360"/>
      <c r="AG15" s="1360"/>
      <c r="AH15" s="1360"/>
      <c r="AI15" s="1360"/>
      <c r="AJ15" s="1360"/>
      <c r="AK15" s="1360"/>
      <c r="AL15" s="1360"/>
      <c r="AM15" s="1360"/>
      <c r="AN15" s="1360"/>
      <c r="AO15" s="1360"/>
      <c r="AP15" s="1360"/>
      <c r="AQ15" s="1360"/>
      <c r="AR15" s="1360"/>
      <c r="AS15" s="1360"/>
      <c r="AT15" s="1360"/>
      <c r="AU15" s="1360"/>
      <c r="AV15" s="1360"/>
      <c r="AW15" s="1360"/>
      <c r="AX15" s="1361"/>
      <c r="AY15" s="1335" t="s">
        <v>21</v>
      </c>
    </row>
    <row r="16" spans="1:58" s="689" customFormat="1" ht="15.75">
      <c r="A16" s="1348"/>
      <c r="B16" s="1350"/>
      <c r="C16" s="1353"/>
      <c r="D16" s="1353"/>
      <c r="E16" s="1337" t="s">
        <v>22</v>
      </c>
      <c r="F16" s="1337"/>
      <c r="G16" s="1338"/>
      <c r="H16" s="1337" t="s">
        <v>23</v>
      </c>
      <c r="I16" s="1337"/>
      <c r="J16" s="1337"/>
      <c r="K16" s="1337"/>
      <c r="L16" s="1337"/>
      <c r="M16" s="1357"/>
      <c r="N16" s="1337"/>
      <c r="O16" s="1337"/>
      <c r="P16" s="1337"/>
      <c r="Q16" s="1353"/>
      <c r="R16" s="1337"/>
      <c r="S16" s="1337"/>
      <c r="T16" s="1362"/>
      <c r="U16" s="1363"/>
      <c r="V16" s="1363"/>
      <c r="W16" s="1363"/>
      <c r="X16" s="1363"/>
      <c r="Y16" s="1363"/>
      <c r="Z16" s="1363"/>
      <c r="AA16" s="1363"/>
      <c r="AB16" s="1363"/>
      <c r="AC16" s="1363"/>
      <c r="AD16" s="1363"/>
      <c r="AE16" s="1363"/>
      <c r="AF16" s="1363"/>
      <c r="AG16" s="1363"/>
      <c r="AH16" s="1363"/>
      <c r="AI16" s="1363"/>
      <c r="AJ16" s="1363"/>
      <c r="AK16" s="1363"/>
      <c r="AL16" s="1363"/>
      <c r="AM16" s="1363"/>
      <c r="AN16" s="1363"/>
      <c r="AO16" s="1363"/>
      <c r="AP16" s="1363"/>
      <c r="AQ16" s="1363"/>
      <c r="AR16" s="1363"/>
      <c r="AS16" s="1363"/>
      <c r="AT16" s="1363"/>
      <c r="AU16" s="1363"/>
      <c r="AV16" s="1363"/>
      <c r="AW16" s="1363"/>
      <c r="AX16" s="1364"/>
      <c r="AY16" s="1336"/>
    </row>
    <row r="17" spans="1:51" s="689" customFormat="1" ht="21.75" customHeight="1">
      <c r="A17" s="1348"/>
      <c r="B17" s="1351"/>
      <c r="C17" s="1354"/>
      <c r="D17" s="1354"/>
      <c r="E17" s="709" t="s">
        <v>24</v>
      </c>
      <c r="F17" s="709" t="s">
        <v>25</v>
      </c>
      <c r="G17" s="709" t="s">
        <v>26</v>
      </c>
      <c r="H17" s="709" t="s">
        <v>24</v>
      </c>
      <c r="I17" s="709" t="s">
        <v>25</v>
      </c>
      <c r="J17" s="709" t="s">
        <v>26</v>
      </c>
      <c r="K17" s="709" t="s">
        <v>24</v>
      </c>
      <c r="L17" s="709" t="s">
        <v>26</v>
      </c>
      <c r="M17" s="1358"/>
      <c r="N17" s="1337"/>
      <c r="O17" s="709" t="s">
        <v>24</v>
      </c>
      <c r="P17" s="709" t="s">
        <v>26</v>
      </c>
      <c r="Q17" s="1354"/>
      <c r="R17" s="1337"/>
      <c r="S17" s="1337"/>
      <c r="T17" s="710">
        <v>1</v>
      </c>
      <c r="U17" s="710">
        <v>2</v>
      </c>
      <c r="V17" s="710">
        <v>3</v>
      </c>
      <c r="W17" s="710">
        <v>4</v>
      </c>
      <c r="X17" s="710">
        <v>5</v>
      </c>
      <c r="Y17" s="710">
        <v>6</v>
      </c>
      <c r="Z17" s="710">
        <v>7</v>
      </c>
      <c r="AA17" s="710">
        <v>8</v>
      </c>
      <c r="AB17" s="710">
        <v>9</v>
      </c>
      <c r="AC17" s="710">
        <v>10</v>
      </c>
      <c r="AD17" s="710">
        <v>11</v>
      </c>
      <c r="AE17" s="710">
        <v>12</v>
      </c>
      <c r="AF17" s="710">
        <v>13</v>
      </c>
      <c r="AG17" s="710">
        <v>14</v>
      </c>
      <c r="AH17" s="710">
        <v>15</v>
      </c>
      <c r="AI17" s="710">
        <v>16</v>
      </c>
      <c r="AJ17" s="710">
        <v>17</v>
      </c>
      <c r="AK17" s="710">
        <v>18</v>
      </c>
      <c r="AL17" s="710">
        <v>19</v>
      </c>
      <c r="AM17" s="710">
        <v>20</v>
      </c>
      <c r="AN17" s="710">
        <v>21</v>
      </c>
      <c r="AO17" s="710">
        <v>22</v>
      </c>
      <c r="AP17" s="710">
        <v>23</v>
      </c>
      <c r="AQ17" s="710">
        <v>24</v>
      </c>
      <c r="AR17" s="710">
        <v>25</v>
      </c>
      <c r="AS17" s="710">
        <v>26</v>
      </c>
      <c r="AT17" s="710">
        <v>27</v>
      </c>
      <c r="AU17" s="710">
        <v>28</v>
      </c>
      <c r="AV17" s="710">
        <v>29</v>
      </c>
      <c r="AW17" s="710">
        <v>30</v>
      </c>
      <c r="AX17" s="834">
        <v>31</v>
      </c>
      <c r="AY17" s="1336"/>
    </row>
    <row r="18" spans="1:51" s="715" customFormat="1" ht="15.75">
      <c r="A18" s="711">
        <v>1</v>
      </c>
      <c r="B18" s="712">
        <v>2</v>
      </c>
      <c r="C18" s="709">
        <v>3</v>
      </c>
      <c r="D18" s="709">
        <v>4</v>
      </c>
      <c r="E18" s="1337">
        <v>5</v>
      </c>
      <c r="F18" s="1337"/>
      <c r="G18" s="1337"/>
      <c r="H18" s="1337">
        <v>6</v>
      </c>
      <c r="I18" s="1337"/>
      <c r="J18" s="1337"/>
      <c r="K18" s="1339" t="s">
        <v>27</v>
      </c>
      <c r="L18" s="1339"/>
      <c r="M18" s="817" t="s">
        <v>28</v>
      </c>
      <c r="N18" s="713" t="s">
        <v>29</v>
      </c>
      <c r="O18" s="1337">
        <v>10</v>
      </c>
      <c r="P18" s="1337"/>
      <c r="Q18" s="709"/>
      <c r="R18" s="709">
        <v>11</v>
      </c>
      <c r="S18" s="710">
        <v>12</v>
      </c>
      <c r="T18" s="1340">
        <v>13</v>
      </c>
      <c r="U18" s="1341"/>
      <c r="V18" s="1341"/>
      <c r="W18" s="1341"/>
      <c r="X18" s="1341"/>
      <c r="Y18" s="1341"/>
      <c r="Z18" s="1341"/>
      <c r="AA18" s="1341"/>
      <c r="AB18" s="1341"/>
      <c r="AC18" s="1341"/>
      <c r="AD18" s="1341"/>
      <c r="AE18" s="1341"/>
      <c r="AF18" s="1341"/>
      <c r="AG18" s="1341"/>
      <c r="AH18" s="1341"/>
      <c r="AI18" s="1341"/>
      <c r="AJ18" s="1341"/>
      <c r="AK18" s="1341"/>
      <c r="AL18" s="1341"/>
      <c r="AM18" s="1341"/>
      <c r="AN18" s="1341"/>
      <c r="AO18" s="1341"/>
      <c r="AP18" s="1341"/>
      <c r="AQ18" s="1341"/>
      <c r="AR18" s="1341"/>
      <c r="AS18" s="1341"/>
      <c r="AT18" s="1341"/>
      <c r="AU18" s="1341"/>
      <c r="AV18" s="1341"/>
      <c r="AW18" s="1341"/>
      <c r="AX18" s="1342"/>
      <c r="AY18" s="714">
        <v>14</v>
      </c>
    </row>
    <row r="19" spans="1:51" ht="18.75">
      <c r="A19" s="716">
        <v>1</v>
      </c>
      <c r="B19" s="1365" t="s">
        <v>74</v>
      </c>
      <c r="C19" s="1365"/>
      <c r="D19" s="1365"/>
      <c r="E19" s="1365">
        <v>42045</v>
      </c>
      <c r="F19" s="1365"/>
      <c r="G19" s="1365"/>
      <c r="H19" s="1365">
        <v>42310</v>
      </c>
      <c r="I19" s="1365"/>
      <c r="J19" s="1365"/>
      <c r="K19" s="1365"/>
      <c r="L19" s="1365"/>
      <c r="M19" s="1365"/>
      <c r="N19" s="1365"/>
      <c r="O19" s="1365"/>
      <c r="P19" s="1365"/>
      <c r="Q19" s="1365"/>
      <c r="R19" s="1365"/>
      <c r="S19" s="1365"/>
      <c r="T19" s="1365"/>
      <c r="U19" s="1365"/>
      <c r="V19" s="1365"/>
      <c r="W19" s="1365"/>
      <c r="X19" s="1365"/>
      <c r="Y19" s="1365"/>
      <c r="Z19" s="1365"/>
      <c r="AA19" s="1365"/>
      <c r="AB19" s="1365"/>
      <c r="AC19" s="1365"/>
      <c r="AD19" s="1365"/>
      <c r="AE19" s="1365"/>
      <c r="AF19" s="1365"/>
      <c r="AG19" s="1365"/>
      <c r="AH19" s="1365"/>
      <c r="AI19" s="1365"/>
      <c r="AJ19" s="1365"/>
      <c r="AK19" s="1365"/>
      <c r="AL19" s="1365"/>
      <c r="AM19" s="1365"/>
      <c r="AN19" s="1365"/>
      <c r="AO19" s="1365"/>
      <c r="AP19" s="1365"/>
      <c r="AQ19" s="1365"/>
      <c r="AR19" s="1365"/>
      <c r="AS19" s="1365"/>
      <c r="AT19" s="1365"/>
      <c r="AU19" s="1365"/>
      <c r="AV19" s="1365"/>
      <c r="AW19" s="1365"/>
      <c r="AX19" s="1365"/>
      <c r="AY19" s="1366"/>
    </row>
    <row r="20" spans="1:51" hidden="1">
      <c r="A20" s="1369" t="s">
        <v>30</v>
      </c>
      <c r="B20" s="1370" t="s">
        <v>169</v>
      </c>
      <c r="C20" s="1316" t="s">
        <v>39</v>
      </c>
      <c r="D20" s="1318">
        <v>100</v>
      </c>
      <c r="E20" s="1368">
        <v>42045</v>
      </c>
      <c r="F20" s="1368"/>
      <c r="G20" s="1368">
        <v>42045</v>
      </c>
      <c r="H20" s="1368">
        <v>42063</v>
      </c>
      <c r="I20" s="1368"/>
      <c r="J20" s="1368">
        <v>42054</v>
      </c>
      <c r="K20" s="1318">
        <f>O20+август!L14</f>
        <v>99.996207777462388</v>
      </c>
      <c r="L20" s="1318">
        <f>P20+август!L14</f>
        <v>99.996207777462388</v>
      </c>
      <c r="M20" s="1229">
        <f>D20-L20</f>
        <v>3.7922225376121332E-3</v>
      </c>
      <c r="N20" s="1331">
        <f>L20/D20*100</f>
        <v>99.996207777462388</v>
      </c>
      <c r="O20" s="1318">
        <f>SUM(T20:AX20)</f>
        <v>0</v>
      </c>
      <c r="P20" s="1331">
        <f>SUM(T21:AX21)</f>
        <v>0</v>
      </c>
      <c r="Q20" s="717"/>
      <c r="R20" s="1331">
        <v>0</v>
      </c>
      <c r="S20" s="710"/>
      <c r="T20" s="718"/>
      <c r="U20" s="718"/>
      <c r="V20" s="718"/>
      <c r="W20" s="718"/>
      <c r="X20" s="718"/>
      <c r="Y20" s="718"/>
      <c r="Z20" s="718"/>
      <c r="AA20" s="718"/>
      <c r="AB20" s="718"/>
      <c r="AC20" s="718"/>
      <c r="AD20" s="718"/>
      <c r="AE20" s="718"/>
      <c r="AF20" s="718"/>
      <c r="AG20" s="718"/>
      <c r="AH20" s="718"/>
      <c r="AI20" s="718"/>
      <c r="AJ20" s="718"/>
      <c r="AK20" s="718"/>
      <c r="AL20" s="718"/>
      <c r="AM20" s="718"/>
      <c r="AN20" s="718"/>
      <c r="AO20" s="718"/>
      <c r="AP20" s="718"/>
      <c r="AQ20" s="718"/>
      <c r="AR20" s="718"/>
      <c r="AS20" s="718"/>
      <c r="AT20" s="718"/>
      <c r="AU20" s="718"/>
      <c r="AV20" s="1371"/>
      <c r="AW20" s="1373"/>
      <c r="AX20" s="1346"/>
      <c r="AY20" s="1324"/>
    </row>
    <row r="21" spans="1:51" hidden="1">
      <c r="A21" s="1369"/>
      <c r="B21" s="1370"/>
      <c r="C21" s="1317"/>
      <c r="D21" s="1318"/>
      <c r="E21" s="1368"/>
      <c r="F21" s="1368"/>
      <c r="G21" s="1368"/>
      <c r="H21" s="1368"/>
      <c r="I21" s="1368"/>
      <c r="J21" s="1368"/>
      <c r="K21" s="1318"/>
      <c r="L21" s="1318"/>
      <c r="M21" s="1230"/>
      <c r="N21" s="1332"/>
      <c r="O21" s="1318"/>
      <c r="P21" s="1332"/>
      <c r="Q21" s="719"/>
      <c r="R21" s="1332"/>
      <c r="S21" s="710"/>
      <c r="T21" s="718"/>
      <c r="U21" s="718"/>
      <c r="V21" s="718"/>
      <c r="W21" s="718"/>
      <c r="X21" s="718"/>
      <c r="Y21" s="718"/>
      <c r="Z21" s="718"/>
      <c r="AA21" s="718"/>
      <c r="AB21" s="718"/>
      <c r="AC21" s="718"/>
      <c r="AD21" s="718"/>
      <c r="AE21" s="718"/>
      <c r="AF21" s="718"/>
      <c r="AG21" s="718"/>
      <c r="AH21" s="718"/>
      <c r="AI21" s="718"/>
      <c r="AJ21" s="718"/>
      <c r="AK21" s="718"/>
      <c r="AL21" s="718"/>
      <c r="AM21" s="718"/>
      <c r="AN21" s="718"/>
      <c r="AO21" s="718"/>
      <c r="AP21" s="718"/>
      <c r="AQ21" s="718"/>
      <c r="AR21" s="718"/>
      <c r="AS21" s="718"/>
      <c r="AT21" s="718"/>
      <c r="AU21" s="718"/>
      <c r="AV21" s="1372"/>
      <c r="AW21" s="1373"/>
      <c r="AX21" s="1346"/>
      <c r="AY21" s="1325"/>
    </row>
    <row r="22" spans="1:51" hidden="1">
      <c r="A22" s="1369" t="s">
        <v>37</v>
      </c>
      <c r="B22" s="1370" t="s">
        <v>75</v>
      </c>
      <c r="C22" s="1316" t="s">
        <v>39</v>
      </c>
      <c r="D22" s="1318">
        <v>100</v>
      </c>
      <c r="E22" s="1368">
        <v>42045</v>
      </c>
      <c r="F22" s="1368"/>
      <c r="G22" s="1368">
        <v>42043</v>
      </c>
      <c r="H22" s="1368">
        <v>42063</v>
      </c>
      <c r="I22" s="1368"/>
      <c r="J22" s="1368">
        <v>42054</v>
      </c>
      <c r="K22" s="1318">
        <f>O22+август!L16</f>
        <v>100</v>
      </c>
      <c r="L22" s="1318">
        <f>P22+август!L16</f>
        <v>100</v>
      </c>
      <c r="M22" s="1229">
        <f>D22-L22</f>
        <v>0</v>
      </c>
      <c r="N22" s="1331">
        <f>L22/D22*100</f>
        <v>100</v>
      </c>
      <c r="O22" s="1318">
        <f>SUM(T22:AX22)</f>
        <v>0</v>
      </c>
      <c r="P22" s="1331">
        <f>SUM(T23:AX23)</f>
        <v>0</v>
      </c>
      <c r="Q22" s="717"/>
      <c r="R22" s="1331">
        <v>0</v>
      </c>
      <c r="S22" s="710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718"/>
      <c r="AK22" s="718"/>
      <c r="AL22" s="718"/>
      <c r="AM22" s="718"/>
      <c r="AN22" s="718"/>
      <c r="AO22" s="718"/>
      <c r="AP22" s="718"/>
      <c r="AQ22" s="718"/>
      <c r="AR22" s="718"/>
      <c r="AS22" s="718"/>
      <c r="AT22" s="718"/>
      <c r="AU22" s="718"/>
      <c r="AV22" s="718"/>
      <c r="AW22" s="718"/>
      <c r="AX22" s="718"/>
      <c r="AY22" s="1324" t="s">
        <v>31</v>
      </c>
    </row>
    <row r="23" spans="1:51" hidden="1">
      <c r="A23" s="1369"/>
      <c r="B23" s="1370"/>
      <c r="C23" s="1317"/>
      <c r="D23" s="1318"/>
      <c r="E23" s="1368"/>
      <c r="F23" s="1368"/>
      <c r="G23" s="1368"/>
      <c r="H23" s="1368"/>
      <c r="I23" s="1368"/>
      <c r="J23" s="1368"/>
      <c r="K23" s="1318"/>
      <c r="L23" s="1318"/>
      <c r="M23" s="1230"/>
      <c r="N23" s="1332"/>
      <c r="O23" s="1318"/>
      <c r="P23" s="1332"/>
      <c r="Q23" s="719"/>
      <c r="R23" s="1332"/>
      <c r="S23" s="710"/>
      <c r="T23" s="718"/>
      <c r="U23" s="718"/>
      <c r="V23" s="718"/>
      <c r="W23" s="718"/>
      <c r="X23" s="718"/>
      <c r="Y23" s="718"/>
      <c r="Z23" s="718"/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1325"/>
    </row>
    <row r="24" spans="1:51" ht="18.75">
      <c r="A24" s="716">
        <v>2</v>
      </c>
      <c r="B24" s="1365" t="s">
        <v>65</v>
      </c>
      <c r="C24" s="1365"/>
      <c r="D24" s="1365"/>
      <c r="E24" s="1365">
        <v>42045</v>
      </c>
      <c r="F24" s="1365"/>
      <c r="G24" s="1365"/>
      <c r="H24" s="1365">
        <v>42227</v>
      </c>
      <c r="I24" s="1365"/>
      <c r="J24" s="1365"/>
      <c r="K24" s="1365"/>
      <c r="L24" s="1365"/>
      <c r="M24" s="1365"/>
      <c r="N24" s="1365"/>
      <c r="O24" s="1365"/>
      <c r="P24" s="1365"/>
      <c r="Q24" s="1365"/>
      <c r="R24" s="1365"/>
      <c r="S24" s="1365"/>
      <c r="T24" s="1365"/>
      <c r="U24" s="1365"/>
      <c r="V24" s="1365"/>
      <c r="W24" s="1365"/>
      <c r="X24" s="1365"/>
      <c r="Y24" s="1365"/>
      <c r="Z24" s="1365"/>
      <c r="AA24" s="1365"/>
      <c r="AB24" s="1365"/>
      <c r="AC24" s="1365"/>
      <c r="AD24" s="1365"/>
      <c r="AE24" s="1365"/>
      <c r="AF24" s="1365"/>
      <c r="AG24" s="1365"/>
      <c r="AH24" s="1365"/>
      <c r="AI24" s="1365"/>
      <c r="AJ24" s="1365"/>
      <c r="AK24" s="1365"/>
      <c r="AL24" s="1365"/>
      <c r="AM24" s="1365"/>
      <c r="AN24" s="1365"/>
      <c r="AO24" s="1365"/>
      <c r="AP24" s="1365"/>
      <c r="AQ24" s="1365"/>
      <c r="AR24" s="1365"/>
      <c r="AS24" s="1365"/>
      <c r="AT24" s="1365"/>
      <c r="AU24" s="1365"/>
      <c r="AV24" s="1365"/>
      <c r="AW24" s="1365"/>
      <c r="AX24" s="1365"/>
      <c r="AY24" s="1366"/>
    </row>
    <row r="25" spans="1:51">
      <c r="A25" s="1367" t="s">
        <v>66</v>
      </c>
      <c r="B25" s="1315" t="s">
        <v>1081</v>
      </c>
      <c r="C25" s="1329" t="s">
        <v>33</v>
      </c>
      <c r="D25" s="1329">
        <v>35.229999999999997</v>
      </c>
      <c r="E25" s="1368">
        <v>42047</v>
      </c>
      <c r="F25" s="1368"/>
      <c r="G25" s="1368">
        <v>42047</v>
      </c>
      <c r="H25" s="1368">
        <v>42313</v>
      </c>
      <c r="I25" s="1368">
        <v>42333</v>
      </c>
      <c r="J25" s="1374"/>
      <c r="K25" s="1328">
        <f>сентябрь!L19+O25</f>
        <v>32.85</v>
      </c>
      <c r="L25" s="1328">
        <f>сентябрь!L19+P25</f>
        <v>32.85</v>
      </c>
      <c r="M25" s="1199">
        <f>D25-L25</f>
        <v>2.3799999999999955</v>
      </c>
      <c r="N25" s="1318">
        <f>L25/D25*100</f>
        <v>93.244393982401377</v>
      </c>
      <c r="O25" s="1318">
        <f>SUM(T25:AX25)</f>
        <v>0</v>
      </c>
      <c r="P25" s="1318">
        <f>SUM(T26:AX26)</f>
        <v>0</v>
      </c>
      <c r="Q25" s="1331">
        <v>2</v>
      </c>
      <c r="R25" s="1318" t="e">
        <f t="shared" ref="R25:R35" si="0">P25/O25*100</f>
        <v>#DIV/0!</v>
      </c>
      <c r="S25" s="710" t="s">
        <v>34</v>
      </c>
      <c r="T25" s="718"/>
      <c r="U25" s="718"/>
      <c r="V25" s="718"/>
      <c r="W25" s="718"/>
      <c r="X25" s="718"/>
      <c r="Y25" s="718"/>
      <c r="Z25" s="718"/>
      <c r="AA25" s="718"/>
      <c r="AB25" s="718"/>
      <c r="AC25" s="718"/>
      <c r="AD25" s="718"/>
      <c r="AE25" s="718"/>
      <c r="AF25" s="718"/>
      <c r="AG25" s="718"/>
      <c r="AH25" s="718"/>
      <c r="AI25" s="718"/>
      <c r="AJ25" s="718"/>
      <c r="AK25" s="718"/>
      <c r="AL25" s="718"/>
      <c r="AM25" s="718"/>
      <c r="AN25" s="718"/>
      <c r="AO25" s="718"/>
      <c r="AP25" s="718"/>
      <c r="AQ25" s="718"/>
      <c r="AR25" s="718"/>
      <c r="AS25" s="718"/>
      <c r="AT25" s="718"/>
      <c r="AU25" s="718"/>
      <c r="AV25" s="718"/>
      <c r="AW25" s="718"/>
      <c r="AX25" s="718"/>
      <c r="AY25" s="1324" t="s">
        <v>1232</v>
      </c>
    </row>
    <row r="26" spans="1:51">
      <c r="A26" s="1367"/>
      <c r="B26" s="1315"/>
      <c r="C26" s="1329"/>
      <c r="D26" s="1329"/>
      <c r="E26" s="1368"/>
      <c r="F26" s="1368"/>
      <c r="G26" s="1368"/>
      <c r="H26" s="1368"/>
      <c r="I26" s="1368"/>
      <c r="J26" s="1374"/>
      <c r="K26" s="1329"/>
      <c r="L26" s="1329"/>
      <c r="M26" s="1199"/>
      <c r="N26" s="1318"/>
      <c r="O26" s="1318"/>
      <c r="P26" s="1318"/>
      <c r="Q26" s="1332"/>
      <c r="R26" s="1318"/>
      <c r="S26" s="710" t="s">
        <v>35</v>
      </c>
      <c r="T26" s="718"/>
      <c r="U26" s="718"/>
      <c r="V26" s="718"/>
      <c r="W26" s="718"/>
      <c r="X26" s="718"/>
      <c r="Y26" s="718"/>
      <c r="Z26" s="718"/>
      <c r="AA26" s="718"/>
      <c r="AB26" s="718"/>
      <c r="AC26" s="718"/>
      <c r="AD26" s="718"/>
      <c r="AE26" s="718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1"/>
      <c r="AW26" s="722"/>
      <c r="AX26" s="818"/>
      <c r="AY26" s="1325"/>
    </row>
    <row r="27" spans="1:51">
      <c r="A27" s="1367" t="s">
        <v>67</v>
      </c>
      <c r="B27" s="1315" t="s">
        <v>1082</v>
      </c>
      <c r="C27" s="1329" t="s">
        <v>33</v>
      </c>
      <c r="D27" s="1329">
        <v>35.229999999999997</v>
      </c>
      <c r="E27" s="1368">
        <v>42047</v>
      </c>
      <c r="F27" s="1368" t="s">
        <v>31</v>
      </c>
      <c r="G27" s="1368">
        <v>42047</v>
      </c>
      <c r="H27" s="1368">
        <v>42313</v>
      </c>
      <c r="I27" s="1368">
        <v>42333</v>
      </c>
      <c r="J27" s="1368"/>
      <c r="K27" s="1328">
        <f>сентябрь!L21+O27</f>
        <v>6.5500000000000007</v>
      </c>
      <c r="L27" s="1328">
        <f>сентябрь!L21+P27</f>
        <v>6.5500000000000007</v>
      </c>
      <c r="M27" s="1199">
        <f>D27-L27</f>
        <v>28.679999999999996</v>
      </c>
      <c r="N27" s="1318">
        <f>L27/D27*100</f>
        <v>18.59210899801306</v>
      </c>
      <c r="O27" s="1318">
        <f>SUM(T27:AX27)</f>
        <v>0</v>
      </c>
      <c r="P27" s="1318">
        <f>SUM(T28:AX28)</f>
        <v>0</v>
      </c>
      <c r="Q27" s="1331"/>
      <c r="R27" s="1318" t="e">
        <f t="shared" si="0"/>
        <v>#DIV/0!</v>
      </c>
      <c r="S27" s="710" t="s">
        <v>34</v>
      </c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718"/>
      <c r="AK27" s="718"/>
      <c r="AL27" s="718"/>
      <c r="AM27" s="718"/>
      <c r="AN27" s="718"/>
      <c r="AO27" s="718"/>
      <c r="AP27" s="718"/>
      <c r="AQ27" s="718"/>
      <c r="AR27" s="718"/>
      <c r="AS27" s="718"/>
      <c r="AT27" s="718"/>
      <c r="AU27" s="718"/>
      <c r="AV27" s="718"/>
      <c r="AW27" s="718"/>
      <c r="AX27" s="718"/>
      <c r="AY27" s="1324" t="s">
        <v>1232</v>
      </c>
    </row>
    <row r="28" spans="1:51">
      <c r="A28" s="1367"/>
      <c r="B28" s="1315"/>
      <c r="C28" s="1329"/>
      <c r="D28" s="1329"/>
      <c r="E28" s="1368"/>
      <c r="F28" s="1368"/>
      <c r="G28" s="1368"/>
      <c r="H28" s="1368"/>
      <c r="I28" s="1368"/>
      <c r="J28" s="1368"/>
      <c r="K28" s="1329"/>
      <c r="L28" s="1329"/>
      <c r="M28" s="1199"/>
      <c r="N28" s="1318"/>
      <c r="O28" s="1318"/>
      <c r="P28" s="1318"/>
      <c r="Q28" s="1332"/>
      <c r="R28" s="1318"/>
      <c r="S28" s="710" t="s">
        <v>35</v>
      </c>
      <c r="T28" s="718"/>
      <c r="U28" s="718"/>
      <c r="V28" s="718"/>
      <c r="W28" s="718"/>
      <c r="X28" s="718"/>
      <c r="Y28" s="718"/>
      <c r="Z28" s="718"/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/>
      <c r="AX28" s="718"/>
      <c r="AY28" s="1325"/>
    </row>
    <row r="29" spans="1:51">
      <c r="A29" s="1367" t="s">
        <v>68</v>
      </c>
      <c r="B29" s="1315" t="s">
        <v>1083</v>
      </c>
      <c r="C29" s="1329" t="s">
        <v>33</v>
      </c>
      <c r="D29" s="1329">
        <v>35.229999999999997</v>
      </c>
      <c r="E29" s="1368">
        <v>42102</v>
      </c>
      <c r="F29" s="1368" t="s">
        <v>31</v>
      </c>
      <c r="G29" s="1368">
        <v>42102</v>
      </c>
      <c r="H29" s="1368">
        <v>42118</v>
      </c>
      <c r="I29" s="1368">
        <v>42328</v>
      </c>
      <c r="J29" s="1368"/>
      <c r="K29" s="1328">
        <f>сентябрь!L23+O29</f>
        <v>31.71</v>
      </c>
      <c r="L29" s="1328">
        <f>сентябрь!L23+P29</f>
        <v>31.71</v>
      </c>
      <c r="M29" s="1199">
        <f>D29-L29</f>
        <v>3.519999999999996</v>
      </c>
      <c r="N29" s="1318">
        <f>L29/D29*100</f>
        <v>90.008515469770089</v>
      </c>
      <c r="O29" s="1318">
        <f>SUM(T29:AX29)</f>
        <v>0</v>
      </c>
      <c r="P29" s="1318">
        <f>SUM(T30:AX30)</f>
        <v>0</v>
      </c>
      <c r="Q29" s="1331"/>
      <c r="R29" s="1318" t="e">
        <f t="shared" si="0"/>
        <v>#DIV/0!</v>
      </c>
      <c r="S29" s="710" t="s">
        <v>34</v>
      </c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718"/>
      <c r="AK29" s="718"/>
      <c r="AL29" s="718"/>
      <c r="AM29" s="718"/>
      <c r="AN29" s="718"/>
      <c r="AO29" s="718"/>
      <c r="AP29" s="718"/>
      <c r="AQ29" s="718"/>
      <c r="AR29" s="718"/>
      <c r="AS29" s="718"/>
      <c r="AT29" s="718"/>
      <c r="AU29" s="718"/>
      <c r="AV29" s="718"/>
      <c r="AW29" s="718"/>
      <c r="AX29" s="718"/>
      <c r="AY29" s="1324" t="s">
        <v>1232</v>
      </c>
    </row>
    <row r="30" spans="1:51">
      <c r="A30" s="1367"/>
      <c r="B30" s="1315"/>
      <c r="C30" s="1329"/>
      <c r="D30" s="1329"/>
      <c r="E30" s="1368"/>
      <c r="F30" s="1368"/>
      <c r="G30" s="1368"/>
      <c r="H30" s="1368"/>
      <c r="I30" s="1368"/>
      <c r="J30" s="1368"/>
      <c r="K30" s="1329"/>
      <c r="L30" s="1329"/>
      <c r="M30" s="1199"/>
      <c r="N30" s="1318"/>
      <c r="O30" s="1318"/>
      <c r="P30" s="1318"/>
      <c r="Q30" s="1332"/>
      <c r="R30" s="1318"/>
      <c r="S30" s="710" t="s">
        <v>35</v>
      </c>
      <c r="T30" s="718"/>
      <c r="U30" s="718"/>
      <c r="V30" s="718"/>
      <c r="W30" s="718"/>
      <c r="X30" s="718"/>
      <c r="Y30" s="718"/>
      <c r="Z30" s="718"/>
      <c r="AA30" s="718"/>
      <c r="AB30" s="718"/>
      <c r="AC30" s="718"/>
      <c r="AD30" s="718"/>
      <c r="AE30" s="718"/>
      <c r="AF30" s="718"/>
      <c r="AG30" s="718"/>
      <c r="AH30" s="718"/>
      <c r="AI30" s="718"/>
      <c r="AJ30" s="718"/>
      <c r="AK30" s="718"/>
      <c r="AL30" s="718"/>
      <c r="AM30" s="718"/>
      <c r="AN30" s="718"/>
      <c r="AO30" s="718"/>
      <c r="AP30" s="718"/>
      <c r="AQ30" s="718"/>
      <c r="AR30" s="718"/>
      <c r="AS30" s="718"/>
      <c r="AT30" s="718"/>
      <c r="AU30" s="718"/>
      <c r="AV30" s="723"/>
      <c r="AW30" s="724"/>
      <c r="AX30" s="823"/>
      <c r="AY30" s="1325"/>
    </row>
    <row r="31" spans="1:51">
      <c r="A31" s="1367" t="s">
        <v>69</v>
      </c>
      <c r="B31" s="1315" t="s">
        <v>1085</v>
      </c>
      <c r="C31" s="1329" t="s">
        <v>33</v>
      </c>
      <c r="D31" s="1329">
        <v>35.229999999999997</v>
      </c>
      <c r="E31" s="1368">
        <v>42170</v>
      </c>
      <c r="F31" s="1368"/>
      <c r="G31" s="1368">
        <v>42170</v>
      </c>
      <c r="H31" s="1368">
        <v>42119</v>
      </c>
      <c r="I31" s="1368">
        <v>42328</v>
      </c>
      <c r="J31" s="1368"/>
      <c r="K31" s="1328">
        <f>сентябрь!L25+O31</f>
        <v>5.86</v>
      </c>
      <c r="L31" s="1328">
        <f>сентябрь!L25+P31</f>
        <v>5.86</v>
      </c>
      <c r="M31" s="1199">
        <f>D31-L31</f>
        <v>29.369999999999997</v>
      </c>
      <c r="N31" s="1318">
        <f>L31/D31*100</f>
        <v>16.633550950894126</v>
      </c>
      <c r="O31" s="1318">
        <f>SUM(T31:AX31)</f>
        <v>0</v>
      </c>
      <c r="P31" s="1318">
        <f>SUM(T32:AX32)</f>
        <v>0</v>
      </c>
      <c r="Q31" s="1331"/>
      <c r="R31" s="1318" t="e">
        <f t="shared" si="0"/>
        <v>#DIV/0!</v>
      </c>
      <c r="S31" s="710" t="s">
        <v>34</v>
      </c>
      <c r="T31" s="718"/>
      <c r="U31" s="718"/>
      <c r="V31" s="718"/>
      <c r="W31" s="718"/>
      <c r="X31" s="718"/>
      <c r="Y31" s="718"/>
      <c r="Z31" s="718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1324" t="s">
        <v>1232</v>
      </c>
    </row>
    <row r="32" spans="1:51">
      <c r="A32" s="1367"/>
      <c r="B32" s="1315"/>
      <c r="C32" s="1329"/>
      <c r="D32" s="1329"/>
      <c r="E32" s="1368"/>
      <c r="F32" s="1368"/>
      <c r="G32" s="1368"/>
      <c r="H32" s="1368"/>
      <c r="I32" s="1368"/>
      <c r="J32" s="1368"/>
      <c r="K32" s="1329"/>
      <c r="L32" s="1329"/>
      <c r="M32" s="1199"/>
      <c r="N32" s="1318"/>
      <c r="O32" s="1318"/>
      <c r="P32" s="1318"/>
      <c r="Q32" s="1332"/>
      <c r="R32" s="1318"/>
      <c r="S32" s="710" t="s">
        <v>35</v>
      </c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23"/>
      <c r="AW32" s="724"/>
      <c r="AX32" s="823"/>
      <c r="AY32" s="1325"/>
    </row>
    <row r="33" spans="1:51">
      <c r="A33" s="1367" t="s">
        <v>71</v>
      </c>
      <c r="B33" s="1315" t="s">
        <v>1087</v>
      </c>
      <c r="C33" s="1329" t="s">
        <v>33</v>
      </c>
      <c r="D33" s="1329">
        <v>1.47</v>
      </c>
      <c r="E33" s="1368">
        <v>42057</v>
      </c>
      <c r="F33" s="1368"/>
      <c r="G33" s="1368">
        <v>42057</v>
      </c>
      <c r="H33" s="1368">
        <v>42313</v>
      </c>
      <c r="I33" s="1368">
        <v>42333</v>
      </c>
      <c r="J33" s="1368">
        <v>42241</v>
      </c>
      <c r="K33" s="1328">
        <f>сентябрь!L27+O33</f>
        <v>1.472</v>
      </c>
      <c r="L33" s="1328">
        <f>сентябрь!L27+P33</f>
        <v>1.472</v>
      </c>
      <c r="M33" s="1199">
        <f>K33-L33</f>
        <v>0</v>
      </c>
      <c r="N33" s="1318">
        <f>L33/D33*100</f>
        <v>100.13605442176872</v>
      </c>
      <c r="O33" s="1318">
        <f>SUM(T33:AX33)</f>
        <v>0</v>
      </c>
      <c r="P33" s="1318">
        <f>SUM(T34:AX34)</f>
        <v>0</v>
      </c>
      <c r="Q33" s="1331"/>
      <c r="R33" s="1318" t="e">
        <f t="shared" si="0"/>
        <v>#DIV/0!</v>
      </c>
      <c r="S33" s="710" t="s">
        <v>34</v>
      </c>
      <c r="T33" s="718"/>
      <c r="U33" s="718"/>
      <c r="V33" s="718"/>
      <c r="W33" s="718"/>
      <c r="X33" s="718"/>
      <c r="Y33" s="718"/>
      <c r="Z33" s="718"/>
      <c r="AA33" s="718"/>
      <c r="AB33" s="718"/>
      <c r="AC33" s="718"/>
      <c r="AD33" s="718"/>
      <c r="AE33" s="718"/>
      <c r="AF33" s="718"/>
      <c r="AG33" s="718"/>
      <c r="AH33" s="718"/>
      <c r="AI33" s="718"/>
      <c r="AJ33" s="718"/>
      <c r="AK33" s="718"/>
      <c r="AL33" s="718"/>
      <c r="AM33" s="718"/>
      <c r="AN33" s="718"/>
      <c r="AO33" s="718"/>
      <c r="AP33" s="718"/>
      <c r="AQ33" s="718"/>
      <c r="AR33" s="718"/>
      <c r="AS33" s="718"/>
      <c r="AT33" s="718"/>
      <c r="AU33" s="718"/>
      <c r="AV33" s="718"/>
      <c r="AW33" s="718"/>
      <c r="AX33" s="718"/>
      <c r="AY33" s="1324" t="s">
        <v>1232</v>
      </c>
    </row>
    <row r="34" spans="1:51">
      <c r="A34" s="1367"/>
      <c r="B34" s="1315"/>
      <c r="C34" s="1329"/>
      <c r="D34" s="1329"/>
      <c r="E34" s="1368"/>
      <c r="F34" s="1368"/>
      <c r="G34" s="1368"/>
      <c r="H34" s="1368"/>
      <c r="I34" s="1368"/>
      <c r="J34" s="1368"/>
      <c r="K34" s="1329"/>
      <c r="L34" s="1329"/>
      <c r="M34" s="1199"/>
      <c r="N34" s="1318"/>
      <c r="O34" s="1318"/>
      <c r="P34" s="1318"/>
      <c r="Q34" s="1332"/>
      <c r="R34" s="1318"/>
      <c r="S34" s="710" t="s">
        <v>35</v>
      </c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718"/>
      <c r="AK34" s="718"/>
      <c r="AL34" s="718"/>
      <c r="AM34" s="718"/>
      <c r="AN34" s="718"/>
      <c r="AO34" s="718"/>
      <c r="AP34" s="718"/>
      <c r="AQ34" s="718"/>
      <c r="AR34" s="718"/>
      <c r="AS34" s="718"/>
      <c r="AT34" s="718"/>
      <c r="AU34" s="718"/>
      <c r="AV34" s="723"/>
      <c r="AW34" s="724"/>
      <c r="AX34" s="823"/>
      <c r="AY34" s="1325"/>
    </row>
    <row r="35" spans="1:51">
      <c r="A35" s="1367" t="s">
        <v>275</v>
      </c>
      <c r="B35" s="1315" t="s">
        <v>1084</v>
      </c>
      <c r="C35" s="1329" t="s">
        <v>33</v>
      </c>
      <c r="D35" s="1329">
        <v>35.229999999999997</v>
      </c>
      <c r="E35" s="1368">
        <v>42047</v>
      </c>
      <c r="F35" s="1368"/>
      <c r="G35" s="1368">
        <v>42057</v>
      </c>
      <c r="H35" s="1368">
        <v>42313</v>
      </c>
      <c r="I35" s="1368">
        <v>42328</v>
      </c>
      <c r="J35" s="1368"/>
      <c r="K35" s="1328">
        <f>сентябрь!L29+O35</f>
        <v>6.5500000000000007</v>
      </c>
      <c r="L35" s="1328">
        <f>сентябрь!L29+P35</f>
        <v>6.5500000000000007</v>
      </c>
      <c r="M35" s="1199">
        <f>K35-L35</f>
        <v>0</v>
      </c>
      <c r="N35" s="1318">
        <f>L35/D35*100</f>
        <v>18.59210899801306</v>
      </c>
      <c r="O35" s="1318">
        <f>SUM(T35:AX35)</f>
        <v>0</v>
      </c>
      <c r="P35" s="1318">
        <f>SUM(T36:AX36)</f>
        <v>0</v>
      </c>
      <c r="Q35" s="1331"/>
      <c r="R35" s="1318" t="e">
        <f t="shared" si="0"/>
        <v>#DIV/0!</v>
      </c>
      <c r="S35" s="710" t="s">
        <v>34</v>
      </c>
      <c r="T35" s="718"/>
      <c r="U35" s="718"/>
      <c r="V35" s="718"/>
      <c r="W35" s="718"/>
      <c r="X35" s="718"/>
      <c r="Y35" s="718"/>
      <c r="Z35" s="718"/>
      <c r="AA35" s="718"/>
      <c r="AB35" s="718"/>
      <c r="AC35" s="718"/>
      <c r="AD35" s="718"/>
      <c r="AE35" s="718"/>
      <c r="AF35" s="718"/>
      <c r="AG35" s="718"/>
      <c r="AH35" s="718"/>
      <c r="AI35" s="718"/>
      <c r="AJ35" s="718"/>
      <c r="AK35" s="718"/>
      <c r="AL35" s="718"/>
      <c r="AM35" s="718"/>
      <c r="AN35" s="718"/>
      <c r="AO35" s="718"/>
      <c r="AP35" s="718"/>
      <c r="AQ35" s="718"/>
      <c r="AR35" s="718"/>
      <c r="AS35" s="718"/>
      <c r="AT35" s="718"/>
      <c r="AU35" s="718"/>
      <c r="AV35" s="718"/>
      <c r="AW35" s="718"/>
      <c r="AX35" s="718"/>
      <c r="AY35" s="1324" t="s">
        <v>1232</v>
      </c>
    </row>
    <row r="36" spans="1:51">
      <c r="A36" s="1367"/>
      <c r="B36" s="1315"/>
      <c r="C36" s="1329"/>
      <c r="D36" s="1329"/>
      <c r="E36" s="1368"/>
      <c r="F36" s="1368"/>
      <c r="G36" s="1368"/>
      <c r="H36" s="1368"/>
      <c r="I36" s="1368"/>
      <c r="J36" s="1368"/>
      <c r="K36" s="1329"/>
      <c r="L36" s="1329"/>
      <c r="M36" s="1199"/>
      <c r="N36" s="1318"/>
      <c r="O36" s="1318"/>
      <c r="P36" s="1318"/>
      <c r="Q36" s="1332"/>
      <c r="R36" s="1318"/>
      <c r="S36" s="710" t="s">
        <v>35</v>
      </c>
      <c r="T36" s="718"/>
      <c r="U36" s="718"/>
      <c r="V36" s="718"/>
      <c r="W36" s="718"/>
      <c r="X36" s="718"/>
      <c r="Y36" s="718"/>
      <c r="Z36" s="718"/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823"/>
      <c r="AY36" s="1325"/>
    </row>
    <row r="37" spans="1:51">
      <c r="A37" s="725">
        <v>3</v>
      </c>
      <c r="B37" s="1379" t="s">
        <v>81</v>
      </c>
      <c r="C37" s="1379"/>
      <c r="D37" s="1379"/>
      <c r="E37" s="1379">
        <v>42045</v>
      </c>
      <c r="F37" s="1379"/>
      <c r="G37" s="1379"/>
      <c r="H37" s="1379">
        <v>42338</v>
      </c>
      <c r="I37" s="1379"/>
      <c r="J37" s="1379"/>
      <c r="K37" s="1379"/>
      <c r="L37" s="1379"/>
      <c r="M37" s="1379"/>
      <c r="N37" s="1379"/>
      <c r="O37" s="1379"/>
      <c r="P37" s="1379"/>
      <c r="Q37" s="1379"/>
      <c r="R37" s="1379"/>
      <c r="S37" s="1379"/>
      <c r="T37" s="1379"/>
      <c r="U37" s="1379"/>
      <c r="V37" s="1379"/>
      <c r="W37" s="1379"/>
      <c r="X37" s="1379"/>
      <c r="Y37" s="1379"/>
      <c r="Z37" s="1379"/>
      <c r="AA37" s="1379"/>
      <c r="AB37" s="1379"/>
      <c r="AC37" s="1379"/>
      <c r="AD37" s="1379"/>
      <c r="AE37" s="1379"/>
      <c r="AF37" s="1379"/>
      <c r="AG37" s="1379"/>
      <c r="AH37" s="1379"/>
      <c r="AI37" s="1379"/>
      <c r="AJ37" s="1379"/>
      <c r="AK37" s="1379"/>
      <c r="AL37" s="1379"/>
      <c r="AM37" s="1379"/>
      <c r="AN37" s="1379"/>
      <c r="AO37" s="1379"/>
      <c r="AP37" s="1379"/>
      <c r="AQ37" s="1379"/>
      <c r="AR37" s="1379"/>
      <c r="AS37" s="1379"/>
      <c r="AT37" s="1379"/>
      <c r="AU37" s="1379"/>
      <c r="AV37" s="1379"/>
      <c r="AW37" s="1379"/>
      <c r="AX37" s="1379"/>
      <c r="AY37" s="1380"/>
    </row>
    <row r="38" spans="1:51">
      <c r="A38" s="726" t="s">
        <v>193</v>
      </c>
      <c r="B38" s="1379" t="s">
        <v>1088</v>
      </c>
      <c r="C38" s="1379"/>
      <c r="D38" s="1379"/>
      <c r="E38" s="1379">
        <v>42046</v>
      </c>
      <c r="F38" s="1379"/>
      <c r="G38" s="1379"/>
      <c r="H38" s="1379">
        <v>42111</v>
      </c>
      <c r="I38" s="1379"/>
      <c r="J38" s="1379"/>
      <c r="K38" s="1379"/>
      <c r="L38" s="1379"/>
      <c r="M38" s="1379"/>
      <c r="N38" s="1379"/>
      <c r="O38" s="1379"/>
      <c r="P38" s="1379"/>
      <c r="Q38" s="1379"/>
      <c r="R38" s="1379"/>
      <c r="S38" s="1379"/>
      <c r="T38" s="1379"/>
      <c r="U38" s="1379"/>
      <c r="V38" s="1379"/>
      <c r="W38" s="1379"/>
      <c r="X38" s="1379"/>
      <c r="Y38" s="1379"/>
      <c r="Z38" s="1379"/>
      <c r="AA38" s="1379"/>
      <c r="AB38" s="1379"/>
      <c r="AC38" s="1379"/>
      <c r="AD38" s="1379"/>
      <c r="AE38" s="1379"/>
      <c r="AF38" s="1379"/>
      <c r="AG38" s="1379"/>
      <c r="AH38" s="1379"/>
      <c r="AI38" s="1379"/>
      <c r="AJ38" s="1379"/>
      <c r="AK38" s="1379"/>
      <c r="AL38" s="1379"/>
      <c r="AM38" s="1379"/>
      <c r="AN38" s="1379"/>
      <c r="AO38" s="1379"/>
      <c r="AP38" s="1379"/>
      <c r="AQ38" s="1379"/>
      <c r="AR38" s="1379"/>
      <c r="AS38" s="1379"/>
      <c r="AT38" s="1379"/>
      <c r="AU38" s="1379"/>
      <c r="AV38" s="1379"/>
      <c r="AW38" s="1379"/>
      <c r="AX38" s="1379"/>
      <c r="AY38" s="1380"/>
    </row>
    <row r="39" spans="1:51">
      <c r="A39" s="1367" t="s">
        <v>126</v>
      </c>
      <c r="B39" s="1315" t="s">
        <v>1089</v>
      </c>
      <c r="C39" s="1316" t="s">
        <v>33</v>
      </c>
      <c r="D39" s="1318">
        <v>35.229999999999997</v>
      </c>
      <c r="E39" s="1368">
        <v>42046</v>
      </c>
      <c r="F39" s="1368"/>
      <c r="G39" s="1368">
        <v>42044</v>
      </c>
      <c r="H39" s="1368">
        <v>42086</v>
      </c>
      <c r="I39" s="1368">
        <v>42363</v>
      </c>
      <c r="J39" s="1368"/>
      <c r="K39" s="1328">
        <f>сентябрь!L33+O39</f>
        <v>33.419999999999995</v>
      </c>
      <c r="L39" s="1328">
        <f>сентябрь!L33+P39</f>
        <v>28.359999999999996</v>
      </c>
      <c r="M39" s="1199">
        <f>D39-L39</f>
        <v>6.870000000000001</v>
      </c>
      <c r="N39" s="1318">
        <f>L39/D39*100</f>
        <v>80.499574226511498</v>
      </c>
      <c r="O39" s="1375">
        <f>SUM(T39:AX39)</f>
        <v>5.0599999999999996</v>
      </c>
      <c r="P39" s="1331">
        <f>SUM(T40:AX40)</f>
        <v>0</v>
      </c>
      <c r="Q39" s="1331">
        <v>0</v>
      </c>
      <c r="R39" s="1331">
        <f>P39/O39*100</f>
        <v>0</v>
      </c>
      <c r="S39" s="710" t="s">
        <v>34</v>
      </c>
      <c r="T39" s="727">
        <v>0.16300000000000001</v>
      </c>
      <c r="U39" s="727">
        <v>0.16300000000000001</v>
      </c>
      <c r="V39" s="727">
        <v>0.16300000000000001</v>
      </c>
      <c r="W39" s="727">
        <v>0.16300000000000001</v>
      </c>
      <c r="X39" s="727">
        <v>0.16300000000000001</v>
      </c>
      <c r="Y39" s="727">
        <v>0.16300000000000001</v>
      </c>
      <c r="Z39" s="727">
        <v>0.16300000000000001</v>
      </c>
      <c r="AA39" s="727">
        <v>0.16300000000000001</v>
      </c>
      <c r="AB39" s="727">
        <v>0.16300000000000001</v>
      </c>
      <c r="AC39" s="727">
        <v>0.16300000000000001</v>
      </c>
      <c r="AD39" s="727">
        <v>0.16300000000000001</v>
      </c>
      <c r="AE39" s="727">
        <v>0.16300000000000001</v>
      </c>
      <c r="AF39" s="727">
        <v>0.16300000000000001</v>
      </c>
      <c r="AG39" s="727">
        <v>0.16300000000000001</v>
      </c>
      <c r="AH39" s="727">
        <v>0.16300000000000001</v>
      </c>
      <c r="AI39" s="727">
        <v>0.16300000000000001</v>
      </c>
      <c r="AJ39" s="727">
        <v>0.16300000000000001</v>
      </c>
      <c r="AK39" s="727">
        <v>0.16300000000000001</v>
      </c>
      <c r="AL39" s="727">
        <v>0.16300000000000001</v>
      </c>
      <c r="AM39" s="727">
        <v>0.16300000000000001</v>
      </c>
      <c r="AN39" s="727">
        <v>0.16300000000000001</v>
      </c>
      <c r="AO39" s="727">
        <v>0.16300000000000001</v>
      </c>
      <c r="AP39" s="727">
        <v>0.16300000000000001</v>
      </c>
      <c r="AQ39" s="727">
        <v>0.17</v>
      </c>
      <c r="AR39" s="727">
        <v>0.16300000000000001</v>
      </c>
      <c r="AS39" s="727">
        <v>0.16300000000000001</v>
      </c>
      <c r="AT39" s="727">
        <v>0.16300000000000001</v>
      </c>
      <c r="AU39" s="727">
        <v>0.16300000000000001</v>
      </c>
      <c r="AV39" s="727">
        <v>0.16300000000000001</v>
      </c>
      <c r="AW39" s="727">
        <v>0.16300000000000001</v>
      </c>
      <c r="AX39" s="718">
        <v>0.16300000000000001</v>
      </c>
      <c r="AY39" s="1324" t="s">
        <v>1231</v>
      </c>
    </row>
    <row r="40" spans="1:51">
      <c r="A40" s="1367"/>
      <c r="B40" s="1315"/>
      <c r="C40" s="1317"/>
      <c r="D40" s="1318"/>
      <c r="E40" s="1368"/>
      <c r="F40" s="1368"/>
      <c r="G40" s="1368"/>
      <c r="H40" s="1368"/>
      <c r="I40" s="1368"/>
      <c r="J40" s="1368"/>
      <c r="K40" s="1329"/>
      <c r="L40" s="1329"/>
      <c r="M40" s="1199"/>
      <c r="N40" s="1318"/>
      <c r="O40" s="1376"/>
      <c r="P40" s="1332"/>
      <c r="Q40" s="1332"/>
      <c r="R40" s="1332"/>
      <c r="S40" s="710" t="s">
        <v>35</v>
      </c>
      <c r="T40" s="718">
        <v>0</v>
      </c>
      <c r="U40" s="718">
        <v>0</v>
      </c>
      <c r="V40" s="718">
        <v>0</v>
      </c>
      <c r="W40" s="718">
        <v>0</v>
      </c>
      <c r="X40" s="718">
        <v>0</v>
      </c>
      <c r="Y40" s="718">
        <v>0</v>
      </c>
      <c r="Z40" s="718">
        <v>0</v>
      </c>
      <c r="AA40" s="718">
        <v>0</v>
      </c>
      <c r="AB40" s="718">
        <v>0</v>
      </c>
      <c r="AC40" s="718">
        <v>0</v>
      </c>
      <c r="AD40" s="718">
        <v>0</v>
      </c>
      <c r="AE40" s="718">
        <v>0</v>
      </c>
      <c r="AF40" s="718">
        <v>0</v>
      </c>
      <c r="AG40" s="718">
        <v>0</v>
      </c>
      <c r="AH40" s="718">
        <v>0</v>
      </c>
      <c r="AI40" s="718">
        <v>0</v>
      </c>
      <c r="AJ40" s="718">
        <v>0</v>
      </c>
      <c r="AK40" s="718">
        <v>0</v>
      </c>
      <c r="AL40" s="718">
        <v>0</v>
      </c>
      <c r="AM40" s="718">
        <v>0</v>
      </c>
      <c r="AN40" s="718">
        <v>0</v>
      </c>
      <c r="AO40" s="718">
        <v>0</v>
      </c>
      <c r="AP40" s="718">
        <v>0</v>
      </c>
      <c r="AQ40" s="718">
        <v>0</v>
      </c>
      <c r="AR40" s="718">
        <v>0</v>
      </c>
      <c r="AS40" s="718">
        <v>0</v>
      </c>
      <c r="AT40" s="718">
        <v>0</v>
      </c>
      <c r="AU40" s="718">
        <v>0</v>
      </c>
      <c r="AV40" s="820">
        <v>0</v>
      </c>
      <c r="AW40" s="821">
        <v>0</v>
      </c>
      <c r="AX40" s="823">
        <v>0</v>
      </c>
      <c r="AY40" s="1325"/>
    </row>
    <row r="41" spans="1:51" ht="15" customHeight="1">
      <c r="A41" s="728"/>
      <c r="B41" s="729"/>
      <c r="C41" s="730"/>
      <c r="D41" s="731"/>
      <c r="E41" s="732"/>
      <c r="F41" s="732"/>
      <c r="G41" s="732"/>
      <c r="H41" s="732"/>
      <c r="I41" s="732"/>
      <c r="J41" s="732"/>
      <c r="K41" s="731"/>
      <c r="L41" s="731"/>
      <c r="M41" s="1199"/>
      <c r="N41" s="1318"/>
      <c r="O41" s="1375">
        <f>SUM(T41:AX41)</f>
        <v>0</v>
      </c>
      <c r="P41" s="717"/>
      <c r="Q41" s="717"/>
      <c r="R41" s="717"/>
      <c r="S41" s="710"/>
      <c r="T41" s="718"/>
      <c r="U41" s="718"/>
      <c r="V41" s="718"/>
      <c r="W41" s="718"/>
      <c r="X41" s="718"/>
      <c r="Y41" s="718"/>
      <c r="Z41" s="718"/>
      <c r="AA41" s="718"/>
      <c r="AB41" s="718"/>
      <c r="AC41" s="718"/>
      <c r="AD41" s="718"/>
      <c r="AE41" s="718"/>
      <c r="AF41" s="718"/>
      <c r="AG41" s="718"/>
      <c r="AH41" s="718"/>
      <c r="AI41" s="718"/>
      <c r="AJ41" s="718"/>
      <c r="AK41" s="718"/>
      <c r="AL41" s="718"/>
      <c r="AM41" s="718"/>
      <c r="AN41" s="718"/>
      <c r="AO41" s="718"/>
      <c r="AP41" s="718"/>
      <c r="AQ41" s="718"/>
      <c r="AR41" s="718"/>
      <c r="AS41" s="718"/>
      <c r="AT41" s="718"/>
      <c r="AU41" s="718"/>
      <c r="AV41" s="718"/>
      <c r="AW41" s="718"/>
      <c r="AX41" s="718"/>
      <c r="AY41" s="674"/>
    </row>
    <row r="42" spans="1:51" ht="15" customHeight="1">
      <c r="A42" s="728"/>
      <c r="B42" s="729"/>
      <c r="C42" s="733"/>
      <c r="D42" s="731"/>
      <c r="E42" s="732"/>
      <c r="F42" s="732"/>
      <c r="G42" s="732"/>
      <c r="H42" s="732"/>
      <c r="I42" s="732"/>
      <c r="J42" s="732"/>
      <c r="K42" s="731"/>
      <c r="L42" s="731"/>
      <c r="M42" s="1199"/>
      <c r="N42" s="1318"/>
      <c r="O42" s="1376"/>
      <c r="P42" s="719"/>
      <c r="Q42" s="719"/>
      <c r="R42" s="719"/>
      <c r="S42" s="710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718"/>
      <c r="AK42" s="718"/>
      <c r="AL42" s="718"/>
      <c r="AM42" s="718"/>
      <c r="AN42" s="718"/>
      <c r="AO42" s="718"/>
      <c r="AP42" s="718"/>
      <c r="AQ42" s="718"/>
      <c r="AR42" s="718"/>
      <c r="AS42" s="718"/>
      <c r="AT42" s="718"/>
      <c r="AU42" s="718"/>
      <c r="AV42" s="723"/>
      <c r="AW42" s="724"/>
      <c r="AX42" s="823"/>
      <c r="AY42" s="675"/>
    </row>
    <row r="43" spans="1:51">
      <c r="A43" s="1367" t="s">
        <v>127</v>
      </c>
      <c r="B43" s="1315" t="s">
        <v>1176</v>
      </c>
      <c r="C43" s="1316" t="s">
        <v>7</v>
      </c>
      <c r="D43" s="1318">
        <v>1823</v>
      </c>
      <c r="E43" s="1368">
        <v>42065</v>
      </c>
      <c r="F43" s="1368"/>
      <c r="G43" s="1368">
        <v>42045</v>
      </c>
      <c r="H43" s="1368">
        <v>42111</v>
      </c>
      <c r="I43" s="1368">
        <v>42328</v>
      </c>
      <c r="J43" s="1368"/>
      <c r="K43" s="1328">
        <f>сентябрь!L37+O43</f>
        <v>1370</v>
      </c>
      <c r="L43" s="1328">
        <f>сентябрь!L37+P43</f>
        <v>1063</v>
      </c>
      <c r="M43" s="1199">
        <f>D43-L43</f>
        <v>760</v>
      </c>
      <c r="N43" s="1318">
        <f>L43/D43*100</f>
        <v>58.310477235326388</v>
      </c>
      <c r="O43" s="1375">
        <f>SUM(T43:AX43)</f>
        <v>460</v>
      </c>
      <c r="P43" s="1331">
        <f>SUM(T44:AX44)</f>
        <v>153</v>
      </c>
      <c r="Q43" s="1331">
        <f>252</f>
        <v>252</v>
      </c>
      <c r="R43" s="1331">
        <f>P43/O43*100</f>
        <v>33.260869565217391</v>
      </c>
      <c r="S43" s="710" t="s">
        <v>34</v>
      </c>
      <c r="T43" s="718">
        <v>14</v>
      </c>
      <c r="U43" s="718">
        <v>14</v>
      </c>
      <c r="V43" s="718">
        <v>14</v>
      </c>
      <c r="W43" s="718">
        <v>14</v>
      </c>
      <c r="X43" s="718">
        <v>14</v>
      </c>
      <c r="Y43" s="718">
        <v>14</v>
      </c>
      <c r="Z43" s="718">
        <v>14</v>
      </c>
      <c r="AA43" s="718">
        <v>14</v>
      </c>
      <c r="AB43" s="718">
        <v>14</v>
      </c>
      <c r="AC43" s="718">
        <v>14</v>
      </c>
      <c r="AD43" s="718">
        <v>14</v>
      </c>
      <c r="AE43" s="718">
        <v>14</v>
      </c>
      <c r="AF43" s="718">
        <v>14</v>
      </c>
      <c r="AG43" s="718">
        <v>14</v>
      </c>
      <c r="AH43" s="718">
        <v>14</v>
      </c>
      <c r="AI43" s="718">
        <v>14</v>
      </c>
      <c r="AJ43" s="718">
        <v>14</v>
      </c>
      <c r="AK43" s="718">
        <v>14</v>
      </c>
      <c r="AL43" s="718">
        <v>16</v>
      </c>
      <c r="AM43" s="718">
        <v>16</v>
      </c>
      <c r="AN43" s="718">
        <v>16</v>
      </c>
      <c r="AO43" s="718">
        <v>16</v>
      </c>
      <c r="AP43" s="718">
        <v>16</v>
      </c>
      <c r="AQ43" s="718">
        <v>16</v>
      </c>
      <c r="AR43" s="718">
        <v>16</v>
      </c>
      <c r="AS43" s="718">
        <v>16</v>
      </c>
      <c r="AT43" s="718">
        <v>16</v>
      </c>
      <c r="AU43" s="718">
        <v>16</v>
      </c>
      <c r="AV43" s="718">
        <v>16</v>
      </c>
      <c r="AW43" s="718">
        <v>16</v>
      </c>
      <c r="AX43" s="718">
        <v>16</v>
      </c>
      <c r="AY43" s="1324" t="s">
        <v>1233</v>
      </c>
    </row>
    <row r="44" spans="1:51">
      <c r="A44" s="1367"/>
      <c r="B44" s="1315"/>
      <c r="C44" s="1317"/>
      <c r="D44" s="1318"/>
      <c r="E44" s="1368"/>
      <c r="F44" s="1368"/>
      <c r="G44" s="1368"/>
      <c r="H44" s="1368"/>
      <c r="I44" s="1368"/>
      <c r="J44" s="1368"/>
      <c r="K44" s="1329"/>
      <c r="L44" s="1329"/>
      <c r="M44" s="1199"/>
      <c r="N44" s="1318"/>
      <c r="O44" s="1376"/>
      <c r="P44" s="1332"/>
      <c r="Q44" s="1332"/>
      <c r="R44" s="1332"/>
      <c r="S44" s="710" t="s">
        <v>35</v>
      </c>
      <c r="T44" s="734">
        <v>12</v>
      </c>
      <c r="U44" s="734">
        <v>8</v>
      </c>
      <c r="V44" s="734">
        <v>10</v>
      </c>
      <c r="W44" s="734">
        <v>6</v>
      </c>
      <c r="X44" s="734">
        <v>11</v>
      </c>
      <c r="Y44" s="734">
        <v>8</v>
      </c>
      <c r="Z44" s="734">
        <v>8</v>
      </c>
      <c r="AA44" s="734">
        <v>4</v>
      </c>
      <c r="AB44" s="734">
        <v>8</v>
      </c>
      <c r="AC44" s="734">
        <v>8</v>
      </c>
      <c r="AD44" s="734">
        <v>4</v>
      </c>
      <c r="AE44" s="734">
        <v>8</v>
      </c>
      <c r="AF44" s="734">
        <v>8</v>
      </c>
      <c r="AG44" s="734">
        <v>6</v>
      </c>
      <c r="AH44" s="734">
        <v>7</v>
      </c>
      <c r="AI44" s="734">
        <v>8</v>
      </c>
      <c r="AJ44" s="734">
        <v>8</v>
      </c>
      <c r="AK44" s="734">
        <v>6</v>
      </c>
      <c r="AL44" s="734">
        <v>8</v>
      </c>
      <c r="AM44" s="734">
        <v>4</v>
      </c>
      <c r="AN44" s="734">
        <v>3</v>
      </c>
      <c r="AO44" s="734">
        <v>0</v>
      </c>
      <c r="AP44" s="734">
        <v>0</v>
      </c>
      <c r="AQ44" s="734">
        <v>0</v>
      </c>
      <c r="AR44" s="734">
        <v>0</v>
      </c>
      <c r="AS44" s="734">
        <v>0</v>
      </c>
      <c r="AT44" s="734">
        <v>0</v>
      </c>
      <c r="AU44" s="734">
        <v>0</v>
      </c>
      <c r="AV44" s="819">
        <v>0</v>
      </c>
      <c r="AW44" s="819">
        <v>0</v>
      </c>
      <c r="AX44" s="819">
        <v>0</v>
      </c>
      <c r="AY44" s="1325"/>
    </row>
    <row r="45" spans="1:51" ht="15" hidden="1" customHeight="1">
      <c r="A45" s="1381"/>
      <c r="B45" s="1383"/>
      <c r="C45" s="1385"/>
      <c r="D45" s="1331"/>
      <c r="E45" s="1326"/>
      <c r="F45" s="1326"/>
      <c r="G45" s="1326"/>
      <c r="H45" s="1326"/>
      <c r="I45" s="1368"/>
      <c r="J45" s="1326"/>
      <c r="K45" s="1331"/>
      <c r="L45" s="1331"/>
      <c r="M45" s="1199"/>
      <c r="N45" s="1318"/>
      <c r="O45" s="1375">
        <f>SUM(T45:AX45)</f>
        <v>0</v>
      </c>
      <c r="P45" s="1331"/>
      <c r="Q45" s="717"/>
      <c r="R45" s="1331"/>
      <c r="S45" s="710"/>
      <c r="T45" s="734"/>
      <c r="U45" s="734"/>
      <c r="V45" s="734"/>
      <c r="W45" s="734"/>
      <c r="X45" s="734"/>
      <c r="Y45" s="734"/>
      <c r="Z45" s="734"/>
      <c r="AA45" s="734"/>
      <c r="AB45" s="734"/>
      <c r="AC45" s="734"/>
      <c r="AD45" s="734"/>
      <c r="AE45" s="734"/>
      <c r="AF45" s="734"/>
      <c r="AG45" s="734"/>
      <c r="AH45" s="734"/>
      <c r="AI45" s="734"/>
      <c r="AJ45" s="734"/>
      <c r="AK45" s="734"/>
      <c r="AL45" s="734"/>
      <c r="AM45" s="734"/>
      <c r="AN45" s="734"/>
      <c r="AO45" s="734"/>
      <c r="AP45" s="734"/>
      <c r="AQ45" s="734"/>
      <c r="AR45" s="734"/>
      <c r="AS45" s="734"/>
      <c r="AT45" s="734"/>
      <c r="AU45" s="734"/>
      <c r="AV45" s="734"/>
      <c r="AW45" s="734"/>
      <c r="AX45" s="718"/>
      <c r="AY45" s="1377"/>
    </row>
    <row r="46" spans="1:51" ht="15" hidden="1" customHeight="1">
      <c r="A46" s="1382"/>
      <c r="B46" s="1384"/>
      <c r="C46" s="1386"/>
      <c r="D46" s="1332"/>
      <c r="E46" s="1327"/>
      <c r="F46" s="1327"/>
      <c r="G46" s="1327"/>
      <c r="H46" s="1327"/>
      <c r="I46" s="1368"/>
      <c r="J46" s="1327"/>
      <c r="K46" s="1332"/>
      <c r="L46" s="1332"/>
      <c r="M46" s="1199"/>
      <c r="N46" s="1318"/>
      <c r="O46" s="1376"/>
      <c r="P46" s="1332"/>
      <c r="Q46" s="719"/>
      <c r="R46" s="1332"/>
      <c r="S46" s="710"/>
      <c r="T46" s="734"/>
      <c r="U46" s="734"/>
      <c r="V46" s="734"/>
      <c r="W46" s="734"/>
      <c r="X46" s="734"/>
      <c r="Y46" s="734"/>
      <c r="Z46" s="734"/>
      <c r="AA46" s="734"/>
      <c r="AB46" s="734"/>
      <c r="AC46" s="734"/>
      <c r="AD46" s="734"/>
      <c r="AE46" s="734"/>
      <c r="AF46" s="734"/>
      <c r="AG46" s="734"/>
      <c r="AH46" s="734"/>
      <c r="AI46" s="734"/>
      <c r="AJ46" s="734"/>
      <c r="AK46" s="734"/>
      <c r="AL46" s="734"/>
      <c r="AM46" s="734"/>
      <c r="AN46" s="734"/>
      <c r="AO46" s="734"/>
      <c r="AP46" s="734"/>
      <c r="AQ46" s="734"/>
      <c r="AR46" s="734"/>
      <c r="AS46" s="734"/>
      <c r="AT46" s="734"/>
      <c r="AU46" s="734"/>
      <c r="AV46" s="735"/>
      <c r="AW46" s="735"/>
      <c r="AX46" s="823"/>
      <c r="AY46" s="1378"/>
    </row>
    <row r="47" spans="1:51">
      <c r="A47" s="1367" t="s">
        <v>128</v>
      </c>
      <c r="B47" s="1315" t="s">
        <v>1104</v>
      </c>
      <c r="C47" s="1316" t="s">
        <v>7</v>
      </c>
      <c r="D47" s="1318">
        <v>1823</v>
      </c>
      <c r="E47" s="1368">
        <v>42049</v>
      </c>
      <c r="F47" s="1368"/>
      <c r="G47" s="1368">
        <v>42057</v>
      </c>
      <c r="H47" s="1368">
        <v>42094</v>
      </c>
      <c r="I47" s="1368">
        <v>42318</v>
      </c>
      <c r="J47" s="1368"/>
      <c r="K47" s="1328">
        <f>сентябрь!L41+O47</f>
        <v>1309</v>
      </c>
      <c r="L47" s="1328">
        <f>сентябрь!L41+P47</f>
        <v>849</v>
      </c>
      <c r="M47" s="1199">
        <f>D47-L47</f>
        <v>974</v>
      </c>
      <c r="N47" s="1318">
        <f>L47/D47*100</f>
        <v>46.571585298957764</v>
      </c>
      <c r="O47" s="1375">
        <f>SUM(T47:AX47)</f>
        <v>460</v>
      </c>
      <c r="P47" s="1331">
        <f>SUM(T48:AX48)</f>
        <v>0</v>
      </c>
      <c r="Q47" s="1331"/>
      <c r="R47" s="1331">
        <f>P47/O47*100</f>
        <v>0</v>
      </c>
      <c r="S47" s="710" t="s">
        <v>34</v>
      </c>
      <c r="T47" s="718">
        <v>14</v>
      </c>
      <c r="U47" s="718">
        <v>14</v>
      </c>
      <c r="V47" s="718">
        <v>14</v>
      </c>
      <c r="W47" s="718">
        <v>14</v>
      </c>
      <c r="X47" s="718">
        <v>14</v>
      </c>
      <c r="Y47" s="718">
        <v>14</v>
      </c>
      <c r="Z47" s="718">
        <v>14</v>
      </c>
      <c r="AA47" s="718">
        <v>14</v>
      </c>
      <c r="AB47" s="718">
        <v>14</v>
      </c>
      <c r="AC47" s="718">
        <v>14</v>
      </c>
      <c r="AD47" s="718">
        <v>14</v>
      </c>
      <c r="AE47" s="718">
        <v>14</v>
      </c>
      <c r="AF47" s="718">
        <v>14</v>
      </c>
      <c r="AG47" s="718">
        <v>14</v>
      </c>
      <c r="AH47" s="718">
        <v>14</v>
      </c>
      <c r="AI47" s="718">
        <v>14</v>
      </c>
      <c r="AJ47" s="718">
        <v>14</v>
      </c>
      <c r="AK47" s="718">
        <v>14</v>
      </c>
      <c r="AL47" s="718">
        <v>16</v>
      </c>
      <c r="AM47" s="718">
        <v>16</v>
      </c>
      <c r="AN47" s="718">
        <v>16</v>
      </c>
      <c r="AO47" s="718">
        <v>16</v>
      </c>
      <c r="AP47" s="718">
        <v>16</v>
      </c>
      <c r="AQ47" s="718">
        <v>16</v>
      </c>
      <c r="AR47" s="718">
        <v>16</v>
      </c>
      <c r="AS47" s="718">
        <v>16</v>
      </c>
      <c r="AT47" s="718">
        <v>16</v>
      </c>
      <c r="AU47" s="718">
        <v>16</v>
      </c>
      <c r="AV47" s="718">
        <v>16</v>
      </c>
      <c r="AW47" s="718">
        <v>16</v>
      </c>
      <c r="AX47" s="718">
        <v>16</v>
      </c>
      <c r="AY47" s="1324" t="s">
        <v>1218</v>
      </c>
    </row>
    <row r="48" spans="1:51">
      <c r="A48" s="1367"/>
      <c r="B48" s="1315"/>
      <c r="C48" s="1317"/>
      <c r="D48" s="1318"/>
      <c r="E48" s="1368"/>
      <c r="F48" s="1368"/>
      <c r="G48" s="1368"/>
      <c r="H48" s="1368"/>
      <c r="I48" s="1368"/>
      <c r="J48" s="1368"/>
      <c r="K48" s="1329"/>
      <c r="L48" s="1329"/>
      <c r="M48" s="1199"/>
      <c r="N48" s="1318"/>
      <c r="O48" s="1376"/>
      <c r="P48" s="1332"/>
      <c r="Q48" s="1332"/>
      <c r="R48" s="1332"/>
      <c r="S48" s="710" t="s">
        <v>35</v>
      </c>
      <c r="T48" s="736">
        <v>0</v>
      </c>
      <c r="U48" s="718">
        <v>0</v>
      </c>
      <c r="V48" s="718">
        <v>0</v>
      </c>
      <c r="W48" s="718">
        <v>0</v>
      </c>
      <c r="X48" s="718">
        <v>0</v>
      </c>
      <c r="Y48" s="718">
        <v>0</v>
      </c>
      <c r="Z48" s="718">
        <v>0</v>
      </c>
      <c r="AA48" s="718">
        <v>0</v>
      </c>
      <c r="AB48" s="718">
        <v>0</v>
      </c>
      <c r="AC48" s="718">
        <v>0</v>
      </c>
      <c r="AD48" s="718">
        <v>0</v>
      </c>
      <c r="AE48" s="718">
        <v>0</v>
      </c>
      <c r="AF48" s="718">
        <v>0</v>
      </c>
      <c r="AG48" s="718">
        <v>0</v>
      </c>
      <c r="AH48" s="718">
        <v>0</v>
      </c>
      <c r="AI48" s="718">
        <v>0</v>
      </c>
      <c r="AJ48" s="718">
        <v>0</v>
      </c>
      <c r="AK48" s="718">
        <v>0</v>
      </c>
      <c r="AL48" s="718">
        <v>0</v>
      </c>
      <c r="AM48" s="718">
        <v>0</v>
      </c>
      <c r="AN48" s="718">
        <v>0</v>
      </c>
      <c r="AO48" s="718">
        <v>0</v>
      </c>
      <c r="AP48" s="718">
        <v>0</v>
      </c>
      <c r="AQ48" s="718">
        <v>0</v>
      </c>
      <c r="AR48" s="718">
        <v>0</v>
      </c>
      <c r="AS48" s="718">
        <v>0</v>
      </c>
      <c r="AT48" s="718">
        <v>0</v>
      </c>
      <c r="AU48" s="718">
        <v>0</v>
      </c>
      <c r="AV48" s="820">
        <v>0</v>
      </c>
      <c r="AW48" s="820">
        <v>0</v>
      </c>
      <c r="AX48" s="820">
        <v>0</v>
      </c>
      <c r="AY48" s="1325"/>
    </row>
    <row r="49" spans="1:51">
      <c r="A49" s="726" t="s">
        <v>201</v>
      </c>
      <c r="B49" s="1379" t="s">
        <v>83</v>
      </c>
      <c r="C49" s="1379"/>
      <c r="D49" s="1379"/>
      <c r="E49" s="1379">
        <v>42068</v>
      </c>
      <c r="F49" s="1379"/>
      <c r="G49" s="1379"/>
      <c r="H49" s="1379">
        <v>42154</v>
      </c>
      <c r="I49" s="1379"/>
      <c r="J49" s="1379"/>
      <c r="K49" s="1379"/>
      <c r="L49" s="1379"/>
      <c r="M49" s="1379"/>
      <c r="N49" s="1379"/>
      <c r="O49" s="1379"/>
      <c r="P49" s="1379"/>
      <c r="Q49" s="1379"/>
      <c r="R49" s="1379"/>
      <c r="S49" s="1379"/>
      <c r="T49" s="1379"/>
      <c r="U49" s="1379"/>
      <c r="V49" s="1379"/>
      <c r="W49" s="1379"/>
      <c r="X49" s="1379"/>
      <c r="Y49" s="1379"/>
      <c r="Z49" s="1379"/>
      <c r="AA49" s="1379"/>
      <c r="AB49" s="1379"/>
      <c r="AC49" s="1379"/>
      <c r="AD49" s="1379"/>
      <c r="AE49" s="1379"/>
      <c r="AF49" s="1379"/>
      <c r="AG49" s="1379"/>
      <c r="AH49" s="1379"/>
      <c r="AI49" s="1379"/>
      <c r="AJ49" s="1379"/>
      <c r="AK49" s="1379"/>
      <c r="AL49" s="1379"/>
      <c r="AM49" s="1379"/>
      <c r="AN49" s="1379"/>
      <c r="AO49" s="1379"/>
      <c r="AP49" s="1379"/>
      <c r="AQ49" s="1379"/>
      <c r="AR49" s="1379"/>
      <c r="AS49" s="1379"/>
      <c r="AT49" s="1379"/>
      <c r="AU49" s="1379"/>
      <c r="AV49" s="1379"/>
      <c r="AW49" s="1379"/>
      <c r="AX49" s="1379"/>
      <c r="AY49" s="1380"/>
    </row>
    <row r="50" spans="1:51">
      <c r="A50" s="1367" t="s">
        <v>194</v>
      </c>
      <c r="B50" s="1387" t="s">
        <v>1091</v>
      </c>
      <c r="C50" s="1316" t="s">
        <v>33</v>
      </c>
      <c r="D50" s="1318">
        <v>35.229999999999997</v>
      </c>
      <c r="E50" s="1368">
        <v>42068</v>
      </c>
      <c r="F50" s="1368"/>
      <c r="G50" s="1368">
        <v>42061</v>
      </c>
      <c r="H50" s="1368">
        <v>42309</v>
      </c>
      <c r="I50" s="1374">
        <v>42335</v>
      </c>
      <c r="J50" s="1374"/>
      <c r="K50" s="1328">
        <f>сентябрь!L44+O50</f>
        <v>34.07</v>
      </c>
      <c r="L50" s="1328">
        <f>сентябрь!L44+P50</f>
        <v>29.009999999999998</v>
      </c>
      <c r="M50" s="1199">
        <f>D50-L50</f>
        <v>6.2199999999999989</v>
      </c>
      <c r="N50" s="1318">
        <f>L50/D50*100</f>
        <v>82.34459267669601</v>
      </c>
      <c r="O50" s="1388">
        <f>SUM(T50:AX50)</f>
        <v>5.0599999999999996</v>
      </c>
      <c r="P50" s="1318">
        <f>SUM(T51:AX51)</f>
        <v>0</v>
      </c>
      <c r="Q50" s="1331"/>
      <c r="R50" s="1318">
        <f t="shared" ref="R50:R62" si="1">P50/O50*100</f>
        <v>0</v>
      </c>
      <c r="S50" s="710" t="s">
        <v>34</v>
      </c>
      <c r="T50" s="727">
        <v>0.16300000000000001</v>
      </c>
      <c r="U50" s="727">
        <v>0.16300000000000001</v>
      </c>
      <c r="V50" s="727">
        <v>0.16300000000000001</v>
      </c>
      <c r="W50" s="727">
        <v>0.16300000000000001</v>
      </c>
      <c r="X50" s="727">
        <v>0.16300000000000001</v>
      </c>
      <c r="Y50" s="727">
        <v>0.16300000000000001</v>
      </c>
      <c r="Z50" s="727">
        <v>0.16300000000000001</v>
      </c>
      <c r="AA50" s="727">
        <v>0.16300000000000001</v>
      </c>
      <c r="AB50" s="727">
        <v>0.16300000000000001</v>
      </c>
      <c r="AC50" s="727">
        <v>0.16300000000000001</v>
      </c>
      <c r="AD50" s="727">
        <v>0.16300000000000001</v>
      </c>
      <c r="AE50" s="727">
        <v>0.16300000000000001</v>
      </c>
      <c r="AF50" s="727">
        <v>0.16300000000000001</v>
      </c>
      <c r="AG50" s="727">
        <v>0.16300000000000001</v>
      </c>
      <c r="AH50" s="727">
        <v>0.16300000000000001</v>
      </c>
      <c r="AI50" s="727">
        <v>0.16300000000000001</v>
      </c>
      <c r="AJ50" s="727">
        <v>0.16300000000000001</v>
      </c>
      <c r="AK50" s="727">
        <v>0.16300000000000001</v>
      </c>
      <c r="AL50" s="727">
        <v>0.16300000000000001</v>
      </c>
      <c r="AM50" s="727">
        <v>0.16300000000000001</v>
      </c>
      <c r="AN50" s="727">
        <v>0.16300000000000001</v>
      </c>
      <c r="AO50" s="727">
        <v>0.16300000000000001</v>
      </c>
      <c r="AP50" s="727">
        <v>0.16300000000000001</v>
      </c>
      <c r="AQ50" s="727">
        <v>0.17</v>
      </c>
      <c r="AR50" s="727">
        <v>0.16300000000000001</v>
      </c>
      <c r="AS50" s="727">
        <v>0.16300000000000001</v>
      </c>
      <c r="AT50" s="727">
        <v>0.16300000000000001</v>
      </c>
      <c r="AU50" s="727">
        <v>0.16300000000000001</v>
      </c>
      <c r="AV50" s="727">
        <v>0.16300000000000001</v>
      </c>
      <c r="AW50" s="727">
        <v>0.16300000000000001</v>
      </c>
      <c r="AX50" s="718">
        <v>0.16300000000000001</v>
      </c>
      <c r="AY50" s="1324" t="s">
        <v>1219</v>
      </c>
    </row>
    <row r="51" spans="1:51">
      <c r="A51" s="1367"/>
      <c r="B51" s="1387"/>
      <c r="C51" s="1317"/>
      <c r="D51" s="1318"/>
      <c r="E51" s="1368"/>
      <c r="F51" s="1368"/>
      <c r="G51" s="1368"/>
      <c r="H51" s="1368"/>
      <c r="I51" s="1374"/>
      <c r="J51" s="1374"/>
      <c r="K51" s="1329"/>
      <c r="L51" s="1329"/>
      <c r="M51" s="1199"/>
      <c r="N51" s="1318"/>
      <c r="O51" s="1388"/>
      <c r="P51" s="1318"/>
      <c r="Q51" s="1332"/>
      <c r="R51" s="1318"/>
      <c r="S51" s="710" t="s">
        <v>35</v>
      </c>
      <c r="T51" s="718">
        <v>0</v>
      </c>
      <c r="U51" s="718">
        <v>0</v>
      </c>
      <c r="V51" s="718">
        <v>0</v>
      </c>
      <c r="W51" s="718">
        <v>0</v>
      </c>
      <c r="X51" s="718">
        <v>0</v>
      </c>
      <c r="Y51" s="718">
        <v>0</v>
      </c>
      <c r="Z51" s="718">
        <v>0</v>
      </c>
      <c r="AA51" s="718">
        <v>0</v>
      </c>
      <c r="AB51" s="718">
        <v>0</v>
      </c>
      <c r="AC51" s="718">
        <f>-AC520</f>
        <v>0</v>
      </c>
      <c r="AD51" s="718">
        <v>0</v>
      </c>
      <c r="AE51" s="718">
        <v>0</v>
      </c>
      <c r="AF51" s="720">
        <v>0</v>
      </c>
      <c r="AG51" s="720">
        <v>0</v>
      </c>
      <c r="AH51" s="720">
        <v>0</v>
      </c>
      <c r="AI51" s="720">
        <v>0</v>
      </c>
      <c r="AJ51" s="720">
        <v>0</v>
      </c>
      <c r="AK51" s="720">
        <v>0</v>
      </c>
      <c r="AL51" s="720">
        <v>0</v>
      </c>
      <c r="AM51" s="720">
        <v>0</v>
      </c>
      <c r="AN51" s="720">
        <v>0</v>
      </c>
      <c r="AO51" s="720">
        <v>0</v>
      </c>
      <c r="AP51" s="720">
        <v>0</v>
      </c>
      <c r="AQ51" s="720">
        <v>0</v>
      </c>
      <c r="AR51" s="720">
        <v>0</v>
      </c>
      <c r="AS51" s="720">
        <v>0</v>
      </c>
      <c r="AT51" s="720">
        <v>0</v>
      </c>
      <c r="AU51" s="720">
        <v>0</v>
      </c>
      <c r="AV51" s="818">
        <v>0</v>
      </c>
      <c r="AW51" s="818">
        <v>0</v>
      </c>
      <c r="AX51" s="835">
        <v>0</v>
      </c>
      <c r="AY51" s="1325"/>
    </row>
    <row r="52" spans="1:51">
      <c r="A52" s="1367" t="s">
        <v>195</v>
      </c>
      <c r="B52" s="1387" t="s">
        <v>1114</v>
      </c>
      <c r="C52" s="1316" t="s">
        <v>7</v>
      </c>
      <c r="D52" s="1318">
        <v>1826</v>
      </c>
      <c r="E52" s="1368">
        <v>42070</v>
      </c>
      <c r="F52" s="1368"/>
      <c r="G52" s="1368">
        <v>42068</v>
      </c>
      <c r="H52" s="1368">
        <v>42149</v>
      </c>
      <c r="I52" s="1374">
        <v>42355</v>
      </c>
      <c r="J52" s="1374"/>
      <c r="K52" s="1328">
        <f>сентябрь!L46+O52</f>
        <v>1540</v>
      </c>
      <c r="L52" s="1328">
        <f>сентябрь!L46+P52</f>
        <v>1352</v>
      </c>
      <c r="M52" s="1199">
        <f>D52-L52</f>
        <v>474</v>
      </c>
      <c r="N52" s="1318">
        <f>L52/D52*100</f>
        <v>74.041621029572838</v>
      </c>
      <c r="O52" s="1388">
        <f>SUM(T52:AX52)</f>
        <v>230</v>
      </c>
      <c r="P52" s="1318">
        <f>SUM(T53:AX53)</f>
        <v>42</v>
      </c>
      <c r="Q52" s="1331"/>
      <c r="R52" s="1318">
        <f>P52/O52*100</f>
        <v>18.260869565217391</v>
      </c>
      <c r="S52" s="710" t="s">
        <v>34</v>
      </c>
      <c r="T52" s="718">
        <v>7</v>
      </c>
      <c r="U52" s="718">
        <v>7</v>
      </c>
      <c r="V52" s="718">
        <v>7</v>
      </c>
      <c r="W52" s="718">
        <v>7</v>
      </c>
      <c r="X52" s="718">
        <v>7</v>
      </c>
      <c r="Y52" s="718">
        <v>7</v>
      </c>
      <c r="Z52" s="718">
        <v>7</v>
      </c>
      <c r="AA52" s="718">
        <v>7</v>
      </c>
      <c r="AB52" s="718">
        <v>7</v>
      </c>
      <c r="AC52" s="718">
        <v>7</v>
      </c>
      <c r="AD52" s="718">
        <v>7</v>
      </c>
      <c r="AE52" s="718">
        <v>7</v>
      </c>
      <c r="AF52" s="718">
        <v>7</v>
      </c>
      <c r="AG52" s="718">
        <v>7</v>
      </c>
      <c r="AH52" s="718">
        <v>7</v>
      </c>
      <c r="AI52" s="718">
        <v>7</v>
      </c>
      <c r="AJ52" s="718">
        <v>7</v>
      </c>
      <c r="AK52" s="718">
        <v>7</v>
      </c>
      <c r="AL52" s="718">
        <v>7</v>
      </c>
      <c r="AM52" s="718">
        <v>7</v>
      </c>
      <c r="AN52" s="718">
        <v>7</v>
      </c>
      <c r="AO52" s="718">
        <v>7</v>
      </c>
      <c r="AP52" s="718">
        <v>7</v>
      </c>
      <c r="AQ52" s="718">
        <v>7</v>
      </c>
      <c r="AR52" s="718">
        <v>7</v>
      </c>
      <c r="AS52" s="718">
        <v>7</v>
      </c>
      <c r="AT52" s="718">
        <v>7</v>
      </c>
      <c r="AU52" s="718">
        <v>7</v>
      </c>
      <c r="AV52" s="718">
        <v>7</v>
      </c>
      <c r="AW52" s="718">
        <v>7</v>
      </c>
      <c r="AX52" s="718">
        <v>20</v>
      </c>
      <c r="AY52" s="1324" t="s">
        <v>1220</v>
      </c>
    </row>
    <row r="53" spans="1:51" s="828" customFormat="1">
      <c r="A53" s="1367"/>
      <c r="B53" s="1387"/>
      <c r="C53" s="1317"/>
      <c r="D53" s="1318"/>
      <c r="E53" s="1368"/>
      <c r="F53" s="1368"/>
      <c r="G53" s="1368"/>
      <c r="H53" s="1368"/>
      <c r="I53" s="1374"/>
      <c r="J53" s="1374"/>
      <c r="K53" s="1329"/>
      <c r="L53" s="1329"/>
      <c r="M53" s="1199"/>
      <c r="N53" s="1318"/>
      <c r="O53" s="1388"/>
      <c r="P53" s="1318"/>
      <c r="Q53" s="1332"/>
      <c r="R53" s="1318"/>
      <c r="S53" s="824" t="s">
        <v>35</v>
      </c>
      <c r="T53" s="825">
        <v>0</v>
      </c>
      <c r="U53" s="825">
        <v>0</v>
      </c>
      <c r="V53" s="825">
        <v>0</v>
      </c>
      <c r="W53" s="825"/>
      <c r="X53" s="825">
        <v>0</v>
      </c>
      <c r="Y53" s="825">
        <v>4</v>
      </c>
      <c r="Z53" s="825">
        <v>4</v>
      </c>
      <c r="AA53" s="825">
        <v>4</v>
      </c>
      <c r="AB53" s="825">
        <v>4</v>
      </c>
      <c r="AC53" s="825">
        <v>3</v>
      </c>
      <c r="AD53" s="825">
        <v>2</v>
      </c>
      <c r="AE53" s="825">
        <v>3</v>
      </c>
      <c r="AF53" s="826">
        <v>0</v>
      </c>
      <c r="AG53" s="826">
        <v>3</v>
      </c>
      <c r="AH53" s="826">
        <v>0</v>
      </c>
      <c r="AI53" s="826">
        <v>0</v>
      </c>
      <c r="AJ53" s="826">
        <v>0</v>
      </c>
      <c r="AK53" s="826">
        <v>0</v>
      </c>
      <c r="AL53" s="826">
        <v>0</v>
      </c>
      <c r="AM53" s="826">
        <v>0</v>
      </c>
      <c r="AN53" s="826">
        <v>0</v>
      </c>
      <c r="AO53" s="826">
        <v>0</v>
      </c>
      <c r="AP53" s="826">
        <v>0</v>
      </c>
      <c r="AQ53" s="826">
        <v>0</v>
      </c>
      <c r="AR53" s="826">
        <v>0</v>
      </c>
      <c r="AS53" s="826">
        <v>0</v>
      </c>
      <c r="AT53" s="826">
        <v>6</v>
      </c>
      <c r="AU53" s="826">
        <v>2</v>
      </c>
      <c r="AV53" s="827">
        <v>0</v>
      </c>
      <c r="AW53" s="827">
        <v>5</v>
      </c>
      <c r="AX53" s="827">
        <v>2</v>
      </c>
      <c r="AY53" s="1325"/>
    </row>
    <row r="54" spans="1:51">
      <c r="A54" s="1367" t="s">
        <v>196</v>
      </c>
      <c r="B54" s="1387" t="s">
        <v>1226</v>
      </c>
      <c r="C54" s="1316" t="s">
        <v>33</v>
      </c>
      <c r="D54" s="1318">
        <v>35.229999999999997</v>
      </c>
      <c r="E54" s="1368">
        <v>42071</v>
      </c>
      <c r="F54" s="1368"/>
      <c r="G54" s="1368">
        <v>42071</v>
      </c>
      <c r="H54" s="1368">
        <v>42152</v>
      </c>
      <c r="I54" s="1374">
        <v>42358</v>
      </c>
      <c r="J54" s="1374"/>
      <c r="K54" s="1328">
        <f>сентябрь!L48+O54</f>
        <v>21.532000000000004</v>
      </c>
      <c r="L54" s="1328">
        <f>сентябрь!L48+P54</f>
        <v>14.409999999999998</v>
      </c>
      <c r="M54" s="1199">
        <f>D54-L54</f>
        <v>20.82</v>
      </c>
      <c r="N54" s="1318">
        <f>L54/D54*100</f>
        <v>40.902639795628723</v>
      </c>
      <c r="O54" s="1388">
        <f>SUM(T54:AX54)</f>
        <v>7.1220000000000034</v>
      </c>
      <c r="P54" s="1318">
        <f>T55+U55+V55+W55+X55+Y55+Z55+AA55+AB55+AC55+AD55+AE55+AF55+AG55+AH55+AI55+AJ55+AK55+AL55+AM55+AN55+AO55+AP55+AQ55+AR55+AS55+AT55+AU55+AV55+AW55+AX55</f>
        <v>0</v>
      </c>
      <c r="Q54" s="1331">
        <v>0.55000000000000004</v>
      </c>
      <c r="R54" s="1318">
        <f t="shared" si="1"/>
        <v>0</v>
      </c>
      <c r="S54" s="710" t="s">
        <v>34</v>
      </c>
      <c r="T54" s="727">
        <v>0.222</v>
      </c>
      <c r="U54" s="727">
        <v>0.222</v>
      </c>
      <c r="V54" s="727">
        <v>0.222</v>
      </c>
      <c r="W54" s="727">
        <v>0.222</v>
      </c>
      <c r="X54" s="727">
        <v>0.222</v>
      </c>
      <c r="Y54" s="727">
        <v>0.222</v>
      </c>
      <c r="Z54" s="727">
        <v>0.222</v>
      </c>
      <c r="AA54" s="727">
        <v>0.222</v>
      </c>
      <c r="AB54" s="727">
        <v>0.222</v>
      </c>
      <c r="AC54" s="727">
        <v>0.222</v>
      </c>
      <c r="AD54" s="727">
        <v>0.222</v>
      </c>
      <c r="AE54" s="727">
        <v>0.222</v>
      </c>
      <c r="AF54" s="727">
        <v>0.222</v>
      </c>
      <c r="AG54" s="727">
        <v>0.222</v>
      </c>
      <c r="AH54" s="727">
        <v>0.222</v>
      </c>
      <c r="AI54" s="727">
        <v>0.222</v>
      </c>
      <c r="AJ54" s="727">
        <v>0.222</v>
      </c>
      <c r="AK54" s="727">
        <v>0.222</v>
      </c>
      <c r="AL54" s="727">
        <v>0.222</v>
      </c>
      <c r="AM54" s="727">
        <v>0.222</v>
      </c>
      <c r="AN54" s="727">
        <v>0.222</v>
      </c>
      <c r="AO54" s="727">
        <v>0.222</v>
      </c>
      <c r="AP54" s="727">
        <v>0.222</v>
      </c>
      <c r="AQ54" s="727">
        <v>0.222</v>
      </c>
      <c r="AR54" s="727">
        <v>0.222</v>
      </c>
      <c r="AS54" s="727">
        <v>0.222</v>
      </c>
      <c r="AT54" s="727">
        <v>0.222</v>
      </c>
      <c r="AU54" s="727">
        <v>0.222</v>
      </c>
      <c r="AV54" s="727">
        <v>0.32200000000000001</v>
      </c>
      <c r="AW54" s="718">
        <v>0.32200000000000001</v>
      </c>
      <c r="AX54" s="718">
        <v>0.26200000000000001</v>
      </c>
      <c r="AY54" s="1324" t="s">
        <v>1222</v>
      </c>
    </row>
    <row r="55" spans="1:51">
      <c r="A55" s="1367"/>
      <c r="B55" s="1387"/>
      <c r="C55" s="1317"/>
      <c r="D55" s="1318"/>
      <c r="E55" s="1368"/>
      <c r="F55" s="1368"/>
      <c r="G55" s="1368"/>
      <c r="H55" s="1368"/>
      <c r="I55" s="1374"/>
      <c r="J55" s="1374"/>
      <c r="K55" s="1329"/>
      <c r="L55" s="1329"/>
      <c r="M55" s="1199"/>
      <c r="N55" s="1318"/>
      <c r="O55" s="1388"/>
      <c r="P55" s="1318"/>
      <c r="Q55" s="1332"/>
      <c r="R55" s="1318"/>
      <c r="S55" s="710" t="s">
        <v>35</v>
      </c>
      <c r="T55" s="718">
        <v>0</v>
      </c>
      <c r="U55" s="718">
        <v>0</v>
      </c>
      <c r="V55" s="718">
        <v>0</v>
      </c>
      <c r="W55" s="718">
        <v>0</v>
      </c>
      <c r="X55" s="718">
        <v>0</v>
      </c>
      <c r="Y55" s="718">
        <v>0</v>
      </c>
      <c r="Z55" s="718">
        <v>0</v>
      </c>
      <c r="AA55" s="718">
        <v>0</v>
      </c>
      <c r="AB55" s="718">
        <v>0</v>
      </c>
      <c r="AC55" s="718">
        <v>0</v>
      </c>
      <c r="AD55" s="718">
        <v>0</v>
      </c>
      <c r="AE55" s="718">
        <v>0</v>
      </c>
      <c r="AF55" s="718">
        <v>0</v>
      </c>
      <c r="AG55" s="718">
        <v>0</v>
      </c>
      <c r="AH55" s="718">
        <v>0</v>
      </c>
      <c r="AI55" s="718">
        <v>0</v>
      </c>
      <c r="AJ55" s="718">
        <v>0</v>
      </c>
      <c r="AK55" s="718">
        <v>0</v>
      </c>
      <c r="AL55" s="718">
        <v>0</v>
      </c>
      <c r="AM55" s="718">
        <v>0</v>
      </c>
      <c r="AN55" s="718">
        <v>0</v>
      </c>
      <c r="AO55" s="718">
        <v>0</v>
      </c>
      <c r="AP55" s="718">
        <v>0</v>
      </c>
      <c r="AQ55" s="718">
        <v>0</v>
      </c>
      <c r="AR55" s="718">
        <v>0</v>
      </c>
      <c r="AS55" s="718">
        <v>0</v>
      </c>
      <c r="AT55" s="718">
        <v>0</v>
      </c>
      <c r="AU55" s="718">
        <v>0</v>
      </c>
      <c r="AV55" s="718">
        <v>0</v>
      </c>
      <c r="AW55" s="718">
        <v>0</v>
      </c>
      <c r="AX55" s="718">
        <v>0</v>
      </c>
      <c r="AY55" s="1325"/>
    </row>
    <row r="56" spans="1:51">
      <c r="A56" s="1367" t="s">
        <v>197</v>
      </c>
      <c r="B56" s="1387" t="s">
        <v>1093</v>
      </c>
      <c r="C56" s="1316" t="s">
        <v>7</v>
      </c>
      <c r="D56" s="1318">
        <v>1826</v>
      </c>
      <c r="E56" s="1368">
        <v>42074</v>
      </c>
      <c r="F56" s="1368"/>
      <c r="G56" s="1368">
        <v>42077</v>
      </c>
      <c r="H56" s="1368">
        <v>42154</v>
      </c>
      <c r="I56" s="1374">
        <v>42357</v>
      </c>
      <c r="J56" s="1374"/>
      <c r="K56" s="1328">
        <f>сентябрь!L50+O56</f>
        <v>1443</v>
      </c>
      <c r="L56" s="1328">
        <f>сентябрь!L50+P56</f>
        <v>1213</v>
      </c>
      <c r="M56" s="1199">
        <f>D56-L56</f>
        <v>613</v>
      </c>
      <c r="N56" s="1318">
        <f>L56/D56*100</f>
        <v>66.429353778751363</v>
      </c>
      <c r="O56" s="1388">
        <f>SUM(T56:AX56)</f>
        <v>230</v>
      </c>
      <c r="P56" s="1318">
        <f>SUM(T57:AX57)</f>
        <v>0</v>
      </c>
      <c r="Q56" s="1331"/>
      <c r="R56" s="1318">
        <f t="shared" si="1"/>
        <v>0</v>
      </c>
      <c r="S56" s="710" t="s">
        <v>34</v>
      </c>
      <c r="T56" s="718">
        <v>7</v>
      </c>
      <c r="U56" s="718">
        <v>7</v>
      </c>
      <c r="V56" s="718">
        <v>7</v>
      </c>
      <c r="W56" s="718">
        <v>7</v>
      </c>
      <c r="X56" s="718">
        <v>7</v>
      </c>
      <c r="Y56" s="718">
        <v>7</v>
      </c>
      <c r="Z56" s="718">
        <v>7</v>
      </c>
      <c r="AA56" s="718">
        <v>7</v>
      </c>
      <c r="AB56" s="718">
        <v>7</v>
      </c>
      <c r="AC56" s="718">
        <v>7</v>
      </c>
      <c r="AD56" s="718">
        <v>7</v>
      </c>
      <c r="AE56" s="718">
        <v>7</v>
      </c>
      <c r="AF56" s="718">
        <v>7</v>
      </c>
      <c r="AG56" s="718">
        <v>7</v>
      </c>
      <c r="AH56" s="718">
        <v>7</v>
      </c>
      <c r="AI56" s="718">
        <v>7</v>
      </c>
      <c r="AJ56" s="718">
        <v>7</v>
      </c>
      <c r="AK56" s="718">
        <v>7</v>
      </c>
      <c r="AL56" s="718">
        <v>7</v>
      </c>
      <c r="AM56" s="718">
        <v>7</v>
      </c>
      <c r="AN56" s="718">
        <v>7</v>
      </c>
      <c r="AO56" s="718">
        <v>7</v>
      </c>
      <c r="AP56" s="718">
        <v>7</v>
      </c>
      <c r="AQ56" s="718">
        <v>7</v>
      </c>
      <c r="AR56" s="718">
        <v>7</v>
      </c>
      <c r="AS56" s="718">
        <v>7</v>
      </c>
      <c r="AT56" s="718">
        <v>7</v>
      </c>
      <c r="AU56" s="718">
        <v>7</v>
      </c>
      <c r="AV56" s="718">
        <v>7</v>
      </c>
      <c r="AW56" s="718">
        <v>7</v>
      </c>
      <c r="AX56" s="718">
        <v>20</v>
      </c>
      <c r="AY56" s="1324" t="s">
        <v>1224</v>
      </c>
    </row>
    <row r="57" spans="1:51">
      <c r="A57" s="1367"/>
      <c r="B57" s="1387"/>
      <c r="C57" s="1317"/>
      <c r="D57" s="1318"/>
      <c r="E57" s="1368"/>
      <c r="F57" s="1368"/>
      <c r="G57" s="1368"/>
      <c r="H57" s="1368"/>
      <c r="I57" s="1374"/>
      <c r="J57" s="1374"/>
      <c r="K57" s="1329"/>
      <c r="L57" s="1329"/>
      <c r="M57" s="1199"/>
      <c r="N57" s="1318"/>
      <c r="O57" s="1388"/>
      <c r="P57" s="1318"/>
      <c r="Q57" s="1332"/>
      <c r="R57" s="1318"/>
      <c r="S57" s="710" t="s">
        <v>35</v>
      </c>
      <c r="T57" s="718">
        <v>0</v>
      </c>
      <c r="U57" s="718">
        <v>0</v>
      </c>
      <c r="V57" s="718">
        <v>0</v>
      </c>
      <c r="W57" s="718">
        <v>0</v>
      </c>
      <c r="X57" s="718">
        <v>0</v>
      </c>
      <c r="Y57" s="718">
        <v>0</v>
      </c>
      <c r="Z57" s="718">
        <v>0</v>
      </c>
      <c r="AA57" s="718">
        <v>0</v>
      </c>
      <c r="AB57" s="718">
        <v>0</v>
      </c>
      <c r="AC57" s="718">
        <v>0</v>
      </c>
      <c r="AD57" s="718">
        <v>0</v>
      </c>
      <c r="AE57" s="718">
        <v>0</v>
      </c>
      <c r="AF57" s="720">
        <v>0</v>
      </c>
      <c r="AG57" s="720">
        <v>0</v>
      </c>
      <c r="AH57" s="720">
        <v>0</v>
      </c>
      <c r="AI57" s="720">
        <v>0</v>
      </c>
      <c r="AJ57" s="720">
        <v>0</v>
      </c>
      <c r="AK57" s="720">
        <v>0</v>
      </c>
      <c r="AL57" s="720">
        <v>0</v>
      </c>
      <c r="AM57" s="720">
        <v>0</v>
      </c>
      <c r="AN57" s="720">
        <v>0</v>
      </c>
      <c r="AO57" s="720">
        <v>0</v>
      </c>
      <c r="AP57" s="720">
        <v>0</v>
      </c>
      <c r="AQ57" s="720">
        <v>0</v>
      </c>
      <c r="AR57" s="720">
        <v>0</v>
      </c>
      <c r="AS57" s="720">
        <v>0</v>
      </c>
      <c r="AT57" s="720">
        <v>0</v>
      </c>
      <c r="AU57" s="720">
        <v>0</v>
      </c>
      <c r="AV57" s="818">
        <v>0</v>
      </c>
      <c r="AW57" s="822">
        <v>0</v>
      </c>
      <c r="AX57" s="818">
        <v>0</v>
      </c>
      <c r="AY57" s="1325"/>
    </row>
    <row r="58" spans="1:51">
      <c r="A58" s="1367" t="s">
        <v>198</v>
      </c>
      <c r="B58" s="1387" t="s">
        <v>1094</v>
      </c>
      <c r="C58" s="1316" t="s">
        <v>7</v>
      </c>
      <c r="D58" s="1318">
        <v>3649</v>
      </c>
      <c r="E58" s="1368">
        <v>42077</v>
      </c>
      <c r="F58" s="1368"/>
      <c r="G58" s="1368">
        <v>42081</v>
      </c>
      <c r="H58" s="1368">
        <v>42137</v>
      </c>
      <c r="I58" s="1374">
        <v>42359</v>
      </c>
      <c r="J58" s="1374"/>
      <c r="K58" s="1328">
        <f>сентябрь!L52+O58</f>
        <v>2209</v>
      </c>
      <c r="L58" s="1328">
        <f>сентябрь!L52+P58</f>
        <v>1774</v>
      </c>
      <c r="M58" s="1199">
        <f>D58-L58</f>
        <v>1875</v>
      </c>
      <c r="N58" s="1318">
        <f>L58/D58*100</f>
        <v>48.616059194299808</v>
      </c>
      <c r="O58" s="1388">
        <f>SUM(T58:AX58)</f>
        <v>460</v>
      </c>
      <c r="P58" s="1318">
        <f>SUM(T59:AX59)</f>
        <v>25</v>
      </c>
      <c r="Q58" s="1331">
        <v>114</v>
      </c>
      <c r="R58" s="1318">
        <f t="shared" si="1"/>
        <v>5.4347826086956523</v>
      </c>
      <c r="S58" s="710" t="s">
        <v>34</v>
      </c>
      <c r="T58" s="718">
        <v>14</v>
      </c>
      <c r="U58" s="718">
        <v>14</v>
      </c>
      <c r="V58" s="718">
        <v>14</v>
      </c>
      <c r="W58" s="718">
        <v>14</v>
      </c>
      <c r="X58" s="718">
        <v>14</v>
      </c>
      <c r="Y58" s="718">
        <v>14</v>
      </c>
      <c r="Z58" s="718">
        <v>14</v>
      </c>
      <c r="AA58" s="718">
        <v>14</v>
      </c>
      <c r="AB58" s="718">
        <v>14</v>
      </c>
      <c r="AC58" s="718">
        <v>14</v>
      </c>
      <c r="AD58" s="718">
        <v>14</v>
      </c>
      <c r="AE58" s="718">
        <v>14</v>
      </c>
      <c r="AF58" s="718">
        <v>14</v>
      </c>
      <c r="AG58" s="718">
        <v>14</v>
      </c>
      <c r="AH58" s="718">
        <v>14</v>
      </c>
      <c r="AI58" s="718">
        <v>14</v>
      </c>
      <c r="AJ58" s="718">
        <v>14</v>
      </c>
      <c r="AK58" s="718">
        <v>14</v>
      </c>
      <c r="AL58" s="718">
        <v>16</v>
      </c>
      <c r="AM58" s="718">
        <v>16</v>
      </c>
      <c r="AN58" s="718">
        <v>16</v>
      </c>
      <c r="AO58" s="718">
        <v>16</v>
      </c>
      <c r="AP58" s="718">
        <v>16</v>
      </c>
      <c r="AQ58" s="718">
        <v>16</v>
      </c>
      <c r="AR58" s="718">
        <v>16</v>
      </c>
      <c r="AS58" s="718">
        <v>16</v>
      </c>
      <c r="AT58" s="718">
        <v>16</v>
      </c>
      <c r="AU58" s="718">
        <v>16</v>
      </c>
      <c r="AV58" s="718">
        <v>16</v>
      </c>
      <c r="AW58" s="718">
        <v>16</v>
      </c>
      <c r="AX58" s="718">
        <v>16</v>
      </c>
      <c r="AY58" s="1324" t="s">
        <v>1221</v>
      </c>
    </row>
    <row r="59" spans="1:51">
      <c r="A59" s="1367"/>
      <c r="B59" s="1387"/>
      <c r="C59" s="1317"/>
      <c r="D59" s="1318"/>
      <c r="E59" s="1368"/>
      <c r="F59" s="1368"/>
      <c r="G59" s="1368"/>
      <c r="H59" s="1368"/>
      <c r="I59" s="1374"/>
      <c r="J59" s="1374"/>
      <c r="K59" s="1329"/>
      <c r="L59" s="1329"/>
      <c r="M59" s="1199"/>
      <c r="N59" s="1318"/>
      <c r="O59" s="1388"/>
      <c r="P59" s="1318"/>
      <c r="Q59" s="1332"/>
      <c r="R59" s="1318"/>
      <c r="S59" s="710" t="s">
        <v>35</v>
      </c>
      <c r="T59" s="718">
        <v>0</v>
      </c>
      <c r="U59" s="718">
        <v>0</v>
      </c>
      <c r="V59" s="718">
        <v>0</v>
      </c>
      <c r="W59" s="718">
        <v>0</v>
      </c>
      <c r="X59" s="718">
        <v>0</v>
      </c>
      <c r="Y59" s="718">
        <v>0</v>
      </c>
      <c r="Z59" s="718">
        <v>0</v>
      </c>
      <c r="AA59" s="718">
        <v>0</v>
      </c>
      <c r="AB59" s="718">
        <v>0</v>
      </c>
      <c r="AC59" s="718">
        <v>0</v>
      </c>
      <c r="AD59" s="718">
        <v>0</v>
      </c>
      <c r="AE59" s="718">
        <v>0</v>
      </c>
      <c r="AF59" s="720">
        <v>0</v>
      </c>
      <c r="AG59" s="720">
        <v>0</v>
      </c>
      <c r="AH59" s="720">
        <v>0</v>
      </c>
      <c r="AI59" s="720">
        <v>0</v>
      </c>
      <c r="AJ59" s="720">
        <v>0</v>
      </c>
      <c r="AK59" s="720">
        <v>0</v>
      </c>
      <c r="AL59" s="720">
        <v>0</v>
      </c>
      <c r="AM59" s="720">
        <v>0</v>
      </c>
      <c r="AN59" s="720">
        <v>0</v>
      </c>
      <c r="AO59" s="720">
        <v>0</v>
      </c>
      <c r="AP59" s="720">
        <v>0</v>
      </c>
      <c r="AQ59" s="720">
        <v>0</v>
      </c>
      <c r="AR59" s="720">
        <v>0</v>
      </c>
      <c r="AS59" s="720">
        <v>0</v>
      </c>
      <c r="AT59" s="720">
        <v>17</v>
      </c>
      <c r="AU59" s="720">
        <v>5</v>
      </c>
      <c r="AV59" s="818">
        <v>3</v>
      </c>
      <c r="AW59" s="818">
        <v>0</v>
      </c>
      <c r="AX59" s="818">
        <v>0</v>
      </c>
      <c r="AY59" s="1325"/>
    </row>
    <row r="60" spans="1:51">
      <c r="A60" s="1367" t="s">
        <v>199</v>
      </c>
      <c r="B60" s="1387" t="s">
        <v>1095</v>
      </c>
      <c r="C60" s="1316" t="s">
        <v>33</v>
      </c>
      <c r="D60" s="1318">
        <f>35.23</f>
        <v>35.229999999999997</v>
      </c>
      <c r="E60" s="1368">
        <v>42092</v>
      </c>
      <c r="F60" s="1368"/>
      <c r="G60" s="1368">
        <v>42087</v>
      </c>
      <c r="H60" s="1368">
        <v>42143</v>
      </c>
      <c r="I60" s="1374">
        <v>42363</v>
      </c>
      <c r="J60" s="1374"/>
      <c r="K60" s="1328">
        <f>сентябрь!L54+O60</f>
        <v>19.491000000000003</v>
      </c>
      <c r="L60" s="1328">
        <f>сентябрь!L54+P60</f>
        <v>12.369</v>
      </c>
      <c r="M60" s="1199">
        <f>D60-L60</f>
        <v>22.860999999999997</v>
      </c>
      <c r="N60" s="1318">
        <f>L60/D60*100</f>
        <v>35.109281862049393</v>
      </c>
      <c r="O60" s="1388">
        <f>SUM(T60:AX60)</f>
        <v>7.1220000000000034</v>
      </c>
      <c r="P60" s="1318">
        <f>SUM(T61:AX61)</f>
        <v>0</v>
      </c>
      <c r="Q60" s="1331">
        <f>1.3+1.1</f>
        <v>2.4000000000000004</v>
      </c>
      <c r="R60" s="1318">
        <f t="shared" si="1"/>
        <v>0</v>
      </c>
      <c r="S60" s="710" t="s">
        <v>34</v>
      </c>
      <c r="T60" s="727">
        <v>0.222</v>
      </c>
      <c r="U60" s="727">
        <v>0.222</v>
      </c>
      <c r="V60" s="727">
        <v>0.222</v>
      </c>
      <c r="W60" s="727">
        <v>0.222</v>
      </c>
      <c r="X60" s="727">
        <v>0.222</v>
      </c>
      <c r="Y60" s="727">
        <v>0.222</v>
      </c>
      <c r="Z60" s="727">
        <v>0.222</v>
      </c>
      <c r="AA60" s="727">
        <v>0.222</v>
      </c>
      <c r="AB60" s="727">
        <v>0.222</v>
      </c>
      <c r="AC60" s="727">
        <v>0.222</v>
      </c>
      <c r="AD60" s="727">
        <v>0.222</v>
      </c>
      <c r="AE60" s="727">
        <v>0.222</v>
      </c>
      <c r="AF60" s="727">
        <v>0.222</v>
      </c>
      <c r="AG60" s="727">
        <v>0.222</v>
      </c>
      <c r="AH60" s="727">
        <v>0.222</v>
      </c>
      <c r="AI60" s="727">
        <v>0.222</v>
      </c>
      <c r="AJ60" s="727">
        <v>0.222</v>
      </c>
      <c r="AK60" s="727">
        <v>0.222</v>
      </c>
      <c r="AL60" s="727">
        <v>0.222</v>
      </c>
      <c r="AM60" s="727">
        <v>0.222</v>
      </c>
      <c r="AN60" s="727">
        <v>0.222</v>
      </c>
      <c r="AO60" s="727">
        <v>0.222</v>
      </c>
      <c r="AP60" s="727">
        <v>0.222</v>
      </c>
      <c r="AQ60" s="727">
        <v>0.222</v>
      </c>
      <c r="AR60" s="727">
        <v>0.222</v>
      </c>
      <c r="AS60" s="727">
        <v>0.222</v>
      </c>
      <c r="AT60" s="727">
        <v>0.222</v>
      </c>
      <c r="AU60" s="727">
        <v>0.222</v>
      </c>
      <c r="AV60" s="727">
        <v>0.32200000000000001</v>
      </c>
      <c r="AW60" s="718">
        <v>0.32200000000000001</v>
      </c>
      <c r="AX60" s="718">
        <v>0.26200000000000001</v>
      </c>
      <c r="AY60" s="1324" t="s">
        <v>1222</v>
      </c>
    </row>
    <row r="61" spans="1:51">
      <c r="A61" s="1367"/>
      <c r="B61" s="1387"/>
      <c r="C61" s="1317"/>
      <c r="D61" s="1318"/>
      <c r="E61" s="1368"/>
      <c r="F61" s="1368"/>
      <c r="G61" s="1368"/>
      <c r="H61" s="1368"/>
      <c r="I61" s="1374"/>
      <c r="J61" s="1374"/>
      <c r="K61" s="1329"/>
      <c r="L61" s="1329"/>
      <c r="M61" s="1199"/>
      <c r="N61" s="1318"/>
      <c r="O61" s="1388"/>
      <c r="P61" s="1318"/>
      <c r="Q61" s="1332"/>
      <c r="R61" s="1318"/>
      <c r="S61" s="710" t="s">
        <v>35</v>
      </c>
      <c r="T61" s="718">
        <v>0</v>
      </c>
      <c r="U61" s="718">
        <v>0</v>
      </c>
      <c r="V61" s="718">
        <v>0</v>
      </c>
      <c r="W61" s="718">
        <v>0</v>
      </c>
      <c r="X61" s="718">
        <v>0</v>
      </c>
      <c r="Y61" s="718">
        <v>0</v>
      </c>
      <c r="Z61" s="718">
        <v>0</v>
      </c>
      <c r="AA61" s="718">
        <v>0</v>
      </c>
      <c r="AB61" s="718">
        <v>0</v>
      </c>
      <c r="AC61" s="718">
        <v>0</v>
      </c>
      <c r="AD61" s="718">
        <v>0</v>
      </c>
      <c r="AE61" s="718">
        <v>0</v>
      </c>
      <c r="AF61" s="720">
        <v>0</v>
      </c>
      <c r="AG61" s="720">
        <v>0</v>
      </c>
      <c r="AH61" s="720">
        <v>0</v>
      </c>
      <c r="AI61" s="720">
        <v>0</v>
      </c>
      <c r="AJ61" s="720">
        <v>0</v>
      </c>
      <c r="AK61" s="720">
        <v>0</v>
      </c>
      <c r="AL61" s="720">
        <v>0</v>
      </c>
      <c r="AM61" s="720">
        <v>0</v>
      </c>
      <c r="AN61" s="720">
        <v>0</v>
      </c>
      <c r="AO61" s="720">
        <v>0</v>
      </c>
      <c r="AP61" s="720">
        <v>0</v>
      </c>
      <c r="AQ61" s="720">
        <v>0</v>
      </c>
      <c r="AR61" s="720">
        <v>0</v>
      </c>
      <c r="AS61" s="720">
        <v>0</v>
      </c>
      <c r="AT61" s="720">
        <v>0</v>
      </c>
      <c r="AU61" s="720">
        <v>0</v>
      </c>
      <c r="AV61" s="818">
        <v>0</v>
      </c>
      <c r="AW61" s="818">
        <v>0</v>
      </c>
      <c r="AX61" s="818">
        <v>0</v>
      </c>
      <c r="AY61" s="1325"/>
    </row>
    <row r="62" spans="1:51">
      <c r="A62" s="1367" t="s">
        <v>200</v>
      </c>
      <c r="B62" s="1387" t="s">
        <v>1096</v>
      </c>
      <c r="C62" s="1316" t="s">
        <v>33</v>
      </c>
      <c r="D62" s="1318">
        <f>D50</f>
        <v>35.229999999999997</v>
      </c>
      <c r="E62" s="1368">
        <v>42099</v>
      </c>
      <c r="F62" s="1368"/>
      <c r="G62" s="1368">
        <v>42100</v>
      </c>
      <c r="H62" s="1368">
        <v>42149</v>
      </c>
      <c r="I62" s="1374">
        <v>42365</v>
      </c>
      <c r="J62" s="1374"/>
      <c r="K62" s="1328">
        <f>сентябрь!L56+O62</f>
        <v>18.892000000000003</v>
      </c>
      <c r="L62" s="1328">
        <f>сентябрь!L56+P62</f>
        <v>11.77</v>
      </c>
      <c r="M62" s="1199">
        <f>D62-L62</f>
        <v>23.459999999999997</v>
      </c>
      <c r="N62" s="1318">
        <f>L62/D62*100</f>
        <v>33.409026397956289</v>
      </c>
      <c r="O62" s="1388">
        <f>SUM(T62:AX62)</f>
        <v>7.1220000000000034</v>
      </c>
      <c r="P62" s="1318">
        <f>SUM(T63:AX63)</f>
        <v>0</v>
      </c>
      <c r="Q62" s="1331">
        <v>1.1000000000000001</v>
      </c>
      <c r="R62" s="1318">
        <f t="shared" si="1"/>
        <v>0</v>
      </c>
      <c r="S62" s="710" t="s">
        <v>34</v>
      </c>
      <c r="T62" s="727">
        <v>0.222</v>
      </c>
      <c r="U62" s="727">
        <v>0.222</v>
      </c>
      <c r="V62" s="727">
        <v>0.222</v>
      </c>
      <c r="W62" s="727">
        <v>0.222</v>
      </c>
      <c r="X62" s="727">
        <v>0.222</v>
      </c>
      <c r="Y62" s="727">
        <v>0.222</v>
      </c>
      <c r="Z62" s="727">
        <v>0.222</v>
      </c>
      <c r="AA62" s="727">
        <v>0.222</v>
      </c>
      <c r="AB62" s="727">
        <v>0.222</v>
      </c>
      <c r="AC62" s="727">
        <v>0.222</v>
      </c>
      <c r="AD62" s="727">
        <v>0.222</v>
      </c>
      <c r="AE62" s="727">
        <v>0.222</v>
      </c>
      <c r="AF62" s="727">
        <v>0.222</v>
      </c>
      <c r="AG62" s="727">
        <v>0.222</v>
      </c>
      <c r="AH62" s="727">
        <v>0.222</v>
      </c>
      <c r="AI62" s="727">
        <v>0.222</v>
      </c>
      <c r="AJ62" s="727">
        <v>0.222</v>
      </c>
      <c r="AK62" s="727">
        <v>0.222</v>
      </c>
      <c r="AL62" s="727">
        <v>0.222</v>
      </c>
      <c r="AM62" s="727">
        <v>0.222</v>
      </c>
      <c r="AN62" s="727">
        <v>0.222</v>
      </c>
      <c r="AO62" s="727">
        <v>0.222</v>
      </c>
      <c r="AP62" s="727">
        <v>0.222</v>
      </c>
      <c r="AQ62" s="727">
        <v>0.222</v>
      </c>
      <c r="AR62" s="727">
        <v>0.222</v>
      </c>
      <c r="AS62" s="727">
        <v>0.222</v>
      </c>
      <c r="AT62" s="727">
        <v>0.222</v>
      </c>
      <c r="AU62" s="727">
        <v>0.222</v>
      </c>
      <c r="AV62" s="727">
        <v>0.32200000000000001</v>
      </c>
      <c r="AW62" s="718">
        <v>0.32200000000000001</v>
      </c>
      <c r="AX62" s="718">
        <v>0.26200000000000001</v>
      </c>
      <c r="AY62" s="1324" t="s">
        <v>1222</v>
      </c>
    </row>
    <row r="63" spans="1:51">
      <c r="A63" s="1367"/>
      <c r="B63" s="1387"/>
      <c r="C63" s="1317"/>
      <c r="D63" s="1318"/>
      <c r="E63" s="1368"/>
      <c r="F63" s="1368"/>
      <c r="G63" s="1368"/>
      <c r="H63" s="1368"/>
      <c r="I63" s="1374"/>
      <c r="J63" s="1374"/>
      <c r="K63" s="1329"/>
      <c r="L63" s="1329"/>
      <c r="M63" s="1199"/>
      <c r="N63" s="1318"/>
      <c r="O63" s="1388"/>
      <c r="P63" s="1318"/>
      <c r="Q63" s="1332"/>
      <c r="R63" s="1318"/>
      <c r="S63" s="710" t="s">
        <v>35</v>
      </c>
      <c r="T63" s="718">
        <v>0</v>
      </c>
      <c r="U63" s="718">
        <v>0</v>
      </c>
      <c r="V63" s="718">
        <v>0</v>
      </c>
      <c r="W63" s="718">
        <v>0</v>
      </c>
      <c r="X63" s="718">
        <v>0</v>
      </c>
      <c r="Y63" s="718">
        <v>0</v>
      </c>
      <c r="Z63" s="718">
        <v>0</v>
      </c>
      <c r="AA63" s="718">
        <v>0</v>
      </c>
      <c r="AB63" s="718">
        <v>0</v>
      </c>
      <c r="AC63" s="718">
        <v>0</v>
      </c>
      <c r="AD63" s="718">
        <v>0</v>
      </c>
      <c r="AE63" s="718">
        <v>0</v>
      </c>
      <c r="AF63" s="718">
        <v>0</v>
      </c>
      <c r="AG63" s="718">
        <v>0</v>
      </c>
      <c r="AH63" s="718">
        <v>0</v>
      </c>
      <c r="AI63" s="718">
        <v>0</v>
      </c>
      <c r="AJ63" s="718">
        <v>0</v>
      </c>
      <c r="AK63" s="718">
        <v>0</v>
      </c>
      <c r="AL63" s="718">
        <v>0</v>
      </c>
      <c r="AM63" s="718">
        <v>0</v>
      </c>
      <c r="AN63" s="718">
        <v>0</v>
      </c>
      <c r="AO63" s="718">
        <v>0</v>
      </c>
      <c r="AP63" s="718">
        <v>0</v>
      </c>
      <c r="AQ63" s="718">
        <v>0</v>
      </c>
      <c r="AR63" s="718">
        <v>0</v>
      </c>
      <c r="AS63" s="718">
        <v>0</v>
      </c>
      <c r="AT63" s="718">
        <v>0</v>
      </c>
      <c r="AU63" s="718">
        <v>0</v>
      </c>
      <c r="AV63" s="820">
        <v>0</v>
      </c>
      <c r="AW63" s="820">
        <v>0</v>
      </c>
      <c r="AX63" s="820">
        <v>0</v>
      </c>
      <c r="AY63" s="1325"/>
    </row>
    <row r="64" spans="1:51">
      <c r="A64" s="725">
        <v>4</v>
      </c>
      <c r="B64" s="1379" t="s">
        <v>91</v>
      </c>
      <c r="C64" s="1379"/>
      <c r="D64" s="1379"/>
      <c r="E64" s="1379">
        <v>42045</v>
      </c>
      <c r="F64" s="1379"/>
      <c r="G64" s="1379"/>
      <c r="H64" s="1379">
        <v>42174</v>
      </c>
      <c r="I64" s="1379"/>
      <c r="J64" s="1379"/>
      <c r="K64" s="1379"/>
      <c r="L64" s="1379"/>
      <c r="M64" s="1379"/>
      <c r="N64" s="1379"/>
      <c r="O64" s="1379"/>
      <c r="P64" s="1379"/>
      <c r="Q64" s="1379"/>
      <c r="R64" s="1379"/>
      <c r="S64" s="1379"/>
      <c r="T64" s="1379"/>
      <c r="U64" s="1379"/>
      <c r="V64" s="1379"/>
      <c r="W64" s="1379"/>
      <c r="X64" s="1379"/>
      <c r="Y64" s="1379"/>
      <c r="Z64" s="1379"/>
      <c r="AA64" s="1379"/>
      <c r="AB64" s="1379"/>
      <c r="AC64" s="1379"/>
      <c r="AD64" s="1379"/>
      <c r="AE64" s="1379"/>
      <c r="AF64" s="1379"/>
      <c r="AG64" s="1379"/>
      <c r="AH64" s="1379"/>
      <c r="AI64" s="1379"/>
      <c r="AJ64" s="1379"/>
      <c r="AK64" s="1379"/>
      <c r="AL64" s="1379"/>
      <c r="AM64" s="1379"/>
      <c r="AN64" s="1379"/>
      <c r="AO64" s="1379"/>
      <c r="AP64" s="1379"/>
      <c r="AQ64" s="1379"/>
      <c r="AR64" s="1379"/>
      <c r="AS64" s="1379"/>
      <c r="AT64" s="1379"/>
      <c r="AU64" s="1379"/>
      <c r="AV64" s="1379"/>
      <c r="AW64" s="1379"/>
      <c r="AX64" s="1379"/>
      <c r="AY64" s="1380"/>
    </row>
    <row r="65" spans="1:52" hidden="1">
      <c r="A65" s="726" t="s">
        <v>268</v>
      </c>
      <c r="B65" s="1379" t="s">
        <v>1107</v>
      </c>
      <c r="C65" s="1379"/>
      <c r="D65" s="1379"/>
      <c r="E65" s="1379">
        <v>42045</v>
      </c>
      <c r="F65" s="1379"/>
      <c r="G65" s="1379"/>
      <c r="H65" s="1379">
        <v>42084</v>
      </c>
      <c r="I65" s="1379"/>
      <c r="J65" s="1379"/>
      <c r="K65" s="1379"/>
      <c r="L65" s="1379"/>
      <c r="M65" s="1379"/>
      <c r="N65" s="1379"/>
      <c r="O65" s="1379"/>
      <c r="P65" s="1379"/>
      <c r="Q65" s="1379"/>
      <c r="R65" s="1379"/>
      <c r="S65" s="1379"/>
      <c r="T65" s="1379"/>
      <c r="U65" s="1379"/>
      <c r="V65" s="1379"/>
      <c r="W65" s="1379"/>
      <c r="X65" s="1379"/>
      <c r="Y65" s="1379"/>
      <c r="Z65" s="1379"/>
      <c r="AA65" s="1379"/>
      <c r="AB65" s="1379"/>
      <c r="AC65" s="1379"/>
      <c r="AD65" s="1379"/>
      <c r="AE65" s="1379"/>
      <c r="AF65" s="1379"/>
      <c r="AG65" s="1379"/>
      <c r="AH65" s="1379"/>
      <c r="AI65" s="1379"/>
      <c r="AJ65" s="1379"/>
      <c r="AK65" s="1379"/>
      <c r="AL65" s="1379"/>
      <c r="AM65" s="1379"/>
      <c r="AN65" s="1379"/>
      <c r="AO65" s="1379"/>
      <c r="AP65" s="1379"/>
      <c r="AQ65" s="1379"/>
      <c r="AR65" s="1379"/>
      <c r="AS65" s="1379"/>
      <c r="AT65" s="1379"/>
      <c r="AU65" s="1379"/>
      <c r="AV65" s="1379"/>
      <c r="AW65" s="1379"/>
      <c r="AX65" s="1379"/>
      <c r="AY65" s="1380"/>
    </row>
    <row r="66" spans="1:52" hidden="1">
      <c r="A66" s="1367" t="s">
        <v>129</v>
      </c>
      <c r="B66" s="1387" t="s">
        <v>1175</v>
      </c>
      <c r="C66" s="1316" t="s">
        <v>889</v>
      </c>
      <c r="D66" s="1318">
        <v>148</v>
      </c>
      <c r="E66" s="1368">
        <v>42045</v>
      </c>
      <c r="F66" s="1368">
        <v>42216</v>
      </c>
      <c r="G66" s="1368"/>
      <c r="H66" s="1368">
        <v>42054</v>
      </c>
      <c r="I66" s="1368">
        <v>42308</v>
      </c>
      <c r="J66" s="1368"/>
      <c r="K66" s="1328">
        <f>сентябрь!L60+O66</f>
        <v>0</v>
      </c>
      <c r="L66" s="1328">
        <f>сентябрь!L60+P66</f>
        <v>0</v>
      </c>
      <c r="M66" s="1229">
        <f>D66-L66</f>
        <v>148</v>
      </c>
      <c r="N66" s="1331">
        <f>L66/D66*100</f>
        <v>0</v>
      </c>
      <c r="O66" s="1318">
        <f>SUM(T66:AX66)</f>
        <v>0</v>
      </c>
      <c r="P66" s="1331">
        <f>SUM(T67:AX67)</f>
        <v>0</v>
      </c>
      <c r="Q66" s="717"/>
      <c r="R66" s="1331" t="e">
        <f>P66/O66*100</f>
        <v>#DIV/0!</v>
      </c>
      <c r="S66" s="710" t="s">
        <v>34</v>
      </c>
      <c r="T66" s="718"/>
      <c r="U66" s="718"/>
      <c r="V66" s="718"/>
      <c r="W66" s="718"/>
      <c r="X66" s="718"/>
      <c r="Y66" s="718"/>
      <c r="Z66" s="718"/>
      <c r="AA66" s="718"/>
      <c r="AB66" s="718"/>
      <c r="AC66" s="718"/>
      <c r="AD66" s="718"/>
      <c r="AE66" s="718"/>
      <c r="AF66" s="718"/>
      <c r="AG66" s="718"/>
      <c r="AH66" s="718"/>
      <c r="AI66" s="718"/>
      <c r="AJ66" s="718"/>
      <c r="AK66" s="718"/>
      <c r="AL66" s="718"/>
      <c r="AM66" s="718"/>
      <c r="AN66" s="718"/>
      <c r="AO66" s="718"/>
      <c r="AP66" s="718"/>
      <c r="AQ66" s="718"/>
      <c r="AR66" s="718"/>
      <c r="AS66" s="718"/>
      <c r="AT66" s="718"/>
      <c r="AU66" s="718"/>
      <c r="AV66" s="718"/>
      <c r="AW66" s="718"/>
      <c r="AX66" s="718"/>
      <c r="AY66" s="1324" t="s">
        <v>413</v>
      </c>
      <c r="AZ66" s="676">
        <f>F66-I66</f>
        <v>-92</v>
      </c>
    </row>
    <row r="67" spans="1:52" hidden="1">
      <c r="A67" s="1367"/>
      <c r="B67" s="1387"/>
      <c r="C67" s="1317"/>
      <c r="D67" s="1318"/>
      <c r="E67" s="1368"/>
      <c r="F67" s="1368"/>
      <c r="G67" s="1368"/>
      <c r="H67" s="1368"/>
      <c r="I67" s="1368"/>
      <c r="J67" s="1368"/>
      <c r="K67" s="1329"/>
      <c r="L67" s="1329"/>
      <c r="M67" s="1230"/>
      <c r="N67" s="1332"/>
      <c r="O67" s="1318"/>
      <c r="P67" s="1332"/>
      <c r="Q67" s="719"/>
      <c r="R67" s="1332"/>
      <c r="S67" s="710" t="s">
        <v>35</v>
      </c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718"/>
      <c r="AK67" s="718"/>
      <c r="AL67" s="718"/>
      <c r="AM67" s="718"/>
      <c r="AN67" s="718"/>
      <c r="AO67" s="718"/>
      <c r="AP67" s="718"/>
      <c r="AQ67" s="718"/>
      <c r="AR67" s="718"/>
      <c r="AS67" s="718"/>
      <c r="AT67" s="718"/>
      <c r="AU67" s="718"/>
      <c r="AV67" s="723"/>
      <c r="AW67" s="724"/>
      <c r="AX67" s="823"/>
      <c r="AY67" s="1325"/>
    </row>
    <row r="68" spans="1:52" hidden="1">
      <c r="A68" s="1367" t="s">
        <v>129</v>
      </c>
      <c r="B68" s="1387" t="s">
        <v>1124</v>
      </c>
      <c r="C68" s="1316" t="s">
        <v>889</v>
      </c>
      <c r="D68" s="1318">
        <v>1567</v>
      </c>
      <c r="E68" s="1368">
        <v>42307</v>
      </c>
      <c r="F68" s="1368">
        <v>42307</v>
      </c>
      <c r="G68" s="1368"/>
      <c r="H68" s="1368">
        <v>42314</v>
      </c>
      <c r="I68" s="1368">
        <v>42314</v>
      </c>
      <c r="J68" s="1368"/>
      <c r="K68" s="1328">
        <f>сентябрь!L62+O68</f>
        <v>0</v>
      </c>
      <c r="L68" s="1328">
        <f>сентябрь!L62+P68</f>
        <v>0</v>
      </c>
      <c r="M68" s="1229">
        <f>D68-L68</f>
        <v>1567</v>
      </c>
      <c r="N68" s="1331">
        <f>L68/D68*100</f>
        <v>0</v>
      </c>
      <c r="O68" s="1318">
        <f>SUM(T68:AX68)</f>
        <v>0</v>
      </c>
      <c r="P68" s="1331">
        <f>SUM(T69:AX69)</f>
        <v>0</v>
      </c>
      <c r="Q68" s="717"/>
      <c r="R68" s="1331" t="e">
        <f>P68/O68*100</f>
        <v>#DIV/0!</v>
      </c>
      <c r="S68" s="710" t="s">
        <v>34</v>
      </c>
      <c r="T68" s="718"/>
      <c r="U68" s="718"/>
      <c r="V68" s="718"/>
      <c r="W68" s="718"/>
      <c r="X68" s="718"/>
      <c r="Y68" s="718"/>
      <c r="Z68" s="718"/>
      <c r="AA68" s="718"/>
      <c r="AB68" s="718"/>
      <c r="AC68" s="718"/>
      <c r="AD68" s="718"/>
      <c r="AE68" s="718"/>
      <c r="AF68" s="718"/>
      <c r="AG68" s="718"/>
      <c r="AH68" s="718"/>
      <c r="AI68" s="718"/>
      <c r="AJ68" s="718"/>
      <c r="AK68" s="718"/>
      <c r="AL68" s="718"/>
      <c r="AM68" s="718"/>
      <c r="AN68" s="718"/>
      <c r="AO68" s="718"/>
      <c r="AP68" s="718"/>
      <c r="AQ68" s="718"/>
      <c r="AR68" s="718"/>
      <c r="AS68" s="718"/>
      <c r="AT68" s="718"/>
      <c r="AU68" s="718"/>
      <c r="AV68" s="718"/>
      <c r="AW68" s="718"/>
      <c r="AX68" s="718"/>
      <c r="AY68" s="1324" t="s">
        <v>413</v>
      </c>
      <c r="AZ68" s="676">
        <f>F68-I68</f>
        <v>-7</v>
      </c>
    </row>
    <row r="69" spans="1:52" hidden="1">
      <c r="A69" s="1367"/>
      <c r="B69" s="1387"/>
      <c r="C69" s="1317"/>
      <c r="D69" s="1318"/>
      <c r="E69" s="1368"/>
      <c r="F69" s="1368"/>
      <c r="G69" s="1368"/>
      <c r="H69" s="1368"/>
      <c r="I69" s="1368"/>
      <c r="J69" s="1368"/>
      <c r="K69" s="1329"/>
      <c r="L69" s="1329"/>
      <c r="M69" s="1230"/>
      <c r="N69" s="1332"/>
      <c r="O69" s="1318"/>
      <c r="P69" s="1332"/>
      <c r="Q69" s="719"/>
      <c r="R69" s="1332"/>
      <c r="S69" s="710" t="s">
        <v>35</v>
      </c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718"/>
      <c r="AK69" s="718"/>
      <c r="AL69" s="718"/>
      <c r="AM69" s="718"/>
      <c r="AN69" s="718"/>
      <c r="AO69" s="718"/>
      <c r="AP69" s="718"/>
      <c r="AQ69" s="718"/>
      <c r="AR69" s="718"/>
      <c r="AS69" s="718"/>
      <c r="AT69" s="718"/>
      <c r="AU69" s="718"/>
      <c r="AV69" s="723"/>
      <c r="AW69" s="724"/>
      <c r="AX69" s="823"/>
      <c r="AY69" s="1325"/>
    </row>
    <row r="70" spans="1:52" hidden="1">
      <c r="A70" s="1367" t="s">
        <v>279</v>
      </c>
      <c r="B70" s="1315" t="s">
        <v>1125</v>
      </c>
      <c r="C70" s="1316" t="s">
        <v>38</v>
      </c>
      <c r="D70" s="1318">
        <v>800</v>
      </c>
      <c r="E70" s="1368"/>
      <c r="F70" s="1368"/>
      <c r="G70" s="1368"/>
      <c r="H70" s="1368"/>
      <c r="I70" s="1374"/>
      <c r="J70" s="1374"/>
      <c r="K70" s="1328">
        <f>сентябрь!L64+O70</f>
        <v>0</v>
      </c>
      <c r="L70" s="1328">
        <f>сентябрь!L64+P70</f>
        <v>0</v>
      </c>
      <c r="M70" s="1229"/>
      <c r="N70" s="1331"/>
      <c r="O70" s="1318"/>
      <c r="P70" s="1331"/>
      <c r="Q70" s="717"/>
      <c r="R70" s="1331"/>
      <c r="S70" s="710"/>
      <c r="T70" s="718"/>
      <c r="U70" s="718"/>
      <c r="V70" s="718"/>
      <c r="W70" s="718"/>
      <c r="X70" s="718"/>
      <c r="Y70" s="718"/>
      <c r="Z70" s="718"/>
      <c r="AA70" s="718"/>
      <c r="AB70" s="718"/>
      <c r="AC70" s="718"/>
      <c r="AD70" s="718"/>
      <c r="AE70" s="718"/>
      <c r="AF70" s="718"/>
      <c r="AG70" s="718"/>
      <c r="AH70" s="718"/>
      <c r="AI70" s="718"/>
      <c r="AJ70" s="718"/>
      <c r="AK70" s="718"/>
      <c r="AL70" s="718"/>
      <c r="AM70" s="718"/>
      <c r="AN70" s="718"/>
      <c r="AO70" s="718"/>
      <c r="AP70" s="718"/>
      <c r="AQ70" s="718"/>
      <c r="AR70" s="718"/>
      <c r="AS70" s="718"/>
      <c r="AT70" s="718"/>
      <c r="AU70" s="718"/>
      <c r="AV70" s="718"/>
      <c r="AW70" s="718"/>
      <c r="AX70" s="718"/>
      <c r="AY70" s="1324"/>
    </row>
    <row r="71" spans="1:52" hidden="1">
      <c r="A71" s="1367"/>
      <c r="B71" s="1315"/>
      <c r="C71" s="1317"/>
      <c r="D71" s="1318"/>
      <c r="E71" s="1368"/>
      <c r="F71" s="1368"/>
      <c r="G71" s="1368"/>
      <c r="H71" s="1368"/>
      <c r="I71" s="1374"/>
      <c r="J71" s="1374"/>
      <c r="K71" s="1329"/>
      <c r="L71" s="1329"/>
      <c r="M71" s="1230"/>
      <c r="N71" s="1332"/>
      <c r="O71" s="1318"/>
      <c r="P71" s="1332"/>
      <c r="Q71" s="719"/>
      <c r="R71" s="1332"/>
      <c r="S71" s="710"/>
      <c r="T71" s="718"/>
      <c r="U71" s="718"/>
      <c r="V71" s="718"/>
      <c r="W71" s="718"/>
      <c r="X71" s="718"/>
      <c r="Y71" s="718"/>
      <c r="Z71" s="718"/>
      <c r="AA71" s="718"/>
      <c r="AB71" s="718"/>
      <c r="AC71" s="718"/>
      <c r="AD71" s="718"/>
      <c r="AE71" s="718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1"/>
      <c r="AW71" s="722"/>
      <c r="AX71" s="818"/>
      <c r="AY71" s="1325"/>
    </row>
    <row r="72" spans="1:52" hidden="1">
      <c r="A72" s="1367" t="s">
        <v>287</v>
      </c>
      <c r="B72" s="1315" t="s">
        <v>1126</v>
      </c>
      <c r="C72" s="1316" t="s">
        <v>38</v>
      </c>
      <c r="D72" s="1318">
        <v>540</v>
      </c>
      <c r="E72" s="1368"/>
      <c r="F72" s="1368"/>
      <c r="G72" s="1368"/>
      <c r="H72" s="1368"/>
      <c r="I72" s="1374"/>
      <c r="J72" s="1374"/>
      <c r="K72" s="1328">
        <f>сентябрь!L66+O72</f>
        <v>0</v>
      </c>
      <c r="L72" s="1328">
        <f>сентябрь!L66+P72</f>
        <v>0</v>
      </c>
      <c r="M72" s="1229"/>
      <c r="N72" s="1331"/>
      <c r="O72" s="1318"/>
      <c r="P72" s="1331"/>
      <c r="Q72" s="717"/>
      <c r="R72" s="1331"/>
      <c r="S72" s="710"/>
      <c r="T72" s="734"/>
      <c r="U72" s="734"/>
      <c r="V72" s="734"/>
      <c r="W72" s="734"/>
      <c r="X72" s="734"/>
      <c r="Y72" s="734"/>
      <c r="Z72" s="734"/>
      <c r="AA72" s="734"/>
      <c r="AB72" s="734"/>
      <c r="AC72" s="734"/>
      <c r="AD72" s="734"/>
      <c r="AE72" s="734"/>
      <c r="AF72" s="734"/>
      <c r="AG72" s="734"/>
      <c r="AH72" s="734"/>
      <c r="AI72" s="734"/>
      <c r="AJ72" s="734"/>
      <c r="AK72" s="734"/>
      <c r="AL72" s="734"/>
      <c r="AM72" s="734"/>
      <c r="AN72" s="734"/>
      <c r="AO72" s="734"/>
      <c r="AP72" s="734"/>
      <c r="AQ72" s="734"/>
      <c r="AR72" s="734"/>
      <c r="AS72" s="734"/>
      <c r="AT72" s="734"/>
      <c r="AU72" s="734"/>
      <c r="AV72" s="734"/>
      <c r="AW72" s="734"/>
      <c r="AX72" s="718"/>
      <c r="AY72" s="1324"/>
    </row>
    <row r="73" spans="1:52" hidden="1">
      <c r="A73" s="1367"/>
      <c r="B73" s="1315"/>
      <c r="C73" s="1317"/>
      <c r="D73" s="1318"/>
      <c r="E73" s="1368"/>
      <c r="F73" s="1368"/>
      <c r="G73" s="1368"/>
      <c r="H73" s="1368"/>
      <c r="I73" s="1374"/>
      <c r="J73" s="1374"/>
      <c r="K73" s="1329"/>
      <c r="L73" s="1329"/>
      <c r="M73" s="1230"/>
      <c r="N73" s="1332"/>
      <c r="O73" s="1318"/>
      <c r="P73" s="1332"/>
      <c r="Q73" s="719"/>
      <c r="R73" s="1332"/>
      <c r="S73" s="710"/>
      <c r="T73" s="718"/>
      <c r="U73" s="718"/>
      <c r="V73" s="718"/>
      <c r="W73" s="718"/>
      <c r="X73" s="718"/>
      <c r="Y73" s="718"/>
      <c r="Z73" s="718"/>
      <c r="AA73" s="718"/>
      <c r="AB73" s="718"/>
      <c r="AC73" s="718"/>
      <c r="AD73" s="718"/>
      <c r="AE73" s="718"/>
      <c r="AF73" s="720"/>
      <c r="AG73" s="720"/>
      <c r="AH73" s="720"/>
      <c r="AI73" s="720"/>
      <c r="AJ73" s="720"/>
      <c r="AK73" s="720"/>
      <c r="AL73" s="720"/>
      <c r="AM73" s="720"/>
      <c r="AN73" s="720"/>
      <c r="AO73" s="720"/>
      <c r="AP73" s="720"/>
      <c r="AQ73" s="720"/>
      <c r="AR73" s="720"/>
      <c r="AS73" s="720"/>
      <c r="AT73" s="720"/>
      <c r="AU73" s="720"/>
      <c r="AV73" s="721"/>
      <c r="AW73" s="722"/>
      <c r="AX73" s="818"/>
      <c r="AY73" s="1325"/>
    </row>
    <row r="74" spans="1:52" hidden="1">
      <c r="A74" s="1367" t="s">
        <v>297</v>
      </c>
      <c r="B74" s="1315" t="s">
        <v>1127</v>
      </c>
      <c r="C74" s="1316" t="s">
        <v>227</v>
      </c>
      <c r="D74" s="1318"/>
      <c r="E74" s="1368"/>
      <c r="F74" s="1368"/>
      <c r="G74" s="1368"/>
      <c r="H74" s="1368"/>
      <c r="I74" s="1374"/>
      <c r="J74" s="1374"/>
      <c r="K74" s="1318"/>
      <c r="L74" s="1318">
        <f>август!L78+P74</f>
        <v>0</v>
      </c>
      <c r="M74" s="1229"/>
      <c r="N74" s="1331"/>
      <c r="O74" s="1318"/>
      <c r="P74" s="1331"/>
      <c r="Q74" s="717"/>
      <c r="R74" s="1331"/>
      <c r="S74" s="710"/>
      <c r="T74" s="734"/>
      <c r="U74" s="734"/>
      <c r="V74" s="734"/>
      <c r="W74" s="734"/>
      <c r="X74" s="734"/>
      <c r="Y74" s="734"/>
      <c r="Z74" s="734"/>
      <c r="AA74" s="734"/>
      <c r="AB74" s="734"/>
      <c r="AC74" s="734"/>
      <c r="AD74" s="734"/>
      <c r="AE74" s="734"/>
      <c r="AF74" s="734"/>
      <c r="AG74" s="734"/>
      <c r="AH74" s="734"/>
      <c r="AI74" s="734"/>
      <c r="AJ74" s="734"/>
      <c r="AK74" s="734"/>
      <c r="AL74" s="734"/>
      <c r="AM74" s="734"/>
      <c r="AN74" s="734"/>
      <c r="AO74" s="734"/>
      <c r="AP74" s="734"/>
      <c r="AQ74" s="734"/>
      <c r="AR74" s="734"/>
      <c r="AS74" s="734"/>
      <c r="AT74" s="734"/>
      <c r="AU74" s="734"/>
      <c r="AV74" s="734"/>
      <c r="AW74" s="734"/>
      <c r="AX74" s="718"/>
      <c r="AY74" s="1324"/>
    </row>
    <row r="75" spans="1:52" hidden="1">
      <c r="A75" s="1367"/>
      <c r="B75" s="1315"/>
      <c r="C75" s="1317"/>
      <c r="D75" s="1318"/>
      <c r="E75" s="1368"/>
      <c r="F75" s="1368"/>
      <c r="G75" s="1368"/>
      <c r="H75" s="1368"/>
      <c r="I75" s="1374"/>
      <c r="J75" s="1374"/>
      <c r="K75" s="1318"/>
      <c r="L75" s="1318"/>
      <c r="M75" s="1230"/>
      <c r="N75" s="1332"/>
      <c r="O75" s="1318"/>
      <c r="P75" s="1332"/>
      <c r="Q75" s="719"/>
      <c r="R75" s="1332"/>
      <c r="S75" s="710"/>
      <c r="T75" s="718"/>
      <c r="U75" s="718"/>
      <c r="V75" s="718"/>
      <c r="W75" s="718"/>
      <c r="X75" s="718"/>
      <c r="Y75" s="718"/>
      <c r="Z75" s="718"/>
      <c r="AA75" s="718"/>
      <c r="AB75" s="718"/>
      <c r="AC75" s="718"/>
      <c r="AD75" s="718"/>
      <c r="AE75" s="718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1"/>
      <c r="AW75" s="722"/>
      <c r="AX75" s="818"/>
      <c r="AY75" s="1325"/>
    </row>
    <row r="76" spans="1:52" hidden="1">
      <c r="A76" s="1367" t="s">
        <v>1130</v>
      </c>
      <c r="B76" s="1315" t="s">
        <v>1128</v>
      </c>
      <c r="C76" s="1316" t="s">
        <v>227</v>
      </c>
      <c r="D76" s="1318"/>
      <c r="E76" s="1368"/>
      <c r="F76" s="1368"/>
      <c r="G76" s="1368"/>
      <c r="H76" s="1368"/>
      <c r="I76" s="1374"/>
      <c r="J76" s="1374"/>
      <c r="K76" s="1318"/>
      <c r="L76" s="1318">
        <f>август!L80+P76</f>
        <v>0</v>
      </c>
      <c r="M76" s="1229"/>
      <c r="N76" s="1331"/>
      <c r="O76" s="1318"/>
      <c r="P76" s="1331"/>
      <c r="Q76" s="717"/>
      <c r="R76" s="1331"/>
      <c r="S76" s="710"/>
      <c r="T76" s="734"/>
      <c r="U76" s="734"/>
      <c r="V76" s="734"/>
      <c r="W76" s="734"/>
      <c r="X76" s="734"/>
      <c r="Y76" s="734"/>
      <c r="Z76" s="734"/>
      <c r="AA76" s="734"/>
      <c r="AB76" s="734"/>
      <c r="AC76" s="734"/>
      <c r="AD76" s="734"/>
      <c r="AE76" s="734"/>
      <c r="AF76" s="734"/>
      <c r="AG76" s="734"/>
      <c r="AH76" s="734"/>
      <c r="AI76" s="734"/>
      <c r="AJ76" s="734"/>
      <c r="AK76" s="734"/>
      <c r="AL76" s="734"/>
      <c r="AM76" s="734"/>
      <c r="AN76" s="734"/>
      <c r="AO76" s="734"/>
      <c r="AP76" s="734"/>
      <c r="AQ76" s="734"/>
      <c r="AR76" s="734"/>
      <c r="AS76" s="734"/>
      <c r="AT76" s="734"/>
      <c r="AU76" s="734"/>
      <c r="AV76" s="734"/>
      <c r="AW76" s="734"/>
      <c r="AX76" s="718"/>
      <c r="AY76" s="1324"/>
    </row>
    <row r="77" spans="1:52" hidden="1">
      <c r="A77" s="1367"/>
      <c r="B77" s="1315"/>
      <c r="C77" s="1317"/>
      <c r="D77" s="1318"/>
      <c r="E77" s="1368"/>
      <c r="F77" s="1368"/>
      <c r="G77" s="1368"/>
      <c r="H77" s="1368"/>
      <c r="I77" s="1374"/>
      <c r="J77" s="1374"/>
      <c r="K77" s="1318"/>
      <c r="L77" s="1318"/>
      <c r="M77" s="1230"/>
      <c r="N77" s="1332"/>
      <c r="O77" s="1318"/>
      <c r="P77" s="1332"/>
      <c r="Q77" s="719"/>
      <c r="R77" s="1332"/>
      <c r="S77" s="710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20"/>
      <c r="AG77" s="720"/>
      <c r="AH77" s="720"/>
      <c r="AI77" s="720"/>
      <c r="AJ77" s="720"/>
      <c r="AK77" s="720"/>
      <c r="AL77" s="720"/>
      <c r="AM77" s="720"/>
      <c r="AN77" s="720"/>
      <c r="AO77" s="720"/>
      <c r="AP77" s="720"/>
      <c r="AQ77" s="720"/>
      <c r="AR77" s="720"/>
      <c r="AS77" s="720"/>
      <c r="AT77" s="720"/>
      <c r="AU77" s="720"/>
      <c r="AV77" s="721"/>
      <c r="AW77" s="722"/>
      <c r="AX77" s="818"/>
      <c r="AY77" s="1325"/>
    </row>
    <row r="78" spans="1:52" hidden="1">
      <c r="A78" s="1367" t="s">
        <v>1131</v>
      </c>
      <c r="B78" s="1315" t="s">
        <v>1129</v>
      </c>
      <c r="C78" s="1316" t="s">
        <v>902</v>
      </c>
      <c r="D78" s="1318"/>
      <c r="E78" s="1368"/>
      <c r="F78" s="1368"/>
      <c r="G78" s="1368"/>
      <c r="H78" s="1368"/>
      <c r="I78" s="1374"/>
      <c r="J78" s="1374"/>
      <c r="K78" s="1318"/>
      <c r="L78" s="1318">
        <f>август!L82+P78</f>
        <v>0</v>
      </c>
      <c r="M78" s="1229"/>
      <c r="N78" s="1331"/>
      <c r="O78" s="1318"/>
      <c r="P78" s="1331"/>
      <c r="Q78" s="717"/>
      <c r="R78" s="1331"/>
      <c r="S78" s="710"/>
      <c r="T78" s="734"/>
      <c r="U78" s="734"/>
      <c r="V78" s="734"/>
      <c r="W78" s="734"/>
      <c r="X78" s="734"/>
      <c r="Y78" s="734"/>
      <c r="Z78" s="734"/>
      <c r="AA78" s="734"/>
      <c r="AB78" s="734"/>
      <c r="AC78" s="734"/>
      <c r="AD78" s="734"/>
      <c r="AE78" s="734"/>
      <c r="AF78" s="734"/>
      <c r="AG78" s="734"/>
      <c r="AH78" s="734"/>
      <c r="AI78" s="734"/>
      <c r="AJ78" s="734"/>
      <c r="AK78" s="734"/>
      <c r="AL78" s="734"/>
      <c r="AM78" s="734"/>
      <c r="AN78" s="734"/>
      <c r="AO78" s="734"/>
      <c r="AP78" s="734"/>
      <c r="AQ78" s="734"/>
      <c r="AR78" s="734"/>
      <c r="AS78" s="734"/>
      <c r="AT78" s="734"/>
      <c r="AU78" s="734"/>
      <c r="AV78" s="734"/>
      <c r="AW78" s="734"/>
      <c r="AX78" s="718"/>
      <c r="AY78" s="1324"/>
    </row>
    <row r="79" spans="1:52" hidden="1">
      <c r="A79" s="1367"/>
      <c r="B79" s="1315"/>
      <c r="C79" s="1317"/>
      <c r="D79" s="1318"/>
      <c r="E79" s="1368"/>
      <c r="F79" s="1368"/>
      <c r="G79" s="1368"/>
      <c r="H79" s="1368"/>
      <c r="I79" s="1374"/>
      <c r="J79" s="1374"/>
      <c r="K79" s="1318"/>
      <c r="L79" s="1318"/>
      <c r="M79" s="1230"/>
      <c r="N79" s="1332"/>
      <c r="O79" s="1318"/>
      <c r="P79" s="1332"/>
      <c r="Q79" s="719"/>
      <c r="R79" s="1332"/>
      <c r="S79" s="710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1"/>
      <c r="AW79" s="722"/>
      <c r="AX79" s="818"/>
      <c r="AY79" s="1325"/>
    </row>
    <row r="80" spans="1:52" hidden="1">
      <c r="A80" s="728"/>
      <c r="B80" s="737"/>
      <c r="C80" s="733"/>
      <c r="D80" s="731"/>
      <c r="E80" s="732"/>
      <c r="F80" s="732"/>
      <c r="G80" s="732"/>
      <c r="H80" s="732"/>
      <c r="I80" s="732"/>
      <c r="J80" s="732"/>
      <c r="K80" s="731"/>
      <c r="L80" s="731"/>
      <c r="M80" s="535"/>
      <c r="N80" s="738"/>
      <c r="O80" s="731"/>
      <c r="P80" s="738"/>
      <c r="Q80" s="738"/>
      <c r="R80" s="738"/>
      <c r="S80" s="710"/>
      <c r="T80" s="718"/>
      <c r="U80" s="718"/>
      <c r="V80" s="718"/>
      <c r="W80" s="718"/>
      <c r="X80" s="718"/>
      <c r="Y80" s="718"/>
      <c r="Z80" s="718"/>
      <c r="AA80" s="718"/>
      <c r="AB80" s="718"/>
      <c r="AC80" s="718"/>
      <c r="AD80" s="718"/>
      <c r="AE80" s="718"/>
      <c r="AF80" s="718"/>
      <c r="AG80" s="718"/>
      <c r="AH80" s="718"/>
      <c r="AI80" s="718"/>
      <c r="AJ80" s="718"/>
      <c r="AK80" s="718"/>
      <c r="AL80" s="718"/>
      <c r="AM80" s="718"/>
      <c r="AN80" s="718"/>
      <c r="AO80" s="718"/>
      <c r="AP80" s="718"/>
      <c r="AQ80" s="718"/>
      <c r="AR80" s="718"/>
      <c r="AS80" s="718"/>
      <c r="AT80" s="718"/>
      <c r="AU80" s="718"/>
      <c r="AV80" s="723"/>
      <c r="AW80" s="724"/>
      <c r="AX80" s="823"/>
      <c r="AY80" s="675"/>
    </row>
    <row r="81" spans="1:52" hidden="1">
      <c r="A81" s="728"/>
      <c r="B81" s="737"/>
      <c r="C81" s="733"/>
      <c r="D81" s="731"/>
      <c r="E81" s="732"/>
      <c r="F81" s="732"/>
      <c r="G81" s="732"/>
      <c r="H81" s="732"/>
      <c r="I81" s="732"/>
      <c r="J81" s="732"/>
      <c r="K81" s="731"/>
      <c r="L81" s="731"/>
      <c r="M81" s="535"/>
      <c r="N81" s="738"/>
      <c r="O81" s="731"/>
      <c r="P81" s="738"/>
      <c r="Q81" s="738"/>
      <c r="R81" s="738"/>
      <c r="S81" s="710"/>
      <c r="T81" s="718"/>
      <c r="U81" s="718"/>
      <c r="V81" s="718"/>
      <c r="W81" s="718"/>
      <c r="X81" s="718"/>
      <c r="Y81" s="718"/>
      <c r="Z81" s="718"/>
      <c r="AA81" s="718"/>
      <c r="AB81" s="718"/>
      <c r="AC81" s="718"/>
      <c r="AD81" s="718"/>
      <c r="AE81" s="718"/>
      <c r="AF81" s="718"/>
      <c r="AG81" s="718"/>
      <c r="AH81" s="718"/>
      <c r="AI81" s="718"/>
      <c r="AJ81" s="718"/>
      <c r="AK81" s="718"/>
      <c r="AL81" s="718"/>
      <c r="AM81" s="718"/>
      <c r="AN81" s="718"/>
      <c r="AO81" s="718"/>
      <c r="AP81" s="718"/>
      <c r="AQ81" s="718"/>
      <c r="AR81" s="718"/>
      <c r="AS81" s="718"/>
      <c r="AT81" s="718"/>
      <c r="AU81" s="718"/>
      <c r="AV81" s="723"/>
      <c r="AW81" s="724"/>
      <c r="AX81" s="823"/>
      <c r="AY81" s="675"/>
    </row>
    <row r="82" spans="1:52" hidden="1">
      <c r="A82" s="728"/>
      <c r="B82" s="737"/>
      <c r="C82" s="733"/>
      <c r="D82" s="731"/>
      <c r="E82" s="732"/>
      <c r="F82" s="732"/>
      <c r="G82" s="732"/>
      <c r="H82" s="732"/>
      <c r="I82" s="732"/>
      <c r="J82" s="732"/>
      <c r="K82" s="731"/>
      <c r="L82" s="731"/>
      <c r="M82" s="535"/>
      <c r="N82" s="738"/>
      <c r="O82" s="731"/>
      <c r="P82" s="738"/>
      <c r="Q82" s="738"/>
      <c r="R82" s="738"/>
      <c r="S82" s="710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23"/>
      <c r="AW82" s="724"/>
      <c r="AX82" s="823"/>
      <c r="AY82" s="675"/>
    </row>
    <row r="83" spans="1:52" hidden="1">
      <c r="A83" s="728"/>
      <c r="B83" s="737"/>
      <c r="C83" s="733"/>
      <c r="D83" s="731"/>
      <c r="E83" s="732"/>
      <c r="F83" s="732"/>
      <c r="G83" s="732"/>
      <c r="H83" s="732"/>
      <c r="I83" s="732"/>
      <c r="J83" s="732"/>
      <c r="K83" s="731"/>
      <c r="L83" s="731"/>
      <c r="M83" s="535"/>
      <c r="N83" s="738"/>
      <c r="O83" s="731"/>
      <c r="P83" s="738"/>
      <c r="Q83" s="738"/>
      <c r="R83" s="738"/>
      <c r="S83" s="710"/>
      <c r="T83" s="718"/>
      <c r="U83" s="718"/>
      <c r="V83" s="718"/>
      <c r="W83" s="718"/>
      <c r="X83" s="718"/>
      <c r="Y83" s="718"/>
      <c r="Z83" s="718"/>
      <c r="AA83" s="718"/>
      <c r="AB83" s="718"/>
      <c r="AC83" s="718"/>
      <c r="AD83" s="718"/>
      <c r="AE83" s="718"/>
      <c r="AF83" s="718"/>
      <c r="AG83" s="718"/>
      <c r="AH83" s="718"/>
      <c r="AI83" s="718"/>
      <c r="AJ83" s="718"/>
      <c r="AK83" s="718"/>
      <c r="AL83" s="718"/>
      <c r="AM83" s="718"/>
      <c r="AN83" s="718"/>
      <c r="AO83" s="718"/>
      <c r="AP83" s="718"/>
      <c r="AQ83" s="718"/>
      <c r="AR83" s="718"/>
      <c r="AS83" s="718"/>
      <c r="AT83" s="718"/>
      <c r="AU83" s="718"/>
      <c r="AV83" s="723"/>
      <c r="AW83" s="724"/>
      <c r="AX83" s="823"/>
      <c r="AY83" s="675"/>
    </row>
    <row r="84" spans="1:52" hidden="1">
      <c r="A84" s="728"/>
      <c r="B84" s="737"/>
      <c r="C84" s="733"/>
      <c r="D84" s="731"/>
      <c r="E84" s="732"/>
      <c r="F84" s="732"/>
      <c r="G84" s="732"/>
      <c r="H84" s="732"/>
      <c r="I84" s="732"/>
      <c r="J84" s="732"/>
      <c r="K84" s="731"/>
      <c r="L84" s="731"/>
      <c r="M84" s="535"/>
      <c r="N84" s="738"/>
      <c r="O84" s="731"/>
      <c r="P84" s="738"/>
      <c r="Q84" s="738"/>
      <c r="R84" s="738"/>
      <c r="S84" s="710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718"/>
      <c r="AK84" s="718"/>
      <c r="AL84" s="718"/>
      <c r="AM84" s="718"/>
      <c r="AN84" s="718"/>
      <c r="AO84" s="718"/>
      <c r="AP84" s="718"/>
      <c r="AQ84" s="718"/>
      <c r="AR84" s="718"/>
      <c r="AS84" s="718"/>
      <c r="AT84" s="718"/>
      <c r="AU84" s="718"/>
      <c r="AV84" s="723"/>
      <c r="AW84" s="724"/>
      <c r="AX84" s="823"/>
      <c r="AY84" s="675"/>
    </row>
    <row r="85" spans="1:52" hidden="1">
      <c r="A85" s="728"/>
      <c r="B85" s="737"/>
      <c r="C85" s="733"/>
      <c r="D85" s="731"/>
      <c r="E85" s="732"/>
      <c r="F85" s="732"/>
      <c r="G85" s="732"/>
      <c r="H85" s="732"/>
      <c r="I85" s="732"/>
      <c r="J85" s="732"/>
      <c r="K85" s="731"/>
      <c r="L85" s="731"/>
      <c r="M85" s="535"/>
      <c r="N85" s="738"/>
      <c r="O85" s="731"/>
      <c r="P85" s="738"/>
      <c r="Q85" s="738"/>
      <c r="R85" s="738"/>
      <c r="S85" s="710"/>
      <c r="T85" s="718"/>
      <c r="U85" s="718"/>
      <c r="V85" s="718"/>
      <c r="W85" s="718"/>
      <c r="X85" s="718"/>
      <c r="Y85" s="718"/>
      <c r="Z85" s="718"/>
      <c r="AA85" s="718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18"/>
      <c r="AN85" s="718"/>
      <c r="AO85" s="718"/>
      <c r="AP85" s="718"/>
      <c r="AQ85" s="718"/>
      <c r="AR85" s="718"/>
      <c r="AS85" s="718"/>
      <c r="AT85" s="718"/>
      <c r="AU85" s="718"/>
      <c r="AV85" s="723"/>
      <c r="AW85" s="724"/>
      <c r="AX85" s="823"/>
      <c r="AY85" s="675"/>
    </row>
    <row r="86" spans="1:52" hidden="1">
      <c r="A86" s="728"/>
      <c r="B86" s="737"/>
      <c r="C86" s="733"/>
      <c r="D86" s="731"/>
      <c r="E86" s="732"/>
      <c r="F86" s="732"/>
      <c r="G86" s="732"/>
      <c r="H86" s="732"/>
      <c r="I86" s="732"/>
      <c r="J86" s="732"/>
      <c r="K86" s="731"/>
      <c r="L86" s="731"/>
      <c r="M86" s="535"/>
      <c r="N86" s="738"/>
      <c r="O86" s="731"/>
      <c r="P86" s="738"/>
      <c r="Q86" s="738"/>
      <c r="R86" s="738"/>
      <c r="S86" s="710"/>
      <c r="T86" s="718"/>
      <c r="U86" s="718"/>
      <c r="V86" s="718"/>
      <c r="W86" s="718"/>
      <c r="X86" s="718"/>
      <c r="Y86" s="718"/>
      <c r="Z86" s="718"/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23"/>
      <c r="AW86" s="724"/>
      <c r="AX86" s="823"/>
      <c r="AY86" s="675"/>
    </row>
    <row r="87" spans="1:52" hidden="1">
      <c r="A87" s="728"/>
      <c r="B87" s="737"/>
      <c r="C87" s="733"/>
      <c r="D87" s="731"/>
      <c r="E87" s="732"/>
      <c r="F87" s="732"/>
      <c r="G87" s="732"/>
      <c r="H87" s="732"/>
      <c r="I87" s="732"/>
      <c r="J87" s="732"/>
      <c r="K87" s="731"/>
      <c r="L87" s="731"/>
      <c r="M87" s="535"/>
      <c r="N87" s="738"/>
      <c r="O87" s="731"/>
      <c r="P87" s="738"/>
      <c r="Q87" s="738"/>
      <c r="R87" s="738"/>
      <c r="S87" s="710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718"/>
      <c r="AK87" s="718"/>
      <c r="AL87" s="718"/>
      <c r="AM87" s="718"/>
      <c r="AN87" s="718"/>
      <c r="AO87" s="718"/>
      <c r="AP87" s="718"/>
      <c r="AQ87" s="718"/>
      <c r="AR87" s="718"/>
      <c r="AS87" s="718"/>
      <c r="AT87" s="718"/>
      <c r="AU87" s="718"/>
      <c r="AV87" s="723"/>
      <c r="AW87" s="724"/>
      <c r="AX87" s="823"/>
      <c r="AY87" s="675"/>
    </row>
    <row r="88" spans="1:52" hidden="1">
      <c r="A88" s="728"/>
      <c r="B88" s="737"/>
      <c r="C88" s="733"/>
      <c r="D88" s="731"/>
      <c r="E88" s="732"/>
      <c r="F88" s="732"/>
      <c r="G88" s="732"/>
      <c r="H88" s="732"/>
      <c r="I88" s="732"/>
      <c r="J88" s="732"/>
      <c r="K88" s="731"/>
      <c r="L88" s="731"/>
      <c r="M88" s="535"/>
      <c r="N88" s="738"/>
      <c r="O88" s="731"/>
      <c r="P88" s="738"/>
      <c r="Q88" s="738"/>
      <c r="R88" s="738"/>
      <c r="S88" s="710"/>
      <c r="T88" s="718"/>
      <c r="U88" s="718"/>
      <c r="V88" s="718"/>
      <c r="W88" s="718"/>
      <c r="X88" s="718"/>
      <c r="Y88" s="718"/>
      <c r="Z88" s="718"/>
      <c r="AA88" s="718"/>
      <c r="AB88" s="718"/>
      <c r="AC88" s="718"/>
      <c r="AD88" s="718"/>
      <c r="AE88" s="718"/>
      <c r="AF88" s="718"/>
      <c r="AG88" s="718"/>
      <c r="AH88" s="718"/>
      <c r="AI88" s="718"/>
      <c r="AJ88" s="718"/>
      <c r="AK88" s="718"/>
      <c r="AL88" s="718"/>
      <c r="AM88" s="718"/>
      <c r="AN88" s="718"/>
      <c r="AO88" s="718"/>
      <c r="AP88" s="718"/>
      <c r="AQ88" s="718"/>
      <c r="AR88" s="718"/>
      <c r="AS88" s="718"/>
      <c r="AT88" s="718"/>
      <c r="AU88" s="718"/>
      <c r="AV88" s="723"/>
      <c r="AW88" s="724"/>
      <c r="AX88" s="823"/>
      <c r="AY88" s="675"/>
    </row>
    <row r="89" spans="1:52" hidden="1">
      <c r="A89" s="728"/>
      <c r="B89" s="737"/>
      <c r="C89" s="733"/>
      <c r="D89" s="731"/>
      <c r="E89" s="732"/>
      <c r="F89" s="732"/>
      <c r="G89" s="732"/>
      <c r="H89" s="732"/>
      <c r="I89" s="732"/>
      <c r="J89" s="732"/>
      <c r="K89" s="731"/>
      <c r="L89" s="731"/>
      <c r="M89" s="535"/>
      <c r="N89" s="738"/>
      <c r="O89" s="731"/>
      <c r="P89" s="738"/>
      <c r="Q89" s="738"/>
      <c r="R89" s="738"/>
      <c r="S89" s="710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718"/>
      <c r="AK89" s="718"/>
      <c r="AL89" s="718"/>
      <c r="AM89" s="718"/>
      <c r="AN89" s="718"/>
      <c r="AO89" s="718"/>
      <c r="AP89" s="718"/>
      <c r="AQ89" s="718"/>
      <c r="AR89" s="718"/>
      <c r="AS89" s="718"/>
      <c r="AT89" s="718"/>
      <c r="AU89" s="718"/>
      <c r="AV89" s="723"/>
      <c r="AW89" s="724"/>
      <c r="AX89" s="823"/>
      <c r="AY89" s="675"/>
    </row>
    <row r="90" spans="1:52" hidden="1">
      <c r="A90" s="728"/>
      <c r="B90" s="737"/>
      <c r="C90" s="733"/>
      <c r="D90" s="731"/>
      <c r="E90" s="732"/>
      <c r="F90" s="732"/>
      <c r="G90" s="732"/>
      <c r="H90" s="732"/>
      <c r="I90" s="732"/>
      <c r="J90" s="732"/>
      <c r="K90" s="731"/>
      <c r="L90" s="731"/>
      <c r="M90" s="535"/>
      <c r="N90" s="738"/>
      <c r="O90" s="731"/>
      <c r="P90" s="738"/>
      <c r="Q90" s="738"/>
      <c r="R90" s="738"/>
      <c r="S90" s="710"/>
      <c r="T90" s="718"/>
      <c r="U90" s="718"/>
      <c r="V90" s="718"/>
      <c r="W90" s="718"/>
      <c r="X90" s="718"/>
      <c r="Y90" s="718"/>
      <c r="Z90" s="718"/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23"/>
      <c r="AW90" s="724"/>
      <c r="AX90" s="823"/>
      <c r="AY90" s="675"/>
    </row>
    <row r="91" spans="1:52" hidden="1">
      <c r="A91" s="728"/>
      <c r="B91" s="737"/>
      <c r="C91" s="733"/>
      <c r="D91" s="731"/>
      <c r="E91" s="732"/>
      <c r="F91" s="732"/>
      <c r="G91" s="732"/>
      <c r="H91" s="732"/>
      <c r="I91" s="732"/>
      <c r="J91" s="732"/>
      <c r="K91" s="731"/>
      <c r="L91" s="731"/>
      <c r="M91" s="535"/>
      <c r="N91" s="738"/>
      <c r="O91" s="731"/>
      <c r="P91" s="738"/>
      <c r="Q91" s="738"/>
      <c r="R91" s="738"/>
      <c r="S91" s="710"/>
      <c r="T91" s="718"/>
      <c r="U91" s="718"/>
      <c r="V91" s="718"/>
      <c r="W91" s="718"/>
      <c r="X91" s="718"/>
      <c r="Y91" s="718"/>
      <c r="Z91" s="718"/>
      <c r="AA91" s="718"/>
      <c r="AB91" s="718"/>
      <c r="AC91" s="718"/>
      <c r="AD91" s="718"/>
      <c r="AE91" s="718"/>
      <c r="AF91" s="718"/>
      <c r="AG91" s="718"/>
      <c r="AH91" s="718"/>
      <c r="AI91" s="718"/>
      <c r="AJ91" s="718"/>
      <c r="AK91" s="718"/>
      <c r="AL91" s="718"/>
      <c r="AM91" s="718"/>
      <c r="AN91" s="718"/>
      <c r="AO91" s="718"/>
      <c r="AP91" s="718"/>
      <c r="AQ91" s="718"/>
      <c r="AR91" s="718"/>
      <c r="AS91" s="718"/>
      <c r="AT91" s="718"/>
      <c r="AU91" s="718"/>
      <c r="AV91" s="723"/>
      <c r="AW91" s="724"/>
      <c r="AX91" s="823"/>
      <c r="AY91" s="675"/>
    </row>
    <row r="92" spans="1:52" hidden="1">
      <c r="A92" s="728"/>
      <c r="B92" s="737"/>
      <c r="C92" s="733"/>
      <c r="D92" s="731"/>
      <c r="E92" s="732"/>
      <c r="F92" s="732"/>
      <c r="G92" s="732"/>
      <c r="H92" s="732"/>
      <c r="I92" s="732"/>
      <c r="J92" s="732"/>
      <c r="K92" s="731"/>
      <c r="L92" s="731"/>
      <c r="M92" s="535"/>
      <c r="N92" s="738"/>
      <c r="O92" s="731"/>
      <c r="P92" s="738"/>
      <c r="Q92" s="738"/>
      <c r="R92" s="738"/>
      <c r="S92" s="710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718"/>
      <c r="AK92" s="718"/>
      <c r="AL92" s="718"/>
      <c r="AM92" s="718"/>
      <c r="AN92" s="718"/>
      <c r="AO92" s="718"/>
      <c r="AP92" s="718"/>
      <c r="AQ92" s="718"/>
      <c r="AR92" s="718"/>
      <c r="AS92" s="718"/>
      <c r="AT92" s="718"/>
      <c r="AU92" s="718"/>
      <c r="AV92" s="723"/>
      <c r="AW92" s="724"/>
      <c r="AX92" s="823"/>
      <c r="AY92" s="675"/>
    </row>
    <row r="93" spans="1:52" hidden="1">
      <c r="A93" s="728"/>
      <c r="B93" s="737"/>
      <c r="C93" s="733"/>
      <c r="D93" s="731"/>
      <c r="E93" s="732"/>
      <c r="F93" s="732"/>
      <c r="G93" s="732"/>
      <c r="H93" s="732"/>
      <c r="I93" s="732"/>
      <c r="J93" s="732"/>
      <c r="K93" s="731"/>
      <c r="L93" s="731"/>
      <c r="M93" s="535"/>
      <c r="N93" s="738"/>
      <c r="O93" s="731"/>
      <c r="P93" s="738"/>
      <c r="Q93" s="738"/>
      <c r="R93" s="738"/>
      <c r="S93" s="710"/>
      <c r="T93" s="718"/>
      <c r="U93" s="718"/>
      <c r="V93" s="718"/>
      <c r="W93" s="718"/>
      <c r="X93" s="718"/>
      <c r="Y93" s="718"/>
      <c r="Z93" s="718"/>
      <c r="AA93" s="718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18"/>
      <c r="AN93" s="718"/>
      <c r="AO93" s="718"/>
      <c r="AP93" s="718"/>
      <c r="AQ93" s="718"/>
      <c r="AR93" s="718"/>
      <c r="AS93" s="718"/>
      <c r="AT93" s="718"/>
      <c r="AU93" s="718"/>
      <c r="AV93" s="723"/>
      <c r="AW93" s="724"/>
      <c r="AX93" s="823"/>
      <c r="AY93" s="675"/>
    </row>
    <row r="94" spans="1:52" hidden="1">
      <c r="A94" s="728"/>
      <c r="B94" s="737"/>
      <c r="C94" s="733"/>
      <c r="D94" s="731"/>
      <c r="E94" s="732"/>
      <c r="F94" s="732"/>
      <c r="G94" s="732"/>
      <c r="H94" s="732"/>
      <c r="I94" s="732"/>
      <c r="J94" s="732"/>
      <c r="K94" s="731"/>
      <c r="L94" s="731"/>
      <c r="M94" s="535"/>
      <c r="N94" s="738"/>
      <c r="O94" s="731"/>
      <c r="P94" s="738"/>
      <c r="Q94" s="738"/>
      <c r="R94" s="738"/>
      <c r="S94" s="710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23"/>
      <c r="AW94" s="724"/>
      <c r="AX94" s="823"/>
      <c r="AY94" s="675"/>
    </row>
    <row r="95" spans="1:52" hidden="1">
      <c r="A95" s="728"/>
      <c r="B95" s="737"/>
      <c r="C95" s="733"/>
      <c r="D95" s="731"/>
      <c r="E95" s="732"/>
      <c r="F95" s="732"/>
      <c r="G95" s="732"/>
      <c r="H95" s="732"/>
      <c r="I95" s="732"/>
      <c r="J95" s="732"/>
      <c r="K95" s="731"/>
      <c r="L95" s="731"/>
      <c r="M95" s="535"/>
      <c r="N95" s="738"/>
      <c r="O95" s="731"/>
      <c r="P95" s="738"/>
      <c r="Q95" s="738"/>
      <c r="R95" s="738"/>
      <c r="S95" s="710"/>
      <c r="T95" s="718"/>
      <c r="U95" s="718"/>
      <c r="V95" s="718"/>
      <c r="W95" s="718"/>
      <c r="X95" s="718"/>
      <c r="Y95" s="718"/>
      <c r="Z95" s="718"/>
      <c r="AA95" s="718"/>
      <c r="AB95" s="718"/>
      <c r="AC95" s="718"/>
      <c r="AD95" s="718"/>
      <c r="AE95" s="718"/>
      <c r="AF95" s="718"/>
      <c r="AG95" s="718"/>
      <c r="AH95" s="718"/>
      <c r="AI95" s="718"/>
      <c r="AJ95" s="718"/>
      <c r="AK95" s="718"/>
      <c r="AL95" s="718"/>
      <c r="AM95" s="718"/>
      <c r="AN95" s="718"/>
      <c r="AO95" s="718"/>
      <c r="AP95" s="718"/>
      <c r="AQ95" s="718"/>
      <c r="AR95" s="718"/>
      <c r="AS95" s="718"/>
      <c r="AT95" s="718"/>
      <c r="AU95" s="718"/>
      <c r="AV95" s="723"/>
      <c r="AW95" s="724"/>
      <c r="AX95" s="823"/>
      <c r="AY95" s="675"/>
    </row>
    <row r="96" spans="1:52" hidden="1">
      <c r="A96" s="1367" t="s">
        <v>129</v>
      </c>
      <c r="B96" s="1387" t="s">
        <v>1124</v>
      </c>
      <c r="C96" s="1316" t="s">
        <v>889</v>
      </c>
      <c r="D96" s="1318">
        <v>1567</v>
      </c>
      <c r="E96" s="1368">
        <v>42307</v>
      </c>
      <c r="F96" s="1368">
        <v>42307</v>
      </c>
      <c r="G96" s="1368"/>
      <c r="H96" s="1368">
        <v>42314</v>
      </c>
      <c r="I96" s="1368">
        <v>42314</v>
      </c>
      <c r="J96" s="1368"/>
      <c r="K96" s="1328">
        <f>сентябрь!L90+O96</f>
        <v>0</v>
      </c>
      <c r="L96" s="1328">
        <f>сентябрь!L90+P96</f>
        <v>0</v>
      </c>
      <c r="M96" s="1229">
        <f>D96-L96</f>
        <v>1567</v>
      </c>
      <c r="N96" s="1331">
        <f>L96/D96*100</f>
        <v>0</v>
      </c>
      <c r="O96" s="1318">
        <f>SUM(T96:AX96)</f>
        <v>0</v>
      </c>
      <c r="P96" s="1331">
        <f>SUM(T97:AX97)</f>
        <v>0</v>
      </c>
      <c r="Q96" s="717"/>
      <c r="R96" s="1331" t="e">
        <f>P96/O96*100</f>
        <v>#DIV/0!</v>
      </c>
      <c r="S96" s="710" t="s">
        <v>34</v>
      </c>
      <c r="T96" s="718"/>
      <c r="U96" s="718"/>
      <c r="V96" s="718"/>
      <c r="W96" s="718"/>
      <c r="X96" s="718"/>
      <c r="Y96" s="718"/>
      <c r="Z96" s="718"/>
      <c r="AA96" s="718"/>
      <c r="AB96" s="718"/>
      <c r="AC96" s="718"/>
      <c r="AD96" s="718"/>
      <c r="AE96" s="718"/>
      <c r="AF96" s="718"/>
      <c r="AG96" s="718"/>
      <c r="AH96" s="718"/>
      <c r="AI96" s="718"/>
      <c r="AJ96" s="718"/>
      <c r="AK96" s="718"/>
      <c r="AL96" s="718"/>
      <c r="AM96" s="718"/>
      <c r="AN96" s="718"/>
      <c r="AO96" s="718"/>
      <c r="AP96" s="718"/>
      <c r="AQ96" s="718"/>
      <c r="AR96" s="718"/>
      <c r="AS96" s="718"/>
      <c r="AT96" s="718"/>
      <c r="AU96" s="718"/>
      <c r="AV96" s="718"/>
      <c r="AW96" s="718"/>
      <c r="AX96" s="718"/>
      <c r="AY96" s="1324" t="s">
        <v>413</v>
      </c>
      <c r="AZ96" s="676">
        <f>F96-I96</f>
        <v>-7</v>
      </c>
    </row>
    <row r="97" spans="1:52" hidden="1">
      <c r="A97" s="1367"/>
      <c r="B97" s="1387"/>
      <c r="C97" s="1317"/>
      <c r="D97" s="1318"/>
      <c r="E97" s="1368"/>
      <c r="F97" s="1368"/>
      <c r="G97" s="1368"/>
      <c r="H97" s="1368"/>
      <c r="I97" s="1368"/>
      <c r="J97" s="1368"/>
      <c r="K97" s="1329"/>
      <c r="L97" s="1329"/>
      <c r="M97" s="1230"/>
      <c r="N97" s="1332"/>
      <c r="O97" s="1318"/>
      <c r="P97" s="1332"/>
      <c r="Q97" s="719"/>
      <c r="R97" s="1332"/>
      <c r="S97" s="710" t="s">
        <v>35</v>
      </c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718"/>
      <c r="AK97" s="718"/>
      <c r="AL97" s="718"/>
      <c r="AM97" s="718"/>
      <c r="AN97" s="718"/>
      <c r="AO97" s="718"/>
      <c r="AP97" s="718"/>
      <c r="AQ97" s="718"/>
      <c r="AR97" s="718"/>
      <c r="AS97" s="718"/>
      <c r="AT97" s="718"/>
      <c r="AU97" s="718"/>
      <c r="AV97" s="723"/>
      <c r="AW97" s="724"/>
      <c r="AX97" s="823"/>
      <c r="AY97" s="1325"/>
    </row>
    <row r="98" spans="1:52" hidden="1">
      <c r="A98" s="1367" t="s">
        <v>129</v>
      </c>
      <c r="B98" s="1387" t="s">
        <v>1124</v>
      </c>
      <c r="C98" s="1316" t="s">
        <v>889</v>
      </c>
      <c r="D98" s="1318">
        <v>1567</v>
      </c>
      <c r="E98" s="1368">
        <v>42307</v>
      </c>
      <c r="F98" s="1368">
        <v>42307</v>
      </c>
      <c r="G98" s="1368"/>
      <c r="H98" s="1368">
        <v>42314</v>
      </c>
      <c r="I98" s="1368">
        <v>42314</v>
      </c>
      <c r="J98" s="1368"/>
      <c r="K98" s="1328">
        <f>сентябрь!L92+O98</f>
        <v>0</v>
      </c>
      <c r="L98" s="1328">
        <f>сентябрь!L92+P98</f>
        <v>0</v>
      </c>
      <c r="M98" s="1229">
        <f>D98-L98</f>
        <v>1567</v>
      </c>
      <c r="N98" s="1331">
        <f>L98/D98*100</f>
        <v>0</v>
      </c>
      <c r="O98" s="1318">
        <f>SUM(T98:AX98)</f>
        <v>0</v>
      </c>
      <c r="P98" s="1331">
        <f>SUM(T99:AX99)</f>
        <v>0</v>
      </c>
      <c r="Q98" s="717"/>
      <c r="R98" s="1331" t="e">
        <f>P98/O98*100</f>
        <v>#DIV/0!</v>
      </c>
      <c r="S98" s="710" t="s">
        <v>34</v>
      </c>
      <c r="T98" s="718"/>
      <c r="U98" s="718"/>
      <c r="V98" s="718"/>
      <c r="W98" s="718"/>
      <c r="X98" s="718"/>
      <c r="Y98" s="718"/>
      <c r="Z98" s="718"/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1324" t="s">
        <v>413</v>
      </c>
      <c r="AZ98" s="676">
        <f>F98-I98</f>
        <v>-7</v>
      </c>
    </row>
    <row r="99" spans="1:52" hidden="1">
      <c r="A99" s="1367"/>
      <c r="B99" s="1387"/>
      <c r="C99" s="1317"/>
      <c r="D99" s="1318"/>
      <c r="E99" s="1368"/>
      <c r="F99" s="1368"/>
      <c r="G99" s="1368"/>
      <c r="H99" s="1368"/>
      <c r="I99" s="1368"/>
      <c r="J99" s="1368"/>
      <c r="K99" s="1329"/>
      <c r="L99" s="1329"/>
      <c r="M99" s="1230"/>
      <c r="N99" s="1332"/>
      <c r="O99" s="1318"/>
      <c r="P99" s="1332"/>
      <c r="Q99" s="719"/>
      <c r="R99" s="1332"/>
      <c r="S99" s="710" t="s">
        <v>35</v>
      </c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718"/>
      <c r="AK99" s="718"/>
      <c r="AL99" s="718"/>
      <c r="AM99" s="718"/>
      <c r="AN99" s="718"/>
      <c r="AO99" s="718"/>
      <c r="AP99" s="718"/>
      <c r="AQ99" s="718"/>
      <c r="AR99" s="718"/>
      <c r="AS99" s="718"/>
      <c r="AT99" s="718"/>
      <c r="AU99" s="718"/>
      <c r="AV99" s="723"/>
      <c r="AW99" s="724"/>
      <c r="AX99" s="823"/>
      <c r="AY99" s="1325"/>
    </row>
    <row r="100" spans="1:52" hidden="1">
      <c r="A100" s="1389" t="s">
        <v>269</v>
      </c>
      <c r="B100" s="1391" t="s">
        <v>1106</v>
      </c>
      <c r="C100" s="1392"/>
      <c r="D100" s="1392"/>
      <c r="E100" s="1392"/>
      <c r="F100" s="1392"/>
      <c r="G100" s="1392"/>
      <c r="H100" s="1392"/>
      <c r="I100" s="1392"/>
      <c r="J100" s="1392"/>
      <c r="K100" s="1392"/>
      <c r="L100" s="1392"/>
      <c r="M100" s="1392"/>
      <c r="N100" s="1392"/>
      <c r="O100" s="1392"/>
      <c r="P100" s="1392"/>
      <c r="Q100" s="1392"/>
      <c r="R100" s="1392"/>
      <c r="S100" s="1392"/>
      <c r="T100" s="1392"/>
      <c r="U100" s="1392"/>
      <c r="V100" s="1392"/>
      <c r="W100" s="1392"/>
      <c r="X100" s="1392"/>
      <c r="Y100" s="1392"/>
      <c r="Z100" s="1392"/>
      <c r="AA100" s="1392"/>
      <c r="AB100" s="1392"/>
      <c r="AC100" s="1392"/>
      <c r="AD100" s="1392"/>
      <c r="AE100" s="1392"/>
      <c r="AF100" s="1392"/>
      <c r="AG100" s="1392"/>
      <c r="AH100" s="1392"/>
      <c r="AI100" s="1392"/>
      <c r="AJ100" s="1392"/>
      <c r="AK100" s="1392"/>
      <c r="AL100" s="1392"/>
      <c r="AM100" s="1392"/>
      <c r="AN100" s="1392"/>
      <c r="AO100" s="1392"/>
      <c r="AP100" s="1392"/>
      <c r="AQ100" s="1392"/>
      <c r="AR100" s="1392"/>
      <c r="AS100" s="1392"/>
      <c r="AT100" s="1392"/>
      <c r="AU100" s="1392"/>
      <c r="AV100" s="1392"/>
      <c r="AW100" s="1392"/>
      <c r="AX100" s="1392"/>
      <c r="AY100" s="1393"/>
    </row>
    <row r="101" spans="1:52" hidden="1">
      <c r="A101" s="1390"/>
      <c r="B101" s="1394"/>
      <c r="C101" s="1395"/>
      <c r="D101" s="1395"/>
      <c r="E101" s="1395"/>
      <c r="F101" s="1395"/>
      <c r="G101" s="1395"/>
      <c r="H101" s="1395"/>
      <c r="I101" s="1395"/>
      <c r="J101" s="1395"/>
      <c r="K101" s="1395"/>
      <c r="L101" s="1395"/>
      <c r="M101" s="1395"/>
      <c r="N101" s="1395"/>
      <c r="O101" s="1395"/>
      <c r="P101" s="1395"/>
      <c r="Q101" s="1395"/>
      <c r="R101" s="1395"/>
      <c r="S101" s="1395"/>
      <c r="T101" s="1395"/>
      <c r="U101" s="1395"/>
      <c r="V101" s="1395"/>
      <c r="W101" s="1395"/>
      <c r="X101" s="1395"/>
      <c r="Y101" s="1395"/>
      <c r="Z101" s="1395"/>
      <c r="AA101" s="1395"/>
      <c r="AB101" s="1395"/>
      <c r="AC101" s="1395"/>
      <c r="AD101" s="1395"/>
      <c r="AE101" s="1395"/>
      <c r="AF101" s="1395"/>
      <c r="AG101" s="1395"/>
      <c r="AH101" s="1395"/>
      <c r="AI101" s="1395"/>
      <c r="AJ101" s="1395"/>
      <c r="AK101" s="1395"/>
      <c r="AL101" s="1395"/>
      <c r="AM101" s="1395"/>
      <c r="AN101" s="1395"/>
      <c r="AO101" s="1395"/>
      <c r="AP101" s="1395"/>
      <c r="AQ101" s="1395"/>
      <c r="AR101" s="1395"/>
      <c r="AS101" s="1395"/>
      <c r="AT101" s="1395"/>
      <c r="AU101" s="1395"/>
      <c r="AV101" s="1395"/>
      <c r="AW101" s="1395"/>
      <c r="AX101" s="1395"/>
      <c r="AY101" s="1396"/>
    </row>
    <row r="102" spans="1:52" hidden="1">
      <c r="A102" s="1367" t="s">
        <v>134</v>
      </c>
      <c r="B102" s="1387" t="s">
        <v>1098</v>
      </c>
      <c r="C102" s="1316" t="s">
        <v>889</v>
      </c>
      <c r="D102" s="1318">
        <v>230</v>
      </c>
      <c r="E102" s="1368">
        <v>42070</v>
      </c>
      <c r="F102" s="1368"/>
      <c r="G102" s="1368">
        <v>42210</v>
      </c>
      <c r="H102" s="1368">
        <v>42084</v>
      </c>
      <c r="I102" s="1368">
        <v>42212</v>
      </c>
      <c r="J102" s="1368"/>
      <c r="K102" s="1328">
        <f>сентябрь!L96+O102</f>
        <v>0</v>
      </c>
      <c r="L102" s="1328">
        <f>сентябрь!L96+P102</f>
        <v>0</v>
      </c>
      <c r="M102" s="1229">
        <f>D102-L102</f>
        <v>230</v>
      </c>
      <c r="N102" s="1331">
        <f>L102/D102*100</f>
        <v>0</v>
      </c>
      <c r="O102" s="1318">
        <f>SUM(T102:AX102)</f>
        <v>0</v>
      </c>
      <c r="P102" s="1331">
        <f>SUM(T103:AX103)</f>
        <v>0</v>
      </c>
      <c r="Q102" s="717"/>
      <c r="R102" s="1331" t="e">
        <f>P102/O102*100</f>
        <v>#DIV/0!</v>
      </c>
      <c r="S102" s="710" t="s">
        <v>34</v>
      </c>
      <c r="T102" s="718"/>
      <c r="U102" s="718"/>
      <c r="V102" s="718"/>
      <c r="W102" s="718"/>
      <c r="X102" s="718"/>
      <c r="Y102" s="718"/>
      <c r="Z102" s="718"/>
      <c r="AA102" s="718"/>
      <c r="AB102" s="718"/>
      <c r="AC102" s="718"/>
      <c r="AD102" s="718"/>
      <c r="AE102" s="718"/>
      <c r="AF102" s="718"/>
      <c r="AG102" s="718"/>
      <c r="AH102" s="718"/>
      <c r="AI102" s="718"/>
      <c r="AJ102" s="718"/>
      <c r="AK102" s="718"/>
      <c r="AL102" s="718"/>
      <c r="AM102" s="718"/>
      <c r="AN102" s="718"/>
      <c r="AO102" s="718"/>
      <c r="AP102" s="718"/>
      <c r="AQ102" s="718"/>
      <c r="AR102" s="718"/>
      <c r="AS102" s="718"/>
      <c r="AT102" s="718"/>
      <c r="AU102" s="718"/>
      <c r="AV102" s="718"/>
      <c r="AW102" s="718"/>
      <c r="AX102" s="718"/>
      <c r="AY102" s="1397"/>
    </row>
    <row r="103" spans="1:52" hidden="1">
      <c r="A103" s="1367"/>
      <c r="B103" s="1387"/>
      <c r="C103" s="1317"/>
      <c r="D103" s="1318"/>
      <c r="E103" s="1368"/>
      <c r="F103" s="1368"/>
      <c r="G103" s="1368"/>
      <c r="H103" s="1368"/>
      <c r="I103" s="1368"/>
      <c r="J103" s="1368"/>
      <c r="K103" s="1329"/>
      <c r="L103" s="1329"/>
      <c r="M103" s="1230"/>
      <c r="N103" s="1332"/>
      <c r="O103" s="1318"/>
      <c r="P103" s="1332"/>
      <c r="Q103" s="719"/>
      <c r="R103" s="1332"/>
      <c r="S103" s="710" t="s">
        <v>35</v>
      </c>
      <c r="T103" s="718"/>
      <c r="U103" s="718"/>
      <c r="V103" s="718"/>
      <c r="W103" s="718"/>
      <c r="X103" s="718"/>
      <c r="Y103" s="718"/>
      <c r="Z103" s="718"/>
      <c r="AA103" s="718"/>
      <c r="AB103" s="718"/>
      <c r="AC103" s="718"/>
      <c r="AD103" s="718"/>
      <c r="AE103" s="718"/>
      <c r="AF103" s="718"/>
      <c r="AG103" s="718"/>
      <c r="AH103" s="718"/>
      <c r="AI103" s="718"/>
      <c r="AJ103" s="718"/>
      <c r="AK103" s="718"/>
      <c r="AL103" s="718"/>
      <c r="AM103" s="718"/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1398"/>
    </row>
    <row r="104" spans="1:52" hidden="1">
      <c r="A104" s="1367" t="s">
        <v>135</v>
      </c>
      <c r="B104" s="1387" t="s">
        <v>1099</v>
      </c>
      <c r="C104" s="1316" t="s">
        <v>907</v>
      </c>
      <c r="D104" s="1318">
        <v>1</v>
      </c>
      <c r="E104" s="1368">
        <v>42070</v>
      </c>
      <c r="F104" s="1368"/>
      <c r="G104" s="1368">
        <v>42213</v>
      </c>
      <c r="H104" s="1368">
        <v>42078</v>
      </c>
      <c r="I104" s="1368">
        <v>42222</v>
      </c>
      <c r="J104" s="1368"/>
      <c r="K104" s="1328">
        <f>сентябрь!L98+O104</f>
        <v>0</v>
      </c>
      <c r="L104" s="1328">
        <f>сентябрь!L98+P104</f>
        <v>0</v>
      </c>
      <c r="M104" s="1229">
        <f>D104-L104</f>
        <v>1</v>
      </c>
      <c r="N104" s="1331">
        <f>L104/D104*100</f>
        <v>0</v>
      </c>
      <c r="O104" s="1318">
        <f>SUM(T104:AX104)</f>
        <v>0</v>
      </c>
      <c r="P104" s="1331">
        <f>SUM(T105:AX105)</f>
        <v>0</v>
      </c>
      <c r="Q104" s="717"/>
      <c r="R104" s="1331" t="e">
        <f>P104/O104*100</f>
        <v>#DIV/0!</v>
      </c>
      <c r="S104" s="710" t="s">
        <v>34</v>
      </c>
      <c r="T104" s="718"/>
      <c r="U104" s="718"/>
      <c r="V104" s="718"/>
      <c r="W104" s="718"/>
      <c r="X104" s="718"/>
      <c r="Y104" s="718"/>
      <c r="Z104" s="718"/>
      <c r="AA104" s="718"/>
      <c r="AB104" s="718"/>
      <c r="AC104" s="718"/>
      <c r="AD104" s="718"/>
      <c r="AE104" s="718"/>
      <c r="AF104" s="718"/>
      <c r="AG104" s="718"/>
      <c r="AH104" s="718"/>
      <c r="AI104" s="718"/>
      <c r="AJ104" s="718"/>
      <c r="AK104" s="718"/>
      <c r="AL104" s="718"/>
      <c r="AM104" s="718"/>
      <c r="AN104" s="718"/>
      <c r="AO104" s="718"/>
      <c r="AP104" s="718"/>
      <c r="AQ104" s="718"/>
      <c r="AR104" s="718"/>
      <c r="AS104" s="718"/>
      <c r="AT104" s="718"/>
      <c r="AU104" s="718"/>
      <c r="AV104" s="718"/>
      <c r="AW104" s="718"/>
      <c r="AX104" s="718"/>
      <c r="AY104" s="1397"/>
    </row>
    <row r="105" spans="1:52" ht="15.75" hidden="1" customHeight="1">
      <c r="A105" s="1367"/>
      <c r="B105" s="1387"/>
      <c r="C105" s="1317"/>
      <c r="D105" s="1318"/>
      <c r="E105" s="1368"/>
      <c r="F105" s="1368"/>
      <c r="G105" s="1368"/>
      <c r="H105" s="1368"/>
      <c r="I105" s="1368"/>
      <c r="J105" s="1368"/>
      <c r="K105" s="1329"/>
      <c r="L105" s="1329"/>
      <c r="M105" s="1230"/>
      <c r="N105" s="1332"/>
      <c r="O105" s="1318"/>
      <c r="P105" s="1332"/>
      <c r="Q105" s="719"/>
      <c r="R105" s="1332"/>
      <c r="S105" s="710" t="s">
        <v>35</v>
      </c>
      <c r="T105" s="718"/>
      <c r="U105" s="718"/>
      <c r="V105" s="718"/>
      <c r="W105" s="718"/>
      <c r="X105" s="718"/>
      <c r="Y105" s="718"/>
      <c r="Z105" s="718"/>
      <c r="AA105" s="718"/>
      <c r="AB105" s="718"/>
      <c r="AC105" s="718"/>
      <c r="AD105" s="718"/>
      <c r="AE105" s="718"/>
      <c r="AF105" s="718"/>
      <c r="AG105" s="718"/>
      <c r="AH105" s="718"/>
      <c r="AI105" s="718"/>
      <c r="AJ105" s="718"/>
      <c r="AK105" s="718"/>
      <c r="AL105" s="718"/>
      <c r="AM105" s="718"/>
      <c r="AN105" s="718"/>
      <c r="AO105" s="718"/>
      <c r="AP105" s="718"/>
      <c r="AQ105" s="718"/>
      <c r="AR105" s="718"/>
      <c r="AS105" s="718"/>
      <c r="AT105" s="718"/>
      <c r="AU105" s="718"/>
      <c r="AV105" s="723"/>
      <c r="AW105" s="724"/>
      <c r="AX105" s="823"/>
      <c r="AY105" s="1398"/>
    </row>
    <row r="106" spans="1:52" hidden="1">
      <c r="A106" s="1399">
        <v>5</v>
      </c>
      <c r="B106" s="1401" t="s">
        <v>1100</v>
      </c>
      <c r="C106" s="1402"/>
      <c r="D106" s="1402"/>
      <c r="E106" s="1402"/>
      <c r="F106" s="1402"/>
      <c r="G106" s="1402"/>
      <c r="H106" s="1402"/>
      <c r="I106" s="1402"/>
      <c r="J106" s="1402"/>
      <c r="K106" s="1402"/>
      <c r="L106" s="1402"/>
      <c r="M106" s="1402"/>
      <c r="N106" s="1402"/>
      <c r="O106" s="1402"/>
      <c r="P106" s="1402"/>
      <c r="Q106" s="1402"/>
      <c r="R106" s="1402"/>
      <c r="S106" s="1402"/>
      <c r="T106" s="1402"/>
      <c r="U106" s="1402"/>
      <c r="V106" s="1402"/>
      <c r="W106" s="1402"/>
      <c r="X106" s="1402"/>
      <c r="Y106" s="1402"/>
      <c r="Z106" s="1402"/>
      <c r="AA106" s="1402"/>
      <c r="AB106" s="1402"/>
      <c r="AC106" s="1402"/>
      <c r="AD106" s="1402"/>
      <c r="AE106" s="1402"/>
      <c r="AF106" s="1402"/>
      <c r="AG106" s="1402"/>
      <c r="AH106" s="1402"/>
      <c r="AI106" s="1402"/>
      <c r="AJ106" s="1402"/>
      <c r="AK106" s="1402"/>
      <c r="AL106" s="1402"/>
      <c r="AM106" s="1402"/>
      <c r="AN106" s="1402"/>
      <c r="AO106" s="1402"/>
      <c r="AP106" s="1402"/>
      <c r="AQ106" s="1402"/>
      <c r="AR106" s="1402"/>
      <c r="AS106" s="1402"/>
      <c r="AT106" s="1402"/>
      <c r="AU106" s="1402"/>
      <c r="AV106" s="1402"/>
      <c r="AW106" s="1402"/>
      <c r="AX106" s="1402"/>
      <c r="AY106" s="1403"/>
      <c r="AZ106" s="676">
        <f>F106-I106</f>
        <v>0</v>
      </c>
    </row>
    <row r="107" spans="1:52" hidden="1">
      <c r="A107" s="1400"/>
      <c r="B107" s="1404"/>
      <c r="C107" s="1405"/>
      <c r="D107" s="1405"/>
      <c r="E107" s="1405"/>
      <c r="F107" s="1405"/>
      <c r="G107" s="1405"/>
      <c r="H107" s="1405"/>
      <c r="I107" s="1405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5"/>
      <c r="AF107" s="1405"/>
      <c r="AG107" s="1405"/>
      <c r="AH107" s="1405"/>
      <c r="AI107" s="1405"/>
      <c r="AJ107" s="1405"/>
      <c r="AK107" s="1405"/>
      <c r="AL107" s="1405"/>
      <c r="AM107" s="1405"/>
      <c r="AN107" s="1405"/>
      <c r="AO107" s="1405"/>
      <c r="AP107" s="1405"/>
      <c r="AQ107" s="1405"/>
      <c r="AR107" s="1405"/>
      <c r="AS107" s="1405"/>
      <c r="AT107" s="1405"/>
      <c r="AU107" s="1405"/>
      <c r="AV107" s="1405"/>
      <c r="AW107" s="1405"/>
      <c r="AX107" s="1405"/>
      <c r="AY107" s="1406"/>
    </row>
    <row r="108" spans="1:52" hidden="1">
      <c r="A108" s="1367" t="s">
        <v>162</v>
      </c>
      <c r="B108" s="1387" t="s">
        <v>1101</v>
      </c>
      <c r="C108" s="1316" t="s">
        <v>889</v>
      </c>
      <c r="D108" s="1318">
        <v>6050</v>
      </c>
      <c r="E108" s="1368">
        <v>42075</v>
      </c>
      <c r="F108" s="1374"/>
      <c r="G108" s="1368">
        <v>42186</v>
      </c>
      <c r="H108" s="1368">
        <v>42089</v>
      </c>
      <c r="I108" s="1368">
        <v>42225</v>
      </c>
      <c r="J108" s="1368"/>
      <c r="K108" s="1328">
        <f>сентябрь!L102+O108</f>
        <v>0</v>
      </c>
      <c r="L108" s="1328">
        <f>сентябрь!L102+P108</f>
        <v>0</v>
      </c>
      <c r="M108" s="1229">
        <f>D108-L108</f>
        <v>6050</v>
      </c>
      <c r="N108" s="1331">
        <f>L108/D108*100</f>
        <v>0</v>
      </c>
      <c r="O108" s="1318">
        <f>SUM(T108:AX108)</f>
        <v>0</v>
      </c>
      <c r="P108" s="1331">
        <f>SUM(T109:AX109)</f>
        <v>0</v>
      </c>
      <c r="Q108" s="717"/>
      <c r="R108" s="1331" t="e">
        <f>P108/O108*100</f>
        <v>#DIV/0!</v>
      </c>
      <c r="S108" s="710" t="s">
        <v>34</v>
      </c>
      <c r="T108" s="718"/>
      <c r="U108" s="718"/>
      <c r="V108" s="718"/>
      <c r="W108" s="718"/>
      <c r="X108" s="718"/>
      <c r="Y108" s="718"/>
      <c r="Z108" s="718"/>
      <c r="AA108" s="718"/>
      <c r="AB108" s="718"/>
      <c r="AC108" s="718"/>
      <c r="AD108" s="718"/>
      <c r="AE108" s="718"/>
      <c r="AF108" s="718"/>
      <c r="AG108" s="718"/>
      <c r="AH108" s="718"/>
      <c r="AI108" s="718"/>
      <c r="AJ108" s="718"/>
      <c r="AK108" s="718"/>
      <c r="AL108" s="718"/>
      <c r="AM108" s="718"/>
      <c r="AN108" s="718"/>
      <c r="AO108" s="718"/>
      <c r="AP108" s="718"/>
      <c r="AQ108" s="718"/>
      <c r="AR108" s="718"/>
      <c r="AS108" s="718"/>
      <c r="AT108" s="718"/>
      <c r="AU108" s="718"/>
      <c r="AV108" s="718"/>
      <c r="AW108" s="718"/>
      <c r="AX108" s="718"/>
      <c r="AY108" s="1324" t="s">
        <v>413</v>
      </c>
      <c r="AZ108" s="676">
        <f>H108-E108</f>
        <v>14</v>
      </c>
    </row>
    <row r="109" spans="1:52" hidden="1">
      <c r="A109" s="1367"/>
      <c r="B109" s="1387"/>
      <c r="C109" s="1317"/>
      <c r="D109" s="1318"/>
      <c r="E109" s="1368"/>
      <c r="F109" s="1374"/>
      <c r="G109" s="1368"/>
      <c r="H109" s="1368"/>
      <c r="I109" s="1368"/>
      <c r="J109" s="1368"/>
      <c r="K109" s="1329"/>
      <c r="L109" s="1329"/>
      <c r="M109" s="1230"/>
      <c r="N109" s="1332"/>
      <c r="O109" s="1318"/>
      <c r="P109" s="1332"/>
      <c r="Q109" s="719"/>
      <c r="R109" s="1332"/>
      <c r="S109" s="710" t="s">
        <v>35</v>
      </c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718"/>
      <c r="AK109" s="718"/>
      <c r="AL109" s="718"/>
      <c r="AM109" s="718"/>
      <c r="AN109" s="718"/>
      <c r="AO109" s="718"/>
      <c r="AP109" s="718"/>
      <c r="AQ109" s="718"/>
      <c r="AR109" s="718"/>
      <c r="AS109" s="718"/>
      <c r="AT109" s="718"/>
      <c r="AU109" s="718"/>
      <c r="AV109" s="723"/>
      <c r="AW109" s="724"/>
      <c r="AX109" s="823"/>
      <c r="AY109" s="1325"/>
    </row>
    <row r="110" spans="1:52" hidden="1">
      <c r="A110" s="1407" t="s">
        <v>1113</v>
      </c>
      <c r="B110" s="1391" t="s">
        <v>1103</v>
      </c>
      <c r="C110" s="1392"/>
      <c r="D110" s="1392"/>
      <c r="E110" s="1392"/>
      <c r="F110" s="1392"/>
      <c r="G110" s="1392"/>
      <c r="H110" s="1392"/>
      <c r="I110" s="1392"/>
      <c r="J110" s="1392"/>
      <c r="K110" s="1392"/>
      <c r="L110" s="1392"/>
      <c r="M110" s="1392"/>
      <c r="N110" s="1392"/>
      <c r="O110" s="1392"/>
      <c r="P110" s="1392"/>
      <c r="Q110" s="1392"/>
      <c r="R110" s="1392"/>
      <c r="S110" s="1392"/>
      <c r="T110" s="1392"/>
      <c r="U110" s="1392"/>
      <c r="V110" s="1392"/>
      <c r="W110" s="1392"/>
      <c r="X110" s="1392"/>
      <c r="Y110" s="1392"/>
      <c r="Z110" s="1392"/>
      <c r="AA110" s="1392"/>
      <c r="AB110" s="1392"/>
      <c r="AC110" s="1392"/>
      <c r="AD110" s="1392"/>
      <c r="AE110" s="1392"/>
      <c r="AF110" s="1392"/>
      <c r="AG110" s="1392"/>
      <c r="AH110" s="1392"/>
      <c r="AI110" s="1392"/>
      <c r="AJ110" s="1392"/>
      <c r="AK110" s="1392"/>
      <c r="AL110" s="1392"/>
      <c r="AM110" s="1392"/>
      <c r="AN110" s="1392"/>
      <c r="AO110" s="1392"/>
      <c r="AP110" s="1392"/>
      <c r="AQ110" s="1392"/>
      <c r="AR110" s="1392"/>
      <c r="AS110" s="1392"/>
      <c r="AT110" s="1392"/>
      <c r="AU110" s="1392"/>
      <c r="AV110" s="1392"/>
      <c r="AW110" s="1392"/>
      <c r="AX110" s="1392"/>
      <c r="AY110" s="1393"/>
      <c r="AZ110" s="676">
        <f>H110-E110</f>
        <v>0</v>
      </c>
    </row>
    <row r="111" spans="1:52" hidden="1">
      <c r="A111" s="1408"/>
      <c r="B111" s="1394"/>
      <c r="C111" s="1395"/>
      <c r="D111" s="1395"/>
      <c r="E111" s="1395"/>
      <c r="F111" s="1395"/>
      <c r="G111" s="1395"/>
      <c r="H111" s="1395"/>
      <c r="I111" s="1395"/>
      <c r="J111" s="1395"/>
      <c r="K111" s="1395"/>
      <c r="L111" s="1395"/>
      <c r="M111" s="1395"/>
      <c r="N111" s="1395"/>
      <c r="O111" s="1395"/>
      <c r="P111" s="1395"/>
      <c r="Q111" s="1395"/>
      <c r="R111" s="1395"/>
      <c r="S111" s="1395"/>
      <c r="T111" s="1395"/>
      <c r="U111" s="1395"/>
      <c r="V111" s="1395"/>
      <c r="W111" s="1395"/>
      <c r="X111" s="1395"/>
      <c r="Y111" s="1395"/>
      <c r="Z111" s="1395"/>
      <c r="AA111" s="1395"/>
      <c r="AB111" s="1395"/>
      <c r="AC111" s="1395"/>
      <c r="AD111" s="1395"/>
      <c r="AE111" s="1395"/>
      <c r="AF111" s="1395"/>
      <c r="AG111" s="1395"/>
      <c r="AH111" s="1395"/>
      <c r="AI111" s="1395"/>
      <c r="AJ111" s="1395"/>
      <c r="AK111" s="1395"/>
      <c r="AL111" s="1395"/>
      <c r="AM111" s="1395"/>
      <c r="AN111" s="1395"/>
      <c r="AO111" s="1395"/>
      <c r="AP111" s="1395"/>
      <c r="AQ111" s="1395"/>
      <c r="AR111" s="1395"/>
      <c r="AS111" s="1395"/>
      <c r="AT111" s="1395"/>
      <c r="AU111" s="1395"/>
      <c r="AV111" s="1395"/>
      <c r="AW111" s="1395"/>
      <c r="AX111" s="1395"/>
      <c r="AY111" s="1396"/>
    </row>
    <row r="112" spans="1:52" hidden="1">
      <c r="A112" s="1367" t="s">
        <v>1112</v>
      </c>
      <c r="B112" s="1387" t="s">
        <v>1102</v>
      </c>
      <c r="C112" s="1316" t="s">
        <v>1072</v>
      </c>
      <c r="D112" s="1318">
        <v>1</v>
      </c>
      <c r="E112" s="1368">
        <v>42090</v>
      </c>
      <c r="F112" s="1368"/>
      <c r="G112" s="1368">
        <v>42216</v>
      </c>
      <c r="H112" s="1368">
        <v>42099</v>
      </c>
      <c r="I112" s="1368">
        <v>42220</v>
      </c>
      <c r="J112" s="1368"/>
      <c r="K112" s="1328">
        <f>сентябрь!L106+O112</f>
        <v>0</v>
      </c>
      <c r="L112" s="1328">
        <f>сентябрь!L106+P112</f>
        <v>0</v>
      </c>
      <c r="M112" s="1229">
        <f>D112-L112</f>
        <v>1</v>
      </c>
      <c r="N112" s="1331">
        <f>L112/D112*100</f>
        <v>0</v>
      </c>
      <c r="O112" s="1318">
        <f>Q112</f>
        <v>0</v>
      </c>
      <c r="P112" s="1331">
        <f>SUM(T113:AX113)</f>
        <v>0</v>
      </c>
      <c r="Q112" s="717"/>
      <c r="R112" s="1331" t="e">
        <f>P112/O112*100</f>
        <v>#DIV/0!</v>
      </c>
      <c r="S112" s="710" t="s">
        <v>34</v>
      </c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718"/>
      <c r="AK112" s="718"/>
      <c r="AL112" s="718"/>
      <c r="AM112" s="718"/>
      <c r="AN112" s="718">
        <f>1/15</f>
        <v>6.6666666666666666E-2</v>
      </c>
      <c r="AO112" s="718">
        <f t="shared" ref="AO112:AX112" si="2">1/15</f>
        <v>6.6666666666666666E-2</v>
      </c>
      <c r="AP112" s="718">
        <f t="shared" si="2"/>
        <v>6.6666666666666666E-2</v>
      </c>
      <c r="AQ112" s="718">
        <f t="shared" si="2"/>
        <v>6.6666666666666666E-2</v>
      </c>
      <c r="AR112" s="718">
        <f t="shared" si="2"/>
        <v>6.6666666666666666E-2</v>
      </c>
      <c r="AS112" s="718">
        <f t="shared" si="2"/>
        <v>6.6666666666666666E-2</v>
      </c>
      <c r="AT112" s="718">
        <f t="shared" si="2"/>
        <v>6.6666666666666666E-2</v>
      </c>
      <c r="AU112" s="718">
        <f t="shared" si="2"/>
        <v>6.6666666666666666E-2</v>
      </c>
      <c r="AV112" s="718">
        <f t="shared" si="2"/>
        <v>6.6666666666666666E-2</v>
      </c>
      <c r="AW112" s="718">
        <f t="shared" si="2"/>
        <v>6.6666666666666666E-2</v>
      </c>
      <c r="AX112" s="718">
        <f t="shared" si="2"/>
        <v>6.6666666666666666E-2</v>
      </c>
      <c r="AY112" s="1324"/>
      <c r="AZ112" s="676">
        <f>H112-E112</f>
        <v>9</v>
      </c>
    </row>
    <row r="113" spans="1:52" hidden="1">
      <c r="A113" s="1367"/>
      <c r="B113" s="1387"/>
      <c r="C113" s="1317"/>
      <c r="D113" s="1318"/>
      <c r="E113" s="1368"/>
      <c r="F113" s="1368"/>
      <c r="G113" s="1368"/>
      <c r="H113" s="1368"/>
      <c r="I113" s="1368"/>
      <c r="J113" s="1368"/>
      <c r="K113" s="1329"/>
      <c r="L113" s="1329"/>
      <c r="M113" s="1230"/>
      <c r="N113" s="1332"/>
      <c r="O113" s="1318"/>
      <c r="P113" s="1332"/>
      <c r="Q113" s="719"/>
      <c r="R113" s="1332"/>
      <c r="S113" s="710" t="s">
        <v>35</v>
      </c>
      <c r="T113" s="718"/>
      <c r="U113" s="718"/>
      <c r="V113" s="718"/>
      <c r="W113" s="718"/>
      <c r="X113" s="718"/>
      <c r="Y113" s="718"/>
      <c r="Z113" s="718"/>
      <c r="AA113" s="718"/>
      <c r="AB113" s="718"/>
      <c r="AC113" s="718"/>
      <c r="AD113" s="718"/>
      <c r="AE113" s="718"/>
      <c r="AF113" s="718"/>
      <c r="AG113" s="718"/>
      <c r="AH113" s="718"/>
      <c r="AI113" s="718"/>
      <c r="AJ113" s="718"/>
      <c r="AK113" s="718"/>
      <c r="AL113" s="718"/>
      <c r="AM113" s="718"/>
      <c r="AN113" s="718">
        <v>0</v>
      </c>
      <c r="AO113" s="718"/>
      <c r="AP113" s="718"/>
      <c r="AQ113" s="718"/>
      <c r="AR113" s="718"/>
      <c r="AS113" s="718"/>
      <c r="AT113" s="718"/>
      <c r="AU113" s="718"/>
      <c r="AV113" s="718"/>
      <c r="AW113" s="718"/>
      <c r="AX113" s="718"/>
      <c r="AY113" s="1325"/>
    </row>
    <row r="114" spans="1:52" hidden="1">
      <c r="A114" s="1367" t="s">
        <v>143</v>
      </c>
      <c r="B114" s="739" t="s">
        <v>97</v>
      </c>
      <c r="C114" s="1316" t="s">
        <v>39</v>
      </c>
      <c r="D114" s="1318">
        <v>100</v>
      </c>
      <c r="E114" s="1368">
        <v>42090</v>
      </c>
      <c r="F114" s="1368"/>
      <c r="G114" s="1368"/>
      <c r="H114" s="1368">
        <v>42094</v>
      </c>
      <c r="I114" s="1368"/>
      <c r="J114" s="1368"/>
      <c r="K114" s="1318">
        <f>O114+август!L98</f>
        <v>0</v>
      </c>
      <c r="L114" s="1318">
        <f>P114+август!L98</f>
        <v>0</v>
      </c>
      <c r="M114" s="1229">
        <f>D114-L114</f>
        <v>100</v>
      </c>
      <c r="N114" s="1331">
        <f>L114/D114*100</f>
        <v>0</v>
      </c>
      <c r="O114" s="1318">
        <f>Q114</f>
        <v>0</v>
      </c>
      <c r="P114" s="1331">
        <f>SUM(T115:AX115)</f>
        <v>0</v>
      </c>
      <c r="Q114" s="717"/>
      <c r="R114" s="1331" t="e">
        <f>P114/O114*100</f>
        <v>#DIV/0!</v>
      </c>
      <c r="S114" s="710" t="s">
        <v>34</v>
      </c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718"/>
      <c r="AK114" s="718"/>
      <c r="AL114" s="718"/>
      <c r="AM114" s="718"/>
      <c r="AN114" s="718"/>
      <c r="AO114" s="718"/>
      <c r="AP114" s="718"/>
      <c r="AQ114" s="718"/>
      <c r="AR114" s="718"/>
      <c r="AS114" s="718"/>
      <c r="AT114" s="718"/>
      <c r="AU114" s="718"/>
      <c r="AV114" s="718"/>
      <c r="AW114" s="718"/>
      <c r="AX114" s="718"/>
      <c r="AY114" s="1397" t="s">
        <v>326</v>
      </c>
      <c r="AZ114" s="676">
        <f>H114-E114</f>
        <v>4</v>
      </c>
    </row>
    <row r="115" spans="1:52" hidden="1">
      <c r="A115" s="1367"/>
      <c r="B115" s="740"/>
      <c r="C115" s="1317"/>
      <c r="D115" s="1318"/>
      <c r="E115" s="1368"/>
      <c r="F115" s="1368"/>
      <c r="G115" s="1368"/>
      <c r="H115" s="1368"/>
      <c r="I115" s="1368"/>
      <c r="J115" s="1368"/>
      <c r="K115" s="1318"/>
      <c r="L115" s="1318"/>
      <c r="M115" s="1230"/>
      <c r="N115" s="1332"/>
      <c r="O115" s="1318"/>
      <c r="P115" s="1332"/>
      <c r="Q115" s="719"/>
      <c r="R115" s="1332"/>
      <c r="S115" s="710" t="s">
        <v>35</v>
      </c>
      <c r="T115" s="718"/>
      <c r="U115" s="718"/>
      <c r="V115" s="718"/>
      <c r="W115" s="718"/>
      <c r="X115" s="718"/>
      <c r="Y115" s="718"/>
      <c r="Z115" s="718"/>
      <c r="AA115" s="718"/>
      <c r="AB115" s="718"/>
      <c r="AC115" s="718"/>
      <c r="AD115" s="718"/>
      <c r="AE115" s="718"/>
      <c r="AF115" s="718"/>
      <c r="AG115" s="718"/>
      <c r="AH115" s="718"/>
      <c r="AI115" s="718"/>
      <c r="AJ115" s="718"/>
      <c r="AK115" s="718"/>
      <c r="AL115" s="718"/>
      <c r="AM115" s="718"/>
      <c r="AN115" s="718"/>
      <c r="AO115" s="718"/>
      <c r="AP115" s="718"/>
      <c r="AQ115" s="718"/>
      <c r="AR115" s="718"/>
      <c r="AS115" s="718"/>
      <c r="AT115" s="718"/>
      <c r="AU115" s="718"/>
      <c r="AV115" s="723"/>
      <c r="AW115" s="724"/>
      <c r="AX115" s="823"/>
      <c r="AY115" s="1398"/>
    </row>
    <row r="116" spans="1:52" ht="15" hidden="1" customHeight="1">
      <c r="A116" s="1367" t="s">
        <v>271</v>
      </c>
      <c r="B116" s="739"/>
      <c r="C116" s="1316"/>
      <c r="D116" s="1318"/>
      <c r="E116" s="1368"/>
      <c r="F116" s="1368"/>
      <c r="G116" s="1368"/>
      <c r="H116" s="1368"/>
      <c r="I116" s="1368"/>
      <c r="J116" s="1368"/>
      <c r="K116" s="1318"/>
      <c r="L116" s="1318"/>
      <c r="M116" s="1229"/>
      <c r="N116" s="1331"/>
      <c r="O116" s="1318">
        <f>Q116</f>
        <v>0</v>
      </c>
      <c r="P116" s="1331"/>
      <c r="Q116" s="717"/>
      <c r="R116" s="1331"/>
      <c r="S116" s="710" t="s">
        <v>34</v>
      </c>
      <c r="T116" s="718"/>
      <c r="U116" s="718"/>
      <c r="V116" s="718"/>
      <c r="W116" s="718"/>
      <c r="X116" s="718"/>
      <c r="Y116" s="718"/>
      <c r="Z116" s="718"/>
      <c r="AA116" s="718"/>
      <c r="AB116" s="718"/>
      <c r="AC116" s="718"/>
      <c r="AD116" s="718"/>
      <c r="AE116" s="718"/>
      <c r="AF116" s="718"/>
      <c r="AG116" s="718"/>
      <c r="AH116" s="718"/>
      <c r="AI116" s="718"/>
      <c r="AJ116" s="718"/>
      <c r="AK116" s="718"/>
      <c r="AL116" s="718"/>
      <c r="AM116" s="718"/>
      <c r="AN116" s="718"/>
      <c r="AO116" s="718"/>
      <c r="AP116" s="718"/>
      <c r="AQ116" s="718"/>
      <c r="AR116" s="718"/>
      <c r="AS116" s="718"/>
      <c r="AT116" s="718"/>
      <c r="AU116" s="718"/>
      <c r="AV116" s="718"/>
      <c r="AW116" s="718"/>
      <c r="AX116" s="718"/>
      <c r="AY116" s="1397" t="s">
        <v>326</v>
      </c>
      <c r="AZ116" s="676">
        <f>H116-E116</f>
        <v>0</v>
      </c>
    </row>
    <row r="117" spans="1:52" ht="15" hidden="1" customHeight="1">
      <c r="A117" s="1367"/>
      <c r="B117" s="740"/>
      <c r="C117" s="1317"/>
      <c r="D117" s="1318"/>
      <c r="E117" s="1368"/>
      <c r="F117" s="1368"/>
      <c r="G117" s="1368"/>
      <c r="H117" s="1368"/>
      <c r="I117" s="1368"/>
      <c r="J117" s="1368"/>
      <c r="K117" s="1318"/>
      <c r="L117" s="1318"/>
      <c r="M117" s="1230"/>
      <c r="N117" s="1332"/>
      <c r="O117" s="1318"/>
      <c r="P117" s="1332"/>
      <c r="Q117" s="719"/>
      <c r="R117" s="1332"/>
      <c r="S117" s="710" t="s">
        <v>35</v>
      </c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718"/>
      <c r="AK117" s="718"/>
      <c r="AL117" s="718"/>
      <c r="AM117" s="718"/>
      <c r="AN117" s="718"/>
      <c r="AO117" s="718"/>
      <c r="AP117" s="718"/>
      <c r="AQ117" s="718"/>
      <c r="AR117" s="718"/>
      <c r="AS117" s="718"/>
      <c r="AT117" s="718"/>
      <c r="AU117" s="718"/>
      <c r="AV117" s="723"/>
      <c r="AW117" s="724"/>
      <c r="AX117" s="823"/>
      <c r="AY117" s="1398"/>
    </row>
    <row r="118" spans="1:52" hidden="1">
      <c r="A118" s="1367" t="s">
        <v>144</v>
      </c>
      <c r="B118" s="739" t="s">
        <v>93</v>
      </c>
      <c r="C118" s="1316" t="s">
        <v>38</v>
      </c>
      <c r="D118" s="1318">
        <v>313</v>
      </c>
      <c r="E118" s="1368">
        <v>42075</v>
      </c>
      <c r="F118" s="1368">
        <v>42176</v>
      </c>
      <c r="G118" s="1368"/>
      <c r="H118" s="1368">
        <v>42084</v>
      </c>
      <c r="I118" s="1368">
        <v>42312</v>
      </c>
      <c r="J118" s="1368"/>
      <c r="K118" s="1318">
        <f>O118+август!L103</f>
        <v>0</v>
      </c>
      <c r="L118" s="1331">
        <f>P118+август!L103</f>
        <v>0</v>
      </c>
      <c r="M118" s="1229">
        <f>D118-L118</f>
        <v>313</v>
      </c>
      <c r="N118" s="1331">
        <f>L118/D118*100</f>
        <v>0</v>
      </c>
      <c r="O118" s="1318">
        <f>Q118</f>
        <v>0</v>
      </c>
      <c r="P118" s="1331">
        <f>SUM(T119:AX119)</f>
        <v>0</v>
      </c>
      <c r="Q118" s="717"/>
      <c r="R118" s="1331" t="e">
        <f>P118/O118*100</f>
        <v>#DIV/0!</v>
      </c>
      <c r="S118" s="710" t="s">
        <v>34</v>
      </c>
      <c r="T118" s="718"/>
      <c r="U118" s="718"/>
      <c r="V118" s="718"/>
      <c r="W118" s="718"/>
      <c r="X118" s="718"/>
      <c r="Y118" s="718"/>
      <c r="Z118" s="718"/>
      <c r="AA118" s="718"/>
      <c r="AB118" s="718"/>
      <c r="AC118" s="718"/>
      <c r="AD118" s="718"/>
      <c r="AE118" s="718"/>
      <c r="AF118" s="718"/>
      <c r="AG118" s="718"/>
      <c r="AH118" s="718"/>
      <c r="AI118" s="718"/>
      <c r="AJ118" s="718"/>
      <c r="AK118" s="718"/>
      <c r="AL118" s="718"/>
      <c r="AM118" s="718"/>
      <c r="AN118" s="718"/>
      <c r="AO118" s="718"/>
      <c r="AP118" s="718"/>
      <c r="AQ118" s="718"/>
      <c r="AR118" s="718"/>
      <c r="AS118" s="718"/>
      <c r="AT118" s="718"/>
      <c r="AU118" s="718"/>
      <c r="AV118" s="718"/>
      <c r="AW118" s="718"/>
      <c r="AX118" s="718"/>
      <c r="AY118" s="1324" t="s">
        <v>393</v>
      </c>
      <c r="AZ118" s="676">
        <f>H118-E118</f>
        <v>9</v>
      </c>
    </row>
    <row r="119" spans="1:52" hidden="1">
      <c r="A119" s="1367"/>
      <c r="B119" s="740"/>
      <c r="C119" s="1317"/>
      <c r="D119" s="1318"/>
      <c r="E119" s="1368"/>
      <c r="F119" s="1368"/>
      <c r="G119" s="1368"/>
      <c r="H119" s="1368"/>
      <c r="I119" s="1368"/>
      <c r="J119" s="1368"/>
      <c r="K119" s="1318"/>
      <c r="L119" s="1332"/>
      <c r="M119" s="1230"/>
      <c r="N119" s="1332"/>
      <c r="O119" s="1318"/>
      <c r="P119" s="1332"/>
      <c r="Q119" s="719"/>
      <c r="R119" s="1332"/>
      <c r="S119" s="710" t="s">
        <v>35</v>
      </c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18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23"/>
      <c r="AW119" s="724"/>
      <c r="AX119" s="823"/>
      <c r="AY119" s="1325"/>
    </row>
    <row r="120" spans="1:52" hidden="1">
      <c r="A120" s="1367" t="s">
        <v>145</v>
      </c>
      <c r="B120" s="739" t="s">
        <v>94</v>
      </c>
      <c r="C120" s="1316" t="s">
        <v>39</v>
      </c>
      <c r="D120" s="1318">
        <v>100</v>
      </c>
      <c r="E120" s="1368">
        <v>42085</v>
      </c>
      <c r="F120" s="1368">
        <v>42186</v>
      </c>
      <c r="G120" s="1368"/>
      <c r="H120" s="1368">
        <v>42099</v>
      </c>
      <c r="I120" s="1368">
        <v>42202</v>
      </c>
      <c r="J120" s="1368"/>
      <c r="K120" s="1318">
        <f>O120+август!L105</f>
        <v>0</v>
      </c>
      <c r="L120" s="1331">
        <f>P120+август!L105</f>
        <v>0</v>
      </c>
      <c r="M120" s="1229">
        <f>D120-L120</f>
        <v>100</v>
      </c>
      <c r="N120" s="1331">
        <f>L120/D120*100</f>
        <v>0</v>
      </c>
      <c r="O120" s="1318">
        <f>Q120</f>
        <v>0</v>
      </c>
      <c r="P120" s="1331">
        <f>SUM(T121:AX121)</f>
        <v>0</v>
      </c>
      <c r="Q120" s="717"/>
      <c r="R120" s="1331" t="e">
        <f>P120/O120*100</f>
        <v>#DIV/0!</v>
      </c>
      <c r="S120" s="710" t="s">
        <v>34</v>
      </c>
      <c r="T120" s="718"/>
      <c r="U120" s="718"/>
      <c r="V120" s="718"/>
      <c r="W120" s="718"/>
      <c r="X120" s="718"/>
      <c r="Y120" s="718"/>
      <c r="Z120" s="718"/>
      <c r="AA120" s="718"/>
      <c r="AB120" s="718"/>
      <c r="AC120" s="718"/>
      <c r="AD120" s="718"/>
      <c r="AE120" s="718"/>
      <c r="AF120" s="718"/>
      <c r="AG120" s="718"/>
      <c r="AH120" s="718"/>
      <c r="AI120" s="718"/>
      <c r="AJ120" s="718"/>
      <c r="AK120" s="718"/>
      <c r="AL120" s="718"/>
      <c r="AM120" s="718"/>
      <c r="AN120" s="718"/>
      <c r="AO120" s="718"/>
      <c r="AP120" s="718"/>
      <c r="AQ120" s="718"/>
      <c r="AR120" s="718"/>
      <c r="AS120" s="718"/>
      <c r="AT120" s="718"/>
      <c r="AU120" s="718"/>
      <c r="AV120" s="718"/>
      <c r="AW120" s="718"/>
      <c r="AX120" s="718"/>
      <c r="AY120" s="1397" t="s">
        <v>326</v>
      </c>
      <c r="AZ120" s="676">
        <f>H120-E120</f>
        <v>14</v>
      </c>
    </row>
    <row r="121" spans="1:52" hidden="1">
      <c r="A121" s="1367"/>
      <c r="B121" s="740"/>
      <c r="C121" s="1317"/>
      <c r="D121" s="1318"/>
      <c r="E121" s="1368"/>
      <c r="F121" s="1368"/>
      <c r="G121" s="1368"/>
      <c r="H121" s="1368"/>
      <c r="I121" s="1368"/>
      <c r="J121" s="1368"/>
      <c r="K121" s="1318"/>
      <c r="L121" s="1332"/>
      <c r="M121" s="1230"/>
      <c r="N121" s="1332"/>
      <c r="O121" s="1318"/>
      <c r="P121" s="1332"/>
      <c r="Q121" s="719"/>
      <c r="R121" s="1332"/>
      <c r="S121" s="710" t="s">
        <v>35</v>
      </c>
      <c r="T121" s="718"/>
      <c r="U121" s="718"/>
      <c r="V121" s="718"/>
      <c r="W121" s="718"/>
      <c r="X121" s="718"/>
      <c r="Y121" s="718"/>
      <c r="Z121" s="718"/>
      <c r="AA121" s="718"/>
      <c r="AB121" s="718"/>
      <c r="AC121" s="718"/>
      <c r="AD121" s="718"/>
      <c r="AE121" s="718"/>
      <c r="AF121" s="718"/>
      <c r="AG121" s="718"/>
      <c r="AH121" s="718"/>
      <c r="AI121" s="718"/>
      <c r="AJ121" s="718"/>
      <c r="AK121" s="718"/>
      <c r="AL121" s="718"/>
      <c r="AM121" s="718"/>
      <c r="AN121" s="718"/>
      <c r="AO121" s="718"/>
      <c r="AP121" s="718"/>
      <c r="AQ121" s="718"/>
      <c r="AR121" s="718"/>
      <c r="AS121" s="718"/>
      <c r="AT121" s="718"/>
      <c r="AU121" s="718"/>
      <c r="AV121" s="723"/>
      <c r="AW121" s="724"/>
      <c r="AX121" s="823"/>
      <c r="AY121" s="1398"/>
    </row>
    <row r="122" spans="1:52" hidden="1">
      <c r="A122" s="1367" t="s">
        <v>146</v>
      </c>
      <c r="B122" s="739" t="s">
        <v>95</v>
      </c>
      <c r="C122" s="1316" t="s">
        <v>39</v>
      </c>
      <c r="D122" s="1318">
        <v>100</v>
      </c>
      <c r="E122" s="1368">
        <v>42100</v>
      </c>
      <c r="F122" s="1368">
        <v>42197</v>
      </c>
      <c r="G122" s="1368"/>
      <c r="H122" s="1368">
        <v>42110</v>
      </c>
      <c r="I122" s="1368">
        <v>42208</v>
      </c>
      <c r="J122" s="1368"/>
      <c r="K122" s="1318">
        <f>O122+август!L107</f>
        <v>0</v>
      </c>
      <c r="L122" s="1331">
        <f>P122+август!L107</f>
        <v>0</v>
      </c>
      <c r="M122" s="1229">
        <f>D122-L122</f>
        <v>100</v>
      </c>
      <c r="N122" s="1331">
        <f>L122/D122*100</f>
        <v>0</v>
      </c>
      <c r="O122" s="1318">
        <f>Q122</f>
        <v>0</v>
      </c>
      <c r="P122" s="1331">
        <f>SUM(T123:AX123)</f>
        <v>0</v>
      </c>
      <c r="Q122" s="717"/>
      <c r="R122" s="1331" t="e">
        <f>P122/O122*100</f>
        <v>#DIV/0!</v>
      </c>
      <c r="S122" s="710" t="s">
        <v>34</v>
      </c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718"/>
      <c r="AK122" s="718"/>
      <c r="AL122" s="718"/>
      <c r="AM122" s="718"/>
      <c r="AN122" s="718"/>
      <c r="AO122" s="718"/>
      <c r="AP122" s="718"/>
      <c r="AQ122" s="718"/>
      <c r="AR122" s="718"/>
      <c r="AS122" s="718"/>
      <c r="AT122" s="718"/>
      <c r="AU122" s="718"/>
      <c r="AV122" s="718"/>
      <c r="AW122" s="718"/>
      <c r="AX122" s="718"/>
      <c r="AY122" s="1397" t="s">
        <v>326</v>
      </c>
      <c r="AZ122" s="676">
        <f>H122-E122</f>
        <v>10</v>
      </c>
    </row>
    <row r="123" spans="1:52" hidden="1">
      <c r="A123" s="1367"/>
      <c r="B123" s="740"/>
      <c r="C123" s="1317"/>
      <c r="D123" s="1318"/>
      <c r="E123" s="1368"/>
      <c r="F123" s="1368"/>
      <c r="G123" s="1368"/>
      <c r="H123" s="1368"/>
      <c r="I123" s="1368"/>
      <c r="J123" s="1368"/>
      <c r="K123" s="1318"/>
      <c r="L123" s="1332"/>
      <c r="M123" s="1230"/>
      <c r="N123" s="1332"/>
      <c r="O123" s="1318"/>
      <c r="P123" s="1332"/>
      <c r="Q123" s="719"/>
      <c r="R123" s="1332"/>
      <c r="S123" s="710" t="s">
        <v>35</v>
      </c>
      <c r="T123" s="718"/>
      <c r="U123" s="718"/>
      <c r="V123" s="718"/>
      <c r="W123" s="718"/>
      <c r="X123" s="718"/>
      <c r="Y123" s="718"/>
      <c r="Z123" s="718"/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/>
      <c r="AN123" s="718"/>
      <c r="AO123" s="718"/>
      <c r="AP123" s="718"/>
      <c r="AQ123" s="718"/>
      <c r="AR123" s="718"/>
      <c r="AS123" s="718"/>
      <c r="AT123" s="718"/>
      <c r="AU123" s="718"/>
      <c r="AV123" s="723"/>
      <c r="AW123" s="724"/>
      <c r="AX123" s="823"/>
      <c r="AY123" s="1398"/>
    </row>
    <row r="124" spans="1:52" hidden="1">
      <c r="A124" s="1367" t="s">
        <v>147</v>
      </c>
      <c r="B124" s="739" t="s">
        <v>96</v>
      </c>
      <c r="C124" s="1316" t="s">
        <v>39</v>
      </c>
      <c r="D124" s="1318">
        <v>100</v>
      </c>
      <c r="E124" s="1368">
        <v>42100</v>
      </c>
      <c r="F124" s="1368">
        <v>42190</v>
      </c>
      <c r="G124" s="1368"/>
      <c r="H124" s="1368">
        <v>42114</v>
      </c>
      <c r="I124" s="1368">
        <v>42208</v>
      </c>
      <c r="J124" s="1368"/>
      <c r="K124" s="1318">
        <f>O124+август!L109</f>
        <v>0</v>
      </c>
      <c r="L124" s="1331">
        <f>P124+август!L109</f>
        <v>0</v>
      </c>
      <c r="M124" s="1229">
        <f>D124-L124</f>
        <v>100</v>
      </c>
      <c r="N124" s="1331">
        <f>L124/D124*100</f>
        <v>0</v>
      </c>
      <c r="O124" s="1318">
        <f>Q124</f>
        <v>0</v>
      </c>
      <c r="P124" s="1331">
        <f>SUM(T125:AX125)</f>
        <v>0</v>
      </c>
      <c r="Q124" s="717"/>
      <c r="R124" s="1331" t="e">
        <f>P124/O124*100</f>
        <v>#DIV/0!</v>
      </c>
      <c r="S124" s="710" t="s">
        <v>34</v>
      </c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718"/>
      <c r="AK124" s="718"/>
      <c r="AL124" s="718"/>
      <c r="AM124" s="718"/>
      <c r="AN124" s="718"/>
      <c r="AO124" s="718"/>
      <c r="AP124" s="718"/>
      <c r="AQ124" s="718"/>
      <c r="AR124" s="718"/>
      <c r="AS124" s="718"/>
      <c r="AT124" s="718"/>
      <c r="AU124" s="718"/>
      <c r="AV124" s="718"/>
      <c r="AW124" s="718"/>
      <c r="AX124" s="718"/>
      <c r="AY124" s="1397" t="s">
        <v>326</v>
      </c>
      <c r="AZ124" s="676">
        <f>H124-E124</f>
        <v>14</v>
      </c>
    </row>
    <row r="125" spans="1:52" hidden="1">
      <c r="A125" s="1367"/>
      <c r="B125" s="740"/>
      <c r="C125" s="1317"/>
      <c r="D125" s="1318"/>
      <c r="E125" s="1368"/>
      <c r="F125" s="1368"/>
      <c r="G125" s="1368"/>
      <c r="H125" s="1368"/>
      <c r="I125" s="1368"/>
      <c r="J125" s="1368"/>
      <c r="K125" s="1318"/>
      <c r="L125" s="1332"/>
      <c r="M125" s="1230"/>
      <c r="N125" s="1332"/>
      <c r="O125" s="1318"/>
      <c r="P125" s="1332"/>
      <c r="Q125" s="719"/>
      <c r="R125" s="1332"/>
      <c r="S125" s="710" t="s">
        <v>35</v>
      </c>
      <c r="T125" s="718"/>
      <c r="U125" s="718"/>
      <c r="V125" s="718"/>
      <c r="W125" s="718"/>
      <c r="X125" s="718"/>
      <c r="Y125" s="718"/>
      <c r="Z125" s="718"/>
      <c r="AA125" s="718"/>
      <c r="AB125" s="718"/>
      <c r="AC125" s="718"/>
      <c r="AD125" s="718"/>
      <c r="AE125" s="718"/>
      <c r="AF125" s="718"/>
      <c r="AG125" s="718"/>
      <c r="AH125" s="718"/>
      <c r="AI125" s="718"/>
      <c r="AJ125" s="718"/>
      <c r="AK125" s="718"/>
      <c r="AL125" s="718"/>
      <c r="AM125" s="718"/>
      <c r="AN125" s="718"/>
      <c r="AO125" s="718"/>
      <c r="AP125" s="718"/>
      <c r="AQ125" s="718"/>
      <c r="AR125" s="718"/>
      <c r="AS125" s="718"/>
      <c r="AT125" s="718"/>
      <c r="AU125" s="718"/>
      <c r="AV125" s="723"/>
      <c r="AW125" s="724"/>
      <c r="AX125" s="823"/>
      <c r="AY125" s="1398"/>
    </row>
    <row r="126" spans="1:52" hidden="1">
      <c r="A126" s="1367" t="s">
        <v>148</v>
      </c>
      <c r="B126" s="739" t="s">
        <v>102</v>
      </c>
      <c r="C126" s="1316" t="s">
        <v>39</v>
      </c>
      <c r="D126" s="1318">
        <v>100</v>
      </c>
      <c r="E126" s="1368">
        <v>42085</v>
      </c>
      <c r="F126" s="1368">
        <v>42186</v>
      </c>
      <c r="G126" s="1368"/>
      <c r="H126" s="1368">
        <v>42099</v>
      </c>
      <c r="I126" s="1368">
        <v>42212</v>
      </c>
      <c r="J126" s="1368"/>
      <c r="K126" s="1318">
        <f>O126+август!L111</f>
        <v>0</v>
      </c>
      <c r="L126" s="1331">
        <f>P126+август!L111</f>
        <v>0</v>
      </c>
      <c r="M126" s="1229">
        <f>D126-L126</f>
        <v>100</v>
      </c>
      <c r="N126" s="1331">
        <f>L126/D126*100</f>
        <v>0</v>
      </c>
      <c r="O126" s="1318">
        <f>Q126</f>
        <v>0</v>
      </c>
      <c r="P126" s="1331">
        <f>SUM(T127:AX127)</f>
        <v>0</v>
      </c>
      <c r="Q126" s="717"/>
      <c r="R126" s="1331" t="e">
        <f>P126/O126*100</f>
        <v>#DIV/0!</v>
      </c>
      <c r="S126" s="710" t="s">
        <v>34</v>
      </c>
      <c r="T126" s="718"/>
      <c r="U126" s="718"/>
      <c r="V126" s="718"/>
      <c r="W126" s="718"/>
      <c r="X126" s="718"/>
      <c r="Y126" s="718"/>
      <c r="Z126" s="718"/>
      <c r="AA126" s="718"/>
      <c r="AB126" s="718"/>
      <c r="AC126" s="718"/>
      <c r="AD126" s="718"/>
      <c r="AE126" s="718"/>
      <c r="AF126" s="718"/>
      <c r="AG126" s="718"/>
      <c r="AH126" s="718"/>
      <c r="AI126" s="718"/>
      <c r="AJ126" s="718"/>
      <c r="AK126" s="718"/>
      <c r="AL126" s="718"/>
      <c r="AM126" s="718"/>
      <c r="AN126" s="718"/>
      <c r="AO126" s="718"/>
      <c r="AP126" s="718"/>
      <c r="AQ126" s="718"/>
      <c r="AR126" s="718"/>
      <c r="AS126" s="718"/>
      <c r="AT126" s="718"/>
      <c r="AU126" s="718"/>
      <c r="AV126" s="718"/>
      <c r="AW126" s="718"/>
      <c r="AX126" s="718"/>
      <c r="AY126" s="1397" t="s">
        <v>326</v>
      </c>
      <c r="AZ126" s="676">
        <f>H126-E126</f>
        <v>14</v>
      </c>
    </row>
    <row r="127" spans="1:52" hidden="1">
      <c r="A127" s="1367"/>
      <c r="B127" s="740"/>
      <c r="C127" s="1317"/>
      <c r="D127" s="1318"/>
      <c r="E127" s="1368"/>
      <c r="F127" s="1368"/>
      <c r="G127" s="1368"/>
      <c r="H127" s="1368"/>
      <c r="I127" s="1368"/>
      <c r="J127" s="1368"/>
      <c r="K127" s="1318"/>
      <c r="L127" s="1332"/>
      <c r="M127" s="1230"/>
      <c r="N127" s="1332"/>
      <c r="O127" s="1318"/>
      <c r="P127" s="1332"/>
      <c r="Q127" s="719"/>
      <c r="R127" s="1332"/>
      <c r="S127" s="710" t="s">
        <v>35</v>
      </c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718"/>
      <c r="AK127" s="718"/>
      <c r="AL127" s="718"/>
      <c r="AM127" s="718"/>
      <c r="AN127" s="718"/>
      <c r="AO127" s="718"/>
      <c r="AP127" s="718"/>
      <c r="AQ127" s="718"/>
      <c r="AR127" s="718"/>
      <c r="AS127" s="718"/>
      <c r="AT127" s="718"/>
      <c r="AU127" s="718"/>
      <c r="AV127" s="723"/>
      <c r="AW127" s="724"/>
      <c r="AX127" s="823"/>
      <c r="AY127" s="1398"/>
    </row>
    <row r="128" spans="1:52" hidden="1">
      <c r="A128" s="1314" t="s">
        <v>149</v>
      </c>
      <c r="B128" s="739" t="s">
        <v>97</v>
      </c>
      <c r="C128" s="1316" t="s">
        <v>39</v>
      </c>
      <c r="D128" s="1318">
        <v>100</v>
      </c>
      <c r="E128" s="1368">
        <v>42100</v>
      </c>
      <c r="F128" s="1368">
        <v>42219</v>
      </c>
      <c r="G128" s="1368"/>
      <c r="H128" s="1368">
        <v>42110</v>
      </c>
      <c r="I128" s="1368">
        <f>F128+AZ128</f>
        <v>42229</v>
      </c>
      <c r="J128" s="1368"/>
      <c r="K128" s="1318">
        <f>O128+август!L113</f>
        <v>0</v>
      </c>
      <c r="L128" s="1331">
        <f>P128+август!L113</f>
        <v>0</v>
      </c>
      <c r="M128" s="1229">
        <f>D128-L128</f>
        <v>100</v>
      </c>
      <c r="N128" s="1331">
        <f>L128/D128*100</f>
        <v>0</v>
      </c>
      <c r="O128" s="1318">
        <f>Q128</f>
        <v>0</v>
      </c>
      <c r="P128" s="1331">
        <f>SUM(T129:AX129)</f>
        <v>0</v>
      </c>
      <c r="Q128" s="717"/>
      <c r="R128" s="1331" t="e">
        <f>P128/O128*100</f>
        <v>#DIV/0!</v>
      </c>
      <c r="S128" s="710" t="s">
        <v>34</v>
      </c>
      <c r="T128" s="718"/>
      <c r="U128" s="718"/>
      <c r="V128" s="718"/>
      <c r="W128" s="718"/>
      <c r="X128" s="718"/>
      <c r="Y128" s="718"/>
      <c r="Z128" s="718"/>
      <c r="AA128" s="718"/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/>
      <c r="AM128" s="718"/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1397" t="s">
        <v>326</v>
      </c>
      <c r="AZ128" s="676">
        <f>H128-E128</f>
        <v>10</v>
      </c>
    </row>
    <row r="129" spans="1:52" hidden="1">
      <c r="A129" s="1314"/>
      <c r="B129" s="740"/>
      <c r="C129" s="1317"/>
      <c r="D129" s="1318"/>
      <c r="E129" s="1368"/>
      <c r="F129" s="1368"/>
      <c r="G129" s="1368"/>
      <c r="H129" s="1368"/>
      <c r="I129" s="1368"/>
      <c r="J129" s="1368"/>
      <c r="K129" s="1318"/>
      <c r="L129" s="1332"/>
      <c r="M129" s="1230"/>
      <c r="N129" s="1332"/>
      <c r="O129" s="1318"/>
      <c r="P129" s="1332"/>
      <c r="Q129" s="719"/>
      <c r="R129" s="1332"/>
      <c r="S129" s="710" t="s">
        <v>35</v>
      </c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718"/>
      <c r="AK129" s="718"/>
      <c r="AL129" s="718"/>
      <c r="AM129" s="718"/>
      <c r="AN129" s="718"/>
      <c r="AO129" s="718"/>
      <c r="AP129" s="718"/>
      <c r="AQ129" s="718"/>
      <c r="AR129" s="718"/>
      <c r="AS129" s="718"/>
      <c r="AT129" s="718"/>
      <c r="AU129" s="718"/>
      <c r="AV129" s="723"/>
      <c r="AW129" s="724"/>
      <c r="AX129" s="823"/>
      <c r="AY129" s="1398"/>
    </row>
    <row r="130" spans="1:52">
      <c r="A130" s="726">
        <v>4.5</v>
      </c>
      <c r="B130" s="1379" t="s">
        <v>103</v>
      </c>
      <c r="C130" s="1379"/>
      <c r="D130" s="1379"/>
      <c r="E130" s="1379">
        <v>42065</v>
      </c>
      <c r="F130" s="1379"/>
      <c r="G130" s="1379"/>
      <c r="H130" s="1379">
        <v>42144</v>
      </c>
      <c r="I130" s="1379"/>
      <c r="J130" s="1379"/>
      <c r="K130" s="1379"/>
      <c r="L130" s="1379"/>
      <c r="M130" s="1379"/>
      <c r="N130" s="1379"/>
      <c r="O130" s="1379"/>
      <c r="P130" s="1379"/>
      <c r="Q130" s="1379"/>
      <c r="R130" s="1379"/>
      <c r="S130" s="1379"/>
      <c r="T130" s="1379"/>
      <c r="U130" s="1379"/>
      <c r="V130" s="1379"/>
      <c r="W130" s="1379"/>
      <c r="X130" s="1379"/>
      <c r="Y130" s="1379"/>
      <c r="Z130" s="1379"/>
      <c r="AA130" s="1379"/>
      <c r="AB130" s="1379"/>
      <c r="AC130" s="1379"/>
      <c r="AD130" s="1379"/>
      <c r="AE130" s="1379"/>
      <c r="AF130" s="1379"/>
      <c r="AG130" s="1379"/>
      <c r="AH130" s="1379"/>
      <c r="AI130" s="1379"/>
      <c r="AJ130" s="1379"/>
      <c r="AK130" s="1379"/>
      <c r="AL130" s="1379"/>
      <c r="AM130" s="1379"/>
      <c r="AN130" s="1379"/>
      <c r="AO130" s="1379"/>
      <c r="AP130" s="1379"/>
      <c r="AQ130" s="1379"/>
      <c r="AR130" s="1379"/>
      <c r="AS130" s="1379"/>
      <c r="AT130" s="1379"/>
      <c r="AU130" s="1379"/>
      <c r="AV130" s="1379"/>
      <c r="AW130" s="1379"/>
      <c r="AX130" s="1379"/>
      <c r="AY130" s="1380"/>
    </row>
    <row r="131" spans="1:52">
      <c r="A131" s="1367" t="s">
        <v>150</v>
      </c>
      <c r="B131" s="1315" t="s">
        <v>93</v>
      </c>
      <c r="C131" s="1316" t="s">
        <v>38</v>
      </c>
      <c r="D131" s="1331">
        <v>701</v>
      </c>
      <c r="E131" s="1326">
        <v>42065</v>
      </c>
      <c r="F131" s="1326">
        <v>42318</v>
      </c>
      <c r="G131" s="1326"/>
      <c r="H131" s="1326">
        <v>42074</v>
      </c>
      <c r="I131" s="1326">
        <v>42328</v>
      </c>
      <c r="J131" s="1326"/>
      <c r="K131" s="1318">
        <f>O131+август!L116</f>
        <v>0</v>
      </c>
      <c r="L131" s="1318">
        <f>P131+август!L116</f>
        <v>0</v>
      </c>
      <c r="M131" s="1229">
        <f>D131-L131</f>
        <v>701</v>
      </c>
      <c r="N131" s="1331">
        <f>L131/D131*100</f>
        <v>0</v>
      </c>
      <c r="O131" s="1318">
        <f t="shared" ref="O131:O158" si="3">SUM(T131:AX131)</f>
        <v>0</v>
      </c>
      <c r="P131" s="1331">
        <f>SUM(T132:AX132)</f>
        <v>0</v>
      </c>
      <c r="Q131" s="1331"/>
      <c r="R131" s="1331" t="e">
        <f>P131/O131*100</f>
        <v>#DIV/0!</v>
      </c>
      <c r="S131" s="710" t="s">
        <v>34</v>
      </c>
      <c r="T131" s="718"/>
      <c r="U131" s="718"/>
      <c r="V131" s="718"/>
      <c r="W131" s="718"/>
      <c r="X131" s="718"/>
      <c r="Y131" s="718"/>
      <c r="Z131" s="718"/>
      <c r="AA131" s="718"/>
      <c r="AB131" s="718"/>
      <c r="AC131" s="718"/>
      <c r="AD131" s="718"/>
      <c r="AE131" s="718"/>
      <c r="AF131" s="718"/>
      <c r="AG131" s="718"/>
      <c r="AH131" s="718"/>
      <c r="AI131" s="718"/>
      <c r="AJ131" s="718"/>
      <c r="AK131" s="718"/>
      <c r="AL131" s="718"/>
      <c r="AM131" s="718"/>
      <c r="AN131" s="718"/>
      <c r="AO131" s="718"/>
      <c r="AP131" s="718"/>
      <c r="AQ131" s="718"/>
      <c r="AR131" s="718"/>
      <c r="AS131" s="718"/>
      <c r="AT131" s="718"/>
      <c r="AU131" s="718"/>
      <c r="AV131" s="718"/>
      <c r="AW131" s="718"/>
      <c r="AX131" s="718"/>
      <c r="AY131" s="1324" t="s">
        <v>1227</v>
      </c>
      <c r="AZ131" s="676">
        <f>H131-E131</f>
        <v>9</v>
      </c>
    </row>
    <row r="132" spans="1:52">
      <c r="A132" s="1367"/>
      <c r="B132" s="1315"/>
      <c r="C132" s="1317"/>
      <c r="D132" s="1332"/>
      <c r="E132" s="1327"/>
      <c r="F132" s="1327"/>
      <c r="G132" s="1327"/>
      <c r="H132" s="1327"/>
      <c r="I132" s="1327"/>
      <c r="J132" s="1327"/>
      <c r="K132" s="1318"/>
      <c r="L132" s="1318"/>
      <c r="M132" s="1230"/>
      <c r="N132" s="1332"/>
      <c r="O132" s="1318"/>
      <c r="P132" s="1332"/>
      <c r="Q132" s="1332"/>
      <c r="R132" s="1332"/>
      <c r="S132" s="710" t="s">
        <v>35</v>
      </c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718"/>
      <c r="AK132" s="718"/>
      <c r="AL132" s="718"/>
      <c r="AM132" s="718"/>
      <c r="AN132" s="718"/>
      <c r="AO132" s="718"/>
      <c r="AP132" s="718"/>
      <c r="AQ132" s="718"/>
      <c r="AR132" s="718"/>
      <c r="AS132" s="718"/>
      <c r="AT132" s="718"/>
      <c r="AU132" s="718"/>
      <c r="AV132" s="723"/>
      <c r="AW132" s="724"/>
      <c r="AX132" s="823"/>
      <c r="AY132" s="1325"/>
    </row>
    <row r="133" spans="1:52" ht="15" customHeight="1">
      <c r="A133" s="1314" t="s">
        <v>151</v>
      </c>
      <c r="B133" s="1315" t="s">
        <v>1208</v>
      </c>
      <c r="C133" s="1316" t="s">
        <v>39</v>
      </c>
      <c r="D133" s="1331">
        <v>100</v>
      </c>
      <c r="E133" s="1320">
        <v>42115</v>
      </c>
      <c r="F133" s="1320">
        <v>42310</v>
      </c>
      <c r="G133" s="1320"/>
      <c r="H133" s="1320">
        <v>42129</v>
      </c>
      <c r="I133" s="1326">
        <v>42318</v>
      </c>
      <c r="J133" s="1320"/>
      <c r="K133" s="1318">
        <f>O133+август!L118</f>
        <v>0</v>
      </c>
      <c r="L133" s="1318">
        <f>P133+август!L118</f>
        <v>0</v>
      </c>
      <c r="M133" s="1190">
        <f>D133-L133</f>
        <v>100</v>
      </c>
      <c r="N133" s="1330">
        <f>L133/D133*100</f>
        <v>0</v>
      </c>
      <c r="O133" s="1318">
        <f t="shared" si="3"/>
        <v>0</v>
      </c>
      <c r="P133" s="1330">
        <f>SUM(T134:AX134)</f>
        <v>0</v>
      </c>
      <c r="Q133" s="1312">
        <v>1</v>
      </c>
      <c r="R133" s="1330" t="e">
        <f>P133/O133*100</f>
        <v>#DIV/0!</v>
      </c>
      <c r="S133" s="710" t="s">
        <v>34</v>
      </c>
      <c r="T133" s="718"/>
      <c r="U133" s="718"/>
      <c r="V133" s="718"/>
      <c r="W133" s="718"/>
      <c r="X133" s="718"/>
      <c r="Y133" s="718"/>
      <c r="Z133" s="718"/>
      <c r="AA133" s="718"/>
      <c r="AB133" s="718"/>
      <c r="AC133" s="718"/>
      <c r="AD133" s="718"/>
      <c r="AE133" s="718"/>
      <c r="AF133" s="718"/>
      <c r="AG133" s="718"/>
      <c r="AH133" s="718"/>
      <c r="AI133" s="718"/>
      <c r="AJ133" s="718"/>
      <c r="AK133" s="718"/>
      <c r="AL133" s="718"/>
      <c r="AM133" s="718"/>
      <c r="AN133" s="718"/>
      <c r="AO133" s="718"/>
      <c r="AP133" s="718"/>
      <c r="AQ133" s="718"/>
      <c r="AR133" s="718"/>
      <c r="AS133" s="718"/>
      <c r="AT133" s="718"/>
      <c r="AU133" s="718"/>
      <c r="AV133" s="718"/>
      <c r="AW133" s="718"/>
      <c r="AX133" s="718"/>
      <c r="AY133" s="1324" t="s">
        <v>1223</v>
      </c>
      <c r="AZ133" s="676">
        <f>H133-E133</f>
        <v>14</v>
      </c>
    </row>
    <row r="134" spans="1:52">
      <c r="A134" s="1314"/>
      <c r="B134" s="1315"/>
      <c r="C134" s="1317"/>
      <c r="D134" s="1332"/>
      <c r="E134" s="1321"/>
      <c r="F134" s="1321"/>
      <c r="G134" s="1321"/>
      <c r="H134" s="1321"/>
      <c r="I134" s="1327"/>
      <c r="J134" s="1321"/>
      <c r="K134" s="1318"/>
      <c r="L134" s="1318"/>
      <c r="M134" s="1190"/>
      <c r="N134" s="1330"/>
      <c r="O134" s="1318"/>
      <c r="P134" s="1330"/>
      <c r="Q134" s="1313"/>
      <c r="R134" s="1330"/>
      <c r="S134" s="710" t="s">
        <v>35</v>
      </c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718"/>
      <c r="AK134" s="718"/>
      <c r="AL134" s="718"/>
      <c r="AM134" s="718"/>
      <c r="AN134" s="718"/>
      <c r="AO134" s="718"/>
      <c r="AP134" s="718"/>
      <c r="AQ134" s="718"/>
      <c r="AR134" s="718"/>
      <c r="AS134" s="718"/>
      <c r="AT134" s="718"/>
      <c r="AU134" s="718"/>
      <c r="AV134" s="723"/>
      <c r="AW134" s="724"/>
      <c r="AX134" s="823"/>
      <c r="AY134" s="1325"/>
    </row>
    <row r="135" spans="1:52" ht="15" customHeight="1">
      <c r="A135" s="1314" t="s">
        <v>152</v>
      </c>
      <c r="B135" s="1315" t="s">
        <v>95</v>
      </c>
      <c r="C135" s="1316" t="s">
        <v>39</v>
      </c>
      <c r="D135" s="1331">
        <v>100</v>
      </c>
      <c r="E135" s="1320">
        <v>42130</v>
      </c>
      <c r="F135" s="1320">
        <v>42320</v>
      </c>
      <c r="G135" s="1320"/>
      <c r="H135" s="1320">
        <v>42272</v>
      </c>
      <c r="I135" s="1326">
        <v>42325</v>
      </c>
      <c r="J135" s="1320"/>
      <c r="K135" s="1318">
        <f>O135+август!L120</f>
        <v>0</v>
      </c>
      <c r="L135" s="1318">
        <f>P135+август!L120</f>
        <v>0</v>
      </c>
      <c r="M135" s="1190">
        <f>D135-L135</f>
        <v>100</v>
      </c>
      <c r="N135" s="1330">
        <f>L135/D135*100</f>
        <v>0</v>
      </c>
      <c r="O135" s="1318">
        <f t="shared" si="3"/>
        <v>0</v>
      </c>
      <c r="P135" s="1330">
        <f>SUM(T136:AX136)</f>
        <v>0</v>
      </c>
      <c r="Q135" s="1322"/>
      <c r="R135" s="1330" t="e">
        <f>P135/O135*100</f>
        <v>#DIV/0!</v>
      </c>
      <c r="S135" s="710" t="s">
        <v>34</v>
      </c>
      <c r="T135" s="718"/>
      <c r="U135" s="718"/>
      <c r="V135" s="718"/>
      <c r="W135" s="718"/>
      <c r="X135" s="718"/>
      <c r="Y135" s="718"/>
      <c r="Z135" s="718"/>
      <c r="AA135" s="718"/>
      <c r="AB135" s="718"/>
      <c r="AC135" s="718"/>
      <c r="AD135" s="718"/>
      <c r="AE135" s="718"/>
      <c r="AF135" s="718"/>
      <c r="AG135" s="718"/>
      <c r="AH135" s="718"/>
      <c r="AI135" s="718"/>
      <c r="AJ135" s="718"/>
      <c r="AK135" s="718"/>
      <c r="AL135" s="718"/>
      <c r="AM135" s="718"/>
      <c r="AN135" s="718"/>
      <c r="AO135" s="718"/>
      <c r="AP135" s="718"/>
      <c r="AQ135" s="718"/>
      <c r="AR135" s="718"/>
      <c r="AS135" s="718"/>
      <c r="AT135" s="718"/>
      <c r="AU135" s="718"/>
      <c r="AV135" s="718"/>
      <c r="AW135" s="718"/>
      <c r="AX135" s="718"/>
      <c r="AY135" s="1324" t="s">
        <v>1227</v>
      </c>
      <c r="AZ135" s="676">
        <f>H135-E135</f>
        <v>142</v>
      </c>
    </row>
    <row r="136" spans="1:52">
      <c r="A136" s="1314"/>
      <c r="B136" s="1315"/>
      <c r="C136" s="1317"/>
      <c r="D136" s="1332"/>
      <c r="E136" s="1321"/>
      <c r="F136" s="1321"/>
      <c r="G136" s="1321"/>
      <c r="H136" s="1321"/>
      <c r="I136" s="1327"/>
      <c r="J136" s="1321"/>
      <c r="K136" s="1318"/>
      <c r="L136" s="1318"/>
      <c r="M136" s="1190"/>
      <c r="N136" s="1330"/>
      <c r="O136" s="1318"/>
      <c r="P136" s="1330"/>
      <c r="Q136" s="1323"/>
      <c r="R136" s="1330"/>
      <c r="S136" s="710" t="s">
        <v>35</v>
      </c>
      <c r="T136" s="718"/>
      <c r="U136" s="718"/>
      <c r="V136" s="718"/>
      <c r="W136" s="718"/>
      <c r="X136" s="718"/>
      <c r="Y136" s="718"/>
      <c r="Z136" s="718"/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23"/>
      <c r="AW136" s="724"/>
      <c r="AX136" s="823"/>
      <c r="AY136" s="1325"/>
    </row>
    <row r="137" spans="1:52" ht="15" customHeight="1">
      <c r="A137" s="1314" t="s">
        <v>153</v>
      </c>
      <c r="B137" s="1315" t="s">
        <v>1209</v>
      </c>
      <c r="C137" s="1316" t="s">
        <v>1207</v>
      </c>
      <c r="D137" s="1331">
        <v>530</v>
      </c>
      <c r="E137" s="1320">
        <v>42130</v>
      </c>
      <c r="F137" s="1320">
        <v>42323</v>
      </c>
      <c r="G137" s="1320"/>
      <c r="H137" s="1320">
        <v>42144</v>
      </c>
      <c r="I137" s="1326">
        <v>42330</v>
      </c>
      <c r="J137" s="1320"/>
      <c r="K137" s="1318">
        <f>O137+август!L122</f>
        <v>0</v>
      </c>
      <c r="L137" s="1318">
        <f>P137+август!L122</f>
        <v>0</v>
      </c>
      <c r="M137" s="1190">
        <f>D137-L137</f>
        <v>530</v>
      </c>
      <c r="N137" s="1330">
        <f>L137/D137*100</f>
        <v>0</v>
      </c>
      <c r="O137" s="1318">
        <f t="shared" si="3"/>
        <v>0</v>
      </c>
      <c r="P137" s="1330">
        <f>SUM(T138:AX138)</f>
        <v>0</v>
      </c>
      <c r="Q137" s="1322">
        <v>530</v>
      </c>
      <c r="R137" s="1330" t="e">
        <f>P137/O137*100</f>
        <v>#DIV/0!</v>
      </c>
      <c r="S137" s="710" t="s">
        <v>34</v>
      </c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718"/>
      <c r="AK137" s="718"/>
      <c r="AL137" s="718"/>
      <c r="AM137" s="718"/>
      <c r="AN137" s="718"/>
      <c r="AO137" s="718"/>
      <c r="AP137" s="718"/>
      <c r="AQ137" s="718"/>
      <c r="AR137" s="718"/>
      <c r="AS137" s="718"/>
      <c r="AT137" s="718"/>
      <c r="AU137" s="718"/>
      <c r="AV137" s="718"/>
      <c r="AW137" s="718"/>
      <c r="AX137" s="718"/>
      <c r="AY137" s="1324" t="s">
        <v>1227</v>
      </c>
      <c r="AZ137" s="676">
        <f>H137-E137</f>
        <v>14</v>
      </c>
    </row>
    <row r="138" spans="1:52">
      <c r="A138" s="1314"/>
      <c r="B138" s="1315"/>
      <c r="C138" s="1317"/>
      <c r="D138" s="1332"/>
      <c r="E138" s="1321"/>
      <c r="F138" s="1321"/>
      <c r="G138" s="1321"/>
      <c r="H138" s="1321"/>
      <c r="I138" s="1327"/>
      <c r="J138" s="1321"/>
      <c r="K138" s="1318"/>
      <c r="L138" s="1318"/>
      <c r="M138" s="1190"/>
      <c r="N138" s="1330"/>
      <c r="O138" s="1318"/>
      <c r="P138" s="1330"/>
      <c r="Q138" s="1323"/>
      <c r="R138" s="1330"/>
      <c r="S138" s="710" t="s">
        <v>35</v>
      </c>
      <c r="T138" s="718"/>
      <c r="U138" s="718"/>
      <c r="V138" s="718"/>
      <c r="W138" s="718"/>
      <c r="X138" s="718"/>
      <c r="Y138" s="718"/>
      <c r="Z138" s="718"/>
      <c r="AA138" s="718"/>
      <c r="AB138" s="718"/>
      <c r="AC138" s="718"/>
      <c r="AD138" s="718"/>
      <c r="AE138" s="718"/>
      <c r="AF138" s="718"/>
      <c r="AG138" s="718"/>
      <c r="AH138" s="718"/>
      <c r="AI138" s="718"/>
      <c r="AJ138" s="718"/>
      <c r="AK138" s="718"/>
      <c r="AL138" s="718"/>
      <c r="AM138" s="718"/>
      <c r="AN138" s="718"/>
      <c r="AO138" s="718"/>
      <c r="AP138" s="718"/>
      <c r="AQ138" s="718"/>
      <c r="AR138" s="718"/>
      <c r="AS138" s="718"/>
      <c r="AT138" s="718"/>
      <c r="AU138" s="718"/>
      <c r="AV138" s="723"/>
      <c r="AW138" s="724"/>
      <c r="AX138" s="823"/>
      <c r="AY138" s="1325"/>
    </row>
    <row r="139" spans="1:52" ht="15" customHeight="1">
      <c r="A139" s="1314" t="s">
        <v>153</v>
      </c>
      <c r="B139" s="1315" t="s">
        <v>1206</v>
      </c>
      <c r="C139" s="1316" t="s">
        <v>39</v>
      </c>
      <c r="D139" s="1331">
        <v>0</v>
      </c>
      <c r="E139" s="1320">
        <v>42130</v>
      </c>
      <c r="F139" s="1320">
        <v>42348</v>
      </c>
      <c r="G139" s="1320"/>
      <c r="H139" s="1320">
        <v>42144</v>
      </c>
      <c r="I139" s="1326">
        <v>42355</v>
      </c>
      <c r="J139" s="1320"/>
      <c r="K139" s="1318">
        <f>O139+август!L124</f>
        <v>0</v>
      </c>
      <c r="L139" s="1318">
        <f>P139+август!L124</f>
        <v>0</v>
      </c>
      <c r="M139" s="1190">
        <f>D139-L139</f>
        <v>0</v>
      </c>
      <c r="N139" s="1330">
        <v>0</v>
      </c>
      <c r="O139" s="1318">
        <f t="shared" si="3"/>
        <v>0</v>
      </c>
      <c r="P139" s="1330">
        <f>SUM(T140:AX140)</f>
        <v>0</v>
      </c>
      <c r="Q139" s="1322"/>
      <c r="R139" s="1330" t="e">
        <f>P139/O139*100</f>
        <v>#DIV/0!</v>
      </c>
      <c r="S139" s="710" t="s">
        <v>34</v>
      </c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718"/>
      <c r="AK139" s="718"/>
      <c r="AL139" s="718"/>
      <c r="AM139" s="718"/>
      <c r="AN139" s="718"/>
      <c r="AO139" s="718"/>
      <c r="AP139" s="718"/>
      <c r="AQ139" s="718"/>
      <c r="AR139" s="718"/>
      <c r="AS139" s="718"/>
      <c r="AT139" s="718"/>
      <c r="AU139" s="718"/>
      <c r="AV139" s="718"/>
      <c r="AW139" s="718"/>
      <c r="AX139" s="718"/>
      <c r="AY139" s="1324" t="s">
        <v>1228</v>
      </c>
      <c r="AZ139" s="676">
        <f>H139-E139</f>
        <v>14</v>
      </c>
    </row>
    <row r="140" spans="1:52">
      <c r="A140" s="1314"/>
      <c r="B140" s="1315"/>
      <c r="C140" s="1317"/>
      <c r="D140" s="1332"/>
      <c r="E140" s="1321"/>
      <c r="F140" s="1321"/>
      <c r="G140" s="1321"/>
      <c r="H140" s="1321"/>
      <c r="I140" s="1327"/>
      <c r="J140" s="1321"/>
      <c r="K140" s="1318"/>
      <c r="L140" s="1318"/>
      <c r="M140" s="1190"/>
      <c r="N140" s="1330"/>
      <c r="O140" s="1318"/>
      <c r="P140" s="1330"/>
      <c r="Q140" s="1323"/>
      <c r="R140" s="1330"/>
      <c r="S140" s="710" t="s">
        <v>35</v>
      </c>
      <c r="T140" s="718"/>
      <c r="U140" s="718"/>
      <c r="V140" s="718"/>
      <c r="W140" s="718"/>
      <c r="X140" s="718"/>
      <c r="Y140" s="718"/>
      <c r="Z140" s="718"/>
      <c r="AA140" s="718"/>
      <c r="AB140" s="718"/>
      <c r="AC140" s="718"/>
      <c r="AD140" s="718"/>
      <c r="AE140" s="718"/>
      <c r="AF140" s="718"/>
      <c r="AG140" s="718"/>
      <c r="AH140" s="718"/>
      <c r="AI140" s="718"/>
      <c r="AJ140" s="718"/>
      <c r="AK140" s="718"/>
      <c r="AL140" s="718"/>
      <c r="AM140" s="718"/>
      <c r="AN140" s="718"/>
      <c r="AO140" s="718"/>
      <c r="AP140" s="718"/>
      <c r="AQ140" s="718"/>
      <c r="AR140" s="718"/>
      <c r="AS140" s="718"/>
      <c r="AT140" s="718"/>
      <c r="AU140" s="718"/>
      <c r="AV140" s="723"/>
      <c r="AW140" s="724"/>
      <c r="AX140" s="823"/>
      <c r="AY140" s="1325"/>
    </row>
    <row r="141" spans="1:52" ht="15" customHeight="1">
      <c r="A141" s="1314" t="s">
        <v>154</v>
      </c>
      <c r="B141" s="1315" t="s">
        <v>102</v>
      </c>
      <c r="C141" s="1316" t="s">
        <v>39</v>
      </c>
      <c r="D141" s="1331">
        <v>100</v>
      </c>
      <c r="E141" s="1320">
        <v>42100</v>
      </c>
      <c r="F141" s="1320">
        <v>42358</v>
      </c>
      <c r="G141" s="1320"/>
      <c r="H141" s="1320">
        <v>42113</v>
      </c>
      <c r="I141" s="1326">
        <v>42363</v>
      </c>
      <c r="J141" s="1320"/>
      <c r="K141" s="1318">
        <f>O141+август!L124</f>
        <v>0</v>
      </c>
      <c r="L141" s="1318">
        <f>P141+август!L124</f>
        <v>0</v>
      </c>
      <c r="M141" s="1190">
        <f>D141-L141</f>
        <v>100</v>
      </c>
      <c r="N141" s="1330">
        <f>L141/D141*100</f>
        <v>0</v>
      </c>
      <c r="O141" s="1318">
        <f t="shared" si="3"/>
        <v>0</v>
      </c>
      <c r="P141" s="1330">
        <f>SUM(T142:AX142)</f>
        <v>0</v>
      </c>
      <c r="Q141" s="1322"/>
      <c r="R141" s="1330" t="e">
        <f>P141/O141*100</f>
        <v>#DIV/0!</v>
      </c>
      <c r="S141" s="710" t="s">
        <v>34</v>
      </c>
      <c r="T141" s="718"/>
      <c r="U141" s="718"/>
      <c r="V141" s="718"/>
      <c r="W141" s="718"/>
      <c r="X141" s="718"/>
      <c r="Y141" s="718"/>
      <c r="Z141" s="718"/>
      <c r="AA141" s="718"/>
      <c r="AB141" s="718"/>
      <c r="AC141" s="718"/>
      <c r="AD141" s="718"/>
      <c r="AE141" s="718"/>
      <c r="AF141" s="718"/>
      <c r="AG141" s="718"/>
      <c r="AH141" s="718"/>
      <c r="AI141" s="718"/>
      <c r="AJ141" s="718"/>
      <c r="AK141" s="718"/>
      <c r="AL141" s="718"/>
      <c r="AM141" s="718"/>
      <c r="AN141" s="718"/>
      <c r="AO141" s="718"/>
      <c r="AP141" s="718"/>
      <c r="AQ141" s="718"/>
      <c r="AR141" s="718"/>
      <c r="AS141" s="718"/>
      <c r="AT141" s="718"/>
      <c r="AU141" s="718"/>
      <c r="AV141" s="718"/>
      <c r="AW141" s="718"/>
      <c r="AX141" s="718"/>
      <c r="AY141" s="1324" t="s">
        <v>1229</v>
      </c>
      <c r="AZ141" s="676">
        <f>H141-E141</f>
        <v>13</v>
      </c>
    </row>
    <row r="142" spans="1:52">
      <c r="A142" s="1314"/>
      <c r="B142" s="1315"/>
      <c r="C142" s="1317"/>
      <c r="D142" s="1332"/>
      <c r="E142" s="1321"/>
      <c r="F142" s="1321"/>
      <c r="G142" s="1321"/>
      <c r="H142" s="1321"/>
      <c r="I142" s="1327"/>
      <c r="J142" s="1321"/>
      <c r="K142" s="1318"/>
      <c r="L142" s="1318"/>
      <c r="M142" s="1190"/>
      <c r="N142" s="1330"/>
      <c r="O142" s="1318"/>
      <c r="P142" s="1330"/>
      <c r="Q142" s="1323"/>
      <c r="R142" s="1330"/>
      <c r="S142" s="710" t="s">
        <v>35</v>
      </c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718"/>
      <c r="AK142" s="718"/>
      <c r="AL142" s="718"/>
      <c r="AM142" s="718"/>
      <c r="AN142" s="718"/>
      <c r="AO142" s="718"/>
      <c r="AP142" s="718"/>
      <c r="AQ142" s="718"/>
      <c r="AR142" s="718"/>
      <c r="AS142" s="718"/>
      <c r="AT142" s="718"/>
      <c r="AU142" s="718"/>
      <c r="AV142" s="723"/>
      <c r="AW142" s="724"/>
      <c r="AX142" s="823"/>
      <c r="AY142" s="1325"/>
    </row>
    <row r="143" spans="1:52" ht="15" customHeight="1">
      <c r="A143" s="1314" t="s">
        <v>155</v>
      </c>
      <c r="B143" s="1315" t="s">
        <v>97</v>
      </c>
      <c r="C143" s="1316" t="s">
        <v>39</v>
      </c>
      <c r="D143" s="1331">
        <v>100</v>
      </c>
      <c r="E143" s="1320">
        <v>42130</v>
      </c>
      <c r="F143" s="1320">
        <v>42339</v>
      </c>
      <c r="G143" s="1320"/>
      <c r="H143" s="1320">
        <v>42134</v>
      </c>
      <c r="I143" s="1326">
        <v>42363</v>
      </c>
      <c r="J143" s="1320"/>
      <c r="K143" s="1318">
        <f>O143+август!L126</f>
        <v>0</v>
      </c>
      <c r="L143" s="1318">
        <f>P143+август!L126</f>
        <v>0</v>
      </c>
      <c r="M143" s="1190">
        <f>D143-L143</f>
        <v>100</v>
      </c>
      <c r="N143" s="1330">
        <f>L143/D143*100</f>
        <v>0</v>
      </c>
      <c r="O143" s="1318">
        <f t="shared" si="3"/>
        <v>0</v>
      </c>
      <c r="P143" s="1330">
        <f>SUM(T144:AX144)</f>
        <v>0</v>
      </c>
      <c r="Q143" s="1322"/>
      <c r="R143" s="1330" t="e">
        <f>P143/O143*100</f>
        <v>#DIV/0!</v>
      </c>
      <c r="S143" s="710" t="s">
        <v>34</v>
      </c>
      <c r="T143" s="718"/>
      <c r="U143" s="718"/>
      <c r="V143" s="718"/>
      <c r="W143" s="718"/>
      <c r="X143" s="718"/>
      <c r="Y143" s="718"/>
      <c r="Z143" s="718"/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8"/>
      <c r="AQ143" s="718"/>
      <c r="AR143" s="718"/>
      <c r="AS143" s="718"/>
      <c r="AT143" s="718"/>
      <c r="AU143" s="718"/>
      <c r="AV143" s="718"/>
      <c r="AW143" s="718"/>
      <c r="AX143" s="718"/>
      <c r="AY143" s="1324" t="s">
        <v>1230</v>
      </c>
      <c r="AZ143" s="676">
        <f>H143-E143</f>
        <v>4</v>
      </c>
    </row>
    <row r="144" spans="1:52">
      <c r="A144" s="1314"/>
      <c r="B144" s="1315"/>
      <c r="C144" s="1317"/>
      <c r="D144" s="1332"/>
      <c r="E144" s="1321"/>
      <c r="F144" s="1321"/>
      <c r="G144" s="1321"/>
      <c r="H144" s="1321"/>
      <c r="I144" s="1327"/>
      <c r="J144" s="1321"/>
      <c r="K144" s="1318"/>
      <c r="L144" s="1318"/>
      <c r="M144" s="1190"/>
      <c r="N144" s="1330"/>
      <c r="O144" s="1318"/>
      <c r="P144" s="1330"/>
      <c r="Q144" s="1323"/>
      <c r="R144" s="1330"/>
      <c r="S144" s="710" t="s">
        <v>35</v>
      </c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/>
      <c r="AN144" s="718"/>
      <c r="AO144" s="718"/>
      <c r="AP144" s="718"/>
      <c r="AQ144" s="718"/>
      <c r="AR144" s="718"/>
      <c r="AS144" s="718"/>
      <c r="AT144" s="718"/>
      <c r="AU144" s="718"/>
      <c r="AV144" s="723"/>
      <c r="AW144" s="724"/>
      <c r="AX144" s="823"/>
      <c r="AY144" s="1325"/>
    </row>
    <row r="145" spans="1:52">
      <c r="A145" s="726">
        <v>4.5999999999999996</v>
      </c>
      <c r="B145" s="1379" t="s">
        <v>272</v>
      </c>
      <c r="C145" s="1379"/>
      <c r="D145" s="1379"/>
      <c r="E145" s="1379">
        <v>42055</v>
      </c>
      <c r="F145" s="1379"/>
      <c r="G145" s="1379"/>
      <c r="H145" s="1379">
        <v>42174</v>
      </c>
      <c r="I145" s="1379"/>
      <c r="J145" s="1379"/>
      <c r="K145" s="1379"/>
      <c r="L145" s="1379"/>
      <c r="M145" s="1379"/>
      <c r="N145" s="1379"/>
      <c r="O145" s="1379"/>
      <c r="P145" s="1379"/>
      <c r="Q145" s="1379"/>
      <c r="R145" s="1379"/>
      <c r="S145" s="1379"/>
      <c r="T145" s="1379"/>
      <c r="U145" s="1379"/>
      <c r="V145" s="1379"/>
      <c r="W145" s="1379"/>
      <c r="X145" s="1379"/>
      <c r="Y145" s="1379"/>
      <c r="Z145" s="1379"/>
      <c r="AA145" s="1379"/>
      <c r="AB145" s="1379"/>
      <c r="AC145" s="1379"/>
      <c r="AD145" s="1379"/>
      <c r="AE145" s="1379"/>
      <c r="AF145" s="1379"/>
      <c r="AG145" s="1379"/>
      <c r="AH145" s="1379"/>
      <c r="AI145" s="1379"/>
      <c r="AJ145" s="1379"/>
      <c r="AK145" s="1379"/>
      <c r="AL145" s="1379"/>
      <c r="AM145" s="1379"/>
      <c r="AN145" s="1379"/>
      <c r="AO145" s="1379"/>
      <c r="AP145" s="1379"/>
      <c r="AQ145" s="1379"/>
      <c r="AR145" s="1379"/>
      <c r="AS145" s="1379"/>
      <c r="AT145" s="1379"/>
      <c r="AU145" s="1379"/>
      <c r="AV145" s="1379"/>
      <c r="AW145" s="1379"/>
      <c r="AX145" s="1379"/>
      <c r="AY145" s="1380"/>
    </row>
    <row r="146" spans="1:52">
      <c r="A146" s="1367" t="s">
        <v>156</v>
      </c>
      <c r="B146" s="1315" t="s">
        <v>93</v>
      </c>
      <c r="C146" s="1316" t="s">
        <v>38</v>
      </c>
      <c r="D146" s="1318">
        <v>701</v>
      </c>
      <c r="E146" s="1368">
        <v>42055</v>
      </c>
      <c r="F146" s="1326">
        <v>42323</v>
      </c>
      <c r="G146" s="1368"/>
      <c r="H146" s="1368">
        <v>42064</v>
      </c>
      <c r="I146" s="1326">
        <v>42333</v>
      </c>
      <c r="J146" s="1368"/>
      <c r="K146" s="1318">
        <f>O146+август!L129</f>
        <v>0</v>
      </c>
      <c r="L146" s="1318">
        <f>P146+август!L129</f>
        <v>0</v>
      </c>
      <c r="M146" s="1229">
        <f>D146-L146</f>
        <v>701</v>
      </c>
      <c r="N146" s="1331">
        <f>L146/D146*100</f>
        <v>0</v>
      </c>
      <c r="O146" s="1318">
        <f t="shared" si="3"/>
        <v>0</v>
      </c>
      <c r="P146" s="1331">
        <f>SUM(T147:AX147)</f>
        <v>0</v>
      </c>
      <c r="Q146" s="1331"/>
      <c r="R146" s="1331" t="e">
        <f>P146/O146*100</f>
        <v>#DIV/0!</v>
      </c>
      <c r="S146" s="710" t="s">
        <v>34</v>
      </c>
      <c r="T146" s="718"/>
      <c r="U146" s="718"/>
      <c r="V146" s="718"/>
      <c r="W146" s="718"/>
      <c r="X146" s="718"/>
      <c r="Y146" s="718"/>
      <c r="Z146" s="718"/>
      <c r="AA146" s="718"/>
      <c r="AB146" s="718"/>
      <c r="AC146" s="718"/>
      <c r="AD146" s="718"/>
      <c r="AE146" s="718"/>
      <c r="AF146" s="718"/>
      <c r="AG146" s="718"/>
      <c r="AH146" s="718"/>
      <c r="AI146" s="718"/>
      <c r="AJ146" s="718"/>
      <c r="AK146" s="718"/>
      <c r="AL146" s="718"/>
      <c r="AM146" s="718"/>
      <c r="AN146" s="718"/>
      <c r="AO146" s="718"/>
      <c r="AP146" s="718"/>
      <c r="AQ146" s="718"/>
      <c r="AR146" s="718"/>
      <c r="AS146" s="718"/>
      <c r="AT146" s="718"/>
      <c r="AU146" s="718"/>
      <c r="AV146" s="718"/>
      <c r="AW146" s="718"/>
      <c r="AX146" s="718"/>
      <c r="AY146" s="1324" t="s">
        <v>1227</v>
      </c>
      <c r="AZ146" s="676">
        <f>H146-E146</f>
        <v>9</v>
      </c>
    </row>
    <row r="147" spans="1:52">
      <c r="A147" s="1367"/>
      <c r="B147" s="1315"/>
      <c r="C147" s="1317"/>
      <c r="D147" s="1318"/>
      <c r="E147" s="1368"/>
      <c r="F147" s="1327"/>
      <c r="G147" s="1368"/>
      <c r="H147" s="1368"/>
      <c r="I147" s="1327"/>
      <c r="J147" s="1368"/>
      <c r="K147" s="1318"/>
      <c r="L147" s="1318"/>
      <c r="M147" s="1230"/>
      <c r="N147" s="1332"/>
      <c r="O147" s="1318"/>
      <c r="P147" s="1332"/>
      <c r="Q147" s="1332"/>
      <c r="R147" s="1332"/>
      <c r="S147" s="710" t="s">
        <v>35</v>
      </c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718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23"/>
      <c r="AW147" s="724"/>
      <c r="AX147" s="823"/>
      <c r="AY147" s="1325"/>
    </row>
    <row r="148" spans="1:52" ht="15" customHeight="1">
      <c r="A148" s="1314" t="s">
        <v>157</v>
      </c>
      <c r="B148" s="1315" t="s">
        <v>1208</v>
      </c>
      <c r="C148" s="1316" t="s">
        <v>39</v>
      </c>
      <c r="D148" s="1318">
        <v>100</v>
      </c>
      <c r="E148" s="1319">
        <v>42145</v>
      </c>
      <c r="F148" s="1320">
        <v>42315</v>
      </c>
      <c r="G148" s="1319"/>
      <c r="H148" s="1319">
        <v>42159</v>
      </c>
      <c r="I148" s="1326">
        <v>42323</v>
      </c>
      <c r="J148" s="1319"/>
      <c r="K148" s="1328">
        <f>сентябрь!L140+O148</f>
        <v>0</v>
      </c>
      <c r="L148" s="1328">
        <f>сентябрь!L140+P148</f>
        <v>0</v>
      </c>
      <c r="M148" s="1191">
        <f>D148-L148</f>
        <v>100</v>
      </c>
      <c r="N148" s="1322">
        <f>L148/D148*100</f>
        <v>0</v>
      </c>
      <c r="O148" s="1318">
        <f t="shared" si="3"/>
        <v>0</v>
      </c>
      <c r="P148" s="1322">
        <f>SUM(T149:AX149)</f>
        <v>0</v>
      </c>
      <c r="Q148" s="1312">
        <v>1</v>
      </c>
      <c r="R148" s="1322" t="e">
        <f>P148/O148*100</f>
        <v>#DIV/0!</v>
      </c>
      <c r="S148" s="710" t="s">
        <v>34</v>
      </c>
      <c r="T148" s="718"/>
      <c r="U148" s="718"/>
      <c r="V148" s="718"/>
      <c r="W148" s="718"/>
      <c r="X148" s="718"/>
      <c r="Y148" s="718"/>
      <c r="Z148" s="718"/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/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1324" t="s">
        <v>1223</v>
      </c>
      <c r="AZ148" s="676">
        <f>H148-E148</f>
        <v>14</v>
      </c>
    </row>
    <row r="149" spans="1:52">
      <c r="A149" s="1314"/>
      <c r="B149" s="1315"/>
      <c r="C149" s="1317"/>
      <c r="D149" s="1318"/>
      <c r="E149" s="1319"/>
      <c r="F149" s="1321"/>
      <c r="G149" s="1319"/>
      <c r="H149" s="1319"/>
      <c r="I149" s="1327"/>
      <c r="J149" s="1319"/>
      <c r="K149" s="1329"/>
      <c r="L149" s="1329"/>
      <c r="M149" s="1192"/>
      <c r="N149" s="1323"/>
      <c r="O149" s="1318"/>
      <c r="P149" s="1323"/>
      <c r="Q149" s="1313"/>
      <c r="R149" s="1323"/>
      <c r="S149" s="710" t="s">
        <v>35</v>
      </c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718"/>
      <c r="AK149" s="718"/>
      <c r="AL149" s="718"/>
      <c r="AM149" s="718"/>
      <c r="AN149" s="718"/>
      <c r="AO149" s="718"/>
      <c r="AP149" s="718"/>
      <c r="AQ149" s="718"/>
      <c r="AR149" s="718"/>
      <c r="AS149" s="718"/>
      <c r="AT149" s="718"/>
      <c r="AU149" s="718"/>
      <c r="AV149" s="723"/>
      <c r="AW149" s="724"/>
      <c r="AX149" s="823"/>
      <c r="AY149" s="1325"/>
    </row>
    <row r="150" spans="1:52">
      <c r="A150" s="1314" t="s">
        <v>158</v>
      </c>
      <c r="B150" s="1315" t="s">
        <v>105</v>
      </c>
      <c r="C150" s="1316" t="s">
        <v>39</v>
      </c>
      <c r="D150" s="1318">
        <v>100</v>
      </c>
      <c r="E150" s="1319">
        <v>42160</v>
      </c>
      <c r="F150" s="1320">
        <v>42325</v>
      </c>
      <c r="G150" s="1319"/>
      <c r="H150" s="1319">
        <v>42165</v>
      </c>
      <c r="I150" s="1326">
        <v>42332</v>
      </c>
      <c r="J150" s="1319"/>
      <c r="K150" s="1328">
        <f>сентябрь!L142+O150</f>
        <v>0</v>
      </c>
      <c r="L150" s="1328">
        <f>сентябрь!L142+P150</f>
        <v>0</v>
      </c>
      <c r="M150" s="1191">
        <f>D150-L150</f>
        <v>100</v>
      </c>
      <c r="N150" s="1322">
        <f>L150/D150*100</f>
        <v>0</v>
      </c>
      <c r="O150" s="1318">
        <f t="shared" si="3"/>
        <v>0</v>
      </c>
      <c r="P150" s="1322">
        <f>SUM(T151:AX151)</f>
        <v>0</v>
      </c>
      <c r="Q150" s="1322"/>
      <c r="R150" s="1322" t="e">
        <f>P150/O150*100</f>
        <v>#DIV/0!</v>
      </c>
      <c r="S150" s="710" t="s">
        <v>34</v>
      </c>
      <c r="T150" s="718"/>
      <c r="U150" s="718"/>
      <c r="V150" s="718"/>
      <c r="W150" s="718"/>
      <c r="X150" s="718"/>
      <c r="Y150" s="718"/>
      <c r="Z150" s="718"/>
      <c r="AA150" s="718"/>
      <c r="AB150" s="718"/>
      <c r="AC150" s="718"/>
      <c r="AD150" s="718"/>
      <c r="AE150" s="718"/>
      <c r="AF150" s="718"/>
      <c r="AG150" s="718"/>
      <c r="AH150" s="718"/>
      <c r="AI150" s="718"/>
      <c r="AJ150" s="718"/>
      <c r="AK150" s="718"/>
      <c r="AL150" s="718"/>
      <c r="AM150" s="718"/>
      <c r="AN150" s="718"/>
      <c r="AO150" s="718"/>
      <c r="AP150" s="718"/>
      <c r="AQ150" s="718"/>
      <c r="AR150" s="718"/>
      <c r="AS150" s="718"/>
      <c r="AT150" s="718"/>
      <c r="AU150" s="718"/>
      <c r="AV150" s="718"/>
      <c r="AW150" s="718"/>
      <c r="AX150" s="718"/>
      <c r="AY150" s="1324" t="s">
        <v>1227</v>
      </c>
      <c r="AZ150" s="676">
        <f>H150-E150</f>
        <v>5</v>
      </c>
    </row>
    <row r="151" spans="1:52">
      <c r="A151" s="1314"/>
      <c r="B151" s="1315"/>
      <c r="C151" s="1317"/>
      <c r="D151" s="1318"/>
      <c r="E151" s="1319"/>
      <c r="F151" s="1321"/>
      <c r="G151" s="1319"/>
      <c r="H151" s="1319"/>
      <c r="I151" s="1327"/>
      <c r="J151" s="1319"/>
      <c r="K151" s="1329"/>
      <c r="L151" s="1329"/>
      <c r="M151" s="1192"/>
      <c r="N151" s="1323"/>
      <c r="O151" s="1318"/>
      <c r="P151" s="1323"/>
      <c r="Q151" s="1323"/>
      <c r="R151" s="1323"/>
      <c r="S151" s="710" t="s">
        <v>35</v>
      </c>
      <c r="T151" s="718"/>
      <c r="U151" s="718"/>
      <c r="V151" s="718"/>
      <c r="W151" s="718"/>
      <c r="X151" s="718"/>
      <c r="Y151" s="718"/>
      <c r="Z151" s="718"/>
      <c r="AA151" s="718"/>
      <c r="AB151" s="718"/>
      <c r="AC151" s="718"/>
      <c r="AD151" s="718"/>
      <c r="AE151" s="718"/>
      <c r="AF151" s="718"/>
      <c r="AG151" s="718"/>
      <c r="AH151" s="718"/>
      <c r="AI151" s="718"/>
      <c r="AJ151" s="718"/>
      <c r="AK151" s="718"/>
      <c r="AL151" s="718"/>
      <c r="AM151" s="718"/>
      <c r="AN151" s="718"/>
      <c r="AO151" s="718"/>
      <c r="AP151" s="718"/>
      <c r="AQ151" s="718"/>
      <c r="AR151" s="718"/>
      <c r="AS151" s="718"/>
      <c r="AT151" s="718"/>
      <c r="AU151" s="718"/>
      <c r="AV151" s="723"/>
      <c r="AW151" s="724"/>
      <c r="AX151" s="823"/>
      <c r="AY151" s="1325"/>
    </row>
    <row r="152" spans="1:52">
      <c r="A152" s="1314" t="s">
        <v>159</v>
      </c>
      <c r="B152" s="1315" t="s">
        <v>1210</v>
      </c>
      <c r="C152" s="1316" t="s">
        <v>1207</v>
      </c>
      <c r="D152" s="1318">
        <v>420</v>
      </c>
      <c r="E152" s="1319">
        <v>42160</v>
      </c>
      <c r="F152" s="1320">
        <v>42328</v>
      </c>
      <c r="G152" s="1319">
        <v>42303</v>
      </c>
      <c r="H152" s="1319">
        <v>42174</v>
      </c>
      <c r="I152" s="1326">
        <v>42335</v>
      </c>
      <c r="J152" s="1319"/>
      <c r="K152" s="1328">
        <f>сентябрь!L144+O152</f>
        <v>0</v>
      </c>
      <c r="L152" s="1328">
        <f>сентябрь!L144+P152</f>
        <v>410</v>
      </c>
      <c r="M152" s="1191">
        <f>D152-L152</f>
        <v>10</v>
      </c>
      <c r="N152" s="1322">
        <f>L152/D152*100</f>
        <v>97.61904761904762</v>
      </c>
      <c r="O152" s="1318">
        <f t="shared" si="3"/>
        <v>0</v>
      </c>
      <c r="P152" s="1322">
        <f>SUM(T153:AX153)</f>
        <v>410</v>
      </c>
      <c r="Q152" s="1322">
        <v>420</v>
      </c>
      <c r="R152" s="1322" t="e">
        <f>P152/O152*100</f>
        <v>#DIV/0!</v>
      </c>
      <c r="S152" s="710" t="s">
        <v>34</v>
      </c>
      <c r="T152" s="718"/>
      <c r="U152" s="718"/>
      <c r="V152" s="718"/>
      <c r="W152" s="718"/>
      <c r="X152" s="718"/>
      <c r="Y152" s="718"/>
      <c r="Z152" s="718"/>
      <c r="AA152" s="718"/>
      <c r="AB152" s="718"/>
      <c r="AC152" s="718"/>
      <c r="AD152" s="718"/>
      <c r="AE152" s="718"/>
      <c r="AF152" s="718"/>
      <c r="AG152" s="718"/>
      <c r="AH152" s="718"/>
      <c r="AI152" s="718"/>
      <c r="AJ152" s="718"/>
      <c r="AK152" s="718"/>
      <c r="AL152" s="718"/>
      <c r="AM152" s="718"/>
      <c r="AN152" s="718"/>
      <c r="AO152" s="718"/>
      <c r="AP152" s="718"/>
      <c r="AQ152" s="718"/>
      <c r="AR152" s="718"/>
      <c r="AS152" s="718"/>
      <c r="AT152" s="718"/>
      <c r="AU152" s="718"/>
      <c r="AV152" s="718"/>
      <c r="AW152" s="718"/>
      <c r="AX152" s="718"/>
      <c r="AY152" s="1324" t="s">
        <v>1227</v>
      </c>
      <c r="AZ152" s="676">
        <f>H152-E152</f>
        <v>14</v>
      </c>
    </row>
    <row r="153" spans="1:52">
      <c r="A153" s="1314"/>
      <c r="B153" s="1315"/>
      <c r="C153" s="1317"/>
      <c r="D153" s="1318"/>
      <c r="E153" s="1319"/>
      <c r="F153" s="1321"/>
      <c r="G153" s="1319"/>
      <c r="H153" s="1319"/>
      <c r="I153" s="1327"/>
      <c r="J153" s="1319"/>
      <c r="K153" s="1329"/>
      <c r="L153" s="1329"/>
      <c r="M153" s="1192"/>
      <c r="N153" s="1323"/>
      <c r="O153" s="1318"/>
      <c r="P153" s="1323"/>
      <c r="Q153" s="1323"/>
      <c r="R153" s="1323"/>
      <c r="S153" s="710" t="s">
        <v>35</v>
      </c>
      <c r="T153" s="718"/>
      <c r="U153" s="718"/>
      <c r="V153" s="718"/>
      <c r="W153" s="718"/>
      <c r="X153" s="718"/>
      <c r="Y153" s="718"/>
      <c r="Z153" s="718"/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/>
      <c r="AN153" s="718"/>
      <c r="AO153" s="718"/>
      <c r="AP153" s="718"/>
      <c r="AQ153" s="718"/>
      <c r="AR153" s="718"/>
      <c r="AS153" s="718">
        <v>165</v>
      </c>
      <c r="AT153" s="718">
        <v>105</v>
      </c>
      <c r="AU153" s="718">
        <v>80</v>
      </c>
      <c r="AV153" s="820">
        <v>60</v>
      </c>
      <c r="AW153" s="724"/>
      <c r="AX153" s="823"/>
      <c r="AY153" s="1325"/>
    </row>
    <row r="154" spans="1:52">
      <c r="A154" s="1314" t="s">
        <v>159</v>
      </c>
      <c r="B154" s="1315" t="s">
        <v>1206</v>
      </c>
      <c r="C154" s="1316" t="s">
        <v>39</v>
      </c>
      <c r="D154" s="1318">
        <v>100</v>
      </c>
      <c r="E154" s="1319">
        <v>42160</v>
      </c>
      <c r="F154" s="1320">
        <v>42353</v>
      </c>
      <c r="G154" s="1319"/>
      <c r="H154" s="1319">
        <v>42174</v>
      </c>
      <c r="I154" s="1326">
        <v>42361</v>
      </c>
      <c r="J154" s="1319"/>
      <c r="K154" s="1328">
        <f>сентябрь!L146+O154</f>
        <v>0</v>
      </c>
      <c r="L154" s="1328">
        <f>сентябрь!L146+P154</f>
        <v>0</v>
      </c>
      <c r="M154" s="1191">
        <f>D154-L154</f>
        <v>100</v>
      </c>
      <c r="N154" s="1322">
        <f>L154/D154*100</f>
        <v>0</v>
      </c>
      <c r="O154" s="1318">
        <f t="shared" si="3"/>
        <v>0</v>
      </c>
      <c r="P154" s="1322">
        <f>SUM(T155:AX155)</f>
        <v>0</v>
      </c>
      <c r="Q154" s="1322"/>
      <c r="R154" s="1322" t="e">
        <f>P154/O154*100</f>
        <v>#DIV/0!</v>
      </c>
      <c r="S154" s="710" t="s">
        <v>34</v>
      </c>
      <c r="T154" s="718"/>
      <c r="U154" s="718"/>
      <c r="V154" s="718"/>
      <c r="W154" s="718"/>
      <c r="X154" s="718"/>
      <c r="Y154" s="718"/>
      <c r="Z154" s="718"/>
      <c r="AA154" s="718"/>
      <c r="AB154" s="718"/>
      <c r="AC154" s="718"/>
      <c r="AD154" s="718"/>
      <c r="AE154" s="718"/>
      <c r="AF154" s="718"/>
      <c r="AG154" s="718"/>
      <c r="AH154" s="718"/>
      <c r="AI154" s="718"/>
      <c r="AJ154" s="718"/>
      <c r="AK154" s="718"/>
      <c r="AL154" s="718"/>
      <c r="AM154" s="718"/>
      <c r="AN154" s="718"/>
      <c r="AO154" s="718"/>
      <c r="AP154" s="718"/>
      <c r="AQ154" s="718"/>
      <c r="AR154" s="718"/>
      <c r="AS154" s="718"/>
      <c r="AT154" s="718"/>
      <c r="AU154" s="718"/>
      <c r="AV154" s="718"/>
      <c r="AW154" s="718"/>
      <c r="AX154" s="718"/>
      <c r="AY154" s="1324" t="s">
        <v>1228</v>
      </c>
      <c r="AZ154" s="676">
        <f>H154-E154</f>
        <v>14</v>
      </c>
    </row>
    <row r="155" spans="1:52">
      <c r="A155" s="1314"/>
      <c r="B155" s="1315"/>
      <c r="C155" s="1317"/>
      <c r="D155" s="1318"/>
      <c r="E155" s="1319"/>
      <c r="F155" s="1321"/>
      <c r="G155" s="1319"/>
      <c r="H155" s="1319"/>
      <c r="I155" s="1327"/>
      <c r="J155" s="1319"/>
      <c r="K155" s="1329"/>
      <c r="L155" s="1329"/>
      <c r="M155" s="1192"/>
      <c r="N155" s="1323"/>
      <c r="O155" s="1318"/>
      <c r="P155" s="1323"/>
      <c r="Q155" s="1323"/>
      <c r="R155" s="1323"/>
      <c r="S155" s="710" t="s">
        <v>35</v>
      </c>
      <c r="T155" s="718"/>
      <c r="U155" s="718"/>
      <c r="V155" s="718"/>
      <c r="W155" s="718"/>
      <c r="X155" s="718"/>
      <c r="Y155" s="718"/>
      <c r="Z155" s="718"/>
      <c r="AA155" s="718"/>
      <c r="AB155" s="718"/>
      <c r="AC155" s="718"/>
      <c r="AD155" s="718"/>
      <c r="AE155" s="718"/>
      <c r="AF155" s="718"/>
      <c r="AG155" s="718"/>
      <c r="AH155" s="718"/>
      <c r="AI155" s="718"/>
      <c r="AJ155" s="718"/>
      <c r="AK155" s="718"/>
      <c r="AL155" s="718"/>
      <c r="AM155" s="718"/>
      <c r="AN155" s="718"/>
      <c r="AO155" s="718"/>
      <c r="AP155" s="718"/>
      <c r="AQ155" s="718"/>
      <c r="AR155" s="718"/>
      <c r="AS155" s="718"/>
      <c r="AT155" s="718"/>
      <c r="AU155" s="718"/>
      <c r="AV155" s="723"/>
      <c r="AW155" s="724"/>
      <c r="AX155" s="823"/>
      <c r="AY155" s="1325"/>
    </row>
    <row r="156" spans="1:52" ht="15" customHeight="1">
      <c r="A156" s="1314" t="s">
        <v>160</v>
      </c>
      <c r="B156" s="1315" t="s">
        <v>102</v>
      </c>
      <c r="C156" s="1316" t="s">
        <v>39</v>
      </c>
      <c r="D156" s="1318">
        <v>100</v>
      </c>
      <c r="E156" s="1319">
        <v>42114</v>
      </c>
      <c r="F156" s="1320">
        <v>42363</v>
      </c>
      <c r="G156" s="1319"/>
      <c r="H156" s="1319">
        <v>42127</v>
      </c>
      <c r="I156" s="1326">
        <v>42366</v>
      </c>
      <c r="J156" s="1319"/>
      <c r="K156" s="1328">
        <f>сентябрь!L146+O156</f>
        <v>0</v>
      </c>
      <c r="L156" s="1328">
        <f>сентябрь!L146+P156</f>
        <v>0</v>
      </c>
      <c r="M156" s="1191">
        <f>D156-L156</f>
        <v>100</v>
      </c>
      <c r="N156" s="1322">
        <f>L156/D156*100</f>
        <v>0</v>
      </c>
      <c r="O156" s="1318">
        <f t="shared" si="3"/>
        <v>0</v>
      </c>
      <c r="P156" s="1322">
        <f>SUM(T157:AX157)</f>
        <v>0</v>
      </c>
      <c r="Q156" s="1322"/>
      <c r="R156" s="1322" t="e">
        <f>P156/O156*100</f>
        <v>#DIV/0!</v>
      </c>
      <c r="S156" s="710" t="s">
        <v>34</v>
      </c>
      <c r="T156" s="718"/>
      <c r="U156" s="718"/>
      <c r="V156" s="718"/>
      <c r="W156" s="718"/>
      <c r="X156" s="718"/>
      <c r="Y156" s="718"/>
      <c r="Z156" s="718"/>
      <c r="AA156" s="718"/>
      <c r="AB156" s="718"/>
      <c r="AC156" s="718"/>
      <c r="AD156" s="718"/>
      <c r="AE156" s="718"/>
      <c r="AF156" s="718"/>
      <c r="AG156" s="718"/>
      <c r="AH156" s="718"/>
      <c r="AI156" s="718"/>
      <c r="AJ156" s="718"/>
      <c r="AK156" s="718"/>
      <c r="AL156" s="718"/>
      <c r="AM156" s="718"/>
      <c r="AN156" s="718"/>
      <c r="AO156" s="718"/>
      <c r="AP156" s="718"/>
      <c r="AQ156" s="718"/>
      <c r="AR156" s="718"/>
      <c r="AS156" s="718"/>
      <c r="AT156" s="718"/>
      <c r="AU156" s="718"/>
      <c r="AV156" s="718"/>
      <c r="AW156" s="718"/>
      <c r="AX156" s="718"/>
      <c r="AY156" s="1324" t="s">
        <v>1229</v>
      </c>
      <c r="AZ156" s="676">
        <f>H156-E156</f>
        <v>13</v>
      </c>
    </row>
    <row r="157" spans="1:52">
      <c r="A157" s="1314"/>
      <c r="B157" s="1315"/>
      <c r="C157" s="1317"/>
      <c r="D157" s="1318"/>
      <c r="E157" s="1319"/>
      <c r="F157" s="1321"/>
      <c r="G157" s="1319"/>
      <c r="H157" s="1319"/>
      <c r="I157" s="1327"/>
      <c r="J157" s="1319"/>
      <c r="K157" s="1329"/>
      <c r="L157" s="1329"/>
      <c r="M157" s="1192"/>
      <c r="N157" s="1323"/>
      <c r="O157" s="1318"/>
      <c r="P157" s="1323"/>
      <c r="Q157" s="1323"/>
      <c r="R157" s="1323"/>
      <c r="S157" s="710" t="s">
        <v>35</v>
      </c>
      <c r="T157" s="718"/>
      <c r="U157" s="718"/>
      <c r="V157" s="718"/>
      <c r="W157" s="718"/>
      <c r="X157" s="718"/>
      <c r="Y157" s="718"/>
      <c r="Z157" s="718"/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/>
      <c r="AN157" s="718"/>
      <c r="AO157" s="718"/>
      <c r="AP157" s="718"/>
      <c r="AQ157" s="718"/>
      <c r="AR157" s="718"/>
      <c r="AS157" s="718"/>
      <c r="AT157" s="718"/>
      <c r="AU157" s="718"/>
      <c r="AV157" s="723"/>
      <c r="AW157" s="724"/>
      <c r="AX157" s="823"/>
      <c r="AY157" s="1325"/>
    </row>
    <row r="158" spans="1:52" ht="15" customHeight="1">
      <c r="A158" s="1314" t="s">
        <v>161</v>
      </c>
      <c r="B158" s="1315" t="s">
        <v>97</v>
      </c>
      <c r="C158" s="1316" t="s">
        <v>39</v>
      </c>
      <c r="D158" s="1318">
        <v>100</v>
      </c>
      <c r="E158" s="1319">
        <v>42160</v>
      </c>
      <c r="F158" s="1320">
        <v>42339</v>
      </c>
      <c r="G158" s="1319"/>
      <c r="H158" s="1319">
        <v>42164</v>
      </c>
      <c r="I158" s="1326">
        <v>42366</v>
      </c>
      <c r="J158" s="1319"/>
      <c r="K158" s="1328">
        <f>сентябрь!L148+O158</f>
        <v>0</v>
      </c>
      <c r="L158" s="1328">
        <f>сентябрь!L148+P158</f>
        <v>0</v>
      </c>
      <c r="M158" s="1191">
        <f>D158-L158</f>
        <v>100</v>
      </c>
      <c r="N158" s="1322">
        <f>L158/D158*100</f>
        <v>0</v>
      </c>
      <c r="O158" s="1318">
        <f t="shared" si="3"/>
        <v>0</v>
      </c>
      <c r="P158" s="1322">
        <f>SUM(T159:AX159)</f>
        <v>0</v>
      </c>
      <c r="Q158" s="1322"/>
      <c r="R158" s="1322" t="e">
        <f>P158/O158*100</f>
        <v>#DIV/0!</v>
      </c>
      <c r="S158" s="710" t="s">
        <v>34</v>
      </c>
      <c r="T158" s="718"/>
      <c r="U158" s="718"/>
      <c r="V158" s="718"/>
      <c r="W158" s="718"/>
      <c r="X158" s="718"/>
      <c r="Y158" s="718"/>
      <c r="Z158" s="718"/>
      <c r="AA158" s="718"/>
      <c r="AB158" s="718"/>
      <c r="AC158" s="718"/>
      <c r="AD158" s="718"/>
      <c r="AE158" s="718"/>
      <c r="AF158" s="718"/>
      <c r="AG158" s="718"/>
      <c r="AH158" s="718"/>
      <c r="AI158" s="718"/>
      <c r="AJ158" s="718"/>
      <c r="AK158" s="718"/>
      <c r="AL158" s="718"/>
      <c r="AM158" s="718"/>
      <c r="AN158" s="718"/>
      <c r="AO158" s="718"/>
      <c r="AP158" s="718"/>
      <c r="AQ158" s="718"/>
      <c r="AR158" s="718"/>
      <c r="AS158" s="718"/>
      <c r="AT158" s="718"/>
      <c r="AU158" s="718"/>
      <c r="AV158" s="718"/>
      <c r="AW158" s="718"/>
      <c r="AX158" s="718"/>
      <c r="AY158" s="1324" t="s">
        <v>1230</v>
      </c>
      <c r="AZ158" s="676">
        <f>H158-E158</f>
        <v>4</v>
      </c>
    </row>
    <row r="159" spans="1:52" ht="15.75" thickBot="1">
      <c r="A159" s="1411"/>
      <c r="B159" s="1412"/>
      <c r="C159" s="1413"/>
      <c r="D159" s="1414"/>
      <c r="E159" s="1415"/>
      <c r="F159" s="1321"/>
      <c r="G159" s="1415"/>
      <c r="H159" s="1415"/>
      <c r="I159" s="1327"/>
      <c r="J159" s="1415"/>
      <c r="K159" s="1416"/>
      <c r="L159" s="1416"/>
      <c r="M159" s="1417"/>
      <c r="N159" s="1409"/>
      <c r="O159" s="1318"/>
      <c r="P159" s="1409"/>
      <c r="Q159" s="1409"/>
      <c r="R159" s="1409"/>
      <c r="S159" s="741" t="s">
        <v>35</v>
      </c>
      <c r="T159" s="742"/>
      <c r="U159" s="742"/>
      <c r="V159" s="742"/>
      <c r="W159" s="742"/>
      <c r="X159" s="742"/>
      <c r="Y159" s="742"/>
      <c r="Z159" s="742"/>
      <c r="AA159" s="742"/>
      <c r="AB159" s="742"/>
      <c r="AC159" s="742"/>
      <c r="AD159" s="742"/>
      <c r="AE159" s="742"/>
      <c r="AF159" s="742"/>
      <c r="AG159" s="742"/>
      <c r="AH159" s="742"/>
      <c r="AI159" s="742"/>
      <c r="AJ159" s="742"/>
      <c r="AK159" s="742"/>
      <c r="AL159" s="742"/>
      <c r="AM159" s="742"/>
      <c r="AN159" s="742"/>
      <c r="AO159" s="742"/>
      <c r="AP159" s="742"/>
      <c r="AQ159" s="742"/>
      <c r="AR159" s="742"/>
      <c r="AS159" s="742"/>
      <c r="AT159" s="742"/>
      <c r="AU159" s="742"/>
      <c r="AV159" s="743"/>
      <c r="AW159" s="744"/>
      <c r="AX159" s="836"/>
      <c r="AY159" s="1325"/>
    </row>
    <row r="160" spans="1:52" hidden="1">
      <c r="A160" s="745">
        <v>5</v>
      </c>
      <c r="B160" s="1410" t="s">
        <v>107</v>
      </c>
      <c r="C160" s="1410"/>
      <c r="D160" s="1410"/>
      <c r="E160" s="1410">
        <v>42175</v>
      </c>
      <c r="F160" s="1410"/>
      <c r="G160" s="1410"/>
      <c r="H160" s="1410">
        <v>42239</v>
      </c>
      <c r="I160" s="1410"/>
      <c r="J160" s="1410"/>
      <c r="K160" s="1410"/>
      <c r="L160" s="1410"/>
      <c r="M160" s="1410"/>
      <c r="N160" s="1410"/>
      <c r="O160" s="1410"/>
      <c r="P160" s="1410"/>
      <c r="Q160" s="1410"/>
      <c r="R160" s="1410"/>
      <c r="S160" s="1410"/>
      <c r="T160" s="1410"/>
      <c r="U160" s="1410"/>
      <c r="V160" s="1410"/>
      <c r="W160" s="1410"/>
      <c r="X160" s="1410"/>
      <c r="Y160" s="1410"/>
      <c r="Z160" s="1410"/>
      <c r="AA160" s="1410"/>
      <c r="AB160" s="1410"/>
      <c r="AC160" s="1410"/>
      <c r="AD160" s="1410"/>
      <c r="AE160" s="1410"/>
      <c r="AF160" s="1410"/>
      <c r="AG160" s="1410"/>
      <c r="AH160" s="1410"/>
      <c r="AI160" s="1410"/>
      <c r="AJ160" s="1410"/>
      <c r="AK160" s="1410"/>
      <c r="AL160" s="1410"/>
      <c r="AM160" s="1410"/>
      <c r="AN160" s="1410"/>
      <c r="AO160" s="1410"/>
      <c r="AP160" s="1410"/>
      <c r="AQ160" s="1410"/>
      <c r="AR160" s="1410"/>
      <c r="AS160" s="1410"/>
      <c r="AT160" s="1410"/>
      <c r="AU160" s="1410"/>
      <c r="AV160" s="1410"/>
      <c r="AW160" s="1410"/>
      <c r="AX160" s="1410"/>
      <c r="AY160" s="1410"/>
    </row>
    <row r="161" spans="1:53" hidden="1">
      <c r="A161" s="1314" t="s">
        <v>162</v>
      </c>
      <c r="B161" s="1315" t="s">
        <v>94</v>
      </c>
      <c r="C161" s="1316" t="s">
        <v>39</v>
      </c>
      <c r="D161" s="1318">
        <v>100</v>
      </c>
      <c r="E161" s="1319">
        <v>42175</v>
      </c>
      <c r="F161" s="1319">
        <v>42210</v>
      </c>
      <c r="G161" s="1319"/>
      <c r="H161" s="1319">
        <v>42214</v>
      </c>
      <c r="I161" s="1319">
        <v>42306</v>
      </c>
      <c r="J161" s="1319"/>
      <c r="K161" s="1328">
        <f>сентябрь!L151+O161</f>
        <v>0</v>
      </c>
      <c r="L161" s="1328">
        <f>сентябрь!L151+P161</f>
        <v>0</v>
      </c>
      <c r="M161" s="1190">
        <f>D161-L161</f>
        <v>100</v>
      </c>
      <c r="N161" s="1330">
        <f>L161/D161*100</f>
        <v>0</v>
      </c>
      <c r="O161" s="1330">
        <f>SUM(T161:AX161)</f>
        <v>0</v>
      </c>
      <c r="P161" s="1330">
        <f>SUM(T162:AX162)</f>
        <v>0</v>
      </c>
      <c r="Q161" s="746"/>
      <c r="R161" s="1330" t="e">
        <f>P161/O161*100</f>
        <v>#DIV/0!</v>
      </c>
      <c r="S161" s="710" t="s">
        <v>34</v>
      </c>
      <c r="T161" s="718"/>
      <c r="U161" s="718"/>
      <c r="V161" s="718"/>
      <c r="W161" s="718"/>
      <c r="X161" s="718"/>
      <c r="Y161" s="718"/>
      <c r="Z161" s="718"/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1418" t="s">
        <v>326</v>
      </c>
    </row>
    <row r="162" spans="1:53" hidden="1">
      <c r="A162" s="1314"/>
      <c r="B162" s="1315"/>
      <c r="C162" s="1317"/>
      <c r="D162" s="1318"/>
      <c r="E162" s="1319"/>
      <c r="F162" s="1319"/>
      <c r="G162" s="1319"/>
      <c r="H162" s="1319"/>
      <c r="I162" s="1319"/>
      <c r="J162" s="1319"/>
      <c r="K162" s="1329"/>
      <c r="L162" s="1329"/>
      <c r="M162" s="1190"/>
      <c r="N162" s="1330"/>
      <c r="O162" s="1330"/>
      <c r="P162" s="1330"/>
      <c r="Q162" s="746"/>
      <c r="R162" s="1330"/>
      <c r="S162" s="710" t="s">
        <v>35</v>
      </c>
      <c r="T162" s="718"/>
      <c r="U162" s="718"/>
      <c r="V162" s="718"/>
      <c r="W162" s="718"/>
      <c r="X162" s="718"/>
      <c r="Y162" s="718"/>
      <c r="Z162" s="718"/>
      <c r="AA162" s="718"/>
      <c r="AB162" s="718"/>
      <c r="AC162" s="718"/>
      <c r="AD162" s="718"/>
      <c r="AE162" s="718"/>
      <c r="AF162" s="718"/>
      <c r="AG162" s="718"/>
      <c r="AH162" s="718"/>
      <c r="AI162" s="718"/>
      <c r="AJ162" s="718"/>
      <c r="AK162" s="718"/>
      <c r="AL162" s="718"/>
      <c r="AM162" s="718"/>
      <c r="AN162" s="718"/>
      <c r="AO162" s="718"/>
      <c r="AP162" s="718"/>
      <c r="AQ162" s="718"/>
      <c r="AR162" s="718"/>
      <c r="AS162" s="718"/>
      <c r="AT162" s="718"/>
      <c r="AU162" s="718"/>
      <c r="AV162" s="723"/>
      <c r="AW162" s="724"/>
      <c r="AX162" s="823"/>
      <c r="AY162" s="1419"/>
    </row>
    <row r="163" spans="1:53" hidden="1">
      <c r="A163" s="1314" t="s">
        <v>163</v>
      </c>
      <c r="B163" s="1315" t="s">
        <v>8</v>
      </c>
      <c r="C163" s="1316" t="s">
        <v>39</v>
      </c>
      <c r="D163" s="1318">
        <v>100</v>
      </c>
      <c r="E163" s="1319">
        <v>42175</v>
      </c>
      <c r="F163" s="1319">
        <v>42210</v>
      </c>
      <c r="G163" s="1319"/>
      <c r="H163" s="1319">
        <v>42214</v>
      </c>
      <c r="I163" s="1319">
        <v>42306</v>
      </c>
      <c r="J163" s="1319"/>
      <c r="K163" s="1328">
        <f>сентябрь!L153+O163</f>
        <v>0</v>
      </c>
      <c r="L163" s="1328">
        <f>сентябрь!L153+P163</f>
        <v>0</v>
      </c>
      <c r="M163" s="1190">
        <f>D163-L163</f>
        <v>100</v>
      </c>
      <c r="N163" s="1330">
        <f>L163/D163*100</f>
        <v>0</v>
      </c>
      <c r="O163" s="1330">
        <f>SUM(T163:AX163)</f>
        <v>0</v>
      </c>
      <c r="P163" s="1330">
        <f>SUM(T164:AX164)</f>
        <v>0</v>
      </c>
      <c r="Q163" s="746"/>
      <c r="R163" s="1330" t="e">
        <f>P163/O163*100</f>
        <v>#DIV/0!</v>
      </c>
      <c r="S163" s="710" t="s">
        <v>34</v>
      </c>
      <c r="T163" s="718"/>
      <c r="U163" s="718"/>
      <c r="V163" s="718"/>
      <c r="W163" s="718"/>
      <c r="X163" s="718"/>
      <c r="Y163" s="718"/>
      <c r="Z163" s="718"/>
      <c r="AA163" s="718"/>
      <c r="AB163" s="718"/>
      <c r="AC163" s="718"/>
      <c r="AD163" s="718"/>
      <c r="AE163" s="718"/>
      <c r="AF163" s="718"/>
      <c r="AG163" s="718"/>
      <c r="AH163" s="718"/>
      <c r="AI163" s="718"/>
      <c r="AJ163" s="718"/>
      <c r="AK163" s="718"/>
      <c r="AL163" s="718"/>
      <c r="AM163" s="718"/>
      <c r="AN163" s="718"/>
      <c r="AO163" s="718"/>
      <c r="AP163" s="718"/>
      <c r="AQ163" s="718"/>
      <c r="AR163" s="718"/>
      <c r="AS163" s="718"/>
      <c r="AT163" s="718"/>
      <c r="AU163" s="718"/>
      <c r="AV163" s="718"/>
      <c r="AW163" s="718"/>
      <c r="AX163" s="718"/>
      <c r="AY163" s="1418" t="s">
        <v>326</v>
      </c>
    </row>
    <row r="164" spans="1:53" hidden="1">
      <c r="A164" s="1314"/>
      <c r="B164" s="1315"/>
      <c r="C164" s="1317"/>
      <c r="D164" s="1318"/>
      <c r="E164" s="1319"/>
      <c r="F164" s="1319"/>
      <c r="G164" s="1319"/>
      <c r="H164" s="1319"/>
      <c r="I164" s="1319"/>
      <c r="J164" s="1319"/>
      <c r="K164" s="1329"/>
      <c r="L164" s="1329"/>
      <c r="M164" s="1190"/>
      <c r="N164" s="1330"/>
      <c r="O164" s="1330"/>
      <c r="P164" s="1330"/>
      <c r="Q164" s="746"/>
      <c r="R164" s="1330"/>
      <c r="S164" s="710" t="s">
        <v>35</v>
      </c>
      <c r="T164" s="718"/>
      <c r="U164" s="718"/>
      <c r="V164" s="718"/>
      <c r="W164" s="718"/>
      <c r="X164" s="718"/>
      <c r="Y164" s="718"/>
      <c r="Z164" s="718"/>
      <c r="AA164" s="718"/>
      <c r="AB164" s="718"/>
      <c r="AC164" s="718"/>
      <c r="AD164" s="718"/>
      <c r="AE164" s="718"/>
      <c r="AF164" s="718"/>
      <c r="AG164" s="718"/>
      <c r="AH164" s="718"/>
      <c r="AI164" s="718"/>
      <c r="AJ164" s="718"/>
      <c r="AK164" s="718"/>
      <c r="AL164" s="718"/>
      <c r="AM164" s="718"/>
      <c r="AN164" s="718"/>
      <c r="AO164" s="718"/>
      <c r="AP164" s="718"/>
      <c r="AQ164" s="718"/>
      <c r="AR164" s="718"/>
      <c r="AS164" s="718"/>
      <c r="AT164" s="718"/>
      <c r="AU164" s="718"/>
      <c r="AV164" s="723"/>
      <c r="AW164" s="724"/>
      <c r="AX164" s="823"/>
      <c r="AY164" s="1419"/>
    </row>
    <row r="165" spans="1:53" hidden="1">
      <c r="A165" s="747">
        <v>6</v>
      </c>
      <c r="B165" s="1379" t="s">
        <v>108</v>
      </c>
      <c r="C165" s="1379"/>
      <c r="D165" s="1379"/>
      <c r="E165" s="1379">
        <v>42175</v>
      </c>
      <c r="F165" s="1379"/>
      <c r="G165" s="1379"/>
      <c r="H165" s="1379">
        <v>42239</v>
      </c>
      <c r="I165" s="1379"/>
      <c r="J165" s="1379"/>
      <c r="K165" s="1379"/>
      <c r="L165" s="1379"/>
      <c r="M165" s="1379"/>
      <c r="N165" s="1379"/>
      <c r="O165" s="1379"/>
      <c r="P165" s="1379"/>
      <c r="Q165" s="1379"/>
      <c r="R165" s="1379"/>
      <c r="S165" s="1379"/>
      <c r="T165" s="1379"/>
      <c r="U165" s="1379"/>
      <c r="V165" s="1379"/>
      <c r="W165" s="1379"/>
      <c r="X165" s="1379"/>
      <c r="Y165" s="1379"/>
      <c r="Z165" s="1379"/>
      <c r="AA165" s="1379"/>
      <c r="AB165" s="1379"/>
      <c r="AC165" s="1379"/>
      <c r="AD165" s="1379"/>
      <c r="AE165" s="1379"/>
      <c r="AF165" s="1379"/>
      <c r="AG165" s="1379"/>
      <c r="AH165" s="1379"/>
      <c r="AI165" s="1379"/>
      <c r="AJ165" s="1379"/>
      <c r="AK165" s="1379"/>
      <c r="AL165" s="1379"/>
      <c r="AM165" s="1379"/>
      <c r="AN165" s="1379"/>
      <c r="AO165" s="1379"/>
      <c r="AP165" s="1379"/>
      <c r="AQ165" s="1379"/>
      <c r="AR165" s="1379"/>
      <c r="AS165" s="1379"/>
      <c r="AT165" s="1379"/>
      <c r="AU165" s="1379"/>
      <c r="AV165" s="1379"/>
      <c r="AW165" s="1379"/>
      <c r="AX165" s="1379"/>
      <c r="AY165" s="1379"/>
    </row>
    <row r="166" spans="1:53" hidden="1">
      <c r="A166" s="1314" t="s">
        <v>164</v>
      </c>
      <c r="B166" s="1420" t="s">
        <v>1105</v>
      </c>
      <c r="C166" s="1316" t="s">
        <v>406</v>
      </c>
      <c r="D166" s="1318">
        <v>93</v>
      </c>
      <c r="E166" s="1319">
        <v>42175</v>
      </c>
      <c r="F166" s="1319"/>
      <c r="G166" s="1319">
        <v>42151</v>
      </c>
      <c r="H166" s="1319">
        <v>42270</v>
      </c>
      <c r="I166" s="1319">
        <v>42306</v>
      </c>
      <c r="J166" s="1319"/>
      <c r="K166" s="1328">
        <f>сентябрь!L156+O166</f>
        <v>93</v>
      </c>
      <c r="L166" s="1328">
        <f>сентябрь!L156+P166</f>
        <v>21</v>
      </c>
      <c r="M166" s="1191">
        <f>D166-L166</f>
        <v>72</v>
      </c>
      <c r="N166" s="1322">
        <f>L166/D166*100</f>
        <v>22.58064516129032</v>
      </c>
      <c r="O166" s="1318">
        <f>SUM(T166:AX166)</f>
        <v>72</v>
      </c>
      <c r="P166" s="1322">
        <f>SUM(T167:AX167)</f>
        <v>0</v>
      </c>
      <c r="Q166" s="748"/>
      <c r="R166" s="1322">
        <f>P166/O166*100</f>
        <v>0</v>
      </c>
      <c r="S166" s="710" t="s">
        <v>34</v>
      </c>
      <c r="T166" s="718">
        <f>ROUND(72/22,0)</f>
        <v>3</v>
      </c>
      <c r="U166" s="718">
        <f t="shared" ref="U166:AO166" si="4">ROUND(72/22,0)</f>
        <v>3</v>
      </c>
      <c r="V166" s="718">
        <f t="shared" si="4"/>
        <v>3</v>
      </c>
      <c r="W166" s="718">
        <f t="shared" si="4"/>
        <v>3</v>
      </c>
      <c r="X166" s="718">
        <f t="shared" si="4"/>
        <v>3</v>
      </c>
      <c r="Y166" s="718">
        <f t="shared" si="4"/>
        <v>3</v>
      </c>
      <c r="Z166" s="718">
        <f t="shared" si="4"/>
        <v>3</v>
      </c>
      <c r="AA166" s="718">
        <f t="shared" si="4"/>
        <v>3</v>
      </c>
      <c r="AB166" s="718">
        <f t="shared" si="4"/>
        <v>3</v>
      </c>
      <c r="AC166" s="718">
        <f t="shared" si="4"/>
        <v>3</v>
      </c>
      <c r="AD166" s="718">
        <f t="shared" si="4"/>
        <v>3</v>
      </c>
      <c r="AE166" s="718">
        <f t="shared" si="4"/>
        <v>3</v>
      </c>
      <c r="AF166" s="718">
        <f t="shared" si="4"/>
        <v>3</v>
      </c>
      <c r="AG166" s="718">
        <f t="shared" si="4"/>
        <v>3</v>
      </c>
      <c r="AH166" s="718">
        <f t="shared" si="4"/>
        <v>3</v>
      </c>
      <c r="AI166" s="718">
        <f t="shared" si="4"/>
        <v>3</v>
      </c>
      <c r="AJ166" s="718">
        <f t="shared" si="4"/>
        <v>3</v>
      </c>
      <c r="AK166" s="718">
        <f t="shared" si="4"/>
        <v>3</v>
      </c>
      <c r="AL166" s="718">
        <f t="shared" si="4"/>
        <v>3</v>
      </c>
      <c r="AM166" s="718">
        <f t="shared" si="4"/>
        <v>3</v>
      </c>
      <c r="AN166" s="718">
        <f t="shared" si="4"/>
        <v>3</v>
      </c>
      <c r="AO166" s="718">
        <f t="shared" si="4"/>
        <v>3</v>
      </c>
      <c r="AP166" s="718">
        <v>6</v>
      </c>
      <c r="AQ166" s="718"/>
      <c r="AR166" s="718"/>
      <c r="AS166" s="718"/>
      <c r="AT166" s="718"/>
      <c r="AU166" s="718"/>
      <c r="AV166" s="718"/>
      <c r="AW166" s="718"/>
      <c r="AX166" s="718"/>
      <c r="AY166" s="1316" t="s">
        <v>421</v>
      </c>
    </row>
    <row r="167" spans="1:53" hidden="1">
      <c r="A167" s="1314"/>
      <c r="B167" s="1421"/>
      <c r="C167" s="1317"/>
      <c r="D167" s="1318"/>
      <c r="E167" s="1319"/>
      <c r="F167" s="1319"/>
      <c r="G167" s="1319"/>
      <c r="H167" s="1319"/>
      <c r="I167" s="1319"/>
      <c r="J167" s="1319"/>
      <c r="K167" s="1329"/>
      <c r="L167" s="1329"/>
      <c r="M167" s="1192"/>
      <c r="N167" s="1323"/>
      <c r="O167" s="1318"/>
      <c r="P167" s="1323"/>
      <c r="Q167" s="749"/>
      <c r="R167" s="1323"/>
      <c r="S167" s="710" t="s">
        <v>35</v>
      </c>
      <c r="T167" s="718"/>
      <c r="U167" s="718"/>
      <c r="V167" s="718"/>
      <c r="W167" s="718"/>
      <c r="X167" s="718"/>
      <c r="Y167" s="718"/>
      <c r="Z167" s="718"/>
      <c r="AA167" s="718"/>
      <c r="AB167" s="718"/>
      <c r="AC167" s="718"/>
      <c r="AD167" s="718"/>
      <c r="AE167" s="718"/>
      <c r="AF167" s="718"/>
      <c r="AG167" s="718"/>
      <c r="AH167" s="718"/>
      <c r="AI167" s="718"/>
      <c r="AJ167" s="718"/>
      <c r="AK167" s="718"/>
      <c r="AL167" s="718"/>
      <c r="AM167" s="718"/>
      <c r="AN167" s="718"/>
      <c r="AO167" s="718"/>
      <c r="AP167" s="718"/>
      <c r="AQ167" s="718"/>
      <c r="AR167" s="718"/>
      <c r="AS167" s="718"/>
      <c r="AT167" s="718"/>
      <c r="AU167" s="718"/>
      <c r="AV167" s="723"/>
      <c r="AW167" s="724"/>
      <c r="AX167" s="823"/>
      <c r="AY167" s="1317"/>
    </row>
    <row r="168" spans="1:53" hidden="1">
      <c r="A168" s="747">
        <v>7</v>
      </c>
      <c r="B168" s="1379" t="s">
        <v>110</v>
      </c>
      <c r="C168" s="1379"/>
      <c r="D168" s="1379"/>
      <c r="E168" s="1379">
        <v>42075</v>
      </c>
      <c r="F168" s="1379"/>
      <c r="G168" s="1379"/>
      <c r="H168" s="1379">
        <v>42203</v>
      </c>
      <c r="I168" s="1379"/>
      <c r="J168" s="1379"/>
      <c r="K168" s="1379"/>
      <c r="L168" s="1379"/>
      <c r="M168" s="1379"/>
      <c r="N168" s="1379"/>
      <c r="O168" s="1379"/>
      <c r="P168" s="1379"/>
      <c r="Q168" s="1379"/>
      <c r="R168" s="1379"/>
      <c r="S168" s="1379"/>
      <c r="T168" s="1379"/>
      <c r="U168" s="1379"/>
      <c r="V168" s="1379"/>
      <c r="W168" s="1379"/>
      <c r="X168" s="1379"/>
      <c r="Y168" s="1379"/>
      <c r="Z168" s="1379"/>
      <c r="AA168" s="1379"/>
      <c r="AB168" s="1379"/>
      <c r="AC168" s="1379"/>
      <c r="AD168" s="1379"/>
      <c r="AE168" s="1379"/>
      <c r="AF168" s="1379"/>
      <c r="AG168" s="1379"/>
      <c r="AH168" s="1379"/>
      <c r="AI168" s="1379"/>
      <c r="AJ168" s="1379"/>
      <c r="AK168" s="1379"/>
      <c r="AL168" s="1379"/>
      <c r="AM168" s="1379"/>
      <c r="AN168" s="1379"/>
      <c r="AO168" s="1379"/>
      <c r="AP168" s="1379"/>
      <c r="AQ168" s="1379"/>
      <c r="AR168" s="1379"/>
      <c r="AS168" s="1379"/>
      <c r="AT168" s="1379"/>
      <c r="AU168" s="1379"/>
      <c r="AV168" s="1379"/>
      <c r="AW168" s="1379"/>
      <c r="AX168" s="1379"/>
      <c r="AY168" s="1379"/>
    </row>
    <row r="169" spans="1:53" hidden="1">
      <c r="A169" s="1422" t="s">
        <v>165</v>
      </c>
      <c r="B169" s="1315" t="s">
        <v>93</v>
      </c>
      <c r="C169" s="1316" t="s">
        <v>38</v>
      </c>
      <c r="D169" s="1318">
        <v>7100</v>
      </c>
      <c r="E169" s="1368">
        <v>42075</v>
      </c>
      <c r="F169" s="1368">
        <v>42197</v>
      </c>
      <c r="G169" s="1368"/>
      <c r="H169" s="1368">
        <v>42119</v>
      </c>
      <c r="I169" s="1368">
        <f>F169+AZ169</f>
        <v>42241</v>
      </c>
      <c r="J169" s="1368"/>
      <c r="K169" s="1328">
        <f>сентябрь!L159+O169</f>
        <v>0</v>
      </c>
      <c r="L169" s="1328">
        <f>сентябрь!L159+P169</f>
        <v>0</v>
      </c>
      <c r="M169" s="1229">
        <f>D169-L169</f>
        <v>7100</v>
      </c>
      <c r="N169" s="1331">
        <f>L169/D169*100</f>
        <v>0</v>
      </c>
      <c r="O169" s="1318">
        <f>SUM(T169:AX169)</f>
        <v>0</v>
      </c>
      <c r="P169" s="1331">
        <f>SUM(T170:AX170)</f>
        <v>0</v>
      </c>
      <c r="Q169" s="717"/>
      <c r="R169" s="1331" t="e">
        <f>P169/O169*100</f>
        <v>#DIV/0!</v>
      </c>
      <c r="S169" s="710" t="s">
        <v>34</v>
      </c>
      <c r="T169" s="718"/>
      <c r="U169" s="718"/>
      <c r="V169" s="718"/>
      <c r="W169" s="718"/>
      <c r="X169" s="718"/>
      <c r="Y169" s="718"/>
      <c r="Z169" s="718"/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/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1418"/>
      <c r="AZ169" s="676">
        <f t="shared" ref="AZ169:AZ186" si="5">H169-E169</f>
        <v>44</v>
      </c>
    </row>
    <row r="170" spans="1:53" hidden="1">
      <c r="A170" s="1422"/>
      <c r="B170" s="1315"/>
      <c r="C170" s="1317"/>
      <c r="D170" s="1318"/>
      <c r="E170" s="1368"/>
      <c r="F170" s="1368"/>
      <c r="G170" s="1368"/>
      <c r="H170" s="1368"/>
      <c r="I170" s="1368"/>
      <c r="J170" s="1368"/>
      <c r="K170" s="1329"/>
      <c r="L170" s="1329"/>
      <c r="M170" s="1230"/>
      <c r="N170" s="1332"/>
      <c r="O170" s="1318"/>
      <c r="P170" s="1332"/>
      <c r="Q170" s="719"/>
      <c r="R170" s="1332"/>
      <c r="S170" s="710" t="s">
        <v>35</v>
      </c>
      <c r="T170" s="718"/>
      <c r="U170" s="718"/>
      <c r="V170" s="718"/>
      <c r="W170" s="718"/>
      <c r="X170" s="718"/>
      <c r="Y170" s="718"/>
      <c r="Z170" s="718"/>
      <c r="AA170" s="718"/>
      <c r="AB170" s="718"/>
      <c r="AC170" s="718"/>
      <c r="AD170" s="718"/>
      <c r="AE170" s="718"/>
      <c r="AF170" s="718"/>
      <c r="AG170" s="718"/>
      <c r="AH170" s="718"/>
      <c r="AI170" s="718"/>
      <c r="AJ170" s="718"/>
      <c r="AK170" s="718"/>
      <c r="AL170" s="718"/>
      <c r="AM170" s="718"/>
      <c r="AN170" s="718"/>
      <c r="AO170" s="718"/>
      <c r="AP170" s="718"/>
      <c r="AQ170" s="718"/>
      <c r="AR170" s="718"/>
      <c r="AS170" s="718"/>
      <c r="AT170" s="718"/>
      <c r="AU170" s="718"/>
      <c r="AV170" s="723"/>
      <c r="AW170" s="724"/>
      <c r="AX170" s="823"/>
      <c r="AY170" s="1419"/>
      <c r="AZ170" s="676">
        <f t="shared" si="5"/>
        <v>0</v>
      </c>
    </row>
    <row r="171" spans="1:53" hidden="1">
      <c r="A171" s="1422" t="s">
        <v>273</v>
      </c>
      <c r="B171" s="1315" t="s">
        <v>111</v>
      </c>
      <c r="C171" s="1316" t="s">
        <v>39</v>
      </c>
      <c r="D171" s="1318">
        <v>100</v>
      </c>
      <c r="E171" s="1368">
        <v>42075</v>
      </c>
      <c r="F171" s="1368">
        <v>42197</v>
      </c>
      <c r="G171" s="1368"/>
      <c r="H171" s="1368">
        <v>42095</v>
      </c>
      <c r="I171" s="1368">
        <f>F171+20</f>
        <v>42217</v>
      </c>
      <c r="J171" s="1368"/>
      <c r="K171" s="1328">
        <f>сентябрь!L161+O171</f>
        <v>0</v>
      </c>
      <c r="L171" s="1328">
        <f>сентябрь!L161+P171</f>
        <v>0</v>
      </c>
      <c r="M171" s="1229">
        <f>D171-L171</f>
        <v>100</v>
      </c>
      <c r="N171" s="1331">
        <f>L171/D171*100</f>
        <v>0</v>
      </c>
      <c r="O171" s="1318">
        <f>SUM(T171:AX171)</f>
        <v>0</v>
      </c>
      <c r="P171" s="1331">
        <f>SUM(T172:AX172)</f>
        <v>0</v>
      </c>
      <c r="Q171" s="717"/>
      <c r="R171" s="1331" t="e">
        <f>P171/O171*100</f>
        <v>#DIV/0!</v>
      </c>
      <c r="S171" s="710" t="s">
        <v>34</v>
      </c>
      <c r="T171" s="718"/>
      <c r="U171" s="718"/>
      <c r="V171" s="718"/>
      <c r="W171" s="718"/>
      <c r="X171" s="718"/>
      <c r="Y171" s="718"/>
      <c r="Z171" s="718"/>
      <c r="AA171" s="718"/>
      <c r="AB171" s="718"/>
      <c r="AC171" s="718"/>
      <c r="AD171" s="718"/>
      <c r="AE171" s="718"/>
      <c r="AF171" s="718"/>
      <c r="AG171" s="718"/>
      <c r="AH171" s="718"/>
      <c r="AI171" s="718"/>
      <c r="AJ171" s="718"/>
      <c r="AK171" s="718"/>
      <c r="AL171" s="718"/>
      <c r="AM171" s="718"/>
      <c r="AN171" s="718"/>
      <c r="AO171" s="718"/>
      <c r="AP171" s="718"/>
      <c r="AQ171" s="718"/>
      <c r="AR171" s="718"/>
      <c r="AS171" s="718"/>
      <c r="AT171" s="718"/>
      <c r="AU171" s="718"/>
      <c r="AV171" s="718"/>
      <c r="AW171" s="718"/>
      <c r="AX171" s="718"/>
      <c r="AY171" s="1418" t="s">
        <v>326</v>
      </c>
      <c r="AZ171" s="676">
        <f t="shared" si="5"/>
        <v>20</v>
      </c>
    </row>
    <row r="172" spans="1:53" hidden="1">
      <c r="A172" s="1422"/>
      <c r="B172" s="1315"/>
      <c r="C172" s="1317"/>
      <c r="D172" s="1318"/>
      <c r="E172" s="1368"/>
      <c r="F172" s="1368"/>
      <c r="G172" s="1368"/>
      <c r="H172" s="1368"/>
      <c r="I172" s="1368"/>
      <c r="J172" s="1368"/>
      <c r="K172" s="1329"/>
      <c r="L172" s="1329"/>
      <c r="M172" s="1230"/>
      <c r="N172" s="1332"/>
      <c r="O172" s="1318"/>
      <c r="P172" s="1332"/>
      <c r="Q172" s="719"/>
      <c r="R172" s="1332"/>
      <c r="S172" s="710" t="s">
        <v>35</v>
      </c>
      <c r="T172" s="718"/>
      <c r="U172" s="718"/>
      <c r="V172" s="718"/>
      <c r="W172" s="718"/>
      <c r="X172" s="718"/>
      <c r="Y172" s="718"/>
      <c r="Z172" s="718"/>
      <c r="AA172" s="718"/>
      <c r="AB172" s="718"/>
      <c r="AC172" s="718"/>
      <c r="AD172" s="718"/>
      <c r="AE172" s="718"/>
      <c r="AF172" s="718"/>
      <c r="AG172" s="718"/>
      <c r="AH172" s="718"/>
      <c r="AI172" s="718"/>
      <c r="AJ172" s="718"/>
      <c r="AK172" s="718"/>
      <c r="AL172" s="718"/>
      <c r="AM172" s="718"/>
      <c r="AN172" s="718"/>
      <c r="AO172" s="718"/>
      <c r="AP172" s="718"/>
      <c r="AQ172" s="718"/>
      <c r="AR172" s="718"/>
      <c r="AS172" s="718"/>
      <c r="AT172" s="718"/>
      <c r="AU172" s="718"/>
      <c r="AV172" s="723"/>
      <c r="AW172" s="724"/>
      <c r="AX172" s="823"/>
      <c r="AY172" s="1419"/>
      <c r="AZ172" s="676">
        <f t="shared" si="5"/>
        <v>0</v>
      </c>
    </row>
    <row r="173" spans="1:53" hidden="1">
      <c r="A173" s="1422" t="s">
        <v>304</v>
      </c>
      <c r="B173" s="1315" t="s">
        <v>112</v>
      </c>
      <c r="C173" s="1316" t="s">
        <v>39</v>
      </c>
      <c r="D173" s="1318">
        <v>100</v>
      </c>
      <c r="E173" s="1319">
        <v>42096</v>
      </c>
      <c r="F173" s="1319">
        <v>42203</v>
      </c>
      <c r="G173" s="1319"/>
      <c r="H173" s="1319">
        <v>42115</v>
      </c>
      <c r="I173" s="1319">
        <f>F173+AZ173</f>
        <v>42222</v>
      </c>
      <c r="J173" s="1319"/>
      <c r="K173" s="1328">
        <f>сентябрь!L163+O173</f>
        <v>0</v>
      </c>
      <c r="L173" s="1328">
        <f>сентябрь!L163+P173</f>
        <v>0</v>
      </c>
      <c r="M173" s="1190">
        <f>D173-L173</f>
        <v>100</v>
      </c>
      <c r="N173" s="1330">
        <f>L173/D173*100</f>
        <v>0</v>
      </c>
      <c r="O173" s="1330">
        <f>SUM(T173:AX173)</f>
        <v>0</v>
      </c>
      <c r="P173" s="1330">
        <f>SUM(T174:AX174)</f>
        <v>0</v>
      </c>
      <c r="Q173" s="746"/>
      <c r="R173" s="1330" t="e">
        <f>P173/O173*100</f>
        <v>#DIV/0!</v>
      </c>
      <c r="S173" s="710" t="s">
        <v>34</v>
      </c>
      <c r="T173" s="718"/>
      <c r="U173" s="718"/>
      <c r="V173" s="718"/>
      <c r="W173" s="718"/>
      <c r="X173" s="718"/>
      <c r="Y173" s="718"/>
      <c r="Z173" s="718"/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/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1418" t="s">
        <v>326</v>
      </c>
      <c r="AZ173" s="676">
        <f t="shared" si="5"/>
        <v>19</v>
      </c>
    </row>
    <row r="174" spans="1:53" hidden="1">
      <c r="A174" s="1422"/>
      <c r="B174" s="1315"/>
      <c r="C174" s="1317"/>
      <c r="D174" s="1318"/>
      <c r="E174" s="1319"/>
      <c r="F174" s="1319"/>
      <c r="G174" s="1319"/>
      <c r="H174" s="1319"/>
      <c r="I174" s="1319"/>
      <c r="J174" s="1319"/>
      <c r="K174" s="1329"/>
      <c r="L174" s="1329"/>
      <c r="M174" s="1190"/>
      <c r="N174" s="1330"/>
      <c r="O174" s="1330"/>
      <c r="P174" s="1330"/>
      <c r="Q174" s="746"/>
      <c r="R174" s="1330"/>
      <c r="S174" s="710" t="s">
        <v>35</v>
      </c>
      <c r="T174" s="718"/>
      <c r="U174" s="718"/>
      <c r="V174" s="718"/>
      <c r="W174" s="718"/>
      <c r="X174" s="718"/>
      <c r="Y174" s="718"/>
      <c r="Z174" s="718"/>
      <c r="AA174" s="718"/>
      <c r="AB174" s="718"/>
      <c r="AC174" s="718"/>
      <c r="AD174" s="718"/>
      <c r="AE174" s="718"/>
      <c r="AF174" s="718"/>
      <c r="AG174" s="718"/>
      <c r="AH174" s="718"/>
      <c r="AI174" s="718"/>
      <c r="AJ174" s="718"/>
      <c r="AK174" s="718"/>
      <c r="AL174" s="718"/>
      <c r="AM174" s="718"/>
      <c r="AN174" s="718"/>
      <c r="AO174" s="718"/>
      <c r="AP174" s="718"/>
      <c r="AQ174" s="718"/>
      <c r="AR174" s="718"/>
      <c r="AS174" s="718"/>
      <c r="AT174" s="718"/>
      <c r="AU174" s="718"/>
      <c r="AV174" s="723"/>
      <c r="AW174" s="724"/>
      <c r="AX174" s="823"/>
      <c r="AY174" s="1419"/>
      <c r="AZ174" s="676">
        <f t="shared" si="5"/>
        <v>0</v>
      </c>
    </row>
    <row r="175" spans="1:53" hidden="1">
      <c r="A175" s="1422" t="s">
        <v>305</v>
      </c>
      <c r="B175" s="1315" t="s">
        <v>113</v>
      </c>
      <c r="C175" s="1316" t="s">
        <v>39</v>
      </c>
      <c r="D175" s="1318">
        <v>100</v>
      </c>
      <c r="E175" s="1319">
        <v>42116</v>
      </c>
      <c r="F175" s="1319">
        <v>42207</v>
      </c>
      <c r="G175" s="1319"/>
      <c r="H175" s="1319">
        <v>42145</v>
      </c>
      <c r="I175" s="1319">
        <f>F175+BA175</f>
        <v>42236</v>
      </c>
      <c r="J175" s="1319"/>
      <c r="K175" s="1328">
        <f>сентябрь!L165+O175</f>
        <v>21</v>
      </c>
      <c r="L175" s="1328">
        <f>сентябрь!L165+P175</f>
        <v>21</v>
      </c>
      <c r="M175" s="1190">
        <f>D175-L175</f>
        <v>79</v>
      </c>
      <c r="N175" s="1330">
        <f>L175/D175*100</f>
        <v>21</v>
      </c>
      <c r="O175" s="1330">
        <f>SUM(T175:AX175)</f>
        <v>0</v>
      </c>
      <c r="P175" s="1330">
        <f>SUM(T176:AX176)</f>
        <v>0</v>
      </c>
      <c r="Q175" s="746"/>
      <c r="R175" s="1330" t="e">
        <f>P175/O175*100</f>
        <v>#DIV/0!</v>
      </c>
      <c r="S175" s="710" t="s">
        <v>34</v>
      </c>
      <c r="T175" s="718"/>
      <c r="U175" s="718"/>
      <c r="V175" s="718"/>
      <c r="W175" s="718"/>
      <c r="X175" s="718"/>
      <c r="Y175" s="718"/>
      <c r="Z175" s="718"/>
      <c r="AA175" s="718"/>
      <c r="AB175" s="718"/>
      <c r="AC175" s="718"/>
      <c r="AD175" s="718"/>
      <c r="AE175" s="718"/>
      <c r="AF175" s="718"/>
      <c r="AG175" s="718"/>
      <c r="AH175" s="718"/>
      <c r="AI175" s="718"/>
      <c r="AJ175" s="718"/>
      <c r="AK175" s="718"/>
      <c r="AL175" s="718"/>
      <c r="AM175" s="718"/>
      <c r="AN175" s="718"/>
      <c r="AO175" s="718"/>
      <c r="AP175" s="718"/>
      <c r="AQ175" s="718"/>
      <c r="AR175" s="718"/>
      <c r="AS175" s="718"/>
      <c r="AT175" s="718"/>
      <c r="AU175" s="718"/>
      <c r="AV175" s="718"/>
      <c r="AW175" s="718"/>
      <c r="AX175" s="718"/>
      <c r="AY175" s="1418" t="s">
        <v>326</v>
      </c>
      <c r="AZ175" s="676">
        <f t="shared" si="5"/>
        <v>29</v>
      </c>
      <c r="BA175" s="676">
        <f>H175-E175</f>
        <v>29</v>
      </c>
    </row>
    <row r="176" spans="1:53" hidden="1">
      <c r="A176" s="1422"/>
      <c r="B176" s="1315"/>
      <c r="C176" s="1317"/>
      <c r="D176" s="1318"/>
      <c r="E176" s="1319"/>
      <c r="F176" s="1319"/>
      <c r="G176" s="1319"/>
      <c r="H176" s="1319"/>
      <c r="I176" s="1319"/>
      <c r="J176" s="1319"/>
      <c r="K176" s="1329"/>
      <c r="L176" s="1329"/>
      <c r="M176" s="1190"/>
      <c r="N176" s="1330"/>
      <c r="O176" s="1330"/>
      <c r="P176" s="1330"/>
      <c r="Q176" s="746"/>
      <c r="R176" s="1330"/>
      <c r="S176" s="710" t="s">
        <v>35</v>
      </c>
      <c r="T176" s="718"/>
      <c r="U176" s="718"/>
      <c r="V176" s="718"/>
      <c r="W176" s="718"/>
      <c r="X176" s="718"/>
      <c r="Y176" s="718"/>
      <c r="Z176" s="718"/>
      <c r="AA176" s="718"/>
      <c r="AB176" s="718"/>
      <c r="AC176" s="718"/>
      <c r="AD176" s="718"/>
      <c r="AE176" s="718"/>
      <c r="AF176" s="718"/>
      <c r="AG176" s="718"/>
      <c r="AH176" s="718"/>
      <c r="AI176" s="718"/>
      <c r="AJ176" s="718"/>
      <c r="AK176" s="718"/>
      <c r="AL176" s="718"/>
      <c r="AM176" s="718"/>
      <c r="AN176" s="718"/>
      <c r="AO176" s="718"/>
      <c r="AP176" s="718"/>
      <c r="AQ176" s="718"/>
      <c r="AR176" s="718"/>
      <c r="AS176" s="718"/>
      <c r="AT176" s="718"/>
      <c r="AU176" s="718"/>
      <c r="AV176" s="723"/>
      <c r="AW176" s="724"/>
      <c r="AX176" s="823"/>
      <c r="AY176" s="1419"/>
      <c r="AZ176" s="676">
        <f t="shared" si="5"/>
        <v>0</v>
      </c>
    </row>
    <row r="177" spans="1:52" hidden="1">
      <c r="A177" s="1422" t="s">
        <v>306</v>
      </c>
      <c r="B177" s="1315" t="s">
        <v>114</v>
      </c>
      <c r="C177" s="1316" t="s">
        <v>39</v>
      </c>
      <c r="D177" s="1318">
        <v>100</v>
      </c>
      <c r="E177" s="1319">
        <v>42146</v>
      </c>
      <c r="F177" s="1319"/>
      <c r="G177" s="1319"/>
      <c r="H177" s="1319">
        <v>42165</v>
      </c>
      <c r="I177" s="1319"/>
      <c r="J177" s="1319"/>
      <c r="K177" s="1328">
        <f>сентябрь!L167+O177</f>
        <v>0</v>
      </c>
      <c r="L177" s="1328">
        <f>сентябрь!L167+P177</f>
        <v>0</v>
      </c>
      <c r="M177" s="1190">
        <f>D177-L177</f>
        <v>100</v>
      </c>
      <c r="N177" s="1330">
        <f>L177/D177*100</f>
        <v>0</v>
      </c>
      <c r="O177" s="1330">
        <f>SUM(T177:AX177)</f>
        <v>0</v>
      </c>
      <c r="P177" s="1330">
        <f>SUM(T178:AX178)</f>
        <v>0</v>
      </c>
      <c r="Q177" s="746"/>
      <c r="R177" s="1330" t="e">
        <f>P177/O177*100</f>
        <v>#DIV/0!</v>
      </c>
      <c r="S177" s="710" t="s">
        <v>34</v>
      </c>
      <c r="T177" s="718"/>
      <c r="U177" s="718"/>
      <c r="V177" s="718"/>
      <c r="W177" s="718"/>
      <c r="X177" s="718"/>
      <c r="Y177" s="718"/>
      <c r="Z177" s="718"/>
      <c r="AA177" s="718"/>
      <c r="AB177" s="718"/>
      <c r="AC177" s="718"/>
      <c r="AD177" s="718"/>
      <c r="AE177" s="718"/>
      <c r="AF177" s="718"/>
      <c r="AG177" s="718"/>
      <c r="AH177" s="718"/>
      <c r="AI177" s="718"/>
      <c r="AJ177" s="718"/>
      <c r="AK177" s="718"/>
      <c r="AL177" s="718"/>
      <c r="AM177" s="718"/>
      <c r="AN177" s="718"/>
      <c r="AO177" s="718"/>
      <c r="AP177" s="718"/>
      <c r="AQ177" s="718"/>
      <c r="AR177" s="718"/>
      <c r="AS177" s="718"/>
      <c r="AT177" s="718"/>
      <c r="AU177" s="718"/>
      <c r="AV177" s="718"/>
      <c r="AW177" s="718"/>
      <c r="AX177" s="718"/>
      <c r="AY177" s="1418" t="s">
        <v>326</v>
      </c>
      <c r="AZ177" s="676">
        <f t="shared" si="5"/>
        <v>19</v>
      </c>
    </row>
    <row r="178" spans="1:52" hidden="1">
      <c r="A178" s="1422"/>
      <c r="B178" s="1315"/>
      <c r="C178" s="1317"/>
      <c r="D178" s="1318"/>
      <c r="E178" s="1319"/>
      <c r="F178" s="1319"/>
      <c r="G178" s="1319"/>
      <c r="H178" s="1319"/>
      <c r="I178" s="1319"/>
      <c r="J178" s="1319"/>
      <c r="K178" s="1329"/>
      <c r="L178" s="1329"/>
      <c r="M178" s="1190"/>
      <c r="N178" s="1330"/>
      <c r="O178" s="1330"/>
      <c r="P178" s="1330"/>
      <c r="Q178" s="746"/>
      <c r="R178" s="1330"/>
      <c r="S178" s="710" t="s">
        <v>35</v>
      </c>
      <c r="T178" s="718"/>
      <c r="U178" s="718"/>
      <c r="V178" s="718"/>
      <c r="W178" s="718"/>
      <c r="X178" s="718"/>
      <c r="Y178" s="718"/>
      <c r="Z178" s="718"/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/>
      <c r="AN178" s="718"/>
      <c r="AO178" s="718"/>
      <c r="AP178" s="718"/>
      <c r="AQ178" s="718"/>
      <c r="AR178" s="718"/>
      <c r="AS178" s="718"/>
      <c r="AT178" s="718"/>
      <c r="AU178" s="718"/>
      <c r="AV178" s="723"/>
      <c r="AW178" s="724"/>
      <c r="AX178" s="823"/>
      <c r="AY178" s="1419"/>
      <c r="AZ178" s="676">
        <f t="shared" si="5"/>
        <v>0</v>
      </c>
    </row>
    <row r="179" spans="1:52" hidden="1">
      <c r="A179" s="1422" t="s">
        <v>307</v>
      </c>
      <c r="B179" s="1315" t="s">
        <v>115</v>
      </c>
      <c r="C179" s="1316" t="s">
        <v>39</v>
      </c>
      <c r="D179" s="1318">
        <v>100</v>
      </c>
      <c r="E179" s="1319">
        <v>42166</v>
      </c>
      <c r="F179" s="1319"/>
      <c r="G179" s="1319"/>
      <c r="H179" s="1319">
        <v>42185</v>
      </c>
      <c r="I179" s="1319"/>
      <c r="J179" s="1319"/>
      <c r="K179" s="1328">
        <f>сентябрь!L169+O179</f>
        <v>0</v>
      </c>
      <c r="L179" s="1328">
        <f>сентябрь!L169+P179</f>
        <v>0</v>
      </c>
      <c r="M179" s="1190">
        <f>D179-L179</f>
        <v>100</v>
      </c>
      <c r="N179" s="1330">
        <f>L179/D179*100</f>
        <v>0</v>
      </c>
      <c r="O179" s="1330">
        <f>SUM(T179:AX179)</f>
        <v>0</v>
      </c>
      <c r="P179" s="1330">
        <f>SUM(T180:AX180)</f>
        <v>0</v>
      </c>
      <c r="Q179" s="746"/>
      <c r="R179" s="1330" t="e">
        <f>P179/O179*100</f>
        <v>#DIV/0!</v>
      </c>
      <c r="S179" s="710" t="s">
        <v>34</v>
      </c>
      <c r="T179" s="718"/>
      <c r="U179" s="718"/>
      <c r="V179" s="718"/>
      <c r="W179" s="718"/>
      <c r="X179" s="718"/>
      <c r="Y179" s="718"/>
      <c r="Z179" s="718"/>
      <c r="AA179" s="718"/>
      <c r="AB179" s="718"/>
      <c r="AC179" s="718"/>
      <c r="AD179" s="718"/>
      <c r="AE179" s="718"/>
      <c r="AF179" s="718"/>
      <c r="AG179" s="718"/>
      <c r="AH179" s="718"/>
      <c r="AI179" s="718"/>
      <c r="AJ179" s="718"/>
      <c r="AK179" s="718"/>
      <c r="AL179" s="718"/>
      <c r="AM179" s="718"/>
      <c r="AN179" s="718"/>
      <c r="AO179" s="718"/>
      <c r="AP179" s="718"/>
      <c r="AQ179" s="718"/>
      <c r="AR179" s="718"/>
      <c r="AS179" s="718"/>
      <c r="AT179" s="718"/>
      <c r="AU179" s="718"/>
      <c r="AV179" s="718"/>
      <c r="AW179" s="718"/>
      <c r="AX179" s="718"/>
      <c r="AY179" s="1418" t="s">
        <v>326</v>
      </c>
      <c r="AZ179" s="676">
        <f t="shared" si="5"/>
        <v>19</v>
      </c>
    </row>
    <row r="180" spans="1:52" hidden="1">
      <c r="A180" s="1422"/>
      <c r="B180" s="1315"/>
      <c r="C180" s="1317"/>
      <c r="D180" s="1318"/>
      <c r="E180" s="1319"/>
      <c r="F180" s="1319"/>
      <c r="G180" s="1319"/>
      <c r="H180" s="1319"/>
      <c r="I180" s="1319"/>
      <c r="J180" s="1319"/>
      <c r="K180" s="1329"/>
      <c r="L180" s="1329"/>
      <c r="M180" s="1190"/>
      <c r="N180" s="1330"/>
      <c r="O180" s="1330"/>
      <c r="P180" s="1330"/>
      <c r="Q180" s="746"/>
      <c r="R180" s="1330"/>
      <c r="S180" s="710" t="s">
        <v>35</v>
      </c>
      <c r="T180" s="718"/>
      <c r="U180" s="718"/>
      <c r="V180" s="718"/>
      <c r="W180" s="718"/>
      <c r="X180" s="718"/>
      <c r="Y180" s="718"/>
      <c r="Z180" s="718"/>
      <c r="AA180" s="718"/>
      <c r="AB180" s="718"/>
      <c r="AC180" s="718"/>
      <c r="AD180" s="718"/>
      <c r="AE180" s="718"/>
      <c r="AF180" s="718"/>
      <c r="AG180" s="718"/>
      <c r="AH180" s="718"/>
      <c r="AI180" s="718"/>
      <c r="AJ180" s="718"/>
      <c r="AK180" s="718"/>
      <c r="AL180" s="718"/>
      <c r="AM180" s="718"/>
      <c r="AN180" s="718"/>
      <c r="AO180" s="718"/>
      <c r="AP180" s="718"/>
      <c r="AQ180" s="718"/>
      <c r="AR180" s="718"/>
      <c r="AS180" s="718"/>
      <c r="AT180" s="718"/>
      <c r="AU180" s="718"/>
      <c r="AV180" s="723"/>
      <c r="AW180" s="724"/>
      <c r="AX180" s="823"/>
      <c r="AY180" s="1419"/>
      <c r="AZ180" s="676">
        <f t="shared" si="5"/>
        <v>0</v>
      </c>
    </row>
    <row r="181" spans="1:52" hidden="1">
      <c r="A181" s="1422" t="s">
        <v>308</v>
      </c>
      <c r="B181" s="1315" t="s">
        <v>72</v>
      </c>
      <c r="C181" s="1316" t="s">
        <v>39</v>
      </c>
      <c r="D181" s="1318">
        <v>100</v>
      </c>
      <c r="E181" s="1319">
        <v>42186</v>
      </c>
      <c r="F181" s="1319"/>
      <c r="G181" s="1319"/>
      <c r="H181" s="1319">
        <v>42195</v>
      </c>
      <c r="I181" s="1319"/>
      <c r="J181" s="1319"/>
      <c r="K181" s="1328">
        <f>сентябрь!L171+O181</f>
        <v>0</v>
      </c>
      <c r="L181" s="1328">
        <f>сентябрь!L171+P181</f>
        <v>0</v>
      </c>
      <c r="M181" s="1190">
        <f>D181-L181</f>
        <v>100</v>
      </c>
      <c r="N181" s="1330">
        <f>L181/D181*100</f>
        <v>0</v>
      </c>
      <c r="O181" s="1330">
        <f>SUM(T181:AX181)</f>
        <v>0</v>
      </c>
      <c r="P181" s="1330">
        <f>SUM(T182:AX182)</f>
        <v>0</v>
      </c>
      <c r="Q181" s="746"/>
      <c r="R181" s="1330" t="e">
        <f>P181/O181*100</f>
        <v>#DIV/0!</v>
      </c>
      <c r="S181" s="710" t="s">
        <v>34</v>
      </c>
      <c r="T181" s="718"/>
      <c r="U181" s="718"/>
      <c r="V181" s="718"/>
      <c r="W181" s="718"/>
      <c r="X181" s="718"/>
      <c r="Y181" s="718"/>
      <c r="Z181" s="718"/>
      <c r="AA181" s="718"/>
      <c r="AB181" s="718"/>
      <c r="AC181" s="718"/>
      <c r="AD181" s="718"/>
      <c r="AE181" s="718"/>
      <c r="AF181" s="718"/>
      <c r="AG181" s="718"/>
      <c r="AH181" s="718"/>
      <c r="AI181" s="718"/>
      <c r="AJ181" s="718"/>
      <c r="AK181" s="718"/>
      <c r="AL181" s="718"/>
      <c r="AM181" s="718"/>
      <c r="AN181" s="718"/>
      <c r="AO181" s="718"/>
      <c r="AP181" s="718"/>
      <c r="AQ181" s="718"/>
      <c r="AR181" s="718"/>
      <c r="AS181" s="718"/>
      <c r="AT181" s="718"/>
      <c r="AU181" s="718"/>
      <c r="AV181" s="718"/>
      <c r="AW181" s="718"/>
      <c r="AX181" s="718"/>
      <c r="AY181" s="1418" t="s">
        <v>326</v>
      </c>
      <c r="AZ181" s="676">
        <f t="shared" si="5"/>
        <v>9</v>
      </c>
    </row>
    <row r="182" spans="1:52" hidden="1">
      <c r="A182" s="1422"/>
      <c r="B182" s="1315"/>
      <c r="C182" s="1317"/>
      <c r="D182" s="1318"/>
      <c r="E182" s="1319"/>
      <c r="F182" s="1319"/>
      <c r="G182" s="1319"/>
      <c r="H182" s="1319"/>
      <c r="I182" s="1319"/>
      <c r="J182" s="1319"/>
      <c r="K182" s="1329"/>
      <c r="L182" s="1329"/>
      <c r="M182" s="1190"/>
      <c r="N182" s="1330"/>
      <c r="O182" s="1330"/>
      <c r="P182" s="1330"/>
      <c r="Q182" s="746"/>
      <c r="R182" s="1330"/>
      <c r="S182" s="710" t="s">
        <v>35</v>
      </c>
      <c r="T182" s="718"/>
      <c r="U182" s="718"/>
      <c r="V182" s="718"/>
      <c r="W182" s="718"/>
      <c r="X182" s="718"/>
      <c r="Y182" s="718"/>
      <c r="Z182" s="718"/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/>
      <c r="AN182" s="718"/>
      <c r="AO182" s="718"/>
      <c r="AP182" s="718"/>
      <c r="AQ182" s="718"/>
      <c r="AR182" s="718"/>
      <c r="AS182" s="718"/>
      <c r="AT182" s="718"/>
      <c r="AU182" s="718"/>
      <c r="AV182" s="723"/>
      <c r="AW182" s="724"/>
      <c r="AX182" s="823"/>
      <c r="AY182" s="1419"/>
      <c r="AZ182" s="676">
        <f t="shared" si="5"/>
        <v>0</v>
      </c>
    </row>
    <row r="183" spans="1:52" hidden="1">
      <c r="A183" s="1422" t="s">
        <v>309</v>
      </c>
      <c r="B183" s="1315" t="s">
        <v>97</v>
      </c>
      <c r="C183" s="1316" t="s">
        <v>39</v>
      </c>
      <c r="D183" s="1318">
        <v>100</v>
      </c>
      <c r="E183" s="1319">
        <v>42186</v>
      </c>
      <c r="F183" s="1319"/>
      <c r="G183" s="1319"/>
      <c r="H183" s="1319">
        <v>42200</v>
      </c>
      <c r="I183" s="1319"/>
      <c r="J183" s="1319"/>
      <c r="K183" s="1328">
        <f>сентябрь!L173+O183</f>
        <v>0</v>
      </c>
      <c r="L183" s="1328">
        <f>сентябрь!L173+P183</f>
        <v>0</v>
      </c>
      <c r="M183" s="1190">
        <f>D183-L183</f>
        <v>100</v>
      </c>
      <c r="N183" s="1330">
        <f>L183/D183*100</f>
        <v>0</v>
      </c>
      <c r="O183" s="1330">
        <f>SUM(T183:AX183)</f>
        <v>0</v>
      </c>
      <c r="P183" s="1330">
        <f>SUM(T184:AX184)</f>
        <v>0</v>
      </c>
      <c r="Q183" s="746"/>
      <c r="R183" s="1330" t="e">
        <f>P183/O183*100</f>
        <v>#DIV/0!</v>
      </c>
      <c r="S183" s="710" t="s">
        <v>34</v>
      </c>
      <c r="T183" s="718"/>
      <c r="U183" s="718"/>
      <c r="V183" s="718"/>
      <c r="W183" s="718"/>
      <c r="X183" s="718"/>
      <c r="Y183" s="718"/>
      <c r="Z183" s="718"/>
      <c r="AA183" s="718"/>
      <c r="AB183" s="718"/>
      <c r="AC183" s="718"/>
      <c r="AD183" s="718"/>
      <c r="AE183" s="718"/>
      <c r="AF183" s="718"/>
      <c r="AG183" s="718"/>
      <c r="AH183" s="718"/>
      <c r="AI183" s="718"/>
      <c r="AJ183" s="718"/>
      <c r="AK183" s="718"/>
      <c r="AL183" s="718"/>
      <c r="AM183" s="718"/>
      <c r="AN183" s="718"/>
      <c r="AO183" s="718"/>
      <c r="AP183" s="718"/>
      <c r="AQ183" s="718"/>
      <c r="AR183" s="718"/>
      <c r="AS183" s="718"/>
      <c r="AT183" s="718"/>
      <c r="AU183" s="718"/>
      <c r="AV183" s="718"/>
      <c r="AW183" s="718"/>
      <c r="AX183" s="718"/>
      <c r="AY183" s="1418" t="s">
        <v>326</v>
      </c>
      <c r="AZ183" s="676">
        <f t="shared" si="5"/>
        <v>14</v>
      </c>
    </row>
    <row r="184" spans="1:52" hidden="1">
      <c r="A184" s="1422"/>
      <c r="B184" s="1315"/>
      <c r="C184" s="1317"/>
      <c r="D184" s="1318"/>
      <c r="E184" s="1319"/>
      <c r="F184" s="1319"/>
      <c r="G184" s="1319"/>
      <c r="H184" s="1319"/>
      <c r="I184" s="1319"/>
      <c r="J184" s="1319"/>
      <c r="K184" s="1329"/>
      <c r="L184" s="1329"/>
      <c r="M184" s="1190"/>
      <c r="N184" s="1330"/>
      <c r="O184" s="1330"/>
      <c r="P184" s="1330"/>
      <c r="Q184" s="746"/>
      <c r="R184" s="1330"/>
      <c r="S184" s="710" t="s">
        <v>35</v>
      </c>
      <c r="T184" s="718"/>
      <c r="U184" s="718"/>
      <c r="V184" s="718"/>
      <c r="W184" s="718"/>
      <c r="X184" s="718"/>
      <c r="Y184" s="718"/>
      <c r="Z184" s="718"/>
      <c r="AA184" s="718"/>
      <c r="AB184" s="718"/>
      <c r="AC184" s="718"/>
      <c r="AD184" s="718"/>
      <c r="AE184" s="718"/>
      <c r="AF184" s="718"/>
      <c r="AG184" s="718"/>
      <c r="AH184" s="718"/>
      <c r="AI184" s="718"/>
      <c r="AJ184" s="718"/>
      <c r="AK184" s="718"/>
      <c r="AL184" s="718"/>
      <c r="AM184" s="718"/>
      <c r="AN184" s="718"/>
      <c r="AO184" s="718"/>
      <c r="AP184" s="718"/>
      <c r="AQ184" s="718"/>
      <c r="AR184" s="718"/>
      <c r="AS184" s="718"/>
      <c r="AT184" s="718"/>
      <c r="AU184" s="718"/>
      <c r="AV184" s="723"/>
      <c r="AW184" s="724"/>
      <c r="AX184" s="823"/>
      <c r="AY184" s="1419"/>
      <c r="AZ184" s="676">
        <f t="shared" si="5"/>
        <v>0</v>
      </c>
    </row>
    <row r="185" spans="1:52" hidden="1">
      <c r="A185" s="1422" t="s">
        <v>310</v>
      </c>
      <c r="B185" s="1315" t="s">
        <v>96</v>
      </c>
      <c r="C185" s="1316" t="s">
        <v>39</v>
      </c>
      <c r="D185" s="1318">
        <v>100</v>
      </c>
      <c r="E185" s="1319">
        <v>42186</v>
      </c>
      <c r="F185" s="1319"/>
      <c r="G185" s="1319"/>
      <c r="H185" s="1319">
        <v>42203</v>
      </c>
      <c r="I185" s="1319"/>
      <c r="J185" s="1319"/>
      <c r="K185" s="1328">
        <f>сентябрь!L175+O185</f>
        <v>0</v>
      </c>
      <c r="L185" s="1328">
        <f>сентябрь!L175+P185</f>
        <v>0</v>
      </c>
      <c r="M185" s="1190">
        <f>D185-L185</f>
        <v>100</v>
      </c>
      <c r="N185" s="1330">
        <f>L185/D185*100</f>
        <v>0</v>
      </c>
      <c r="O185" s="1330">
        <f>SUM(T185:AX185)</f>
        <v>0</v>
      </c>
      <c r="P185" s="1330">
        <f>SUM(T186:AX186)</f>
        <v>0</v>
      </c>
      <c r="Q185" s="746"/>
      <c r="R185" s="1330" t="e">
        <f>P185/O185*100</f>
        <v>#DIV/0!</v>
      </c>
      <c r="S185" s="710" t="s">
        <v>34</v>
      </c>
      <c r="T185" s="718"/>
      <c r="U185" s="718"/>
      <c r="V185" s="718"/>
      <c r="W185" s="718"/>
      <c r="X185" s="718"/>
      <c r="Y185" s="718"/>
      <c r="Z185" s="718"/>
      <c r="AA185" s="718"/>
      <c r="AB185" s="718"/>
      <c r="AC185" s="718"/>
      <c r="AD185" s="718"/>
      <c r="AE185" s="718"/>
      <c r="AF185" s="718"/>
      <c r="AG185" s="718"/>
      <c r="AH185" s="718"/>
      <c r="AI185" s="718"/>
      <c r="AJ185" s="718"/>
      <c r="AK185" s="718"/>
      <c r="AL185" s="718"/>
      <c r="AM185" s="718"/>
      <c r="AN185" s="718"/>
      <c r="AO185" s="718"/>
      <c r="AP185" s="718"/>
      <c r="AQ185" s="718"/>
      <c r="AR185" s="718"/>
      <c r="AS185" s="718"/>
      <c r="AT185" s="718"/>
      <c r="AU185" s="718"/>
      <c r="AV185" s="718"/>
      <c r="AW185" s="718"/>
      <c r="AX185" s="718"/>
      <c r="AY185" s="1418" t="s">
        <v>326</v>
      </c>
      <c r="AZ185" s="676">
        <f t="shared" si="5"/>
        <v>17</v>
      </c>
    </row>
    <row r="186" spans="1:52" hidden="1">
      <c r="A186" s="1422"/>
      <c r="B186" s="1315"/>
      <c r="C186" s="1317"/>
      <c r="D186" s="1318"/>
      <c r="E186" s="1319"/>
      <c r="F186" s="1319"/>
      <c r="G186" s="1319"/>
      <c r="H186" s="1319"/>
      <c r="I186" s="1319"/>
      <c r="J186" s="1319"/>
      <c r="K186" s="1329"/>
      <c r="L186" s="1329"/>
      <c r="M186" s="1190"/>
      <c r="N186" s="1330"/>
      <c r="O186" s="1330"/>
      <c r="P186" s="1330"/>
      <c r="Q186" s="746"/>
      <c r="R186" s="1330"/>
      <c r="S186" s="710" t="s">
        <v>35</v>
      </c>
      <c r="T186" s="718"/>
      <c r="U186" s="718"/>
      <c r="V186" s="718"/>
      <c r="W186" s="718"/>
      <c r="X186" s="718"/>
      <c r="Y186" s="718"/>
      <c r="Z186" s="718"/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23"/>
      <c r="AW186" s="724"/>
      <c r="AX186" s="823"/>
      <c r="AY186" s="1419"/>
      <c r="AZ186" s="676">
        <f t="shared" si="5"/>
        <v>0</v>
      </c>
    </row>
    <row r="187" spans="1:52" hidden="1">
      <c r="A187" s="747">
        <v>8</v>
      </c>
      <c r="B187" s="1379" t="s">
        <v>116</v>
      </c>
      <c r="C187" s="1379"/>
      <c r="D187" s="1379"/>
      <c r="E187" s="1379">
        <v>42065</v>
      </c>
      <c r="F187" s="1379"/>
      <c r="G187" s="1379"/>
      <c r="H187" s="1379">
        <v>42300</v>
      </c>
      <c r="I187" s="1379"/>
      <c r="J187" s="1379"/>
      <c r="K187" s="1379"/>
      <c r="L187" s="1379"/>
      <c r="M187" s="1379"/>
      <c r="N187" s="1379"/>
      <c r="O187" s="1379"/>
      <c r="P187" s="1379"/>
      <c r="Q187" s="1379"/>
      <c r="R187" s="1379"/>
      <c r="S187" s="1379"/>
      <c r="T187" s="1379"/>
      <c r="U187" s="1379"/>
      <c r="V187" s="1379"/>
      <c r="W187" s="1379"/>
      <c r="X187" s="1379"/>
      <c r="Y187" s="1379"/>
      <c r="Z187" s="1379"/>
      <c r="AA187" s="1379"/>
      <c r="AB187" s="1379"/>
      <c r="AC187" s="1379"/>
      <c r="AD187" s="1379"/>
      <c r="AE187" s="1379"/>
      <c r="AF187" s="1379"/>
      <c r="AG187" s="1379"/>
      <c r="AH187" s="1379"/>
      <c r="AI187" s="1379"/>
      <c r="AJ187" s="1379"/>
      <c r="AK187" s="1379"/>
      <c r="AL187" s="1379"/>
      <c r="AM187" s="1379"/>
      <c r="AN187" s="1379"/>
      <c r="AO187" s="1379"/>
      <c r="AP187" s="1379"/>
      <c r="AQ187" s="1379"/>
      <c r="AR187" s="1379"/>
      <c r="AS187" s="1379"/>
      <c r="AT187" s="1379"/>
      <c r="AU187" s="1379"/>
      <c r="AV187" s="1379"/>
      <c r="AW187" s="1379"/>
      <c r="AX187" s="1379"/>
      <c r="AY187" s="1379"/>
    </row>
    <row r="188" spans="1:52" hidden="1">
      <c r="A188" s="1422" t="s">
        <v>166</v>
      </c>
      <c r="B188" s="1315" t="s">
        <v>93</v>
      </c>
      <c r="C188" s="1316" t="s">
        <v>38</v>
      </c>
      <c r="D188" s="1318">
        <v>3279</v>
      </c>
      <c r="E188" s="1368">
        <v>42109</v>
      </c>
      <c r="F188" s="1368">
        <v>42215</v>
      </c>
      <c r="G188" s="1368"/>
      <c r="H188" s="1368">
        <v>42123</v>
      </c>
      <c r="I188" s="1368">
        <v>42307</v>
      </c>
      <c r="J188" s="1368"/>
      <c r="K188" s="1328">
        <f>сентябрь!L178+O188</f>
        <v>0</v>
      </c>
      <c r="L188" s="1328">
        <f>сентябрь!L178+P188</f>
        <v>0</v>
      </c>
      <c r="M188" s="1229">
        <f>D188-L188</f>
        <v>3279</v>
      </c>
      <c r="N188" s="1331">
        <f>L188/D188*100</f>
        <v>0</v>
      </c>
      <c r="O188" s="1318">
        <f>SUM(T188:AX188)</f>
        <v>0</v>
      </c>
      <c r="P188" s="1331">
        <f>SUM(T189:AX189)</f>
        <v>0</v>
      </c>
      <c r="Q188" s="717"/>
      <c r="R188" s="1331" t="e">
        <f>P188/O188*100</f>
        <v>#DIV/0!</v>
      </c>
      <c r="S188" s="710" t="s">
        <v>34</v>
      </c>
      <c r="T188" s="718"/>
      <c r="U188" s="718"/>
      <c r="V188" s="718"/>
      <c r="W188" s="718"/>
      <c r="X188" s="718"/>
      <c r="Y188" s="718"/>
      <c r="Z188" s="718"/>
      <c r="AA188" s="718"/>
      <c r="AB188" s="718"/>
      <c r="AC188" s="718"/>
      <c r="AD188" s="718"/>
      <c r="AE188" s="718"/>
      <c r="AF188" s="718"/>
      <c r="AG188" s="718"/>
      <c r="AH188" s="718"/>
      <c r="AI188" s="718"/>
      <c r="AJ188" s="718"/>
      <c r="AK188" s="718"/>
      <c r="AL188" s="718"/>
      <c r="AM188" s="718"/>
      <c r="AN188" s="718"/>
      <c r="AO188" s="718"/>
      <c r="AP188" s="718"/>
      <c r="AQ188" s="718"/>
      <c r="AR188" s="718"/>
      <c r="AS188" s="718"/>
      <c r="AT188" s="718"/>
      <c r="AU188" s="718"/>
      <c r="AV188" s="718"/>
      <c r="AW188" s="718"/>
      <c r="AX188" s="718"/>
      <c r="AY188" s="1316" t="s">
        <v>393</v>
      </c>
    </row>
    <row r="189" spans="1:52" hidden="1">
      <c r="A189" s="1422"/>
      <c r="B189" s="1315"/>
      <c r="C189" s="1317"/>
      <c r="D189" s="1318"/>
      <c r="E189" s="1368"/>
      <c r="F189" s="1368"/>
      <c r="G189" s="1368"/>
      <c r="H189" s="1368"/>
      <c r="I189" s="1368"/>
      <c r="J189" s="1368"/>
      <c r="K189" s="1329"/>
      <c r="L189" s="1329"/>
      <c r="M189" s="1230"/>
      <c r="N189" s="1332"/>
      <c r="O189" s="1318"/>
      <c r="P189" s="1332"/>
      <c r="Q189" s="719"/>
      <c r="R189" s="1332"/>
      <c r="S189" s="710" t="s">
        <v>35</v>
      </c>
      <c r="T189" s="718"/>
      <c r="U189" s="718"/>
      <c r="V189" s="718"/>
      <c r="W189" s="718"/>
      <c r="X189" s="718"/>
      <c r="Y189" s="718"/>
      <c r="Z189" s="718"/>
      <c r="AA189" s="718"/>
      <c r="AB189" s="718"/>
      <c r="AC189" s="718"/>
      <c r="AD189" s="718"/>
      <c r="AE189" s="718"/>
      <c r="AF189" s="718"/>
      <c r="AG189" s="718"/>
      <c r="AH189" s="718"/>
      <c r="AI189" s="718"/>
      <c r="AJ189" s="718"/>
      <c r="AK189" s="718"/>
      <c r="AL189" s="718"/>
      <c r="AM189" s="718"/>
      <c r="AN189" s="718"/>
      <c r="AO189" s="718"/>
      <c r="AP189" s="718"/>
      <c r="AQ189" s="718"/>
      <c r="AR189" s="718"/>
      <c r="AS189" s="718"/>
      <c r="AT189" s="718"/>
      <c r="AU189" s="718"/>
      <c r="AV189" s="723"/>
      <c r="AW189" s="724"/>
      <c r="AX189" s="823"/>
      <c r="AY189" s="1317"/>
    </row>
    <row r="190" spans="1:52" hidden="1">
      <c r="A190" s="1422" t="s">
        <v>311</v>
      </c>
      <c r="B190" s="1315" t="s">
        <v>111</v>
      </c>
      <c r="C190" s="1316" t="s">
        <v>39</v>
      </c>
      <c r="D190" s="1318">
        <v>100</v>
      </c>
      <c r="E190" s="1368">
        <v>42085</v>
      </c>
      <c r="F190" s="1368">
        <v>42175</v>
      </c>
      <c r="G190" s="1368"/>
      <c r="H190" s="1368">
        <v>42110</v>
      </c>
      <c r="I190" s="1368">
        <f>F190+20</f>
        <v>42195</v>
      </c>
      <c r="J190" s="1368"/>
      <c r="K190" s="1328">
        <f>сентябрь!L180+O190</f>
        <v>0</v>
      </c>
      <c r="L190" s="1328">
        <f>сентябрь!L180+P190</f>
        <v>0</v>
      </c>
      <c r="M190" s="1229">
        <f>D190-L190</f>
        <v>100</v>
      </c>
      <c r="N190" s="1331">
        <f>L190/D190*100</f>
        <v>0</v>
      </c>
      <c r="O190" s="1318">
        <f>SUM(T190:AX190)</f>
        <v>0</v>
      </c>
      <c r="P190" s="1331">
        <f>SUM(T191:AX191)</f>
        <v>0</v>
      </c>
      <c r="Q190" s="717"/>
      <c r="R190" s="1331" t="e">
        <f>P190/O190*100</f>
        <v>#DIV/0!</v>
      </c>
      <c r="S190" s="710" t="s">
        <v>34</v>
      </c>
      <c r="T190" s="718"/>
      <c r="U190" s="718"/>
      <c r="V190" s="718"/>
      <c r="W190" s="718"/>
      <c r="X190" s="718"/>
      <c r="Y190" s="718"/>
      <c r="Z190" s="718"/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/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1316"/>
    </row>
    <row r="191" spans="1:52" hidden="1">
      <c r="A191" s="1422"/>
      <c r="B191" s="1315"/>
      <c r="C191" s="1317"/>
      <c r="D191" s="1318"/>
      <c r="E191" s="1368"/>
      <c r="F191" s="1368"/>
      <c r="G191" s="1368"/>
      <c r="H191" s="1368"/>
      <c r="I191" s="1368"/>
      <c r="J191" s="1368"/>
      <c r="K191" s="1329"/>
      <c r="L191" s="1329"/>
      <c r="M191" s="1230"/>
      <c r="N191" s="1332"/>
      <c r="O191" s="1318"/>
      <c r="P191" s="1332"/>
      <c r="Q191" s="719"/>
      <c r="R191" s="1332"/>
      <c r="S191" s="710" t="s">
        <v>35</v>
      </c>
      <c r="T191" s="718"/>
      <c r="U191" s="718"/>
      <c r="V191" s="718"/>
      <c r="W191" s="718"/>
      <c r="X191" s="718"/>
      <c r="Y191" s="718"/>
      <c r="Z191" s="718"/>
      <c r="AA191" s="718"/>
      <c r="AB191" s="718"/>
      <c r="AC191" s="718"/>
      <c r="AD191" s="718"/>
      <c r="AE191" s="718"/>
      <c r="AF191" s="718"/>
      <c r="AG191" s="718"/>
      <c r="AH191" s="718"/>
      <c r="AI191" s="718"/>
      <c r="AJ191" s="718"/>
      <c r="AK191" s="718"/>
      <c r="AL191" s="718"/>
      <c r="AM191" s="718"/>
      <c r="AN191" s="718"/>
      <c r="AO191" s="718"/>
      <c r="AP191" s="718"/>
      <c r="AQ191" s="718"/>
      <c r="AR191" s="718"/>
      <c r="AS191" s="718"/>
      <c r="AT191" s="718"/>
      <c r="AU191" s="718"/>
      <c r="AV191" s="723"/>
      <c r="AW191" s="724"/>
      <c r="AX191" s="823"/>
      <c r="AY191" s="1317"/>
    </row>
    <row r="192" spans="1:52" hidden="1">
      <c r="A192" s="1422" t="s">
        <v>312</v>
      </c>
      <c r="B192" s="1315" t="s">
        <v>96</v>
      </c>
      <c r="C192" s="1316" t="s">
        <v>39</v>
      </c>
      <c r="D192" s="1318">
        <v>100</v>
      </c>
      <c r="E192" s="1368">
        <v>42109</v>
      </c>
      <c r="F192" s="1368"/>
      <c r="G192" s="1368"/>
      <c r="H192" s="1368">
        <v>42123</v>
      </c>
      <c r="I192" s="1368"/>
      <c r="J192" s="1368"/>
      <c r="K192" s="1328">
        <f>сентябрь!L182+O192</f>
        <v>0</v>
      </c>
      <c r="L192" s="1328">
        <f>сентябрь!L182+P192</f>
        <v>0</v>
      </c>
      <c r="M192" s="1229">
        <f>D192-L192</f>
        <v>100</v>
      </c>
      <c r="N192" s="1331">
        <f>L192/D192*100</f>
        <v>0</v>
      </c>
      <c r="O192" s="1318">
        <f>SUM(T192:AX192)</f>
        <v>0</v>
      </c>
      <c r="P192" s="1331">
        <f>SUM(T193:AX193)</f>
        <v>0</v>
      </c>
      <c r="Q192" s="717"/>
      <c r="R192" s="1331" t="e">
        <f>P192/O192*100</f>
        <v>#DIV/0!</v>
      </c>
      <c r="S192" s="710" t="s">
        <v>34</v>
      </c>
      <c r="T192" s="718"/>
      <c r="U192" s="718"/>
      <c r="V192" s="718"/>
      <c r="W192" s="718"/>
      <c r="X192" s="718"/>
      <c r="Y192" s="718"/>
      <c r="Z192" s="718"/>
      <c r="AA192" s="718"/>
      <c r="AB192" s="718"/>
      <c r="AC192" s="718"/>
      <c r="AD192" s="718"/>
      <c r="AE192" s="718"/>
      <c r="AF192" s="718"/>
      <c r="AG192" s="718"/>
      <c r="AH192" s="718"/>
      <c r="AI192" s="718"/>
      <c r="AJ192" s="718"/>
      <c r="AK192" s="718"/>
      <c r="AL192" s="718"/>
      <c r="AM192" s="718"/>
      <c r="AN192" s="718"/>
      <c r="AO192" s="718"/>
      <c r="AP192" s="718"/>
      <c r="AQ192" s="718"/>
      <c r="AR192" s="718"/>
      <c r="AS192" s="718"/>
      <c r="AT192" s="718"/>
      <c r="AU192" s="718"/>
      <c r="AV192" s="718"/>
      <c r="AW192" s="718"/>
      <c r="AX192" s="718"/>
      <c r="AY192" s="1316"/>
    </row>
    <row r="193" spans="1:51" hidden="1">
      <c r="A193" s="1422"/>
      <c r="B193" s="1315"/>
      <c r="C193" s="1317"/>
      <c r="D193" s="1318"/>
      <c r="E193" s="1368"/>
      <c r="F193" s="1368"/>
      <c r="G193" s="1368"/>
      <c r="H193" s="1368"/>
      <c r="I193" s="1368"/>
      <c r="J193" s="1368"/>
      <c r="K193" s="1329"/>
      <c r="L193" s="1329"/>
      <c r="M193" s="1230"/>
      <c r="N193" s="1332"/>
      <c r="O193" s="1318"/>
      <c r="P193" s="1332"/>
      <c r="Q193" s="719"/>
      <c r="R193" s="1332"/>
      <c r="S193" s="710" t="s">
        <v>35</v>
      </c>
      <c r="T193" s="718"/>
      <c r="U193" s="718"/>
      <c r="V193" s="718"/>
      <c r="W193" s="718"/>
      <c r="X193" s="718"/>
      <c r="Y193" s="718"/>
      <c r="Z193" s="718"/>
      <c r="AA193" s="718"/>
      <c r="AB193" s="718"/>
      <c r="AC193" s="718"/>
      <c r="AD193" s="718"/>
      <c r="AE193" s="718"/>
      <c r="AF193" s="718"/>
      <c r="AG193" s="718"/>
      <c r="AH193" s="718"/>
      <c r="AI193" s="718"/>
      <c r="AJ193" s="718"/>
      <c r="AK193" s="718"/>
      <c r="AL193" s="718"/>
      <c r="AM193" s="718"/>
      <c r="AN193" s="718"/>
      <c r="AO193" s="718"/>
      <c r="AP193" s="718"/>
      <c r="AQ193" s="718"/>
      <c r="AR193" s="718"/>
      <c r="AS193" s="718"/>
      <c r="AT193" s="718"/>
      <c r="AU193" s="718"/>
      <c r="AV193" s="723"/>
      <c r="AW193" s="724"/>
      <c r="AX193" s="823"/>
      <c r="AY193" s="1317"/>
    </row>
    <row r="194" spans="1:51" hidden="1">
      <c r="A194" s="1422" t="s">
        <v>313</v>
      </c>
      <c r="B194" s="1315" t="s">
        <v>117</v>
      </c>
      <c r="C194" s="1316" t="s">
        <v>39</v>
      </c>
      <c r="D194" s="1318">
        <v>100</v>
      </c>
      <c r="E194" s="1368">
        <v>42109</v>
      </c>
      <c r="F194" s="1368"/>
      <c r="G194" s="1368"/>
      <c r="H194" s="1368">
        <v>42112</v>
      </c>
      <c r="I194" s="1368"/>
      <c r="J194" s="1368"/>
      <c r="K194" s="1328">
        <f>сентябрь!L184+O194</f>
        <v>0</v>
      </c>
      <c r="L194" s="1328">
        <f>сентябрь!L184+P194</f>
        <v>0</v>
      </c>
      <c r="M194" s="1229">
        <f>D194-L194</f>
        <v>100</v>
      </c>
      <c r="N194" s="1331">
        <f>L194/D194*100</f>
        <v>0</v>
      </c>
      <c r="O194" s="1318">
        <f>SUM(T194:AX194)</f>
        <v>0</v>
      </c>
      <c r="P194" s="1331">
        <f>SUM(T195:AX195)</f>
        <v>0</v>
      </c>
      <c r="Q194" s="717"/>
      <c r="R194" s="1331" t="e">
        <f>P194/O194*100</f>
        <v>#DIV/0!</v>
      </c>
      <c r="S194" s="710" t="s">
        <v>34</v>
      </c>
      <c r="T194" s="718"/>
      <c r="U194" s="718"/>
      <c r="V194" s="718"/>
      <c r="W194" s="718"/>
      <c r="X194" s="718"/>
      <c r="Y194" s="718"/>
      <c r="Z194" s="718"/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/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1316"/>
    </row>
    <row r="195" spans="1:51" hidden="1">
      <c r="A195" s="1422"/>
      <c r="B195" s="1315"/>
      <c r="C195" s="1317"/>
      <c r="D195" s="1318"/>
      <c r="E195" s="1368"/>
      <c r="F195" s="1368"/>
      <c r="G195" s="1368"/>
      <c r="H195" s="1368"/>
      <c r="I195" s="1368"/>
      <c r="J195" s="1368"/>
      <c r="K195" s="1329"/>
      <c r="L195" s="1329"/>
      <c r="M195" s="1230"/>
      <c r="N195" s="1332"/>
      <c r="O195" s="1318"/>
      <c r="P195" s="1332"/>
      <c r="Q195" s="719"/>
      <c r="R195" s="1332"/>
      <c r="S195" s="710" t="s">
        <v>35</v>
      </c>
      <c r="T195" s="718"/>
      <c r="U195" s="718"/>
      <c r="V195" s="718"/>
      <c r="W195" s="718"/>
      <c r="X195" s="718"/>
      <c r="Y195" s="718"/>
      <c r="Z195" s="718"/>
      <c r="AA195" s="718"/>
      <c r="AB195" s="718"/>
      <c r="AC195" s="718"/>
      <c r="AD195" s="718"/>
      <c r="AE195" s="718"/>
      <c r="AF195" s="718"/>
      <c r="AG195" s="718"/>
      <c r="AH195" s="718"/>
      <c r="AI195" s="718"/>
      <c r="AJ195" s="718"/>
      <c r="AK195" s="718"/>
      <c r="AL195" s="718"/>
      <c r="AM195" s="718"/>
      <c r="AN195" s="718"/>
      <c r="AO195" s="718"/>
      <c r="AP195" s="718"/>
      <c r="AQ195" s="718"/>
      <c r="AR195" s="718"/>
      <c r="AS195" s="718"/>
      <c r="AT195" s="718"/>
      <c r="AU195" s="718"/>
      <c r="AV195" s="723"/>
      <c r="AW195" s="724"/>
      <c r="AX195" s="823"/>
      <c r="AY195" s="1317"/>
    </row>
    <row r="196" spans="1:51" hidden="1">
      <c r="A196" s="1422" t="s">
        <v>314</v>
      </c>
      <c r="B196" s="1315" t="s">
        <v>118</v>
      </c>
      <c r="C196" s="1316" t="s">
        <v>39</v>
      </c>
      <c r="D196" s="1318">
        <v>100</v>
      </c>
      <c r="E196" s="1368">
        <v>42113</v>
      </c>
      <c r="F196" s="1368"/>
      <c r="G196" s="1368"/>
      <c r="H196" s="1368">
        <v>42137</v>
      </c>
      <c r="I196" s="1368"/>
      <c r="J196" s="1368"/>
      <c r="K196" s="1328">
        <f>сентябрь!L186+O196</f>
        <v>0</v>
      </c>
      <c r="L196" s="1328">
        <f>сентябрь!L186+P196</f>
        <v>0</v>
      </c>
      <c r="M196" s="1229">
        <f>D196-L196</f>
        <v>100</v>
      </c>
      <c r="N196" s="1331">
        <f>L196/D196*100</f>
        <v>0</v>
      </c>
      <c r="O196" s="1318">
        <f>SUM(T196:AX196)</f>
        <v>0</v>
      </c>
      <c r="P196" s="1331">
        <f>SUM(T197:AX197)</f>
        <v>0</v>
      </c>
      <c r="Q196" s="717"/>
      <c r="R196" s="1331" t="e">
        <f>P196/O196*100</f>
        <v>#DIV/0!</v>
      </c>
      <c r="S196" s="710" t="s">
        <v>34</v>
      </c>
      <c r="T196" s="718"/>
      <c r="U196" s="718"/>
      <c r="V196" s="718"/>
      <c r="W196" s="718"/>
      <c r="X196" s="718"/>
      <c r="Y196" s="718"/>
      <c r="Z196" s="718"/>
      <c r="AA196" s="718"/>
      <c r="AB196" s="718"/>
      <c r="AC196" s="718"/>
      <c r="AD196" s="718"/>
      <c r="AE196" s="718"/>
      <c r="AF196" s="718"/>
      <c r="AG196" s="718"/>
      <c r="AH196" s="718"/>
      <c r="AI196" s="718"/>
      <c r="AJ196" s="718"/>
      <c r="AK196" s="718"/>
      <c r="AL196" s="718"/>
      <c r="AM196" s="718"/>
      <c r="AN196" s="718"/>
      <c r="AO196" s="718"/>
      <c r="AP196" s="718"/>
      <c r="AQ196" s="718"/>
      <c r="AR196" s="718"/>
      <c r="AS196" s="718"/>
      <c r="AT196" s="718"/>
      <c r="AU196" s="718"/>
      <c r="AV196" s="718"/>
      <c r="AW196" s="718"/>
      <c r="AX196" s="718"/>
      <c r="AY196" s="1316"/>
    </row>
    <row r="197" spans="1:51" hidden="1">
      <c r="A197" s="1422"/>
      <c r="B197" s="1315"/>
      <c r="C197" s="1317"/>
      <c r="D197" s="1318"/>
      <c r="E197" s="1368"/>
      <c r="F197" s="1368"/>
      <c r="G197" s="1368"/>
      <c r="H197" s="1368"/>
      <c r="I197" s="1368"/>
      <c r="J197" s="1368"/>
      <c r="K197" s="1329"/>
      <c r="L197" s="1329"/>
      <c r="M197" s="1230"/>
      <c r="N197" s="1332"/>
      <c r="O197" s="1318"/>
      <c r="P197" s="1332"/>
      <c r="Q197" s="719"/>
      <c r="R197" s="1332"/>
      <c r="S197" s="710" t="s">
        <v>35</v>
      </c>
      <c r="T197" s="718"/>
      <c r="U197" s="718"/>
      <c r="V197" s="718"/>
      <c r="W197" s="718"/>
      <c r="X197" s="718"/>
      <c r="Y197" s="718"/>
      <c r="Z197" s="718"/>
      <c r="AA197" s="718"/>
      <c r="AB197" s="718"/>
      <c r="AC197" s="718"/>
      <c r="AD197" s="718"/>
      <c r="AE197" s="718"/>
      <c r="AF197" s="718"/>
      <c r="AG197" s="718"/>
      <c r="AH197" s="718"/>
      <c r="AI197" s="718"/>
      <c r="AJ197" s="718"/>
      <c r="AK197" s="718"/>
      <c r="AL197" s="718"/>
      <c r="AM197" s="718"/>
      <c r="AN197" s="718"/>
      <c r="AO197" s="718"/>
      <c r="AP197" s="718"/>
      <c r="AQ197" s="718"/>
      <c r="AR197" s="718"/>
      <c r="AS197" s="718"/>
      <c r="AT197" s="718"/>
      <c r="AU197" s="718"/>
      <c r="AV197" s="723"/>
      <c r="AW197" s="724"/>
      <c r="AX197" s="823"/>
      <c r="AY197" s="1317"/>
    </row>
    <row r="198" spans="1:51" hidden="1">
      <c r="A198" s="1422" t="s">
        <v>315</v>
      </c>
      <c r="B198" s="1315" t="s">
        <v>8</v>
      </c>
      <c r="C198" s="1316" t="s">
        <v>39</v>
      </c>
      <c r="D198" s="1318">
        <v>100</v>
      </c>
      <c r="E198" s="1368">
        <v>42065</v>
      </c>
      <c r="F198" s="1368">
        <v>42175</v>
      </c>
      <c r="G198" s="1368"/>
      <c r="H198" s="1368">
        <v>42144</v>
      </c>
      <c r="I198" s="1368">
        <f>F198+79</f>
        <v>42254</v>
      </c>
      <c r="J198" s="1368"/>
      <c r="K198" s="1328">
        <f>сентябрь!L188+O198</f>
        <v>0</v>
      </c>
      <c r="L198" s="1328">
        <f>сентябрь!L188+P198</f>
        <v>0</v>
      </c>
      <c r="M198" s="1229">
        <f>D198-L198</f>
        <v>100</v>
      </c>
      <c r="N198" s="1331">
        <f>L198/D198*100</f>
        <v>0</v>
      </c>
      <c r="O198" s="1318">
        <f>SUM(T198:AX198)</f>
        <v>0</v>
      </c>
      <c r="P198" s="1331">
        <f>SUM(T199:AX199)</f>
        <v>0</v>
      </c>
      <c r="Q198" s="717"/>
      <c r="R198" s="1331" t="e">
        <f>P198/O198*100</f>
        <v>#DIV/0!</v>
      </c>
      <c r="S198" s="710" t="s">
        <v>34</v>
      </c>
      <c r="T198" s="718"/>
      <c r="U198" s="718"/>
      <c r="V198" s="718"/>
      <c r="W198" s="718"/>
      <c r="X198" s="718"/>
      <c r="Y198" s="718"/>
      <c r="Z198" s="718"/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1316"/>
    </row>
    <row r="199" spans="1:51" hidden="1">
      <c r="A199" s="1422"/>
      <c r="B199" s="1315"/>
      <c r="C199" s="1317"/>
      <c r="D199" s="1318"/>
      <c r="E199" s="1368"/>
      <c r="F199" s="1368"/>
      <c r="G199" s="1368"/>
      <c r="H199" s="1368"/>
      <c r="I199" s="1368"/>
      <c r="J199" s="1368"/>
      <c r="K199" s="1329"/>
      <c r="L199" s="1329"/>
      <c r="M199" s="1230"/>
      <c r="N199" s="1332"/>
      <c r="O199" s="1318"/>
      <c r="P199" s="1332"/>
      <c r="Q199" s="719"/>
      <c r="R199" s="1332"/>
      <c r="S199" s="710" t="s">
        <v>35</v>
      </c>
      <c r="T199" s="718"/>
      <c r="U199" s="718"/>
      <c r="V199" s="718"/>
      <c r="W199" s="718"/>
      <c r="X199" s="718"/>
      <c r="Y199" s="718"/>
      <c r="Z199" s="718"/>
      <c r="AA199" s="718"/>
      <c r="AB199" s="718"/>
      <c r="AC199" s="718"/>
      <c r="AD199" s="718"/>
      <c r="AE199" s="718"/>
      <c r="AF199" s="718"/>
      <c r="AG199" s="718"/>
      <c r="AH199" s="718"/>
      <c r="AI199" s="718"/>
      <c r="AJ199" s="718"/>
      <c r="AK199" s="718"/>
      <c r="AL199" s="718"/>
      <c r="AM199" s="718"/>
      <c r="AN199" s="718"/>
      <c r="AO199" s="718"/>
      <c r="AP199" s="718"/>
      <c r="AQ199" s="718"/>
      <c r="AR199" s="718"/>
      <c r="AS199" s="718"/>
      <c r="AT199" s="718"/>
      <c r="AU199" s="718"/>
      <c r="AV199" s="723"/>
      <c r="AW199" s="724"/>
      <c r="AX199" s="823"/>
      <c r="AY199" s="1317"/>
    </row>
    <row r="200" spans="1:51" hidden="1">
      <c r="A200" s="1422" t="s">
        <v>316</v>
      </c>
      <c r="B200" s="1315" t="s">
        <v>119</v>
      </c>
      <c r="C200" s="1316" t="s">
        <v>39</v>
      </c>
      <c r="D200" s="1318">
        <v>100</v>
      </c>
      <c r="E200" s="1368">
        <v>42138</v>
      </c>
      <c r="F200" s="1368"/>
      <c r="G200" s="1368"/>
      <c r="H200" s="1368">
        <v>42147</v>
      </c>
      <c r="I200" s="1368"/>
      <c r="J200" s="1368"/>
      <c r="K200" s="1328">
        <f>сентябрь!L190+O200</f>
        <v>0</v>
      </c>
      <c r="L200" s="1328">
        <f>сентябрь!L190+P200</f>
        <v>0</v>
      </c>
      <c r="M200" s="1229">
        <f>D200-L200</f>
        <v>100</v>
      </c>
      <c r="N200" s="1331">
        <f>L200/D200*100</f>
        <v>0</v>
      </c>
      <c r="O200" s="1318">
        <f>SUM(T200:AX200)</f>
        <v>0</v>
      </c>
      <c r="P200" s="1331">
        <f>SUM(T201:AX201)</f>
        <v>0</v>
      </c>
      <c r="Q200" s="717"/>
      <c r="R200" s="1331" t="e">
        <f>P200/O200*100</f>
        <v>#DIV/0!</v>
      </c>
      <c r="S200" s="710" t="s">
        <v>34</v>
      </c>
      <c r="T200" s="718"/>
      <c r="U200" s="718"/>
      <c r="V200" s="718"/>
      <c r="W200" s="718"/>
      <c r="X200" s="718"/>
      <c r="Y200" s="718"/>
      <c r="Z200" s="718"/>
      <c r="AA200" s="718"/>
      <c r="AB200" s="718"/>
      <c r="AC200" s="718"/>
      <c r="AD200" s="718"/>
      <c r="AE200" s="718"/>
      <c r="AF200" s="718"/>
      <c r="AG200" s="718"/>
      <c r="AH200" s="718"/>
      <c r="AI200" s="718"/>
      <c r="AJ200" s="718"/>
      <c r="AK200" s="718"/>
      <c r="AL200" s="718"/>
      <c r="AM200" s="718"/>
      <c r="AN200" s="718"/>
      <c r="AO200" s="718"/>
      <c r="AP200" s="718"/>
      <c r="AQ200" s="718"/>
      <c r="AR200" s="718"/>
      <c r="AS200" s="718"/>
      <c r="AT200" s="718"/>
      <c r="AU200" s="718"/>
      <c r="AV200" s="718"/>
      <c r="AW200" s="718"/>
      <c r="AX200" s="718"/>
      <c r="AY200" s="1316"/>
    </row>
    <row r="201" spans="1:51" hidden="1">
      <c r="A201" s="1422"/>
      <c r="B201" s="1315"/>
      <c r="C201" s="1317"/>
      <c r="D201" s="1318"/>
      <c r="E201" s="1368"/>
      <c r="F201" s="1368"/>
      <c r="G201" s="1368"/>
      <c r="H201" s="1368"/>
      <c r="I201" s="1368"/>
      <c r="J201" s="1368"/>
      <c r="K201" s="1329"/>
      <c r="L201" s="1329"/>
      <c r="M201" s="1230"/>
      <c r="N201" s="1332"/>
      <c r="O201" s="1318"/>
      <c r="P201" s="1332"/>
      <c r="Q201" s="719"/>
      <c r="R201" s="1332"/>
      <c r="S201" s="710" t="s">
        <v>35</v>
      </c>
      <c r="T201" s="718"/>
      <c r="U201" s="718"/>
      <c r="V201" s="718"/>
      <c r="W201" s="718"/>
      <c r="X201" s="718"/>
      <c r="Y201" s="718"/>
      <c r="Z201" s="718"/>
      <c r="AA201" s="718"/>
      <c r="AB201" s="718"/>
      <c r="AC201" s="718"/>
      <c r="AD201" s="718"/>
      <c r="AE201" s="718"/>
      <c r="AF201" s="718"/>
      <c r="AG201" s="718"/>
      <c r="AH201" s="718"/>
      <c r="AI201" s="718"/>
      <c r="AJ201" s="718"/>
      <c r="AK201" s="718"/>
      <c r="AL201" s="718"/>
      <c r="AM201" s="718"/>
      <c r="AN201" s="718"/>
      <c r="AO201" s="718"/>
      <c r="AP201" s="718"/>
      <c r="AQ201" s="718"/>
      <c r="AR201" s="718"/>
      <c r="AS201" s="718"/>
      <c r="AT201" s="718"/>
      <c r="AU201" s="718"/>
      <c r="AV201" s="723"/>
      <c r="AW201" s="724"/>
      <c r="AX201" s="823"/>
      <c r="AY201" s="1317"/>
    </row>
    <row r="202" spans="1:51" hidden="1">
      <c r="A202" s="1422" t="s">
        <v>317</v>
      </c>
      <c r="B202" s="1315" t="s">
        <v>120</v>
      </c>
      <c r="C202" s="1316" t="s">
        <v>39</v>
      </c>
      <c r="D202" s="1318">
        <v>100</v>
      </c>
      <c r="E202" s="1368">
        <v>42124</v>
      </c>
      <c r="F202" s="1368"/>
      <c r="G202" s="1368"/>
      <c r="H202" s="1368">
        <v>42153</v>
      </c>
      <c r="I202" s="1368"/>
      <c r="J202" s="1368"/>
      <c r="K202" s="1328">
        <f>сентябрь!L192+O202</f>
        <v>0</v>
      </c>
      <c r="L202" s="1328">
        <f>сентябрь!L192+P202</f>
        <v>0</v>
      </c>
      <c r="M202" s="1229">
        <f>D202-L202</f>
        <v>100</v>
      </c>
      <c r="N202" s="1331">
        <f>L202/D202*100</f>
        <v>0</v>
      </c>
      <c r="O202" s="1318">
        <f>SUM(T202:AX202)</f>
        <v>0</v>
      </c>
      <c r="P202" s="1331">
        <f>SUM(T203:AX203)</f>
        <v>0</v>
      </c>
      <c r="Q202" s="717"/>
      <c r="R202" s="1331" t="e">
        <f>P202/O202*100</f>
        <v>#DIV/0!</v>
      </c>
      <c r="S202" s="710" t="s">
        <v>34</v>
      </c>
      <c r="T202" s="718"/>
      <c r="U202" s="718"/>
      <c r="V202" s="718"/>
      <c r="W202" s="718"/>
      <c r="X202" s="718"/>
      <c r="Y202" s="718"/>
      <c r="Z202" s="718"/>
      <c r="AA202" s="718"/>
      <c r="AB202" s="718"/>
      <c r="AC202" s="718"/>
      <c r="AD202" s="718"/>
      <c r="AE202" s="718"/>
      <c r="AF202" s="718"/>
      <c r="AG202" s="718"/>
      <c r="AH202" s="718"/>
      <c r="AI202" s="718"/>
      <c r="AJ202" s="718"/>
      <c r="AK202" s="718"/>
      <c r="AL202" s="718"/>
      <c r="AM202" s="718"/>
      <c r="AN202" s="718"/>
      <c r="AO202" s="718"/>
      <c r="AP202" s="718"/>
      <c r="AQ202" s="718"/>
      <c r="AR202" s="718"/>
      <c r="AS202" s="718"/>
      <c r="AT202" s="718"/>
      <c r="AU202" s="718"/>
      <c r="AV202" s="718"/>
      <c r="AW202" s="718"/>
      <c r="AX202" s="718"/>
      <c r="AY202" s="1316"/>
    </row>
    <row r="203" spans="1:51" hidden="1">
      <c r="A203" s="1422"/>
      <c r="B203" s="1315"/>
      <c r="C203" s="1317"/>
      <c r="D203" s="1318"/>
      <c r="E203" s="1368"/>
      <c r="F203" s="1368"/>
      <c r="G203" s="1368"/>
      <c r="H203" s="1368"/>
      <c r="I203" s="1368"/>
      <c r="J203" s="1368"/>
      <c r="K203" s="1329"/>
      <c r="L203" s="1329"/>
      <c r="M203" s="1230"/>
      <c r="N203" s="1332"/>
      <c r="O203" s="1318"/>
      <c r="P203" s="1332"/>
      <c r="Q203" s="719"/>
      <c r="R203" s="1332"/>
      <c r="S203" s="710" t="s">
        <v>35</v>
      </c>
      <c r="T203" s="718"/>
      <c r="U203" s="718"/>
      <c r="V203" s="718"/>
      <c r="W203" s="718"/>
      <c r="X203" s="718"/>
      <c r="Y203" s="718"/>
      <c r="Z203" s="718"/>
      <c r="AA203" s="718"/>
      <c r="AB203" s="718"/>
      <c r="AC203" s="718"/>
      <c r="AD203" s="718"/>
      <c r="AE203" s="718"/>
      <c r="AF203" s="718"/>
      <c r="AG203" s="718"/>
      <c r="AH203" s="718"/>
      <c r="AI203" s="718"/>
      <c r="AJ203" s="718"/>
      <c r="AK203" s="718"/>
      <c r="AL203" s="718"/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23"/>
      <c r="AW203" s="724"/>
      <c r="AX203" s="823"/>
      <c r="AY203" s="1317"/>
    </row>
    <row r="204" spans="1:51" hidden="1">
      <c r="A204" s="1422" t="s">
        <v>318</v>
      </c>
      <c r="B204" s="1315" t="s">
        <v>8</v>
      </c>
      <c r="C204" s="1316" t="s">
        <v>39</v>
      </c>
      <c r="D204" s="1318">
        <v>100</v>
      </c>
      <c r="E204" s="1368">
        <v>42065</v>
      </c>
      <c r="F204" s="1368">
        <v>42175</v>
      </c>
      <c r="G204" s="1368"/>
      <c r="H204" s="1368">
        <v>42205</v>
      </c>
      <c r="I204" s="1368"/>
      <c r="J204" s="1368"/>
      <c r="K204" s="1328">
        <f>сентябрь!L194+O204</f>
        <v>0</v>
      </c>
      <c r="L204" s="1328">
        <f>сентябрь!L194+P204</f>
        <v>0</v>
      </c>
      <c r="M204" s="1229">
        <f>D204-L204</f>
        <v>100</v>
      </c>
      <c r="N204" s="1331">
        <f>L204/D204*100</f>
        <v>0</v>
      </c>
      <c r="O204" s="1318">
        <f>SUM(T204:AX204)</f>
        <v>0</v>
      </c>
      <c r="P204" s="1331">
        <f>SUM(T205:AX205)</f>
        <v>0</v>
      </c>
      <c r="Q204" s="717"/>
      <c r="R204" s="1331" t="e">
        <f>P204/O204*100</f>
        <v>#DIV/0!</v>
      </c>
      <c r="S204" s="710" t="s">
        <v>34</v>
      </c>
      <c r="T204" s="718"/>
      <c r="U204" s="718"/>
      <c r="V204" s="718"/>
      <c r="W204" s="718"/>
      <c r="X204" s="718"/>
      <c r="Y204" s="718"/>
      <c r="Z204" s="718"/>
      <c r="AA204" s="718"/>
      <c r="AB204" s="718"/>
      <c r="AC204" s="718"/>
      <c r="AD204" s="718"/>
      <c r="AE204" s="718"/>
      <c r="AF204" s="718"/>
      <c r="AG204" s="718"/>
      <c r="AH204" s="718"/>
      <c r="AI204" s="718"/>
      <c r="AJ204" s="718"/>
      <c r="AK204" s="718"/>
      <c r="AL204" s="718"/>
      <c r="AM204" s="718"/>
      <c r="AN204" s="718"/>
      <c r="AO204" s="718"/>
      <c r="AP204" s="718"/>
      <c r="AQ204" s="718"/>
      <c r="AR204" s="718"/>
      <c r="AS204" s="718"/>
      <c r="AT204" s="718"/>
      <c r="AU204" s="718"/>
      <c r="AV204" s="718"/>
      <c r="AW204" s="718"/>
      <c r="AX204" s="718"/>
      <c r="AY204" s="1316"/>
    </row>
    <row r="205" spans="1:51" hidden="1">
      <c r="A205" s="1422"/>
      <c r="B205" s="1315"/>
      <c r="C205" s="1317"/>
      <c r="D205" s="1318"/>
      <c r="E205" s="1368"/>
      <c r="F205" s="1368"/>
      <c r="G205" s="1368"/>
      <c r="H205" s="1368"/>
      <c r="I205" s="1368"/>
      <c r="J205" s="1368"/>
      <c r="K205" s="1329"/>
      <c r="L205" s="1329"/>
      <c r="M205" s="1230"/>
      <c r="N205" s="1332"/>
      <c r="O205" s="1318"/>
      <c r="P205" s="1332"/>
      <c r="Q205" s="719"/>
      <c r="R205" s="1332"/>
      <c r="S205" s="710" t="s">
        <v>35</v>
      </c>
      <c r="T205" s="718"/>
      <c r="U205" s="718"/>
      <c r="V205" s="718"/>
      <c r="W205" s="718"/>
      <c r="X205" s="718"/>
      <c r="Y205" s="718"/>
      <c r="Z205" s="718"/>
      <c r="AA205" s="718"/>
      <c r="AB205" s="718"/>
      <c r="AC205" s="718"/>
      <c r="AD205" s="718"/>
      <c r="AE205" s="718"/>
      <c r="AF205" s="718"/>
      <c r="AG205" s="718"/>
      <c r="AH205" s="718"/>
      <c r="AI205" s="718"/>
      <c r="AJ205" s="718"/>
      <c r="AK205" s="718"/>
      <c r="AL205" s="718"/>
      <c r="AM205" s="718"/>
      <c r="AN205" s="718"/>
      <c r="AO205" s="718"/>
      <c r="AP205" s="718"/>
      <c r="AQ205" s="718"/>
      <c r="AR205" s="718"/>
      <c r="AS205" s="718"/>
      <c r="AT205" s="718"/>
      <c r="AU205" s="718"/>
      <c r="AV205" s="723"/>
      <c r="AW205" s="724"/>
      <c r="AX205" s="823"/>
      <c r="AY205" s="1317"/>
    </row>
    <row r="206" spans="1:51" hidden="1">
      <c r="A206" s="1422" t="s">
        <v>319</v>
      </c>
      <c r="B206" s="1315" t="s">
        <v>115</v>
      </c>
      <c r="C206" s="1316" t="s">
        <v>39</v>
      </c>
      <c r="D206" s="1318">
        <v>100</v>
      </c>
      <c r="E206" s="1319">
        <v>42238</v>
      </c>
      <c r="F206" s="1319"/>
      <c r="G206" s="1319"/>
      <c r="H206" s="1319">
        <v>42257</v>
      </c>
      <c r="I206" s="1319"/>
      <c r="J206" s="1319"/>
      <c r="K206" s="1328">
        <f>сентябрь!L196+O206</f>
        <v>0</v>
      </c>
      <c r="L206" s="1328">
        <f>сентябрь!L196+P206</f>
        <v>0</v>
      </c>
      <c r="M206" s="1191">
        <f>D206-L206</f>
        <v>100</v>
      </c>
      <c r="N206" s="1322">
        <f>L206/D206*100</f>
        <v>0</v>
      </c>
      <c r="O206" s="1330">
        <f>SUM(T206:AX206)</f>
        <v>0</v>
      </c>
      <c r="P206" s="1322">
        <f>SUM(T207:AX207)</f>
        <v>0</v>
      </c>
      <c r="Q206" s="748"/>
      <c r="R206" s="1322" t="e">
        <f>P206/O206*100</f>
        <v>#DIV/0!</v>
      </c>
      <c r="S206" s="710" t="s">
        <v>34</v>
      </c>
      <c r="T206" s="718"/>
      <c r="U206" s="718"/>
      <c r="V206" s="718"/>
      <c r="W206" s="718"/>
      <c r="X206" s="718"/>
      <c r="Y206" s="718"/>
      <c r="Z206" s="718"/>
      <c r="AA206" s="718"/>
      <c r="AB206" s="718"/>
      <c r="AC206" s="718"/>
      <c r="AD206" s="718"/>
      <c r="AE206" s="718"/>
      <c r="AF206" s="718"/>
      <c r="AG206" s="718"/>
      <c r="AH206" s="718"/>
      <c r="AI206" s="718"/>
      <c r="AJ206" s="718"/>
      <c r="AK206" s="718"/>
      <c r="AL206" s="718"/>
      <c r="AM206" s="718"/>
      <c r="AN206" s="718"/>
      <c r="AO206" s="718"/>
      <c r="AP206" s="718"/>
      <c r="AQ206" s="718"/>
      <c r="AR206" s="718"/>
      <c r="AS206" s="718"/>
      <c r="AT206" s="718"/>
      <c r="AU206" s="718"/>
      <c r="AV206" s="718"/>
      <c r="AW206" s="718"/>
      <c r="AX206" s="718"/>
      <c r="AY206" s="1316"/>
    </row>
    <row r="207" spans="1:51" hidden="1">
      <c r="A207" s="1422"/>
      <c r="B207" s="1315"/>
      <c r="C207" s="1317"/>
      <c r="D207" s="1318"/>
      <c r="E207" s="1319"/>
      <c r="F207" s="1319"/>
      <c r="G207" s="1319"/>
      <c r="H207" s="1319"/>
      <c r="I207" s="1319"/>
      <c r="J207" s="1319"/>
      <c r="K207" s="1329"/>
      <c r="L207" s="1329"/>
      <c r="M207" s="1192"/>
      <c r="N207" s="1323"/>
      <c r="O207" s="1330"/>
      <c r="P207" s="1323"/>
      <c r="Q207" s="749"/>
      <c r="R207" s="1323"/>
      <c r="S207" s="710" t="s">
        <v>35</v>
      </c>
      <c r="T207" s="718"/>
      <c r="U207" s="718"/>
      <c r="V207" s="718"/>
      <c r="W207" s="718"/>
      <c r="X207" s="718"/>
      <c r="Y207" s="718"/>
      <c r="Z207" s="718"/>
      <c r="AA207" s="718"/>
      <c r="AB207" s="718"/>
      <c r="AC207" s="718"/>
      <c r="AD207" s="718"/>
      <c r="AE207" s="718"/>
      <c r="AF207" s="718"/>
      <c r="AG207" s="718"/>
      <c r="AH207" s="718"/>
      <c r="AI207" s="718"/>
      <c r="AJ207" s="718"/>
      <c r="AK207" s="718"/>
      <c r="AL207" s="718"/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23"/>
      <c r="AW207" s="724"/>
      <c r="AX207" s="823"/>
      <c r="AY207" s="1317"/>
    </row>
    <row r="208" spans="1:51" hidden="1">
      <c r="A208" s="1422" t="s">
        <v>320</v>
      </c>
      <c r="B208" s="1315" t="s">
        <v>72</v>
      </c>
      <c r="C208" s="1316" t="s">
        <v>39</v>
      </c>
      <c r="D208" s="1318">
        <v>100</v>
      </c>
      <c r="E208" s="1319">
        <v>42264</v>
      </c>
      <c r="F208" s="1319"/>
      <c r="G208" s="1319"/>
      <c r="H208" s="1319">
        <v>42277</v>
      </c>
      <c r="I208" s="1319"/>
      <c r="J208" s="1319"/>
      <c r="K208" s="1328">
        <f>сентябрь!L198+O208</f>
        <v>0</v>
      </c>
      <c r="L208" s="1328">
        <f>сентябрь!L198+P208</f>
        <v>0</v>
      </c>
      <c r="M208" s="1191">
        <f>D208-L208</f>
        <v>100</v>
      </c>
      <c r="N208" s="1322">
        <f>L208/D208*100</f>
        <v>0</v>
      </c>
      <c r="O208" s="1330">
        <f>SUM(T208:AX208)</f>
        <v>0</v>
      </c>
      <c r="P208" s="1322">
        <f>SUM(T209:AX209)</f>
        <v>0</v>
      </c>
      <c r="Q208" s="748"/>
      <c r="R208" s="1322" t="e">
        <f>P208/O208*100</f>
        <v>#DIV/0!</v>
      </c>
      <c r="S208" s="710" t="s">
        <v>34</v>
      </c>
      <c r="T208" s="718"/>
      <c r="U208" s="718"/>
      <c r="V208" s="718"/>
      <c r="W208" s="718"/>
      <c r="X208" s="718"/>
      <c r="Y208" s="718"/>
      <c r="Z208" s="718"/>
      <c r="AA208" s="718"/>
      <c r="AB208" s="718"/>
      <c r="AC208" s="718"/>
      <c r="AD208" s="718"/>
      <c r="AE208" s="718"/>
      <c r="AF208" s="718"/>
      <c r="AG208" s="718"/>
      <c r="AH208" s="718"/>
      <c r="AI208" s="718"/>
      <c r="AJ208" s="718"/>
      <c r="AK208" s="718"/>
      <c r="AL208" s="718"/>
      <c r="AM208" s="718"/>
      <c r="AN208" s="718"/>
      <c r="AO208" s="718"/>
      <c r="AP208" s="718"/>
      <c r="AQ208" s="718"/>
      <c r="AR208" s="718"/>
      <c r="AS208" s="718"/>
      <c r="AT208" s="718"/>
      <c r="AU208" s="718"/>
      <c r="AV208" s="718"/>
      <c r="AW208" s="718"/>
      <c r="AX208" s="718"/>
      <c r="AY208" s="1316"/>
    </row>
    <row r="209" spans="1:51" hidden="1">
      <c r="A209" s="1422"/>
      <c r="B209" s="1315"/>
      <c r="C209" s="1317"/>
      <c r="D209" s="1318"/>
      <c r="E209" s="1319"/>
      <c r="F209" s="1319"/>
      <c r="G209" s="1319"/>
      <c r="H209" s="1319"/>
      <c r="I209" s="1319"/>
      <c r="J209" s="1319"/>
      <c r="K209" s="1329"/>
      <c r="L209" s="1329"/>
      <c r="M209" s="1192"/>
      <c r="N209" s="1323"/>
      <c r="O209" s="1330"/>
      <c r="P209" s="1323"/>
      <c r="Q209" s="749"/>
      <c r="R209" s="1323"/>
      <c r="S209" s="710" t="s">
        <v>35</v>
      </c>
      <c r="T209" s="718"/>
      <c r="U209" s="718"/>
      <c r="V209" s="718"/>
      <c r="W209" s="718"/>
      <c r="X209" s="718"/>
      <c r="Y209" s="718"/>
      <c r="Z209" s="718"/>
      <c r="AA209" s="718"/>
      <c r="AB209" s="718"/>
      <c r="AC209" s="718"/>
      <c r="AD209" s="718"/>
      <c r="AE209" s="718"/>
      <c r="AF209" s="718"/>
      <c r="AG209" s="718"/>
      <c r="AH209" s="718"/>
      <c r="AI209" s="718"/>
      <c r="AJ209" s="718"/>
      <c r="AK209" s="718"/>
      <c r="AL209" s="718"/>
      <c r="AM209" s="718"/>
      <c r="AN209" s="718"/>
      <c r="AO209" s="718"/>
      <c r="AP209" s="718"/>
      <c r="AQ209" s="718"/>
      <c r="AR209" s="718"/>
      <c r="AS209" s="718"/>
      <c r="AT209" s="718"/>
      <c r="AU209" s="718"/>
      <c r="AV209" s="723"/>
      <c r="AW209" s="724"/>
      <c r="AX209" s="823"/>
      <c r="AY209" s="1317"/>
    </row>
    <row r="210" spans="1:51" hidden="1">
      <c r="A210" s="1422" t="s">
        <v>321</v>
      </c>
      <c r="B210" s="1315" t="s">
        <v>121</v>
      </c>
      <c r="C210" s="1316" t="s">
        <v>39</v>
      </c>
      <c r="D210" s="1318">
        <v>100</v>
      </c>
      <c r="E210" s="1319">
        <v>42278</v>
      </c>
      <c r="F210" s="1319"/>
      <c r="G210" s="1319"/>
      <c r="H210" s="1319">
        <v>42287</v>
      </c>
      <c r="I210" s="1319"/>
      <c r="J210" s="1319"/>
      <c r="K210" s="1328">
        <f>сентябрь!L200+O210</f>
        <v>0</v>
      </c>
      <c r="L210" s="1328">
        <f>сентябрь!L200+P210</f>
        <v>0</v>
      </c>
      <c r="M210" s="1191">
        <f>D210-L210</f>
        <v>100</v>
      </c>
      <c r="N210" s="1322">
        <f>L210/D210*100</f>
        <v>0</v>
      </c>
      <c r="O210" s="1330">
        <f>SUM(T210:AX210)</f>
        <v>0</v>
      </c>
      <c r="P210" s="1322">
        <f>SUM(T211:AX211)</f>
        <v>0</v>
      </c>
      <c r="Q210" s="748"/>
      <c r="R210" s="1322" t="e">
        <f>P210/O210*100</f>
        <v>#DIV/0!</v>
      </c>
      <c r="S210" s="710" t="s">
        <v>34</v>
      </c>
      <c r="T210" s="718"/>
      <c r="U210" s="718"/>
      <c r="V210" s="718"/>
      <c r="W210" s="718"/>
      <c r="X210" s="718"/>
      <c r="Y210" s="718"/>
      <c r="Z210" s="718"/>
      <c r="AA210" s="718"/>
      <c r="AB210" s="718"/>
      <c r="AC210" s="718"/>
      <c r="AD210" s="718"/>
      <c r="AE210" s="718"/>
      <c r="AF210" s="718"/>
      <c r="AG210" s="718"/>
      <c r="AH210" s="718"/>
      <c r="AI210" s="718"/>
      <c r="AJ210" s="718"/>
      <c r="AK210" s="718"/>
      <c r="AL210" s="718"/>
      <c r="AM210" s="718"/>
      <c r="AN210" s="718"/>
      <c r="AO210" s="718"/>
      <c r="AP210" s="718"/>
      <c r="AQ210" s="718"/>
      <c r="AR210" s="718"/>
      <c r="AS210" s="718"/>
      <c r="AT210" s="718"/>
      <c r="AU210" s="718"/>
      <c r="AV210" s="718"/>
      <c r="AW210" s="718"/>
      <c r="AX210" s="718"/>
      <c r="AY210" s="1316"/>
    </row>
    <row r="211" spans="1:51" hidden="1">
      <c r="A211" s="1422"/>
      <c r="B211" s="1315"/>
      <c r="C211" s="1317"/>
      <c r="D211" s="1318"/>
      <c r="E211" s="1319"/>
      <c r="F211" s="1319"/>
      <c r="G211" s="1319"/>
      <c r="H211" s="1319"/>
      <c r="I211" s="1319"/>
      <c r="J211" s="1319"/>
      <c r="K211" s="1329"/>
      <c r="L211" s="1329"/>
      <c r="M211" s="1192"/>
      <c r="N211" s="1323"/>
      <c r="O211" s="1330"/>
      <c r="P211" s="1323"/>
      <c r="Q211" s="749"/>
      <c r="R211" s="1323"/>
      <c r="S211" s="710" t="s">
        <v>35</v>
      </c>
      <c r="T211" s="718"/>
      <c r="U211" s="718"/>
      <c r="V211" s="718"/>
      <c r="W211" s="718"/>
      <c r="X211" s="718"/>
      <c r="Y211" s="718"/>
      <c r="Z211" s="718"/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23"/>
      <c r="AW211" s="724"/>
      <c r="AX211" s="823"/>
      <c r="AY211" s="1317"/>
    </row>
    <row r="212" spans="1:51" hidden="1">
      <c r="A212" s="1422" t="s">
        <v>322</v>
      </c>
      <c r="B212" s="1315" t="s">
        <v>100</v>
      </c>
      <c r="C212" s="1316" t="s">
        <v>39</v>
      </c>
      <c r="D212" s="1318">
        <v>100</v>
      </c>
      <c r="E212" s="1319">
        <v>42288</v>
      </c>
      <c r="F212" s="1319"/>
      <c r="G212" s="1319"/>
      <c r="H212" s="1319">
        <v>42300</v>
      </c>
      <c r="I212" s="1319"/>
      <c r="J212" s="1319"/>
      <c r="K212" s="1328">
        <f>сентябрь!L202+O212</f>
        <v>0</v>
      </c>
      <c r="L212" s="1328">
        <f>сентябрь!L202+P212</f>
        <v>0</v>
      </c>
      <c r="M212" s="1191">
        <f>D212-L212</f>
        <v>100</v>
      </c>
      <c r="N212" s="1322">
        <f>L212/D212*100</f>
        <v>0</v>
      </c>
      <c r="O212" s="1330">
        <f>SUM(T212:AX212)</f>
        <v>0</v>
      </c>
      <c r="P212" s="1322">
        <f>SUM(T213:AX213)</f>
        <v>0</v>
      </c>
      <c r="Q212" s="748"/>
      <c r="R212" s="1322" t="e">
        <f>P212/O212*100</f>
        <v>#DIV/0!</v>
      </c>
      <c r="S212" s="710" t="s">
        <v>34</v>
      </c>
      <c r="T212" s="718"/>
      <c r="U212" s="718"/>
      <c r="V212" s="718"/>
      <c r="W212" s="718"/>
      <c r="X212" s="718"/>
      <c r="Y212" s="718"/>
      <c r="Z212" s="718"/>
      <c r="AA212" s="718"/>
      <c r="AB212" s="718"/>
      <c r="AC212" s="718"/>
      <c r="AD212" s="718"/>
      <c r="AE212" s="718"/>
      <c r="AF212" s="718"/>
      <c r="AG212" s="718"/>
      <c r="AH212" s="718"/>
      <c r="AI212" s="718"/>
      <c r="AJ212" s="718"/>
      <c r="AK212" s="718"/>
      <c r="AL212" s="718"/>
      <c r="AM212" s="718"/>
      <c r="AN212" s="718"/>
      <c r="AO212" s="718"/>
      <c r="AP212" s="718"/>
      <c r="AQ212" s="718"/>
      <c r="AR212" s="718"/>
      <c r="AS212" s="718"/>
      <c r="AT212" s="718"/>
      <c r="AU212" s="718"/>
      <c r="AV212" s="718"/>
      <c r="AW212" s="718"/>
      <c r="AX212" s="718"/>
      <c r="AY212" s="1316"/>
    </row>
    <row r="213" spans="1:51" hidden="1">
      <c r="A213" s="1422"/>
      <c r="B213" s="1315"/>
      <c r="C213" s="1317"/>
      <c r="D213" s="1318"/>
      <c r="E213" s="1319"/>
      <c r="F213" s="1319"/>
      <c r="G213" s="1319"/>
      <c r="H213" s="1319"/>
      <c r="I213" s="1319"/>
      <c r="J213" s="1319"/>
      <c r="K213" s="1329"/>
      <c r="L213" s="1329"/>
      <c r="M213" s="1192"/>
      <c r="N213" s="1323"/>
      <c r="O213" s="1330"/>
      <c r="P213" s="1323"/>
      <c r="Q213" s="749"/>
      <c r="R213" s="1323"/>
      <c r="S213" s="710" t="s">
        <v>35</v>
      </c>
      <c r="T213" s="718"/>
      <c r="U213" s="718"/>
      <c r="V213" s="718"/>
      <c r="W213" s="718"/>
      <c r="X213" s="718"/>
      <c r="Y213" s="718"/>
      <c r="Z213" s="718"/>
      <c r="AA213" s="718"/>
      <c r="AB213" s="718"/>
      <c r="AC213" s="718"/>
      <c r="AD213" s="718"/>
      <c r="AE213" s="718"/>
      <c r="AF213" s="718"/>
      <c r="AG213" s="718"/>
      <c r="AH213" s="718"/>
      <c r="AI213" s="718"/>
      <c r="AJ213" s="718"/>
      <c r="AK213" s="718"/>
      <c r="AL213" s="718"/>
      <c r="AM213" s="718"/>
      <c r="AN213" s="718"/>
      <c r="AO213" s="718"/>
      <c r="AP213" s="718"/>
      <c r="AQ213" s="718"/>
      <c r="AR213" s="718"/>
      <c r="AS213" s="718"/>
      <c r="AT213" s="718"/>
      <c r="AU213" s="718"/>
      <c r="AV213" s="723"/>
      <c r="AW213" s="724"/>
      <c r="AX213" s="823"/>
      <c r="AY213" s="1317"/>
    </row>
    <row r="214" spans="1:51" hidden="1">
      <c r="A214" s="1422" t="s">
        <v>323</v>
      </c>
      <c r="B214" s="1315" t="s">
        <v>122</v>
      </c>
      <c r="C214" s="1316" t="s">
        <v>39</v>
      </c>
      <c r="D214" s="1318">
        <v>100</v>
      </c>
      <c r="E214" s="1319">
        <v>42150</v>
      </c>
      <c r="F214" s="1319"/>
      <c r="G214" s="1319"/>
      <c r="H214" s="1319">
        <v>42279</v>
      </c>
      <c r="I214" s="1319"/>
      <c r="J214" s="1319"/>
      <c r="K214" s="1328">
        <f>сентябрь!L204+O214</f>
        <v>0</v>
      </c>
      <c r="L214" s="1328">
        <f>сентябрь!L204+P214</f>
        <v>0</v>
      </c>
      <c r="M214" s="1191">
        <f>D214-L214</f>
        <v>100</v>
      </c>
      <c r="N214" s="1322">
        <f>L214/D214*100</f>
        <v>0</v>
      </c>
      <c r="O214" s="1330">
        <f>SUM(T214:AX214)</f>
        <v>0</v>
      </c>
      <c r="P214" s="1322">
        <f>SUM(T215:AX215)</f>
        <v>0</v>
      </c>
      <c r="Q214" s="748"/>
      <c r="R214" s="1322" t="e">
        <f>P214/O214*100</f>
        <v>#DIV/0!</v>
      </c>
      <c r="S214" s="710" t="s">
        <v>34</v>
      </c>
      <c r="T214" s="718"/>
      <c r="U214" s="718"/>
      <c r="V214" s="718"/>
      <c r="W214" s="718"/>
      <c r="X214" s="718"/>
      <c r="Y214" s="718"/>
      <c r="Z214" s="718"/>
      <c r="AA214" s="718"/>
      <c r="AB214" s="718"/>
      <c r="AC214" s="718"/>
      <c r="AD214" s="718"/>
      <c r="AE214" s="718"/>
      <c r="AF214" s="718"/>
      <c r="AG214" s="718"/>
      <c r="AH214" s="718"/>
      <c r="AI214" s="718"/>
      <c r="AJ214" s="718"/>
      <c r="AK214" s="718"/>
      <c r="AL214" s="718"/>
      <c r="AM214" s="718"/>
      <c r="AN214" s="718"/>
      <c r="AO214" s="718"/>
      <c r="AP214" s="718"/>
      <c r="AQ214" s="718"/>
      <c r="AR214" s="718"/>
      <c r="AS214" s="718"/>
      <c r="AT214" s="718"/>
      <c r="AU214" s="718"/>
      <c r="AV214" s="718"/>
      <c r="AW214" s="718"/>
      <c r="AX214" s="718"/>
      <c r="AY214" s="1316"/>
    </row>
    <row r="215" spans="1:51" hidden="1">
      <c r="A215" s="1422"/>
      <c r="B215" s="1315"/>
      <c r="C215" s="1317"/>
      <c r="D215" s="1318"/>
      <c r="E215" s="1319"/>
      <c r="F215" s="1319"/>
      <c r="G215" s="1319"/>
      <c r="H215" s="1319"/>
      <c r="I215" s="1319"/>
      <c r="J215" s="1319"/>
      <c r="K215" s="1329"/>
      <c r="L215" s="1329"/>
      <c r="M215" s="1192"/>
      <c r="N215" s="1323"/>
      <c r="O215" s="1330"/>
      <c r="P215" s="1323"/>
      <c r="Q215" s="749"/>
      <c r="R215" s="1323"/>
      <c r="S215" s="710" t="s">
        <v>35</v>
      </c>
      <c r="T215" s="718"/>
      <c r="U215" s="718"/>
      <c r="V215" s="718"/>
      <c r="W215" s="718"/>
      <c r="X215" s="718"/>
      <c r="Y215" s="718"/>
      <c r="Z215" s="718"/>
      <c r="AA215" s="718"/>
      <c r="AB215" s="718"/>
      <c r="AC215" s="718"/>
      <c r="AD215" s="718"/>
      <c r="AE215" s="718"/>
      <c r="AF215" s="718"/>
      <c r="AG215" s="718"/>
      <c r="AH215" s="718"/>
      <c r="AI215" s="718"/>
      <c r="AJ215" s="718"/>
      <c r="AK215" s="718"/>
      <c r="AL215" s="718"/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23"/>
      <c r="AW215" s="724"/>
      <c r="AX215" s="823"/>
      <c r="AY215" s="1317"/>
    </row>
    <row r="216" spans="1:51" hidden="1">
      <c r="A216" s="747">
        <v>9</v>
      </c>
      <c r="B216" s="1379" t="s">
        <v>123</v>
      </c>
      <c r="C216" s="1379"/>
      <c r="D216" s="1379"/>
      <c r="E216" s="1379">
        <v>42301</v>
      </c>
      <c r="F216" s="1379"/>
      <c r="G216" s="1379"/>
      <c r="H216" s="1379">
        <v>42320</v>
      </c>
      <c r="I216" s="1379"/>
      <c r="J216" s="1379"/>
      <c r="K216" s="1379"/>
      <c r="L216" s="1379"/>
      <c r="M216" s="1379"/>
      <c r="N216" s="1379"/>
      <c r="O216" s="1379"/>
      <c r="P216" s="1379"/>
      <c r="Q216" s="1379"/>
      <c r="R216" s="1379"/>
      <c r="S216" s="1379"/>
      <c r="T216" s="1379"/>
      <c r="U216" s="1379"/>
      <c r="V216" s="1379"/>
      <c r="W216" s="1379"/>
      <c r="X216" s="1379"/>
      <c r="Y216" s="1379"/>
      <c r="Z216" s="1379"/>
      <c r="AA216" s="1379"/>
      <c r="AB216" s="1379"/>
      <c r="AC216" s="1379"/>
      <c r="AD216" s="1379"/>
      <c r="AE216" s="1379"/>
      <c r="AF216" s="1379"/>
      <c r="AG216" s="1379"/>
      <c r="AH216" s="1379"/>
      <c r="AI216" s="1379"/>
      <c r="AJ216" s="1379"/>
      <c r="AK216" s="1379"/>
      <c r="AL216" s="1379"/>
      <c r="AM216" s="1379"/>
      <c r="AN216" s="1379"/>
      <c r="AO216" s="1379"/>
      <c r="AP216" s="1379"/>
      <c r="AQ216" s="1379"/>
      <c r="AR216" s="1379"/>
      <c r="AS216" s="1379"/>
      <c r="AT216" s="1379"/>
      <c r="AU216" s="1379"/>
      <c r="AV216" s="1379"/>
      <c r="AW216" s="1379"/>
      <c r="AX216" s="1379"/>
      <c r="AY216" s="1379"/>
    </row>
    <row r="217" spans="1:51" hidden="1">
      <c r="A217" s="1314" t="s">
        <v>167</v>
      </c>
      <c r="B217" s="1315" t="s">
        <v>65</v>
      </c>
      <c r="C217" s="1316" t="s">
        <v>39</v>
      </c>
      <c r="D217" s="1318">
        <v>100</v>
      </c>
      <c r="E217" s="1319">
        <v>42301</v>
      </c>
      <c r="F217" s="1319"/>
      <c r="G217" s="1319"/>
      <c r="H217" s="1319">
        <v>42307</v>
      </c>
      <c r="I217" s="1319"/>
      <c r="J217" s="1319"/>
      <c r="K217" s="1328">
        <f>сентябрь!L207+O217</f>
        <v>0</v>
      </c>
      <c r="L217" s="1328">
        <f>сентябрь!L207+P217</f>
        <v>0</v>
      </c>
      <c r="M217" s="1191">
        <f>D217-L217</f>
        <v>100</v>
      </c>
      <c r="N217" s="1322">
        <f>L217/D217*100</f>
        <v>0</v>
      </c>
      <c r="O217" s="1330">
        <f>SUM(T217:AX217)</f>
        <v>0</v>
      </c>
      <c r="P217" s="1322">
        <f>SUM(T218:AX218)</f>
        <v>0</v>
      </c>
      <c r="Q217" s="748"/>
      <c r="R217" s="1322" t="e">
        <f>P217/O217*100</f>
        <v>#DIV/0!</v>
      </c>
      <c r="S217" s="710" t="s">
        <v>34</v>
      </c>
      <c r="T217" s="718"/>
      <c r="U217" s="718"/>
      <c r="V217" s="718"/>
      <c r="W217" s="718"/>
      <c r="X217" s="718"/>
      <c r="Y217" s="718"/>
      <c r="Z217" s="718"/>
      <c r="AA217" s="718"/>
      <c r="AB217" s="718"/>
      <c r="AC217" s="718"/>
      <c r="AD217" s="718"/>
      <c r="AE217" s="718"/>
      <c r="AF217" s="718"/>
      <c r="AG217" s="718"/>
      <c r="AH217" s="718"/>
      <c r="AI217" s="718"/>
      <c r="AJ217" s="718"/>
      <c r="AK217" s="718"/>
      <c r="AL217" s="718"/>
      <c r="AM217" s="718"/>
      <c r="AN217" s="718"/>
      <c r="AO217" s="718"/>
      <c r="AP217" s="718"/>
      <c r="AQ217" s="718"/>
      <c r="AR217" s="718"/>
      <c r="AS217" s="718"/>
      <c r="AT217" s="718"/>
      <c r="AU217" s="718"/>
      <c r="AV217" s="718"/>
      <c r="AW217" s="718"/>
      <c r="AX217" s="718"/>
      <c r="AY217" s="1316"/>
    </row>
    <row r="218" spans="1:51" hidden="1">
      <c r="A218" s="1314"/>
      <c r="B218" s="1315"/>
      <c r="C218" s="1317"/>
      <c r="D218" s="1318"/>
      <c r="E218" s="1319"/>
      <c r="F218" s="1319"/>
      <c r="G218" s="1319"/>
      <c r="H218" s="1319"/>
      <c r="I218" s="1319"/>
      <c r="J218" s="1319"/>
      <c r="K218" s="1329"/>
      <c r="L218" s="1329"/>
      <c r="M218" s="1192"/>
      <c r="N218" s="1323"/>
      <c r="O218" s="1330"/>
      <c r="P218" s="1323"/>
      <c r="Q218" s="749"/>
      <c r="R218" s="1323"/>
      <c r="S218" s="710" t="s">
        <v>35</v>
      </c>
      <c r="T218" s="718"/>
      <c r="U218" s="718"/>
      <c r="V218" s="718"/>
      <c r="W218" s="718"/>
      <c r="X218" s="718"/>
      <c r="Y218" s="718"/>
      <c r="Z218" s="718"/>
      <c r="AA218" s="718"/>
      <c r="AB218" s="718"/>
      <c r="AC218" s="718"/>
      <c r="AD218" s="718"/>
      <c r="AE218" s="718"/>
      <c r="AF218" s="718"/>
      <c r="AG218" s="718"/>
      <c r="AH218" s="718"/>
      <c r="AI218" s="718"/>
      <c r="AJ218" s="718"/>
      <c r="AK218" s="718"/>
      <c r="AL218" s="718"/>
      <c r="AM218" s="718"/>
      <c r="AN218" s="718"/>
      <c r="AO218" s="718"/>
      <c r="AP218" s="718"/>
      <c r="AQ218" s="718"/>
      <c r="AR218" s="718"/>
      <c r="AS218" s="718"/>
      <c r="AT218" s="718"/>
      <c r="AU218" s="718"/>
      <c r="AV218" s="723"/>
      <c r="AW218" s="724"/>
      <c r="AX218" s="823"/>
      <c r="AY218" s="1317"/>
    </row>
    <row r="219" spans="1:51" hidden="1">
      <c r="A219" s="1314" t="s">
        <v>168</v>
      </c>
      <c r="B219" s="1315" t="s">
        <v>123</v>
      </c>
      <c r="C219" s="1316" t="s">
        <v>39</v>
      </c>
      <c r="D219" s="1318">
        <v>100</v>
      </c>
      <c r="E219" s="1319">
        <v>42309</v>
      </c>
      <c r="F219" s="1319"/>
      <c r="G219" s="1319"/>
      <c r="H219" s="1319">
        <v>42320</v>
      </c>
      <c r="I219" s="1319"/>
      <c r="J219" s="1319"/>
      <c r="K219" s="1328">
        <f>сентябрь!L209+O219</f>
        <v>0</v>
      </c>
      <c r="L219" s="1328">
        <f>сентябрь!L209+P219</f>
        <v>0</v>
      </c>
      <c r="M219" s="1191"/>
      <c r="N219" s="1322"/>
      <c r="O219" s="1330"/>
      <c r="P219" s="1322"/>
      <c r="Q219" s="748"/>
      <c r="R219" s="1322"/>
      <c r="S219" s="710" t="s">
        <v>34</v>
      </c>
      <c r="T219" s="718"/>
      <c r="U219" s="718"/>
      <c r="V219" s="718"/>
      <c r="W219" s="718"/>
      <c r="X219" s="718"/>
      <c r="Y219" s="718"/>
      <c r="Z219" s="718"/>
      <c r="AA219" s="718"/>
      <c r="AB219" s="718"/>
      <c r="AC219" s="718"/>
      <c r="AD219" s="718"/>
      <c r="AE219" s="718"/>
      <c r="AF219" s="718"/>
      <c r="AG219" s="718"/>
      <c r="AH219" s="718"/>
      <c r="AI219" s="718"/>
      <c r="AJ219" s="718"/>
      <c r="AK219" s="718"/>
      <c r="AL219" s="718"/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1316"/>
    </row>
    <row r="220" spans="1:51" hidden="1">
      <c r="A220" s="1314"/>
      <c r="B220" s="1315"/>
      <c r="C220" s="1317"/>
      <c r="D220" s="1318"/>
      <c r="E220" s="1319"/>
      <c r="F220" s="1319"/>
      <c r="G220" s="1319"/>
      <c r="H220" s="1319"/>
      <c r="I220" s="1319"/>
      <c r="J220" s="1319"/>
      <c r="K220" s="1329"/>
      <c r="L220" s="1329"/>
      <c r="M220" s="1192"/>
      <c r="N220" s="1323"/>
      <c r="O220" s="1330"/>
      <c r="P220" s="1323"/>
      <c r="Q220" s="749"/>
      <c r="R220" s="1323"/>
      <c r="S220" s="710" t="s">
        <v>35</v>
      </c>
      <c r="T220" s="718"/>
      <c r="U220" s="718"/>
      <c r="V220" s="718"/>
      <c r="W220" s="718"/>
      <c r="X220" s="718"/>
      <c r="Y220" s="718"/>
      <c r="Z220" s="718"/>
      <c r="AA220" s="718"/>
      <c r="AB220" s="718"/>
      <c r="AC220" s="718"/>
      <c r="AD220" s="718"/>
      <c r="AE220" s="718"/>
      <c r="AF220" s="718"/>
      <c r="AG220" s="718"/>
      <c r="AH220" s="718"/>
      <c r="AI220" s="718"/>
      <c r="AJ220" s="718"/>
      <c r="AK220" s="718"/>
      <c r="AL220" s="718"/>
      <c r="AM220" s="718"/>
      <c r="AN220" s="718"/>
      <c r="AO220" s="718"/>
      <c r="AP220" s="718"/>
      <c r="AQ220" s="718"/>
      <c r="AR220" s="718"/>
      <c r="AS220" s="718"/>
      <c r="AT220" s="718"/>
      <c r="AU220" s="718"/>
      <c r="AV220" s="723"/>
      <c r="AW220" s="724"/>
      <c r="AX220" s="823"/>
      <c r="AY220" s="1317"/>
    </row>
    <row r="221" spans="1:51" hidden="1">
      <c r="A221" s="747">
        <v>10</v>
      </c>
      <c r="B221" s="1379" t="s">
        <v>124</v>
      </c>
      <c r="C221" s="1379"/>
      <c r="D221" s="1379"/>
      <c r="E221" s="1379">
        <v>42321</v>
      </c>
      <c r="F221" s="1379"/>
      <c r="G221" s="1379"/>
      <c r="H221" s="1379">
        <v>42338</v>
      </c>
      <c r="I221" s="1379"/>
      <c r="J221" s="1379"/>
      <c r="K221" s="1379"/>
      <c r="L221" s="1379"/>
      <c r="M221" s="1379"/>
      <c r="N221" s="1379"/>
      <c r="O221" s="1379"/>
      <c r="P221" s="1379"/>
      <c r="Q221" s="1379"/>
      <c r="R221" s="1379"/>
      <c r="S221" s="1379"/>
      <c r="T221" s="1379"/>
      <c r="U221" s="1379"/>
      <c r="V221" s="1379"/>
      <c r="W221" s="1379"/>
      <c r="X221" s="1379"/>
      <c r="Y221" s="1379"/>
      <c r="Z221" s="1379"/>
      <c r="AA221" s="1379"/>
      <c r="AB221" s="1379"/>
      <c r="AC221" s="1379"/>
      <c r="AD221" s="1379"/>
      <c r="AE221" s="1379"/>
      <c r="AF221" s="1379"/>
      <c r="AG221" s="1379"/>
      <c r="AH221" s="1379"/>
      <c r="AI221" s="1379"/>
      <c r="AJ221" s="1379"/>
      <c r="AK221" s="1379"/>
      <c r="AL221" s="1379"/>
      <c r="AM221" s="1379"/>
      <c r="AN221" s="1379"/>
      <c r="AO221" s="1379"/>
      <c r="AP221" s="1379"/>
      <c r="AQ221" s="1379"/>
      <c r="AR221" s="1379"/>
      <c r="AS221" s="1379"/>
      <c r="AT221" s="1379"/>
      <c r="AU221" s="1379"/>
      <c r="AV221" s="1379"/>
      <c r="AW221" s="1379"/>
      <c r="AX221" s="1379"/>
      <c r="AY221" s="1379"/>
    </row>
    <row r="222" spans="1:51">
      <c r="E222" s="750"/>
    </row>
    <row r="223" spans="1:51">
      <c r="A223" s="1431" t="s">
        <v>0</v>
      </c>
      <c r="B223" s="1391" t="s">
        <v>40</v>
      </c>
      <c r="C223" s="1431" t="s">
        <v>41</v>
      </c>
      <c r="D223" s="1432" t="s">
        <v>42</v>
      </c>
      <c r="E223" s="1433"/>
      <c r="F223" s="1434"/>
      <c r="G223" s="1428" t="s">
        <v>43</v>
      </c>
      <c r="H223" s="1429"/>
      <c r="I223" s="1429"/>
      <c r="J223" s="1430"/>
      <c r="K223" s="1438" t="s">
        <v>44</v>
      </c>
      <c r="L223" s="1428" t="s">
        <v>45</v>
      </c>
      <c r="M223" s="1429"/>
      <c r="N223" s="1429"/>
      <c r="O223" s="1429"/>
      <c r="P223" s="1429"/>
      <c r="Q223" s="1429"/>
      <c r="R223" s="1429"/>
      <c r="S223" s="1430"/>
      <c r="T223" s="1428" t="s">
        <v>1215</v>
      </c>
      <c r="U223" s="1429"/>
      <c r="V223" s="1429"/>
      <c r="W223" s="1429"/>
      <c r="X223" s="1429"/>
      <c r="Y223" s="1429"/>
      <c r="Z223" s="1429"/>
      <c r="AA223" s="1429"/>
      <c r="AB223" s="1429"/>
      <c r="AC223" s="1429"/>
      <c r="AD223" s="1429"/>
      <c r="AE223" s="1429"/>
      <c r="AF223" s="1429"/>
      <c r="AG223" s="1429"/>
      <c r="AH223" s="1429"/>
      <c r="AI223" s="1429"/>
      <c r="AJ223" s="1429"/>
      <c r="AK223" s="1429"/>
      <c r="AL223" s="1429"/>
      <c r="AM223" s="1429"/>
      <c r="AN223" s="1429"/>
      <c r="AO223" s="1429"/>
      <c r="AP223" s="1429"/>
      <c r="AQ223" s="1429"/>
      <c r="AR223" s="1429"/>
      <c r="AS223" s="1429"/>
      <c r="AT223" s="1429"/>
      <c r="AU223" s="1429"/>
      <c r="AV223" s="1429"/>
      <c r="AW223" s="1429"/>
      <c r="AX223" s="1429"/>
      <c r="AY223" s="1467" t="s">
        <v>21</v>
      </c>
    </row>
    <row r="224" spans="1:51" ht="39.75" customHeight="1">
      <c r="A224" s="1431"/>
      <c r="B224" s="1394"/>
      <c r="C224" s="1431"/>
      <c r="D224" s="1435"/>
      <c r="E224" s="1436"/>
      <c r="F224" s="1437"/>
      <c r="G224" s="751" t="s">
        <v>46</v>
      </c>
      <c r="H224" s="1428" t="s">
        <v>47</v>
      </c>
      <c r="I224" s="1429"/>
      <c r="J224" s="1430"/>
      <c r="K224" s="1439"/>
      <c r="L224" s="752" t="s">
        <v>48</v>
      </c>
      <c r="M224" s="1428" t="s">
        <v>49</v>
      </c>
      <c r="N224" s="1429"/>
      <c r="O224" s="1429"/>
      <c r="P224" s="1429"/>
      <c r="Q224" s="1429"/>
      <c r="R224" s="1429"/>
      <c r="S224" s="1430"/>
      <c r="T224" s="753">
        <v>1</v>
      </c>
      <c r="U224" s="753">
        <v>2</v>
      </c>
      <c r="V224" s="753">
        <v>3</v>
      </c>
      <c r="W224" s="753">
        <v>4</v>
      </c>
      <c r="X224" s="753">
        <v>5</v>
      </c>
      <c r="Y224" s="753">
        <v>6</v>
      </c>
      <c r="Z224" s="753">
        <v>7</v>
      </c>
      <c r="AA224" s="753">
        <v>8</v>
      </c>
      <c r="AB224" s="753">
        <v>9</v>
      </c>
      <c r="AC224" s="753">
        <v>10</v>
      </c>
      <c r="AD224" s="753">
        <v>11</v>
      </c>
      <c r="AE224" s="753">
        <v>12</v>
      </c>
      <c r="AF224" s="753">
        <v>13</v>
      </c>
      <c r="AG224" s="753">
        <v>14</v>
      </c>
      <c r="AH224" s="753">
        <v>15</v>
      </c>
      <c r="AI224" s="753">
        <v>16</v>
      </c>
      <c r="AJ224" s="753">
        <v>17</v>
      </c>
      <c r="AK224" s="753">
        <v>18</v>
      </c>
      <c r="AL224" s="753">
        <v>19</v>
      </c>
      <c r="AM224" s="753">
        <v>20</v>
      </c>
      <c r="AN224" s="753">
        <v>21</v>
      </c>
      <c r="AO224" s="753">
        <v>22</v>
      </c>
      <c r="AP224" s="753">
        <v>23</v>
      </c>
      <c r="AQ224" s="753">
        <v>24</v>
      </c>
      <c r="AR224" s="753">
        <v>25</v>
      </c>
      <c r="AS224" s="753">
        <v>26</v>
      </c>
      <c r="AT224" s="753">
        <v>27</v>
      </c>
      <c r="AU224" s="753">
        <v>28</v>
      </c>
      <c r="AV224" s="753">
        <v>29</v>
      </c>
      <c r="AW224" s="753">
        <v>30</v>
      </c>
      <c r="AX224" s="839">
        <v>31</v>
      </c>
      <c r="AY224" s="1354"/>
    </row>
    <row r="225" spans="1:51">
      <c r="A225" s="751">
        <v>1</v>
      </c>
      <c r="B225" s="754">
        <v>2</v>
      </c>
      <c r="C225" s="755">
        <v>3</v>
      </c>
      <c r="D225" s="1428">
        <v>4</v>
      </c>
      <c r="E225" s="1429"/>
      <c r="F225" s="1430"/>
      <c r="G225" s="751">
        <v>5</v>
      </c>
      <c r="H225" s="1428">
        <v>6</v>
      </c>
      <c r="I225" s="1429"/>
      <c r="J225" s="1430"/>
      <c r="K225" s="753">
        <v>7</v>
      </c>
      <c r="L225" s="752">
        <v>8</v>
      </c>
      <c r="M225" s="1428">
        <v>9</v>
      </c>
      <c r="N225" s="1429"/>
      <c r="O225" s="1429"/>
      <c r="P225" s="1429"/>
      <c r="Q225" s="1429"/>
      <c r="R225" s="1429"/>
      <c r="S225" s="1430"/>
      <c r="T225" s="1428">
        <v>10</v>
      </c>
      <c r="U225" s="1429"/>
      <c r="V225" s="1429"/>
      <c r="W225" s="1429"/>
      <c r="X225" s="1429"/>
      <c r="Y225" s="1429"/>
      <c r="Z225" s="1429"/>
      <c r="AA225" s="1429"/>
      <c r="AB225" s="1429"/>
      <c r="AC225" s="1429"/>
      <c r="AD225" s="1429"/>
      <c r="AE225" s="1429"/>
      <c r="AF225" s="1429"/>
      <c r="AG225" s="1429"/>
      <c r="AH225" s="1429"/>
      <c r="AI225" s="1429"/>
      <c r="AJ225" s="1429"/>
      <c r="AK225" s="1429"/>
      <c r="AL225" s="1429"/>
      <c r="AM225" s="1429"/>
      <c r="AN225" s="1429"/>
      <c r="AO225" s="1429"/>
      <c r="AP225" s="1429"/>
      <c r="AQ225" s="1429"/>
      <c r="AR225" s="1429"/>
      <c r="AS225" s="1429"/>
      <c r="AT225" s="1429"/>
      <c r="AU225" s="1429"/>
      <c r="AV225" s="1429"/>
      <c r="AW225" s="1429"/>
      <c r="AX225" s="1429"/>
      <c r="AY225" s="756">
        <v>11</v>
      </c>
    </row>
    <row r="226" spans="1:51" ht="15.75">
      <c r="A226" s="757">
        <v>1</v>
      </c>
      <c r="B226" s="758" t="s">
        <v>330</v>
      </c>
      <c r="C226" s="759" t="s">
        <v>331</v>
      </c>
      <c r="D226" s="1468"/>
      <c r="E226" s="1468"/>
      <c r="F226" s="1469"/>
      <c r="G226" s="757"/>
      <c r="H226" s="1470"/>
      <c r="I226" s="1468"/>
      <c r="J226" s="1469"/>
      <c r="K226" s="760"/>
      <c r="L226" s="752"/>
      <c r="M226" s="1428" t="s">
        <v>1216</v>
      </c>
      <c r="N226" s="1429"/>
      <c r="O226" s="1429"/>
      <c r="P226" s="1429"/>
      <c r="Q226" s="1429"/>
      <c r="R226" s="1429"/>
      <c r="S226" s="1430"/>
      <c r="T226" s="761">
        <v>1</v>
      </c>
      <c r="U226" s="761">
        <v>1</v>
      </c>
      <c r="V226" s="761">
        <v>1</v>
      </c>
      <c r="W226" s="761">
        <v>1</v>
      </c>
      <c r="X226" s="761">
        <v>1</v>
      </c>
      <c r="Y226" s="761">
        <v>1</v>
      </c>
      <c r="Z226" s="761">
        <v>1</v>
      </c>
      <c r="AA226" s="761">
        <v>1</v>
      </c>
      <c r="AB226" s="761">
        <v>1</v>
      </c>
      <c r="AC226" s="761">
        <v>1</v>
      </c>
      <c r="AD226" s="761">
        <v>1</v>
      </c>
      <c r="AE226" s="761">
        <v>1</v>
      </c>
      <c r="AF226" s="761">
        <v>1</v>
      </c>
      <c r="AG226" s="761">
        <v>1</v>
      </c>
      <c r="AH226" s="761">
        <v>1</v>
      </c>
      <c r="AI226" s="761">
        <v>1</v>
      </c>
      <c r="AJ226" s="761">
        <v>1</v>
      </c>
      <c r="AK226" s="761">
        <v>1</v>
      </c>
      <c r="AL226" s="761">
        <v>1</v>
      </c>
      <c r="AM226" s="761">
        <v>1</v>
      </c>
      <c r="AN226" s="761">
        <v>1</v>
      </c>
      <c r="AO226" s="761">
        <v>1</v>
      </c>
      <c r="AP226" s="761">
        <v>1</v>
      </c>
      <c r="AQ226" s="761">
        <v>1</v>
      </c>
      <c r="AR226" s="761">
        <v>1</v>
      </c>
      <c r="AS226" s="761">
        <v>1</v>
      </c>
      <c r="AT226" s="761">
        <v>1</v>
      </c>
      <c r="AU226" s="761">
        <v>1</v>
      </c>
      <c r="AV226" s="761">
        <v>1</v>
      </c>
      <c r="AW226" s="761">
        <v>1</v>
      </c>
      <c r="AX226" s="761">
        <v>1</v>
      </c>
      <c r="AY226" s="762"/>
    </row>
    <row r="227" spans="1:51" ht="15.75">
      <c r="A227" s="427">
        <v>2</v>
      </c>
      <c r="B227" s="763" t="s">
        <v>330</v>
      </c>
      <c r="C227" s="764" t="s">
        <v>332</v>
      </c>
      <c r="D227" s="765"/>
      <c r="E227" s="765"/>
      <c r="F227" s="766"/>
      <c r="G227" s="427"/>
      <c r="H227" s="767"/>
      <c r="I227" s="765"/>
      <c r="J227" s="766"/>
      <c r="K227" s="768"/>
      <c r="L227" s="769"/>
      <c r="M227" s="776"/>
      <c r="N227" s="770"/>
      <c r="O227" s="770"/>
      <c r="P227" s="770"/>
      <c r="Q227" s="770"/>
      <c r="R227" s="770"/>
      <c r="S227" s="771"/>
      <c r="T227" s="772">
        <v>1</v>
      </c>
      <c r="U227" s="772">
        <v>1</v>
      </c>
      <c r="V227" s="772">
        <v>1</v>
      </c>
      <c r="W227" s="772">
        <v>1</v>
      </c>
      <c r="X227" s="772">
        <v>1</v>
      </c>
      <c r="Y227" s="772">
        <v>1</v>
      </c>
      <c r="Z227" s="772">
        <v>1</v>
      </c>
      <c r="AA227" s="772">
        <v>1</v>
      </c>
      <c r="AB227" s="772">
        <v>1</v>
      </c>
      <c r="AC227" s="772">
        <v>1</v>
      </c>
      <c r="AD227" s="772">
        <v>1</v>
      </c>
      <c r="AE227" s="772">
        <v>1</v>
      </c>
      <c r="AF227" s="772">
        <v>1</v>
      </c>
      <c r="AG227" s="772">
        <v>1</v>
      </c>
      <c r="AH227" s="772">
        <v>1</v>
      </c>
      <c r="AI227" s="772">
        <v>1</v>
      </c>
      <c r="AJ227" s="772">
        <v>1</v>
      </c>
      <c r="AK227" s="772">
        <v>1</v>
      </c>
      <c r="AL227" s="772">
        <v>1</v>
      </c>
      <c r="AM227" s="772">
        <v>1</v>
      </c>
      <c r="AN227" s="772">
        <v>1</v>
      </c>
      <c r="AO227" s="772">
        <v>1</v>
      </c>
      <c r="AP227" s="772">
        <v>1</v>
      </c>
      <c r="AQ227" s="772">
        <v>1</v>
      </c>
      <c r="AR227" s="772">
        <v>1</v>
      </c>
      <c r="AS227" s="772">
        <v>1</v>
      </c>
      <c r="AT227" s="772">
        <v>1</v>
      </c>
      <c r="AU227" s="772">
        <v>1</v>
      </c>
      <c r="AV227" s="772">
        <v>1</v>
      </c>
      <c r="AW227" s="772">
        <v>1</v>
      </c>
      <c r="AX227" s="772">
        <v>1</v>
      </c>
      <c r="AY227" s="773"/>
    </row>
    <row r="228" spans="1:51" ht="15.75">
      <c r="A228" s="427">
        <v>3</v>
      </c>
      <c r="B228" s="763" t="s">
        <v>330</v>
      </c>
      <c r="C228" s="764" t="s">
        <v>333</v>
      </c>
      <c r="D228" s="765"/>
      <c r="E228" s="765"/>
      <c r="F228" s="766"/>
      <c r="G228" s="427"/>
      <c r="H228" s="767"/>
      <c r="I228" s="765"/>
      <c r="J228" s="766"/>
      <c r="K228" s="768"/>
      <c r="L228" s="769"/>
      <c r="M228" s="776"/>
      <c r="N228" s="770"/>
      <c r="O228" s="770"/>
      <c r="P228" s="770"/>
      <c r="Q228" s="770"/>
      <c r="R228" s="770"/>
      <c r="S228" s="771"/>
      <c r="T228" s="772">
        <v>1</v>
      </c>
      <c r="U228" s="772">
        <v>1</v>
      </c>
      <c r="V228" s="772">
        <v>1</v>
      </c>
      <c r="W228" s="772">
        <v>1</v>
      </c>
      <c r="X228" s="772">
        <v>1</v>
      </c>
      <c r="Y228" s="772">
        <v>1</v>
      </c>
      <c r="Z228" s="772">
        <v>1</v>
      </c>
      <c r="AA228" s="772">
        <v>1</v>
      </c>
      <c r="AB228" s="772">
        <v>1</v>
      </c>
      <c r="AC228" s="772">
        <v>1</v>
      </c>
      <c r="AD228" s="772">
        <v>1</v>
      </c>
      <c r="AE228" s="772">
        <v>1</v>
      </c>
      <c r="AF228" s="772">
        <v>1</v>
      </c>
      <c r="AG228" s="772">
        <v>1</v>
      </c>
      <c r="AH228" s="772">
        <v>1</v>
      </c>
      <c r="AI228" s="772">
        <v>1</v>
      </c>
      <c r="AJ228" s="772">
        <v>1</v>
      </c>
      <c r="AK228" s="772">
        <v>1</v>
      </c>
      <c r="AL228" s="772">
        <v>1</v>
      </c>
      <c r="AM228" s="772">
        <v>1</v>
      </c>
      <c r="AN228" s="772">
        <v>1</v>
      </c>
      <c r="AO228" s="772">
        <v>1</v>
      </c>
      <c r="AP228" s="772">
        <v>1</v>
      </c>
      <c r="AQ228" s="772">
        <v>1</v>
      </c>
      <c r="AR228" s="772">
        <v>1</v>
      </c>
      <c r="AS228" s="772">
        <v>1</v>
      </c>
      <c r="AT228" s="772">
        <v>1</v>
      </c>
      <c r="AU228" s="772">
        <v>1</v>
      </c>
      <c r="AV228" s="772">
        <v>1</v>
      </c>
      <c r="AW228" s="772">
        <v>1</v>
      </c>
      <c r="AX228" s="772">
        <v>1</v>
      </c>
      <c r="AY228" s="773"/>
    </row>
    <row r="229" spans="1:51" ht="15.75">
      <c r="A229" s="427">
        <v>4</v>
      </c>
      <c r="B229" s="763" t="s">
        <v>330</v>
      </c>
      <c r="C229" s="764" t="s">
        <v>334</v>
      </c>
      <c r="D229" s="765"/>
      <c r="E229" s="765"/>
      <c r="F229" s="766"/>
      <c r="G229" s="427"/>
      <c r="H229" s="767"/>
      <c r="I229" s="765"/>
      <c r="J229" s="766"/>
      <c r="K229" s="768"/>
      <c r="L229" s="774"/>
      <c r="M229" s="1423" t="s">
        <v>415</v>
      </c>
      <c r="N229" s="1424"/>
      <c r="O229" s="1424"/>
      <c r="P229" s="1424"/>
      <c r="Q229" s="1424"/>
      <c r="R229" s="1424"/>
      <c r="S229" s="1425"/>
      <c r="T229" s="772">
        <v>1</v>
      </c>
      <c r="U229" s="772">
        <v>1</v>
      </c>
      <c r="V229" s="772">
        <v>1</v>
      </c>
      <c r="W229" s="772">
        <v>1</v>
      </c>
      <c r="X229" s="772">
        <v>1</v>
      </c>
      <c r="Y229" s="772">
        <v>1</v>
      </c>
      <c r="Z229" s="772">
        <v>1</v>
      </c>
      <c r="AA229" s="772">
        <v>1</v>
      </c>
      <c r="AB229" s="772">
        <v>1</v>
      </c>
      <c r="AC229" s="772">
        <v>1</v>
      </c>
      <c r="AD229" s="772">
        <v>1</v>
      </c>
      <c r="AE229" s="772">
        <v>1</v>
      </c>
      <c r="AF229" s="772">
        <v>1</v>
      </c>
      <c r="AG229" s="772">
        <v>1</v>
      </c>
      <c r="AH229" s="772">
        <v>1</v>
      </c>
      <c r="AI229" s="772">
        <v>1</v>
      </c>
      <c r="AJ229" s="772">
        <v>1</v>
      </c>
      <c r="AK229" s="772">
        <v>1</v>
      </c>
      <c r="AL229" s="772">
        <v>1</v>
      </c>
      <c r="AM229" s="772">
        <v>1</v>
      </c>
      <c r="AN229" s="772">
        <v>1</v>
      </c>
      <c r="AO229" s="772">
        <v>1</v>
      </c>
      <c r="AP229" s="772">
        <v>1</v>
      </c>
      <c r="AQ229" s="772">
        <v>1</v>
      </c>
      <c r="AR229" s="772">
        <v>1</v>
      </c>
      <c r="AS229" s="772">
        <v>1</v>
      </c>
      <c r="AT229" s="772">
        <v>1</v>
      </c>
      <c r="AU229" s="772">
        <v>1</v>
      </c>
      <c r="AV229" s="772">
        <v>1</v>
      </c>
      <c r="AW229" s="772">
        <v>1</v>
      </c>
      <c r="AX229" s="772">
        <v>1</v>
      </c>
      <c r="AY229" s="773"/>
    </row>
    <row r="230" spans="1:51" ht="15.75">
      <c r="A230" s="427">
        <v>5</v>
      </c>
      <c r="B230" s="763" t="s">
        <v>330</v>
      </c>
      <c r="C230" s="764" t="s">
        <v>335</v>
      </c>
      <c r="D230" s="765"/>
      <c r="E230" s="765"/>
      <c r="F230" s="766"/>
      <c r="G230" s="427"/>
      <c r="H230" s="767"/>
      <c r="I230" s="765"/>
      <c r="J230" s="766"/>
      <c r="K230" s="768"/>
      <c r="L230" s="769"/>
      <c r="M230" s="1423" t="s">
        <v>414</v>
      </c>
      <c r="N230" s="1424"/>
      <c r="O230" s="1424"/>
      <c r="P230" s="1424"/>
      <c r="Q230" s="1424"/>
      <c r="R230" s="1424"/>
      <c r="S230" s="1425"/>
      <c r="T230" s="772">
        <v>1</v>
      </c>
      <c r="U230" s="772">
        <v>1</v>
      </c>
      <c r="V230" s="772">
        <v>1</v>
      </c>
      <c r="W230" s="772">
        <v>1</v>
      </c>
      <c r="X230" s="772">
        <v>1</v>
      </c>
      <c r="Y230" s="772">
        <v>1</v>
      </c>
      <c r="Z230" s="772">
        <v>1</v>
      </c>
      <c r="AA230" s="772">
        <v>1</v>
      </c>
      <c r="AB230" s="772">
        <v>1</v>
      </c>
      <c r="AC230" s="772">
        <v>1</v>
      </c>
      <c r="AD230" s="772">
        <v>1</v>
      </c>
      <c r="AE230" s="772">
        <v>1</v>
      </c>
      <c r="AF230" s="772">
        <v>1</v>
      </c>
      <c r="AG230" s="772">
        <v>1</v>
      </c>
      <c r="AH230" s="772">
        <v>1</v>
      </c>
      <c r="AI230" s="772">
        <v>1</v>
      </c>
      <c r="AJ230" s="772">
        <v>1</v>
      </c>
      <c r="AK230" s="772">
        <v>1</v>
      </c>
      <c r="AL230" s="772">
        <v>1</v>
      </c>
      <c r="AM230" s="772">
        <v>1</v>
      </c>
      <c r="AN230" s="772">
        <v>1</v>
      </c>
      <c r="AO230" s="772">
        <v>1</v>
      </c>
      <c r="AP230" s="772">
        <v>1</v>
      </c>
      <c r="AQ230" s="772">
        <v>1</v>
      </c>
      <c r="AR230" s="772">
        <v>1</v>
      </c>
      <c r="AS230" s="772">
        <v>1</v>
      </c>
      <c r="AT230" s="772">
        <v>1</v>
      </c>
      <c r="AU230" s="772">
        <v>1</v>
      </c>
      <c r="AV230" s="772">
        <v>1</v>
      </c>
      <c r="AW230" s="772">
        <v>1</v>
      </c>
      <c r="AX230" s="772">
        <v>1</v>
      </c>
      <c r="AY230" s="773"/>
    </row>
    <row r="231" spans="1:51" ht="15.75">
      <c r="A231" s="427">
        <v>6</v>
      </c>
      <c r="B231" s="763" t="s">
        <v>330</v>
      </c>
      <c r="C231" s="764" t="s">
        <v>336</v>
      </c>
      <c r="D231" s="1471"/>
      <c r="E231" s="1471"/>
      <c r="F231" s="1472"/>
      <c r="G231" s="427"/>
      <c r="H231" s="1473"/>
      <c r="I231" s="1471"/>
      <c r="J231" s="1472"/>
      <c r="K231" s="768"/>
      <c r="L231" s="769"/>
      <c r="M231" s="775"/>
      <c r="N231" s="770"/>
      <c r="O231" s="770"/>
      <c r="P231" s="770"/>
      <c r="Q231" s="770"/>
      <c r="R231" s="770"/>
      <c r="S231" s="771"/>
      <c r="T231" s="772">
        <v>1</v>
      </c>
      <c r="U231" s="772">
        <v>1</v>
      </c>
      <c r="V231" s="772">
        <v>1</v>
      </c>
      <c r="W231" s="772">
        <v>1</v>
      </c>
      <c r="X231" s="772">
        <v>1</v>
      </c>
      <c r="Y231" s="772">
        <v>1</v>
      </c>
      <c r="Z231" s="772">
        <v>1</v>
      </c>
      <c r="AA231" s="772">
        <v>1</v>
      </c>
      <c r="AB231" s="772">
        <v>1</v>
      </c>
      <c r="AC231" s="772">
        <v>1</v>
      </c>
      <c r="AD231" s="772">
        <v>1</v>
      </c>
      <c r="AE231" s="772">
        <v>1</v>
      </c>
      <c r="AF231" s="772">
        <v>1</v>
      </c>
      <c r="AG231" s="772">
        <v>1</v>
      </c>
      <c r="AH231" s="772">
        <v>1</v>
      </c>
      <c r="AI231" s="772">
        <v>1</v>
      </c>
      <c r="AJ231" s="772">
        <v>1</v>
      </c>
      <c r="AK231" s="772">
        <v>1</v>
      </c>
      <c r="AL231" s="772">
        <v>1</v>
      </c>
      <c r="AM231" s="772">
        <v>1</v>
      </c>
      <c r="AN231" s="772">
        <v>1</v>
      </c>
      <c r="AO231" s="772">
        <v>1</v>
      </c>
      <c r="AP231" s="772">
        <v>1</v>
      </c>
      <c r="AQ231" s="772">
        <v>1</v>
      </c>
      <c r="AR231" s="772">
        <v>1</v>
      </c>
      <c r="AS231" s="772">
        <v>1</v>
      </c>
      <c r="AT231" s="772">
        <v>1</v>
      </c>
      <c r="AU231" s="772">
        <v>1</v>
      </c>
      <c r="AV231" s="772">
        <v>1</v>
      </c>
      <c r="AW231" s="772">
        <v>1</v>
      </c>
      <c r="AX231" s="772">
        <v>1</v>
      </c>
      <c r="AY231" s="773"/>
    </row>
    <row r="232" spans="1:51" ht="15.75">
      <c r="A232" s="427">
        <v>7</v>
      </c>
      <c r="B232" s="763" t="s">
        <v>330</v>
      </c>
      <c r="C232" s="764" t="s">
        <v>338</v>
      </c>
      <c r="D232" s="765"/>
      <c r="E232" s="765"/>
      <c r="F232" s="766"/>
      <c r="G232" s="427"/>
      <c r="H232" s="767"/>
      <c r="I232" s="765"/>
      <c r="J232" s="766"/>
      <c r="K232" s="768"/>
      <c r="L232" s="769"/>
      <c r="M232" s="776"/>
      <c r="N232" s="770"/>
      <c r="O232" s="770"/>
      <c r="P232" s="770"/>
      <c r="Q232" s="770"/>
      <c r="R232" s="770"/>
      <c r="S232" s="771"/>
      <c r="T232" s="772">
        <v>1</v>
      </c>
      <c r="U232" s="772">
        <v>1</v>
      </c>
      <c r="V232" s="772">
        <v>1</v>
      </c>
      <c r="W232" s="772">
        <v>1</v>
      </c>
      <c r="X232" s="772">
        <v>1</v>
      </c>
      <c r="Y232" s="772">
        <v>1</v>
      </c>
      <c r="Z232" s="772">
        <v>1</v>
      </c>
      <c r="AA232" s="772">
        <v>1</v>
      </c>
      <c r="AB232" s="772">
        <v>1</v>
      </c>
      <c r="AC232" s="772">
        <v>1</v>
      </c>
      <c r="AD232" s="772">
        <v>1</v>
      </c>
      <c r="AE232" s="772">
        <v>1</v>
      </c>
      <c r="AF232" s="772">
        <v>1</v>
      </c>
      <c r="AG232" s="772">
        <v>1</v>
      </c>
      <c r="AH232" s="772">
        <v>1</v>
      </c>
      <c r="AI232" s="772">
        <v>1</v>
      </c>
      <c r="AJ232" s="772">
        <v>1</v>
      </c>
      <c r="AK232" s="772">
        <v>1</v>
      </c>
      <c r="AL232" s="772">
        <v>1</v>
      </c>
      <c r="AM232" s="772">
        <v>1</v>
      </c>
      <c r="AN232" s="772">
        <v>1</v>
      </c>
      <c r="AO232" s="772">
        <v>1</v>
      </c>
      <c r="AP232" s="772">
        <v>1</v>
      </c>
      <c r="AQ232" s="772">
        <v>1</v>
      </c>
      <c r="AR232" s="772">
        <v>1</v>
      </c>
      <c r="AS232" s="772">
        <v>1</v>
      </c>
      <c r="AT232" s="772">
        <v>1</v>
      </c>
      <c r="AU232" s="772">
        <v>1</v>
      </c>
      <c r="AV232" s="772">
        <v>1</v>
      </c>
      <c r="AW232" s="772">
        <v>1</v>
      </c>
      <c r="AX232" s="772">
        <v>1</v>
      </c>
      <c r="AY232" s="773"/>
    </row>
    <row r="233" spans="1:51" ht="15.75">
      <c r="A233" s="427">
        <v>8</v>
      </c>
      <c r="B233" s="763" t="s">
        <v>339</v>
      </c>
      <c r="C233" s="764" t="s">
        <v>340</v>
      </c>
      <c r="D233" s="765"/>
      <c r="E233" s="765"/>
      <c r="F233" s="766"/>
      <c r="G233" s="427"/>
      <c r="H233" s="767"/>
      <c r="I233" s="765"/>
      <c r="J233" s="766"/>
      <c r="K233" s="768"/>
      <c r="L233" s="769"/>
      <c r="M233" s="776"/>
      <c r="N233" s="770"/>
      <c r="O233" s="770"/>
      <c r="P233" s="770"/>
      <c r="Q233" s="770"/>
      <c r="R233" s="770"/>
      <c r="S233" s="771"/>
      <c r="T233" s="772">
        <v>1</v>
      </c>
      <c r="U233" s="772">
        <v>1</v>
      </c>
      <c r="V233" s="772">
        <v>1</v>
      </c>
      <c r="W233" s="772">
        <v>1</v>
      </c>
      <c r="X233" s="772">
        <v>1</v>
      </c>
      <c r="Y233" s="772">
        <v>1</v>
      </c>
      <c r="Z233" s="772">
        <v>1</v>
      </c>
      <c r="AA233" s="772">
        <v>1</v>
      </c>
      <c r="AB233" s="772">
        <v>1</v>
      </c>
      <c r="AC233" s="772">
        <v>1</v>
      </c>
      <c r="AD233" s="772">
        <v>1</v>
      </c>
      <c r="AE233" s="772">
        <v>1</v>
      </c>
      <c r="AF233" s="772">
        <v>1</v>
      </c>
      <c r="AG233" s="772">
        <v>1</v>
      </c>
      <c r="AH233" s="772">
        <v>1</v>
      </c>
      <c r="AI233" s="772">
        <v>1</v>
      </c>
      <c r="AJ233" s="772">
        <v>1</v>
      </c>
      <c r="AK233" s="772">
        <v>1</v>
      </c>
      <c r="AL233" s="772">
        <v>1</v>
      </c>
      <c r="AM233" s="772">
        <v>1</v>
      </c>
      <c r="AN233" s="772">
        <v>1</v>
      </c>
      <c r="AO233" s="772">
        <v>1</v>
      </c>
      <c r="AP233" s="772">
        <v>1</v>
      </c>
      <c r="AQ233" s="772">
        <v>1</v>
      </c>
      <c r="AR233" s="772">
        <v>1</v>
      </c>
      <c r="AS233" s="772">
        <v>1</v>
      </c>
      <c r="AT233" s="772">
        <v>1</v>
      </c>
      <c r="AU233" s="772">
        <v>1</v>
      </c>
      <c r="AV233" s="772">
        <v>1</v>
      </c>
      <c r="AW233" s="772">
        <v>1</v>
      </c>
      <c r="AX233" s="772">
        <v>1</v>
      </c>
      <c r="AY233" s="773"/>
    </row>
    <row r="234" spans="1:51" ht="15.75">
      <c r="A234" s="427">
        <v>9</v>
      </c>
      <c r="B234" s="763" t="s">
        <v>341</v>
      </c>
      <c r="C234" s="764" t="s">
        <v>342</v>
      </c>
      <c r="D234" s="765"/>
      <c r="E234" s="765"/>
      <c r="F234" s="766"/>
      <c r="G234" s="427"/>
      <c r="H234" s="767"/>
      <c r="I234" s="765"/>
      <c r="J234" s="766"/>
      <c r="K234" s="768"/>
      <c r="L234" s="769"/>
      <c r="M234" s="776"/>
      <c r="N234" s="770"/>
      <c r="O234" s="770"/>
      <c r="P234" s="770"/>
      <c r="Q234" s="770"/>
      <c r="R234" s="770"/>
      <c r="S234" s="771"/>
      <c r="T234" s="772">
        <v>1</v>
      </c>
      <c r="U234" s="772">
        <v>1</v>
      </c>
      <c r="V234" s="772">
        <v>1</v>
      </c>
      <c r="W234" s="772">
        <v>1</v>
      </c>
      <c r="X234" s="772">
        <v>1</v>
      </c>
      <c r="Y234" s="772">
        <v>1</v>
      </c>
      <c r="Z234" s="772">
        <v>1</v>
      </c>
      <c r="AA234" s="772">
        <v>1</v>
      </c>
      <c r="AB234" s="772">
        <v>1</v>
      </c>
      <c r="AC234" s="772">
        <v>1</v>
      </c>
      <c r="AD234" s="772">
        <v>1</v>
      </c>
      <c r="AE234" s="772">
        <v>1</v>
      </c>
      <c r="AF234" s="772">
        <v>1</v>
      </c>
      <c r="AG234" s="772">
        <v>1</v>
      </c>
      <c r="AH234" s="772">
        <v>1</v>
      </c>
      <c r="AI234" s="772">
        <v>1</v>
      </c>
      <c r="AJ234" s="772">
        <v>1</v>
      </c>
      <c r="AK234" s="772">
        <v>1</v>
      </c>
      <c r="AL234" s="772">
        <v>1</v>
      </c>
      <c r="AM234" s="772">
        <v>1</v>
      </c>
      <c r="AN234" s="772">
        <v>1</v>
      </c>
      <c r="AO234" s="772">
        <v>1</v>
      </c>
      <c r="AP234" s="772">
        <v>1</v>
      </c>
      <c r="AQ234" s="772">
        <v>1</v>
      </c>
      <c r="AR234" s="772">
        <v>1</v>
      </c>
      <c r="AS234" s="772">
        <v>1</v>
      </c>
      <c r="AT234" s="772">
        <v>1</v>
      </c>
      <c r="AU234" s="772">
        <v>1</v>
      </c>
      <c r="AV234" s="772">
        <v>1</v>
      </c>
      <c r="AW234" s="772">
        <v>1</v>
      </c>
      <c r="AX234" s="772">
        <v>1</v>
      </c>
      <c r="AY234" s="773"/>
    </row>
    <row r="235" spans="1:51" ht="15.75">
      <c r="A235" s="427">
        <v>10</v>
      </c>
      <c r="B235" s="763" t="s">
        <v>341</v>
      </c>
      <c r="C235" s="764" t="s">
        <v>343</v>
      </c>
      <c r="D235" s="765"/>
      <c r="E235" s="765"/>
      <c r="F235" s="766"/>
      <c r="G235" s="427"/>
      <c r="H235" s="767"/>
      <c r="I235" s="765"/>
      <c r="J235" s="766"/>
      <c r="K235" s="768"/>
      <c r="L235" s="769"/>
      <c r="M235" s="1423"/>
      <c r="N235" s="1424"/>
      <c r="O235" s="1424"/>
      <c r="P235" s="1424"/>
      <c r="Q235" s="1424"/>
      <c r="R235" s="1424"/>
      <c r="S235" s="1425"/>
      <c r="T235" s="772">
        <v>1</v>
      </c>
      <c r="U235" s="772">
        <v>1</v>
      </c>
      <c r="V235" s="772">
        <v>1</v>
      </c>
      <c r="W235" s="772">
        <v>1</v>
      </c>
      <c r="X235" s="772">
        <v>1</v>
      </c>
      <c r="Y235" s="772">
        <v>1</v>
      </c>
      <c r="Z235" s="772">
        <v>1</v>
      </c>
      <c r="AA235" s="772">
        <v>1</v>
      </c>
      <c r="AB235" s="772">
        <v>1</v>
      </c>
      <c r="AC235" s="772">
        <v>1</v>
      </c>
      <c r="AD235" s="772">
        <v>1</v>
      </c>
      <c r="AE235" s="772">
        <v>1</v>
      </c>
      <c r="AF235" s="772">
        <v>1</v>
      </c>
      <c r="AG235" s="772">
        <v>1</v>
      </c>
      <c r="AH235" s="772">
        <v>1</v>
      </c>
      <c r="AI235" s="772">
        <v>1</v>
      </c>
      <c r="AJ235" s="772">
        <v>1</v>
      </c>
      <c r="AK235" s="772">
        <v>1</v>
      </c>
      <c r="AL235" s="772">
        <v>1</v>
      </c>
      <c r="AM235" s="772">
        <v>1</v>
      </c>
      <c r="AN235" s="772">
        <v>1</v>
      </c>
      <c r="AO235" s="772">
        <v>1</v>
      </c>
      <c r="AP235" s="772">
        <v>1</v>
      </c>
      <c r="AQ235" s="772">
        <v>1</v>
      </c>
      <c r="AR235" s="772">
        <v>1</v>
      </c>
      <c r="AS235" s="772">
        <v>1</v>
      </c>
      <c r="AT235" s="772">
        <v>1</v>
      </c>
      <c r="AU235" s="772">
        <v>1</v>
      </c>
      <c r="AV235" s="772">
        <v>1</v>
      </c>
      <c r="AW235" s="772">
        <v>1</v>
      </c>
      <c r="AX235" s="772">
        <v>1</v>
      </c>
      <c r="AY235" s="773"/>
    </row>
    <row r="236" spans="1:51" ht="15.75">
      <c r="A236" s="427">
        <v>11</v>
      </c>
      <c r="B236" s="763" t="s">
        <v>344</v>
      </c>
      <c r="C236" s="764" t="s">
        <v>345</v>
      </c>
      <c r="D236" s="765"/>
      <c r="E236" s="765"/>
      <c r="F236" s="766"/>
      <c r="G236" s="427"/>
      <c r="H236" s="767"/>
      <c r="I236" s="765"/>
      <c r="J236" s="766"/>
      <c r="K236" s="768"/>
      <c r="L236" s="769"/>
      <c r="M236" s="776" t="s">
        <v>1234</v>
      </c>
      <c r="N236" s="770"/>
      <c r="O236" s="770"/>
      <c r="P236" s="770"/>
      <c r="Q236" s="770"/>
      <c r="R236" s="770"/>
      <c r="S236" s="771"/>
      <c r="T236" s="772">
        <v>1</v>
      </c>
      <c r="U236" s="772">
        <v>1</v>
      </c>
      <c r="V236" s="772">
        <v>1</v>
      </c>
      <c r="W236" s="772">
        <v>1</v>
      </c>
      <c r="X236" s="772">
        <v>1</v>
      </c>
      <c r="Y236" s="772">
        <v>1</v>
      </c>
      <c r="Z236" s="772">
        <v>1</v>
      </c>
      <c r="AA236" s="772">
        <v>1</v>
      </c>
      <c r="AB236" s="772">
        <v>1</v>
      </c>
      <c r="AC236" s="772">
        <v>1</v>
      </c>
      <c r="AD236" s="772">
        <v>1</v>
      </c>
      <c r="AE236" s="772">
        <v>1</v>
      </c>
      <c r="AF236" s="772">
        <v>1</v>
      </c>
      <c r="AG236" s="772">
        <v>1</v>
      </c>
      <c r="AH236" s="772">
        <v>1</v>
      </c>
      <c r="AI236" s="772">
        <v>1</v>
      </c>
      <c r="AJ236" s="772">
        <v>1</v>
      </c>
      <c r="AK236" s="772">
        <v>1</v>
      </c>
      <c r="AL236" s="772">
        <v>1</v>
      </c>
      <c r="AM236" s="772">
        <v>1</v>
      </c>
      <c r="AN236" s="772">
        <v>1</v>
      </c>
      <c r="AO236" s="772">
        <v>1</v>
      </c>
      <c r="AP236" s="772">
        <v>1</v>
      </c>
      <c r="AQ236" s="772">
        <v>1</v>
      </c>
      <c r="AR236" s="772">
        <v>1</v>
      </c>
      <c r="AS236" s="772">
        <v>1</v>
      </c>
      <c r="AT236" s="772">
        <v>1</v>
      </c>
      <c r="AU236" s="772">
        <v>1</v>
      </c>
      <c r="AV236" s="772">
        <v>1</v>
      </c>
      <c r="AW236" s="772">
        <v>1</v>
      </c>
      <c r="AX236" s="772">
        <v>1</v>
      </c>
      <c r="AY236" s="773"/>
    </row>
    <row r="237" spans="1:51" ht="15.75">
      <c r="A237" s="427">
        <v>12</v>
      </c>
      <c r="B237" s="763" t="s">
        <v>344</v>
      </c>
      <c r="C237" s="764" t="s">
        <v>346</v>
      </c>
      <c r="D237" s="767"/>
      <c r="E237" s="765"/>
      <c r="F237" s="766"/>
      <c r="G237" s="427"/>
      <c r="H237" s="767"/>
      <c r="I237" s="765"/>
      <c r="J237" s="766"/>
      <c r="K237" s="768"/>
      <c r="L237" s="769"/>
      <c r="M237" s="776" t="s">
        <v>1234</v>
      </c>
      <c r="N237" s="770"/>
      <c r="O237" s="770"/>
      <c r="P237" s="770"/>
      <c r="Q237" s="770"/>
      <c r="R237" s="770"/>
      <c r="S237" s="771"/>
      <c r="T237" s="772">
        <v>1</v>
      </c>
      <c r="U237" s="772">
        <v>1</v>
      </c>
      <c r="V237" s="772">
        <v>1</v>
      </c>
      <c r="W237" s="772">
        <v>1</v>
      </c>
      <c r="X237" s="772">
        <v>1</v>
      </c>
      <c r="Y237" s="772">
        <v>1</v>
      </c>
      <c r="Z237" s="772">
        <v>1</v>
      </c>
      <c r="AA237" s="772">
        <v>1</v>
      </c>
      <c r="AB237" s="772">
        <v>1</v>
      </c>
      <c r="AC237" s="772">
        <v>1</v>
      </c>
      <c r="AD237" s="772">
        <v>1</v>
      </c>
      <c r="AE237" s="772">
        <v>1</v>
      </c>
      <c r="AF237" s="772">
        <v>1</v>
      </c>
      <c r="AG237" s="772">
        <v>1</v>
      </c>
      <c r="AH237" s="772">
        <v>1</v>
      </c>
      <c r="AI237" s="772">
        <v>1</v>
      </c>
      <c r="AJ237" s="772">
        <v>1</v>
      </c>
      <c r="AK237" s="772">
        <v>1</v>
      </c>
      <c r="AL237" s="772">
        <v>1</v>
      </c>
      <c r="AM237" s="772">
        <v>1</v>
      </c>
      <c r="AN237" s="772">
        <v>1</v>
      </c>
      <c r="AO237" s="772">
        <v>1</v>
      </c>
      <c r="AP237" s="772">
        <v>1</v>
      </c>
      <c r="AQ237" s="772">
        <v>1</v>
      </c>
      <c r="AR237" s="772">
        <v>1</v>
      </c>
      <c r="AS237" s="772">
        <v>1</v>
      </c>
      <c r="AT237" s="772">
        <v>1</v>
      </c>
      <c r="AU237" s="772">
        <v>1</v>
      </c>
      <c r="AV237" s="772">
        <v>1</v>
      </c>
      <c r="AW237" s="772">
        <v>1</v>
      </c>
      <c r="AX237" s="772">
        <v>1</v>
      </c>
      <c r="AY237" s="773"/>
    </row>
    <row r="238" spans="1:51" ht="15.75">
      <c r="A238" s="427">
        <v>13</v>
      </c>
      <c r="B238" s="763" t="s">
        <v>347</v>
      </c>
      <c r="C238" s="764" t="s">
        <v>348</v>
      </c>
      <c r="D238" s="767"/>
      <c r="E238" s="765"/>
      <c r="F238" s="766"/>
      <c r="G238" s="427"/>
      <c r="H238" s="767"/>
      <c r="I238" s="765"/>
      <c r="J238" s="766"/>
      <c r="K238" s="768"/>
      <c r="L238" s="769"/>
      <c r="M238" s="776"/>
      <c r="N238" s="770"/>
      <c r="O238" s="1427"/>
      <c r="P238" s="1427"/>
      <c r="Q238" s="770"/>
      <c r="R238" s="770"/>
      <c r="S238" s="771"/>
      <c r="T238" s="772">
        <v>1</v>
      </c>
      <c r="U238" s="772">
        <v>1</v>
      </c>
      <c r="V238" s="772">
        <v>1</v>
      </c>
      <c r="W238" s="772">
        <v>1</v>
      </c>
      <c r="X238" s="772">
        <v>1</v>
      </c>
      <c r="Y238" s="772">
        <v>1</v>
      </c>
      <c r="Z238" s="772">
        <v>1</v>
      </c>
      <c r="AA238" s="772">
        <v>1</v>
      </c>
      <c r="AB238" s="772">
        <v>1</v>
      </c>
      <c r="AC238" s="772">
        <v>1</v>
      </c>
      <c r="AD238" s="772">
        <v>1</v>
      </c>
      <c r="AE238" s="772">
        <v>1</v>
      </c>
      <c r="AF238" s="772">
        <v>1</v>
      </c>
      <c r="AG238" s="772">
        <v>1</v>
      </c>
      <c r="AH238" s="772">
        <v>1</v>
      </c>
      <c r="AI238" s="772">
        <v>1</v>
      </c>
      <c r="AJ238" s="772">
        <v>1</v>
      </c>
      <c r="AK238" s="772">
        <v>1</v>
      </c>
      <c r="AL238" s="772">
        <v>1</v>
      </c>
      <c r="AM238" s="772">
        <v>1</v>
      </c>
      <c r="AN238" s="772">
        <v>1</v>
      </c>
      <c r="AO238" s="772">
        <v>1</v>
      </c>
      <c r="AP238" s="772">
        <v>1</v>
      </c>
      <c r="AQ238" s="772">
        <v>1</v>
      </c>
      <c r="AR238" s="772">
        <v>1</v>
      </c>
      <c r="AS238" s="772">
        <v>1</v>
      </c>
      <c r="AT238" s="772">
        <v>1</v>
      </c>
      <c r="AU238" s="772">
        <v>1</v>
      </c>
      <c r="AV238" s="772">
        <v>1</v>
      </c>
      <c r="AW238" s="772">
        <v>1</v>
      </c>
      <c r="AX238" s="772">
        <v>1</v>
      </c>
      <c r="AY238" s="773"/>
    </row>
    <row r="239" spans="1:51" ht="15.75">
      <c r="A239" s="427">
        <v>14</v>
      </c>
      <c r="B239" s="763" t="s">
        <v>347</v>
      </c>
      <c r="C239" s="764" t="s">
        <v>349</v>
      </c>
      <c r="D239" s="767"/>
      <c r="E239" s="765"/>
      <c r="F239" s="766"/>
      <c r="G239" s="427"/>
      <c r="H239" s="767"/>
      <c r="I239" s="765"/>
      <c r="J239" s="766"/>
      <c r="K239" s="768"/>
      <c r="L239" s="769"/>
      <c r="M239" s="1423"/>
      <c r="N239" s="1424"/>
      <c r="O239" s="1424"/>
      <c r="P239" s="1424"/>
      <c r="Q239" s="1424"/>
      <c r="R239" s="1424"/>
      <c r="S239" s="1425"/>
      <c r="T239" s="772">
        <v>1</v>
      </c>
      <c r="U239" s="772">
        <v>1</v>
      </c>
      <c r="V239" s="772">
        <v>1</v>
      </c>
      <c r="W239" s="772">
        <v>1</v>
      </c>
      <c r="X239" s="772">
        <v>1</v>
      </c>
      <c r="Y239" s="772">
        <v>1</v>
      </c>
      <c r="Z239" s="772">
        <v>1</v>
      </c>
      <c r="AA239" s="772">
        <v>1</v>
      </c>
      <c r="AB239" s="772">
        <v>1</v>
      </c>
      <c r="AC239" s="772">
        <v>1</v>
      </c>
      <c r="AD239" s="772">
        <v>1</v>
      </c>
      <c r="AE239" s="772">
        <v>1</v>
      </c>
      <c r="AF239" s="772">
        <v>1</v>
      </c>
      <c r="AG239" s="772">
        <v>1</v>
      </c>
      <c r="AH239" s="772">
        <v>1</v>
      </c>
      <c r="AI239" s="772">
        <v>1</v>
      </c>
      <c r="AJ239" s="772">
        <v>1</v>
      </c>
      <c r="AK239" s="772">
        <v>1</v>
      </c>
      <c r="AL239" s="772">
        <v>1</v>
      </c>
      <c r="AM239" s="772">
        <v>1</v>
      </c>
      <c r="AN239" s="772">
        <v>1</v>
      </c>
      <c r="AO239" s="772">
        <v>1</v>
      </c>
      <c r="AP239" s="772">
        <v>1</v>
      </c>
      <c r="AQ239" s="772">
        <v>1</v>
      </c>
      <c r="AR239" s="772">
        <v>1</v>
      </c>
      <c r="AS239" s="772">
        <v>1</v>
      </c>
      <c r="AT239" s="772">
        <v>1</v>
      </c>
      <c r="AU239" s="772">
        <v>1</v>
      </c>
      <c r="AV239" s="772">
        <v>1</v>
      </c>
      <c r="AW239" s="772">
        <v>1</v>
      </c>
      <c r="AX239" s="772">
        <v>1</v>
      </c>
      <c r="AY239" s="773"/>
    </row>
    <row r="240" spans="1:51" ht="15.75">
      <c r="A240" s="427">
        <v>15</v>
      </c>
      <c r="B240" s="763" t="s">
        <v>347</v>
      </c>
      <c r="C240" s="764">
        <v>1595</v>
      </c>
      <c r="D240" s="767"/>
      <c r="E240" s="765"/>
      <c r="F240" s="766"/>
      <c r="G240" s="427"/>
      <c r="H240" s="767"/>
      <c r="I240" s="765"/>
      <c r="J240" s="766"/>
      <c r="K240" s="768"/>
      <c r="L240" s="769"/>
      <c r="M240" s="1426"/>
      <c r="N240" s="1427"/>
      <c r="O240" s="1427"/>
      <c r="P240" s="770"/>
      <c r="Q240" s="770"/>
      <c r="R240" s="770"/>
      <c r="S240" s="771"/>
      <c r="T240" s="772">
        <v>1</v>
      </c>
      <c r="U240" s="772">
        <v>1</v>
      </c>
      <c r="V240" s="772">
        <v>1</v>
      </c>
      <c r="W240" s="772">
        <v>1</v>
      </c>
      <c r="X240" s="772">
        <v>1</v>
      </c>
      <c r="Y240" s="772">
        <v>1</v>
      </c>
      <c r="Z240" s="772">
        <v>1</v>
      </c>
      <c r="AA240" s="772">
        <v>1</v>
      </c>
      <c r="AB240" s="772">
        <v>1</v>
      </c>
      <c r="AC240" s="772">
        <v>1</v>
      </c>
      <c r="AD240" s="772">
        <v>1</v>
      </c>
      <c r="AE240" s="772">
        <v>1</v>
      </c>
      <c r="AF240" s="772">
        <v>1</v>
      </c>
      <c r="AG240" s="772">
        <v>1</v>
      </c>
      <c r="AH240" s="772">
        <v>1</v>
      </c>
      <c r="AI240" s="772">
        <v>1</v>
      </c>
      <c r="AJ240" s="772">
        <v>1</v>
      </c>
      <c r="AK240" s="772">
        <v>1</v>
      </c>
      <c r="AL240" s="772">
        <v>1</v>
      </c>
      <c r="AM240" s="772">
        <v>1</v>
      </c>
      <c r="AN240" s="772">
        <v>1</v>
      </c>
      <c r="AO240" s="772">
        <v>1</v>
      </c>
      <c r="AP240" s="772">
        <v>1</v>
      </c>
      <c r="AQ240" s="772">
        <v>1</v>
      </c>
      <c r="AR240" s="772">
        <v>1</v>
      </c>
      <c r="AS240" s="772">
        <v>1</v>
      </c>
      <c r="AT240" s="772">
        <v>1</v>
      </c>
      <c r="AU240" s="772">
        <v>1</v>
      </c>
      <c r="AV240" s="772">
        <v>1</v>
      </c>
      <c r="AW240" s="772">
        <v>1</v>
      </c>
      <c r="AX240" s="772">
        <v>1</v>
      </c>
      <c r="AY240" s="773"/>
    </row>
    <row r="241" spans="1:51" ht="15.75">
      <c r="A241" s="427">
        <v>16</v>
      </c>
      <c r="B241" s="763" t="s">
        <v>347</v>
      </c>
      <c r="C241" s="764" t="s">
        <v>350</v>
      </c>
      <c r="D241" s="767"/>
      <c r="E241" s="765"/>
      <c r="F241" s="766"/>
      <c r="G241" s="427"/>
      <c r="H241" s="767"/>
      <c r="I241" s="765"/>
      <c r="J241" s="766"/>
      <c r="K241" s="768"/>
      <c r="L241" s="769"/>
      <c r="M241" s="776"/>
      <c r="N241" s="770"/>
      <c r="O241" s="770"/>
      <c r="P241" s="770"/>
      <c r="Q241" s="770"/>
      <c r="R241" s="770"/>
      <c r="S241" s="771"/>
      <c r="T241" s="772">
        <v>1</v>
      </c>
      <c r="U241" s="772">
        <v>1</v>
      </c>
      <c r="V241" s="772">
        <v>1</v>
      </c>
      <c r="W241" s="772">
        <v>1</v>
      </c>
      <c r="X241" s="772">
        <v>1</v>
      </c>
      <c r="Y241" s="772">
        <v>1</v>
      </c>
      <c r="Z241" s="772">
        <v>1</v>
      </c>
      <c r="AA241" s="772">
        <v>1</v>
      </c>
      <c r="AB241" s="772">
        <v>1</v>
      </c>
      <c r="AC241" s="772">
        <v>1</v>
      </c>
      <c r="AD241" s="772">
        <v>1</v>
      </c>
      <c r="AE241" s="772">
        <v>1</v>
      </c>
      <c r="AF241" s="772">
        <v>1</v>
      </c>
      <c r="AG241" s="772">
        <v>1</v>
      </c>
      <c r="AH241" s="772">
        <v>1</v>
      </c>
      <c r="AI241" s="772">
        <v>1</v>
      </c>
      <c r="AJ241" s="772">
        <v>1</v>
      </c>
      <c r="AK241" s="772">
        <v>1</v>
      </c>
      <c r="AL241" s="772">
        <v>1</v>
      </c>
      <c r="AM241" s="772">
        <v>1</v>
      </c>
      <c r="AN241" s="772">
        <v>1</v>
      </c>
      <c r="AO241" s="772">
        <v>1</v>
      </c>
      <c r="AP241" s="772">
        <v>1</v>
      </c>
      <c r="AQ241" s="772">
        <v>1</v>
      </c>
      <c r="AR241" s="772">
        <v>1</v>
      </c>
      <c r="AS241" s="772">
        <v>1</v>
      </c>
      <c r="AT241" s="772">
        <v>1</v>
      </c>
      <c r="AU241" s="772">
        <v>1</v>
      </c>
      <c r="AV241" s="772">
        <v>1</v>
      </c>
      <c r="AW241" s="772">
        <v>1</v>
      </c>
      <c r="AX241" s="772">
        <v>1</v>
      </c>
      <c r="AY241" s="773"/>
    </row>
    <row r="242" spans="1:51" ht="15.75">
      <c r="A242" s="427">
        <v>17</v>
      </c>
      <c r="B242" s="763" t="s">
        <v>347</v>
      </c>
      <c r="C242" s="764">
        <v>1594</v>
      </c>
      <c r="D242" s="767"/>
      <c r="E242" s="765"/>
      <c r="F242" s="766"/>
      <c r="G242" s="427"/>
      <c r="H242" s="767"/>
      <c r="I242" s="765"/>
      <c r="J242" s="766"/>
      <c r="K242" s="768"/>
      <c r="L242" s="769"/>
      <c r="M242" s="776"/>
      <c r="N242" s="770"/>
      <c r="O242" s="1427"/>
      <c r="P242" s="1427"/>
      <c r="Q242" s="770"/>
      <c r="R242" s="770"/>
      <c r="S242" s="771"/>
      <c r="T242" s="772">
        <v>1</v>
      </c>
      <c r="U242" s="772">
        <v>1</v>
      </c>
      <c r="V242" s="772">
        <v>1</v>
      </c>
      <c r="W242" s="772">
        <v>1</v>
      </c>
      <c r="X242" s="772">
        <v>1</v>
      </c>
      <c r="Y242" s="772">
        <v>1</v>
      </c>
      <c r="Z242" s="772">
        <v>1</v>
      </c>
      <c r="AA242" s="772">
        <v>1</v>
      </c>
      <c r="AB242" s="772">
        <v>1</v>
      </c>
      <c r="AC242" s="772">
        <v>1</v>
      </c>
      <c r="AD242" s="772">
        <v>1</v>
      </c>
      <c r="AE242" s="772">
        <v>1</v>
      </c>
      <c r="AF242" s="772">
        <v>1</v>
      </c>
      <c r="AG242" s="772">
        <v>1</v>
      </c>
      <c r="AH242" s="772">
        <v>1</v>
      </c>
      <c r="AI242" s="772">
        <v>1</v>
      </c>
      <c r="AJ242" s="772">
        <v>1</v>
      </c>
      <c r="AK242" s="772">
        <v>1</v>
      </c>
      <c r="AL242" s="772">
        <v>1</v>
      </c>
      <c r="AM242" s="772">
        <v>1</v>
      </c>
      <c r="AN242" s="772">
        <v>1</v>
      </c>
      <c r="AO242" s="772">
        <v>1</v>
      </c>
      <c r="AP242" s="772">
        <v>1</v>
      </c>
      <c r="AQ242" s="772">
        <v>1</v>
      </c>
      <c r="AR242" s="772">
        <v>1</v>
      </c>
      <c r="AS242" s="772">
        <v>1</v>
      </c>
      <c r="AT242" s="772">
        <v>1</v>
      </c>
      <c r="AU242" s="772">
        <v>1</v>
      </c>
      <c r="AV242" s="772">
        <v>1</v>
      </c>
      <c r="AW242" s="772">
        <v>1</v>
      </c>
      <c r="AX242" s="772">
        <v>1</v>
      </c>
      <c r="AY242" s="773"/>
    </row>
    <row r="243" spans="1:51" ht="15.75">
      <c r="A243" s="427">
        <v>18</v>
      </c>
      <c r="B243" s="763" t="s">
        <v>351</v>
      </c>
      <c r="C243" s="764" t="s">
        <v>352</v>
      </c>
      <c r="D243" s="767"/>
      <c r="E243" s="765"/>
      <c r="F243" s="766"/>
      <c r="G243" s="427"/>
      <c r="H243" s="767"/>
      <c r="I243" s="765"/>
      <c r="J243" s="766"/>
      <c r="K243" s="768"/>
      <c r="L243" s="769"/>
      <c r="M243" s="776"/>
      <c r="N243" s="770"/>
      <c r="O243" s="770"/>
      <c r="P243" s="770"/>
      <c r="Q243" s="770"/>
      <c r="R243" s="770"/>
      <c r="S243" s="771"/>
      <c r="T243" s="772">
        <v>1</v>
      </c>
      <c r="U243" s="772">
        <v>1</v>
      </c>
      <c r="V243" s="772">
        <v>1</v>
      </c>
      <c r="W243" s="772">
        <v>1</v>
      </c>
      <c r="X243" s="772">
        <v>1</v>
      </c>
      <c r="Y243" s="772">
        <v>1</v>
      </c>
      <c r="Z243" s="772">
        <v>1</v>
      </c>
      <c r="AA243" s="772">
        <v>1</v>
      </c>
      <c r="AB243" s="772">
        <v>1</v>
      </c>
      <c r="AC243" s="772">
        <v>1</v>
      </c>
      <c r="AD243" s="772">
        <v>1</v>
      </c>
      <c r="AE243" s="772">
        <v>1</v>
      </c>
      <c r="AF243" s="772">
        <v>1</v>
      </c>
      <c r="AG243" s="772">
        <v>1</v>
      </c>
      <c r="AH243" s="772">
        <v>1</v>
      </c>
      <c r="AI243" s="772">
        <v>1</v>
      </c>
      <c r="AJ243" s="772">
        <v>1</v>
      </c>
      <c r="AK243" s="772">
        <v>1</v>
      </c>
      <c r="AL243" s="772">
        <v>1</v>
      </c>
      <c r="AM243" s="772">
        <v>1</v>
      </c>
      <c r="AN243" s="772">
        <v>1</v>
      </c>
      <c r="AO243" s="772">
        <v>1</v>
      </c>
      <c r="AP243" s="772">
        <v>1</v>
      </c>
      <c r="AQ243" s="772">
        <v>1</v>
      </c>
      <c r="AR243" s="772">
        <v>1</v>
      </c>
      <c r="AS243" s="772">
        <v>1</v>
      </c>
      <c r="AT243" s="772">
        <v>1</v>
      </c>
      <c r="AU243" s="772">
        <v>1</v>
      </c>
      <c r="AV243" s="772">
        <v>1</v>
      </c>
      <c r="AW243" s="772">
        <v>1</v>
      </c>
      <c r="AX243" s="772">
        <v>1</v>
      </c>
      <c r="AY243" s="773"/>
    </row>
    <row r="244" spans="1:51" ht="15.75">
      <c r="A244" s="427">
        <v>19</v>
      </c>
      <c r="B244" s="763" t="s">
        <v>353</v>
      </c>
      <c r="C244" s="764" t="s">
        <v>354</v>
      </c>
      <c r="D244" s="767"/>
      <c r="E244" s="765"/>
      <c r="F244" s="766"/>
      <c r="G244" s="427"/>
      <c r="H244" s="767"/>
      <c r="I244" s="765"/>
      <c r="J244" s="766"/>
      <c r="K244" s="768"/>
      <c r="L244" s="769"/>
      <c r="M244" s="1426"/>
      <c r="N244" s="1474"/>
      <c r="O244" s="1474"/>
      <c r="P244" s="1474"/>
      <c r="Q244" s="1474"/>
      <c r="R244" s="1474"/>
      <c r="S244" s="1475"/>
      <c r="T244" s="772">
        <v>1</v>
      </c>
      <c r="U244" s="772">
        <v>1</v>
      </c>
      <c r="V244" s="772">
        <v>1</v>
      </c>
      <c r="W244" s="772">
        <v>1</v>
      </c>
      <c r="X244" s="772">
        <v>1</v>
      </c>
      <c r="Y244" s="772">
        <v>1</v>
      </c>
      <c r="Z244" s="772">
        <v>1</v>
      </c>
      <c r="AA244" s="772">
        <v>1</v>
      </c>
      <c r="AB244" s="772">
        <v>1</v>
      </c>
      <c r="AC244" s="772">
        <v>1</v>
      </c>
      <c r="AD244" s="772">
        <v>1</v>
      </c>
      <c r="AE244" s="772">
        <v>1</v>
      </c>
      <c r="AF244" s="772">
        <v>1</v>
      </c>
      <c r="AG244" s="772">
        <v>1</v>
      </c>
      <c r="AH244" s="772">
        <v>1</v>
      </c>
      <c r="AI244" s="772">
        <v>1</v>
      </c>
      <c r="AJ244" s="772">
        <v>1</v>
      </c>
      <c r="AK244" s="772">
        <v>1</v>
      </c>
      <c r="AL244" s="772">
        <v>1</v>
      </c>
      <c r="AM244" s="772">
        <v>1</v>
      </c>
      <c r="AN244" s="772">
        <v>1</v>
      </c>
      <c r="AO244" s="772">
        <v>1</v>
      </c>
      <c r="AP244" s="772">
        <v>1</v>
      </c>
      <c r="AQ244" s="772">
        <v>1</v>
      </c>
      <c r="AR244" s="772">
        <v>1</v>
      </c>
      <c r="AS244" s="772">
        <v>1</v>
      </c>
      <c r="AT244" s="772">
        <v>1</v>
      </c>
      <c r="AU244" s="772">
        <v>1</v>
      </c>
      <c r="AV244" s="772">
        <v>1</v>
      </c>
      <c r="AW244" s="772">
        <v>1</v>
      </c>
      <c r="AX244" s="772">
        <v>1</v>
      </c>
      <c r="AY244" s="773"/>
    </row>
    <row r="245" spans="1:51" ht="15.75">
      <c r="A245" s="427">
        <v>20</v>
      </c>
      <c r="B245" s="763" t="s">
        <v>353</v>
      </c>
      <c r="C245" s="764" t="s">
        <v>355</v>
      </c>
      <c r="D245" s="767"/>
      <c r="E245" s="765"/>
      <c r="F245" s="766"/>
      <c r="G245" s="427"/>
      <c r="H245" s="767"/>
      <c r="I245" s="765"/>
      <c r="J245" s="766"/>
      <c r="K245" s="768"/>
      <c r="L245" s="769"/>
      <c r="M245" s="776" t="s">
        <v>1234</v>
      </c>
      <c r="N245" s="770"/>
      <c r="O245" s="770"/>
      <c r="P245" s="770"/>
      <c r="Q245" s="770"/>
      <c r="R245" s="770"/>
      <c r="S245" s="771"/>
      <c r="T245" s="772">
        <v>1</v>
      </c>
      <c r="U245" s="772">
        <v>1</v>
      </c>
      <c r="V245" s="772">
        <v>1</v>
      </c>
      <c r="W245" s="772">
        <v>1</v>
      </c>
      <c r="X245" s="772">
        <v>1</v>
      </c>
      <c r="Y245" s="772">
        <v>1</v>
      </c>
      <c r="Z245" s="772">
        <v>1</v>
      </c>
      <c r="AA245" s="772">
        <v>1</v>
      </c>
      <c r="AB245" s="772">
        <v>1</v>
      </c>
      <c r="AC245" s="772">
        <v>1</v>
      </c>
      <c r="AD245" s="772">
        <v>1</v>
      </c>
      <c r="AE245" s="772">
        <v>1</v>
      </c>
      <c r="AF245" s="772">
        <v>1</v>
      </c>
      <c r="AG245" s="772">
        <v>1</v>
      </c>
      <c r="AH245" s="772">
        <v>1</v>
      </c>
      <c r="AI245" s="772">
        <v>1</v>
      </c>
      <c r="AJ245" s="772">
        <v>1</v>
      </c>
      <c r="AK245" s="772">
        <v>1</v>
      </c>
      <c r="AL245" s="772">
        <v>1</v>
      </c>
      <c r="AM245" s="772">
        <v>1</v>
      </c>
      <c r="AN245" s="772">
        <v>1</v>
      </c>
      <c r="AO245" s="772">
        <v>1</v>
      </c>
      <c r="AP245" s="772">
        <v>1</v>
      </c>
      <c r="AQ245" s="772">
        <v>1</v>
      </c>
      <c r="AR245" s="772">
        <v>1</v>
      </c>
      <c r="AS245" s="772">
        <v>1</v>
      </c>
      <c r="AT245" s="772">
        <v>1</v>
      </c>
      <c r="AU245" s="772">
        <v>1</v>
      </c>
      <c r="AV245" s="772">
        <v>1</v>
      </c>
      <c r="AW245" s="772">
        <v>1</v>
      </c>
      <c r="AX245" s="772">
        <v>1</v>
      </c>
      <c r="AY245" s="773"/>
    </row>
    <row r="246" spans="1:51" ht="15.75">
      <c r="A246" s="427">
        <v>21</v>
      </c>
      <c r="B246" s="763" t="s">
        <v>356</v>
      </c>
      <c r="C246" s="764" t="s">
        <v>357</v>
      </c>
      <c r="D246" s="767"/>
      <c r="E246" s="765"/>
      <c r="F246" s="766"/>
      <c r="G246" s="427"/>
      <c r="H246" s="767"/>
      <c r="I246" s="765"/>
      <c r="J246" s="766"/>
      <c r="K246" s="768"/>
      <c r="L246" s="769"/>
      <c r="M246" s="776"/>
      <c r="N246" s="770"/>
      <c r="O246" s="770"/>
      <c r="P246" s="770"/>
      <c r="Q246" s="770"/>
      <c r="R246" s="770"/>
      <c r="S246" s="771"/>
      <c r="T246" s="772">
        <v>1</v>
      </c>
      <c r="U246" s="772">
        <v>1</v>
      </c>
      <c r="V246" s="772">
        <v>1</v>
      </c>
      <c r="W246" s="772">
        <v>1</v>
      </c>
      <c r="X246" s="772">
        <v>1</v>
      </c>
      <c r="Y246" s="772">
        <v>1</v>
      </c>
      <c r="Z246" s="772">
        <v>1</v>
      </c>
      <c r="AA246" s="772">
        <v>1</v>
      </c>
      <c r="AB246" s="772">
        <v>1</v>
      </c>
      <c r="AC246" s="772">
        <v>1</v>
      </c>
      <c r="AD246" s="772">
        <v>1</v>
      </c>
      <c r="AE246" s="772">
        <v>1</v>
      </c>
      <c r="AF246" s="772">
        <v>1</v>
      </c>
      <c r="AG246" s="772">
        <v>1</v>
      </c>
      <c r="AH246" s="772">
        <v>1</v>
      </c>
      <c r="AI246" s="772">
        <v>1</v>
      </c>
      <c r="AJ246" s="772">
        <v>1</v>
      </c>
      <c r="AK246" s="772">
        <v>1</v>
      </c>
      <c r="AL246" s="772">
        <v>1</v>
      </c>
      <c r="AM246" s="772">
        <v>1</v>
      </c>
      <c r="AN246" s="772">
        <v>1</v>
      </c>
      <c r="AO246" s="772">
        <v>1</v>
      </c>
      <c r="AP246" s="772">
        <v>1</v>
      </c>
      <c r="AQ246" s="772">
        <v>1</v>
      </c>
      <c r="AR246" s="772">
        <v>1</v>
      </c>
      <c r="AS246" s="772">
        <v>1</v>
      </c>
      <c r="AT246" s="772">
        <v>1</v>
      </c>
      <c r="AU246" s="772">
        <v>1</v>
      </c>
      <c r="AV246" s="772">
        <v>1</v>
      </c>
      <c r="AW246" s="772">
        <v>1</v>
      </c>
      <c r="AX246" s="772">
        <v>1</v>
      </c>
      <c r="AY246" s="773"/>
    </row>
    <row r="247" spans="1:51" ht="15.75">
      <c r="A247" s="427">
        <v>22</v>
      </c>
      <c r="B247" s="763" t="s">
        <v>356</v>
      </c>
      <c r="C247" s="764" t="s">
        <v>358</v>
      </c>
      <c r="D247" s="767"/>
      <c r="E247" s="765"/>
      <c r="F247" s="766"/>
      <c r="G247" s="427"/>
      <c r="H247" s="767"/>
      <c r="I247" s="765"/>
      <c r="J247" s="766"/>
      <c r="K247" s="768"/>
      <c r="L247" s="769"/>
      <c r="M247" s="776"/>
      <c r="N247" s="770"/>
      <c r="O247" s="770"/>
      <c r="P247" s="770"/>
      <c r="Q247" s="770"/>
      <c r="R247" s="770"/>
      <c r="S247" s="771"/>
      <c r="T247" s="772">
        <v>1</v>
      </c>
      <c r="U247" s="772">
        <v>1</v>
      </c>
      <c r="V247" s="772">
        <v>1</v>
      </c>
      <c r="W247" s="772">
        <v>1</v>
      </c>
      <c r="X247" s="772">
        <v>1</v>
      </c>
      <c r="Y247" s="772">
        <v>1</v>
      </c>
      <c r="Z247" s="772">
        <v>1</v>
      </c>
      <c r="AA247" s="772">
        <v>1</v>
      </c>
      <c r="AB247" s="772">
        <v>1</v>
      </c>
      <c r="AC247" s="772">
        <v>1</v>
      </c>
      <c r="AD247" s="772">
        <v>1</v>
      </c>
      <c r="AE247" s="772">
        <v>1</v>
      </c>
      <c r="AF247" s="772">
        <v>1</v>
      </c>
      <c r="AG247" s="772">
        <v>1</v>
      </c>
      <c r="AH247" s="772">
        <v>1</v>
      </c>
      <c r="AI247" s="772">
        <v>1</v>
      </c>
      <c r="AJ247" s="772">
        <v>1</v>
      </c>
      <c r="AK247" s="772">
        <v>1</v>
      </c>
      <c r="AL247" s="772">
        <v>1</v>
      </c>
      <c r="AM247" s="772">
        <v>1</v>
      </c>
      <c r="AN247" s="772">
        <v>1</v>
      </c>
      <c r="AO247" s="772">
        <v>1</v>
      </c>
      <c r="AP247" s="772">
        <v>1</v>
      </c>
      <c r="AQ247" s="772">
        <v>1</v>
      </c>
      <c r="AR247" s="772">
        <v>1</v>
      </c>
      <c r="AS247" s="772">
        <v>1</v>
      </c>
      <c r="AT247" s="772">
        <v>1</v>
      </c>
      <c r="AU247" s="772">
        <v>1</v>
      </c>
      <c r="AV247" s="772">
        <v>1</v>
      </c>
      <c r="AW247" s="772">
        <v>1</v>
      </c>
      <c r="AX247" s="772">
        <v>1</v>
      </c>
      <c r="AY247" s="773"/>
    </row>
    <row r="248" spans="1:51" ht="15.75">
      <c r="A248" s="427">
        <v>23</v>
      </c>
      <c r="B248" s="763" t="s">
        <v>356</v>
      </c>
      <c r="C248" s="764" t="s">
        <v>359</v>
      </c>
      <c r="D248" s="767"/>
      <c r="E248" s="765"/>
      <c r="F248" s="766"/>
      <c r="G248" s="427"/>
      <c r="H248" s="767"/>
      <c r="I248" s="765"/>
      <c r="J248" s="766"/>
      <c r="K248" s="768"/>
      <c r="L248" s="769"/>
      <c r="M248" s="776"/>
      <c r="N248" s="770"/>
      <c r="O248" s="770"/>
      <c r="P248" s="770"/>
      <c r="Q248" s="770"/>
      <c r="R248" s="770"/>
      <c r="S248" s="771"/>
      <c r="T248" s="772">
        <v>1</v>
      </c>
      <c r="U248" s="772">
        <v>1</v>
      </c>
      <c r="V248" s="772">
        <v>1</v>
      </c>
      <c r="W248" s="772">
        <v>1</v>
      </c>
      <c r="X248" s="772">
        <v>1</v>
      </c>
      <c r="Y248" s="772">
        <v>1</v>
      </c>
      <c r="Z248" s="772">
        <v>1</v>
      </c>
      <c r="AA248" s="772">
        <v>1</v>
      </c>
      <c r="AB248" s="772">
        <v>1</v>
      </c>
      <c r="AC248" s="772">
        <v>1</v>
      </c>
      <c r="AD248" s="772">
        <v>1</v>
      </c>
      <c r="AE248" s="772">
        <v>1</v>
      </c>
      <c r="AF248" s="772">
        <v>1</v>
      </c>
      <c r="AG248" s="772">
        <v>1</v>
      </c>
      <c r="AH248" s="772">
        <v>1</v>
      </c>
      <c r="AI248" s="772">
        <v>1</v>
      </c>
      <c r="AJ248" s="772">
        <v>1</v>
      </c>
      <c r="AK248" s="772">
        <v>1</v>
      </c>
      <c r="AL248" s="772">
        <v>1</v>
      </c>
      <c r="AM248" s="772">
        <v>1</v>
      </c>
      <c r="AN248" s="772">
        <v>1</v>
      </c>
      <c r="AO248" s="772">
        <v>1</v>
      </c>
      <c r="AP248" s="772">
        <v>1</v>
      </c>
      <c r="AQ248" s="772">
        <v>1</v>
      </c>
      <c r="AR248" s="772">
        <v>1</v>
      </c>
      <c r="AS248" s="772">
        <v>1</v>
      </c>
      <c r="AT248" s="772">
        <v>1</v>
      </c>
      <c r="AU248" s="772">
        <v>1</v>
      </c>
      <c r="AV248" s="772">
        <v>1</v>
      </c>
      <c r="AW248" s="772">
        <v>1</v>
      </c>
      <c r="AX248" s="772">
        <v>1</v>
      </c>
      <c r="AY248" s="773"/>
    </row>
    <row r="249" spans="1:51" ht="15.75">
      <c r="A249" s="427">
        <v>24</v>
      </c>
      <c r="B249" s="763" t="s">
        <v>356</v>
      </c>
      <c r="C249" s="764" t="s">
        <v>360</v>
      </c>
      <c r="D249" s="767"/>
      <c r="E249" s="765"/>
      <c r="F249" s="766"/>
      <c r="G249" s="427"/>
      <c r="H249" s="767"/>
      <c r="I249" s="765"/>
      <c r="J249" s="766"/>
      <c r="K249" s="768"/>
      <c r="L249" s="769"/>
      <c r="M249" s="776"/>
      <c r="N249" s="770"/>
      <c r="O249" s="770"/>
      <c r="P249" s="770"/>
      <c r="Q249" s="770"/>
      <c r="R249" s="770"/>
      <c r="S249" s="771"/>
      <c r="T249" s="772">
        <v>1</v>
      </c>
      <c r="U249" s="772">
        <v>1</v>
      </c>
      <c r="V249" s="772">
        <v>1</v>
      </c>
      <c r="W249" s="772">
        <v>1</v>
      </c>
      <c r="X249" s="772">
        <v>1</v>
      </c>
      <c r="Y249" s="772">
        <v>1</v>
      </c>
      <c r="Z249" s="772">
        <v>1</v>
      </c>
      <c r="AA249" s="772">
        <v>1</v>
      </c>
      <c r="AB249" s="772">
        <v>1</v>
      </c>
      <c r="AC249" s="772">
        <v>1</v>
      </c>
      <c r="AD249" s="772">
        <v>1</v>
      </c>
      <c r="AE249" s="772">
        <v>1</v>
      </c>
      <c r="AF249" s="772">
        <v>1</v>
      </c>
      <c r="AG249" s="772">
        <v>1</v>
      </c>
      <c r="AH249" s="772">
        <v>1</v>
      </c>
      <c r="AI249" s="772">
        <v>1</v>
      </c>
      <c r="AJ249" s="772">
        <v>1</v>
      </c>
      <c r="AK249" s="772">
        <v>1</v>
      </c>
      <c r="AL249" s="772">
        <v>1</v>
      </c>
      <c r="AM249" s="772">
        <v>1</v>
      </c>
      <c r="AN249" s="772">
        <v>1</v>
      </c>
      <c r="AO249" s="772">
        <v>1</v>
      </c>
      <c r="AP249" s="772">
        <v>1</v>
      </c>
      <c r="AQ249" s="772">
        <v>1</v>
      </c>
      <c r="AR249" s="772">
        <v>1</v>
      </c>
      <c r="AS249" s="772">
        <v>1</v>
      </c>
      <c r="AT249" s="772">
        <v>1</v>
      </c>
      <c r="AU249" s="772">
        <v>1</v>
      </c>
      <c r="AV249" s="772">
        <v>1</v>
      </c>
      <c r="AW249" s="772">
        <v>1</v>
      </c>
      <c r="AX249" s="772">
        <v>1</v>
      </c>
      <c r="AY249" s="773"/>
    </row>
    <row r="250" spans="1:51" ht="15.75">
      <c r="A250" s="427">
        <v>25</v>
      </c>
      <c r="B250" s="763" t="s">
        <v>361</v>
      </c>
      <c r="C250" s="764" t="s">
        <v>362</v>
      </c>
      <c r="D250" s="767"/>
      <c r="E250" s="765"/>
      <c r="F250" s="766"/>
      <c r="G250" s="427"/>
      <c r="H250" s="767"/>
      <c r="I250" s="765"/>
      <c r="J250" s="766"/>
      <c r="K250" s="768"/>
      <c r="L250" s="769"/>
      <c r="N250" s="770"/>
      <c r="O250" s="770"/>
      <c r="P250" s="770"/>
      <c r="Q250" s="770"/>
      <c r="R250" s="770"/>
      <c r="S250" s="771"/>
      <c r="T250" s="772">
        <v>1</v>
      </c>
      <c r="U250" s="772">
        <v>1</v>
      </c>
      <c r="V250" s="772">
        <v>1</v>
      </c>
      <c r="W250" s="772">
        <v>1</v>
      </c>
      <c r="X250" s="772">
        <v>1</v>
      </c>
      <c r="Y250" s="772">
        <v>1</v>
      </c>
      <c r="Z250" s="772">
        <v>1</v>
      </c>
      <c r="AA250" s="772">
        <v>1</v>
      </c>
      <c r="AB250" s="772">
        <v>1</v>
      </c>
      <c r="AC250" s="772">
        <v>1</v>
      </c>
      <c r="AD250" s="772">
        <v>1</v>
      </c>
      <c r="AE250" s="772">
        <v>1</v>
      </c>
      <c r="AF250" s="772">
        <v>1</v>
      </c>
      <c r="AG250" s="772">
        <v>1</v>
      </c>
      <c r="AH250" s="772">
        <v>1</v>
      </c>
      <c r="AI250" s="772">
        <v>1</v>
      </c>
      <c r="AJ250" s="772">
        <v>1</v>
      </c>
      <c r="AK250" s="772">
        <v>1</v>
      </c>
      <c r="AL250" s="772">
        <v>1</v>
      </c>
      <c r="AM250" s="772">
        <v>1</v>
      </c>
      <c r="AN250" s="772">
        <v>1</v>
      </c>
      <c r="AO250" s="772">
        <v>1</v>
      </c>
      <c r="AP250" s="772">
        <v>1</v>
      </c>
      <c r="AQ250" s="772">
        <v>1</v>
      </c>
      <c r="AR250" s="772">
        <v>1</v>
      </c>
      <c r="AS250" s="772">
        <v>1</v>
      </c>
      <c r="AT250" s="772">
        <v>1</v>
      </c>
      <c r="AU250" s="772">
        <v>1</v>
      </c>
      <c r="AV250" s="772">
        <v>1</v>
      </c>
      <c r="AW250" s="772">
        <v>1</v>
      </c>
      <c r="AX250" s="772">
        <v>1</v>
      </c>
      <c r="AY250" s="773"/>
    </row>
    <row r="251" spans="1:51" ht="15.75">
      <c r="A251" s="427">
        <v>26</v>
      </c>
      <c r="B251" s="763" t="s">
        <v>363</v>
      </c>
      <c r="C251" s="764" t="s">
        <v>364</v>
      </c>
      <c r="D251" s="767"/>
      <c r="E251" s="765"/>
      <c r="F251" s="766"/>
      <c r="G251" s="427"/>
      <c r="H251" s="767"/>
      <c r="I251" s="765"/>
      <c r="J251" s="766"/>
      <c r="K251" s="768"/>
      <c r="L251" s="769"/>
      <c r="M251" s="775"/>
      <c r="N251" s="770"/>
      <c r="O251" s="770"/>
      <c r="P251" s="770"/>
      <c r="Q251" s="770"/>
      <c r="R251" s="770"/>
      <c r="S251" s="771"/>
      <c r="T251" s="772">
        <v>1</v>
      </c>
      <c r="U251" s="772">
        <v>1</v>
      </c>
      <c r="V251" s="772">
        <v>1</v>
      </c>
      <c r="W251" s="772">
        <v>1</v>
      </c>
      <c r="X251" s="772">
        <v>1</v>
      </c>
      <c r="Y251" s="772">
        <v>1</v>
      </c>
      <c r="Z251" s="772">
        <v>1</v>
      </c>
      <c r="AA251" s="772">
        <v>1</v>
      </c>
      <c r="AB251" s="772">
        <v>1</v>
      </c>
      <c r="AC251" s="772">
        <v>1</v>
      </c>
      <c r="AD251" s="772">
        <v>1</v>
      </c>
      <c r="AE251" s="772">
        <v>1</v>
      </c>
      <c r="AF251" s="772">
        <v>1</v>
      </c>
      <c r="AG251" s="772">
        <v>1</v>
      </c>
      <c r="AH251" s="772">
        <v>1</v>
      </c>
      <c r="AI251" s="772">
        <v>1</v>
      </c>
      <c r="AJ251" s="772">
        <v>1</v>
      </c>
      <c r="AK251" s="772">
        <v>1</v>
      </c>
      <c r="AL251" s="772">
        <v>1</v>
      </c>
      <c r="AM251" s="772">
        <v>1</v>
      </c>
      <c r="AN251" s="772">
        <v>1</v>
      </c>
      <c r="AO251" s="772">
        <v>1</v>
      </c>
      <c r="AP251" s="772">
        <v>1</v>
      </c>
      <c r="AQ251" s="772">
        <v>1</v>
      </c>
      <c r="AR251" s="772">
        <v>1</v>
      </c>
      <c r="AS251" s="772">
        <v>1</v>
      </c>
      <c r="AT251" s="772">
        <v>1</v>
      </c>
      <c r="AU251" s="772">
        <v>1</v>
      </c>
      <c r="AV251" s="772">
        <v>1</v>
      </c>
      <c r="AW251" s="772">
        <v>1</v>
      </c>
      <c r="AX251" s="772">
        <v>1</v>
      </c>
      <c r="AY251" s="773"/>
    </row>
    <row r="252" spans="1:51" ht="15.75">
      <c r="A252" s="427">
        <v>27</v>
      </c>
      <c r="B252" s="763" t="s">
        <v>363</v>
      </c>
      <c r="C252" s="764" t="s">
        <v>366</v>
      </c>
      <c r="D252" s="767"/>
      <c r="E252" s="765"/>
      <c r="F252" s="766"/>
      <c r="G252" s="427"/>
      <c r="H252" s="767"/>
      <c r="I252" s="765"/>
      <c r="J252" s="766"/>
      <c r="K252" s="768"/>
      <c r="L252" s="769"/>
      <c r="M252" s="776"/>
      <c r="N252" s="770"/>
      <c r="O252" s="770"/>
      <c r="P252" s="770"/>
      <c r="Q252" s="770"/>
      <c r="R252" s="770"/>
      <c r="S252" s="771"/>
      <c r="T252" s="772">
        <v>1</v>
      </c>
      <c r="U252" s="772">
        <v>1</v>
      </c>
      <c r="V252" s="772">
        <v>1</v>
      </c>
      <c r="W252" s="772">
        <v>1</v>
      </c>
      <c r="X252" s="772">
        <v>1</v>
      </c>
      <c r="Y252" s="772">
        <v>1</v>
      </c>
      <c r="Z252" s="772">
        <v>1</v>
      </c>
      <c r="AA252" s="772">
        <v>1</v>
      </c>
      <c r="AB252" s="772">
        <v>1</v>
      </c>
      <c r="AC252" s="772">
        <v>1</v>
      </c>
      <c r="AD252" s="772">
        <v>1</v>
      </c>
      <c r="AE252" s="772">
        <v>1</v>
      </c>
      <c r="AF252" s="772">
        <v>1</v>
      </c>
      <c r="AG252" s="772">
        <v>1</v>
      </c>
      <c r="AH252" s="772">
        <v>1</v>
      </c>
      <c r="AI252" s="772">
        <v>1</v>
      </c>
      <c r="AJ252" s="772">
        <v>1</v>
      </c>
      <c r="AK252" s="772">
        <v>1</v>
      </c>
      <c r="AL252" s="772">
        <v>1</v>
      </c>
      <c r="AM252" s="772">
        <v>1</v>
      </c>
      <c r="AN252" s="772">
        <v>1</v>
      </c>
      <c r="AO252" s="772">
        <v>1</v>
      </c>
      <c r="AP252" s="772">
        <v>1</v>
      </c>
      <c r="AQ252" s="772">
        <v>1</v>
      </c>
      <c r="AR252" s="772">
        <v>1</v>
      </c>
      <c r="AS252" s="772">
        <v>1</v>
      </c>
      <c r="AT252" s="772">
        <v>1</v>
      </c>
      <c r="AU252" s="772">
        <v>1</v>
      </c>
      <c r="AV252" s="772">
        <v>1</v>
      </c>
      <c r="AW252" s="772">
        <v>1</v>
      </c>
      <c r="AX252" s="772">
        <v>1</v>
      </c>
      <c r="AY252" s="773"/>
    </row>
    <row r="253" spans="1:51" ht="15.75">
      <c r="A253" s="427">
        <v>28</v>
      </c>
      <c r="B253" s="763" t="s">
        <v>367</v>
      </c>
      <c r="C253" s="764" t="s">
        <v>368</v>
      </c>
      <c r="D253" s="767"/>
      <c r="E253" s="765"/>
      <c r="F253" s="766"/>
      <c r="G253" s="427"/>
      <c r="H253" s="767"/>
      <c r="I253" s="765"/>
      <c r="J253" s="766"/>
      <c r="K253" s="768"/>
      <c r="L253" s="769"/>
      <c r="M253" s="1423"/>
      <c r="N253" s="1424"/>
      <c r="O253" s="1424"/>
      <c r="P253" s="1424"/>
      <c r="Q253" s="1424"/>
      <c r="R253" s="1424"/>
      <c r="S253" s="1425"/>
      <c r="T253" s="772">
        <v>1</v>
      </c>
      <c r="U253" s="772">
        <v>1</v>
      </c>
      <c r="V253" s="772">
        <v>1</v>
      </c>
      <c r="W253" s="772">
        <v>1</v>
      </c>
      <c r="X253" s="772">
        <v>1</v>
      </c>
      <c r="Y253" s="772">
        <v>1</v>
      </c>
      <c r="Z253" s="772">
        <v>1</v>
      </c>
      <c r="AA253" s="772">
        <v>1</v>
      </c>
      <c r="AB253" s="772">
        <v>1</v>
      </c>
      <c r="AC253" s="772">
        <v>1</v>
      </c>
      <c r="AD253" s="772">
        <v>1</v>
      </c>
      <c r="AE253" s="772">
        <v>1</v>
      </c>
      <c r="AF253" s="772">
        <v>1</v>
      </c>
      <c r="AG253" s="772">
        <v>1</v>
      </c>
      <c r="AH253" s="772">
        <v>1</v>
      </c>
      <c r="AI253" s="772">
        <v>1</v>
      </c>
      <c r="AJ253" s="772">
        <v>1</v>
      </c>
      <c r="AK253" s="772">
        <v>1</v>
      </c>
      <c r="AL253" s="772">
        <v>1</v>
      </c>
      <c r="AM253" s="772">
        <v>1</v>
      </c>
      <c r="AN253" s="772">
        <v>1</v>
      </c>
      <c r="AO253" s="772">
        <v>1</v>
      </c>
      <c r="AP253" s="772">
        <v>1</v>
      </c>
      <c r="AQ253" s="772">
        <v>1</v>
      </c>
      <c r="AR253" s="772">
        <v>1</v>
      </c>
      <c r="AS253" s="772">
        <v>1</v>
      </c>
      <c r="AT253" s="772">
        <v>1</v>
      </c>
      <c r="AU253" s="772">
        <v>1</v>
      </c>
      <c r="AV253" s="772">
        <v>1</v>
      </c>
      <c r="AW253" s="772">
        <v>1</v>
      </c>
      <c r="AX253" s="772">
        <v>1</v>
      </c>
      <c r="AY253" s="773"/>
    </row>
    <row r="254" spans="1:51" ht="15.75">
      <c r="A254" s="427">
        <v>29</v>
      </c>
      <c r="B254" s="763" t="s">
        <v>369</v>
      </c>
      <c r="C254" s="764" t="s">
        <v>370</v>
      </c>
      <c r="D254" s="767"/>
      <c r="E254" s="765"/>
      <c r="F254" s="766"/>
      <c r="G254" s="427"/>
      <c r="H254" s="767"/>
      <c r="I254" s="765"/>
      <c r="J254" s="766"/>
      <c r="K254" s="768"/>
      <c r="L254" s="769"/>
      <c r="M254" s="776"/>
      <c r="N254" s="770"/>
      <c r="O254" s="770"/>
      <c r="P254" s="770"/>
      <c r="Q254" s="770"/>
      <c r="R254" s="770"/>
      <c r="S254" s="771"/>
      <c r="T254" s="772">
        <v>1</v>
      </c>
      <c r="U254" s="772">
        <v>1</v>
      </c>
      <c r="V254" s="772">
        <v>1</v>
      </c>
      <c r="W254" s="772">
        <v>1</v>
      </c>
      <c r="X254" s="772">
        <v>1</v>
      </c>
      <c r="Y254" s="772">
        <v>1</v>
      </c>
      <c r="Z254" s="772">
        <v>1</v>
      </c>
      <c r="AA254" s="772">
        <v>1</v>
      </c>
      <c r="AB254" s="772">
        <v>1</v>
      </c>
      <c r="AC254" s="772">
        <v>1</v>
      </c>
      <c r="AD254" s="772">
        <v>1</v>
      </c>
      <c r="AE254" s="772">
        <v>1</v>
      </c>
      <c r="AF254" s="772">
        <v>1</v>
      </c>
      <c r="AG254" s="772">
        <v>1</v>
      </c>
      <c r="AH254" s="772">
        <v>1</v>
      </c>
      <c r="AI254" s="772">
        <v>1</v>
      </c>
      <c r="AJ254" s="772">
        <v>1</v>
      </c>
      <c r="AK254" s="772">
        <v>1</v>
      </c>
      <c r="AL254" s="772">
        <v>1</v>
      </c>
      <c r="AM254" s="772">
        <v>1</v>
      </c>
      <c r="AN254" s="772">
        <v>1</v>
      </c>
      <c r="AO254" s="772">
        <v>1</v>
      </c>
      <c r="AP254" s="772">
        <v>1</v>
      </c>
      <c r="AQ254" s="772">
        <v>1</v>
      </c>
      <c r="AR254" s="772">
        <v>1</v>
      </c>
      <c r="AS254" s="772">
        <v>1</v>
      </c>
      <c r="AT254" s="772">
        <v>1</v>
      </c>
      <c r="AU254" s="772">
        <v>1</v>
      </c>
      <c r="AV254" s="772">
        <v>1</v>
      </c>
      <c r="AW254" s="772">
        <v>1</v>
      </c>
      <c r="AX254" s="772">
        <v>1</v>
      </c>
      <c r="AY254" s="773"/>
    </row>
    <row r="255" spans="1:51" ht="15.75">
      <c r="A255" s="427">
        <v>30</v>
      </c>
      <c r="B255" s="763" t="s">
        <v>371</v>
      </c>
      <c r="C255" s="764">
        <v>1752</v>
      </c>
      <c r="D255" s="767"/>
      <c r="E255" s="765"/>
      <c r="F255" s="766"/>
      <c r="G255" s="427"/>
      <c r="H255" s="767"/>
      <c r="I255" s="765"/>
      <c r="J255" s="766"/>
      <c r="K255" s="768"/>
      <c r="L255" s="769"/>
      <c r="M255" s="776"/>
      <c r="N255" s="770"/>
      <c r="O255" s="770"/>
      <c r="P255" s="770"/>
      <c r="Q255" s="770"/>
      <c r="R255" s="770"/>
      <c r="S255" s="771"/>
      <c r="T255" s="772">
        <v>1</v>
      </c>
      <c r="U255" s="772">
        <v>1</v>
      </c>
      <c r="V255" s="772">
        <v>1</v>
      </c>
      <c r="W255" s="772">
        <v>1</v>
      </c>
      <c r="X255" s="772">
        <v>1</v>
      </c>
      <c r="Y255" s="772">
        <v>1</v>
      </c>
      <c r="Z255" s="772">
        <v>1</v>
      </c>
      <c r="AA255" s="772">
        <v>1</v>
      </c>
      <c r="AB255" s="772">
        <v>1</v>
      </c>
      <c r="AC255" s="772">
        <v>1</v>
      </c>
      <c r="AD255" s="772">
        <v>1</v>
      </c>
      <c r="AE255" s="772">
        <v>1</v>
      </c>
      <c r="AF255" s="772">
        <v>1</v>
      </c>
      <c r="AG255" s="772">
        <v>1</v>
      </c>
      <c r="AH255" s="772">
        <v>1</v>
      </c>
      <c r="AI255" s="772">
        <v>1</v>
      </c>
      <c r="AJ255" s="772">
        <v>1</v>
      </c>
      <c r="AK255" s="772">
        <v>1</v>
      </c>
      <c r="AL255" s="772">
        <v>1</v>
      </c>
      <c r="AM255" s="772">
        <v>1</v>
      </c>
      <c r="AN255" s="772">
        <v>1</v>
      </c>
      <c r="AO255" s="772">
        <v>1</v>
      </c>
      <c r="AP255" s="772">
        <v>1</v>
      </c>
      <c r="AQ255" s="772">
        <v>1</v>
      </c>
      <c r="AR255" s="772">
        <v>1</v>
      </c>
      <c r="AS255" s="772">
        <v>1</v>
      </c>
      <c r="AT255" s="772">
        <v>1</v>
      </c>
      <c r="AU255" s="772">
        <v>1</v>
      </c>
      <c r="AV255" s="772">
        <v>1</v>
      </c>
      <c r="AW255" s="772">
        <v>1</v>
      </c>
      <c r="AX255" s="772">
        <v>1</v>
      </c>
      <c r="AY255" s="773"/>
    </row>
    <row r="256" spans="1:51" ht="15.75">
      <c r="A256" s="427">
        <v>31</v>
      </c>
      <c r="B256" s="763" t="s">
        <v>371</v>
      </c>
      <c r="C256" s="764">
        <v>2751</v>
      </c>
      <c r="D256" s="767"/>
      <c r="E256" s="765"/>
      <c r="F256" s="766"/>
      <c r="G256" s="427"/>
      <c r="H256" s="767"/>
      <c r="I256" s="765"/>
      <c r="J256" s="766"/>
      <c r="K256" s="768"/>
      <c r="L256" s="769"/>
      <c r="M256" s="776"/>
      <c r="N256" s="770"/>
      <c r="O256" s="770"/>
      <c r="P256" s="770"/>
      <c r="Q256" s="770"/>
      <c r="R256" s="770"/>
      <c r="S256" s="771"/>
      <c r="T256" s="772">
        <v>1</v>
      </c>
      <c r="U256" s="772">
        <v>1</v>
      </c>
      <c r="V256" s="772">
        <v>1</v>
      </c>
      <c r="W256" s="772">
        <v>1</v>
      </c>
      <c r="X256" s="772">
        <v>1</v>
      </c>
      <c r="Y256" s="772">
        <v>1</v>
      </c>
      <c r="Z256" s="772">
        <v>1</v>
      </c>
      <c r="AA256" s="772">
        <v>1</v>
      </c>
      <c r="AB256" s="772">
        <v>1</v>
      </c>
      <c r="AC256" s="772">
        <v>1</v>
      </c>
      <c r="AD256" s="772">
        <v>1</v>
      </c>
      <c r="AE256" s="772">
        <v>1</v>
      </c>
      <c r="AF256" s="772">
        <v>1</v>
      </c>
      <c r="AG256" s="772">
        <v>1</v>
      </c>
      <c r="AH256" s="772">
        <v>1</v>
      </c>
      <c r="AI256" s="772">
        <v>1</v>
      </c>
      <c r="AJ256" s="772">
        <v>1</v>
      </c>
      <c r="AK256" s="772">
        <v>1</v>
      </c>
      <c r="AL256" s="772">
        <v>1</v>
      </c>
      <c r="AM256" s="772">
        <v>1</v>
      </c>
      <c r="AN256" s="772">
        <v>1</v>
      </c>
      <c r="AO256" s="772">
        <v>1</v>
      </c>
      <c r="AP256" s="772">
        <v>1</v>
      </c>
      <c r="AQ256" s="772">
        <v>1</v>
      </c>
      <c r="AR256" s="772">
        <v>1</v>
      </c>
      <c r="AS256" s="772">
        <v>1</v>
      </c>
      <c r="AT256" s="772">
        <v>1</v>
      </c>
      <c r="AU256" s="772">
        <v>1</v>
      </c>
      <c r="AV256" s="772">
        <v>1</v>
      </c>
      <c r="AW256" s="772">
        <v>1</v>
      </c>
      <c r="AX256" s="772">
        <v>1</v>
      </c>
      <c r="AY256" s="773"/>
    </row>
    <row r="257" spans="1:51" ht="19.5" customHeight="1">
      <c r="A257" s="427">
        <v>32</v>
      </c>
      <c r="B257" s="763" t="s">
        <v>371</v>
      </c>
      <c r="C257" s="764">
        <v>1750</v>
      </c>
      <c r="D257" s="767"/>
      <c r="E257" s="765"/>
      <c r="F257" s="766"/>
      <c r="G257" s="427"/>
      <c r="H257" s="767"/>
      <c r="I257" s="765"/>
      <c r="J257" s="766"/>
      <c r="K257" s="768"/>
      <c r="L257" s="769"/>
      <c r="M257" s="776" t="s">
        <v>1234</v>
      </c>
      <c r="N257" s="770"/>
      <c r="O257" s="770"/>
      <c r="P257" s="770"/>
      <c r="Q257" s="770"/>
      <c r="R257" s="770"/>
      <c r="S257" s="771"/>
      <c r="T257" s="772">
        <v>1</v>
      </c>
      <c r="U257" s="772">
        <v>1</v>
      </c>
      <c r="V257" s="772">
        <v>1</v>
      </c>
      <c r="W257" s="772">
        <v>1</v>
      </c>
      <c r="X257" s="772">
        <v>1</v>
      </c>
      <c r="Y257" s="772">
        <v>1</v>
      </c>
      <c r="Z257" s="772">
        <v>1</v>
      </c>
      <c r="AA257" s="772">
        <v>1</v>
      </c>
      <c r="AB257" s="772">
        <v>1</v>
      </c>
      <c r="AC257" s="772">
        <v>1</v>
      </c>
      <c r="AD257" s="772">
        <v>1</v>
      </c>
      <c r="AE257" s="772">
        <v>1</v>
      </c>
      <c r="AF257" s="772">
        <v>1</v>
      </c>
      <c r="AG257" s="772">
        <v>1</v>
      </c>
      <c r="AH257" s="772">
        <v>1</v>
      </c>
      <c r="AI257" s="772">
        <v>1</v>
      </c>
      <c r="AJ257" s="772">
        <v>1</v>
      </c>
      <c r="AK257" s="772">
        <v>1</v>
      </c>
      <c r="AL257" s="772">
        <v>1</v>
      </c>
      <c r="AM257" s="772">
        <v>1</v>
      </c>
      <c r="AN257" s="772">
        <v>1</v>
      </c>
      <c r="AO257" s="772">
        <v>1</v>
      </c>
      <c r="AP257" s="772">
        <v>1</v>
      </c>
      <c r="AQ257" s="772">
        <v>1</v>
      </c>
      <c r="AR257" s="772">
        <v>1</v>
      </c>
      <c r="AS257" s="772">
        <v>1</v>
      </c>
      <c r="AT257" s="772">
        <v>1</v>
      </c>
      <c r="AU257" s="772">
        <v>1</v>
      </c>
      <c r="AV257" s="772">
        <v>1</v>
      </c>
      <c r="AW257" s="772">
        <v>1</v>
      </c>
      <c r="AX257" s="772">
        <v>1</v>
      </c>
      <c r="AY257" s="773"/>
    </row>
    <row r="258" spans="1:51" ht="15" customHeight="1">
      <c r="A258" s="427">
        <v>33</v>
      </c>
      <c r="B258" s="763" t="s">
        <v>371</v>
      </c>
      <c r="C258" s="764">
        <v>1753</v>
      </c>
      <c r="D258" s="767"/>
      <c r="E258" s="765"/>
      <c r="F258" s="766"/>
      <c r="G258" s="427"/>
      <c r="H258" s="767"/>
      <c r="I258" s="765"/>
      <c r="J258" s="766"/>
      <c r="K258" s="768"/>
      <c r="L258" s="769"/>
      <c r="M258" s="776"/>
      <c r="N258" s="770"/>
      <c r="O258" s="770"/>
      <c r="P258" s="770"/>
      <c r="Q258" s="770"/>
      <c r="R258" s="770"/>
      <c r="S258" s="771"/>
      <c r="T258" s="772">
        <v>1</v>
      </c>
      <c r="U258" s="772">
        <v>1</v>
      </c>
      <c r="V258" s="772">
        <v>1</v>
      </c>
      <c r="W258" s="772">
        <v>1</v>
      </c>
      <c r="X258" s="772">
        <v>1</v>
      </c>
      <c r="Y258" s="772">
        <v>1</v>
      </c>
      <c r="Z258" s="772">
        <v>1</v>
      </c>
      <c r="AA258" s="772">
        <v>1</v>
      </c>
      <c r="AB258" s="772">
        <v>1</v>
      </c>
      <c r="AC258" s="772">
        <v>1</v>
      </c>
      <c r="AD258" s="772">
        <v>1</v>
      </c>
      <c r="AE258" s="772">
        <v>1</v>
      </c>
      <c r="AF258" s="772">
        <v>1</v>
      </c>
      <c r="AG258" s="772">
        <v>1</v>
      </c>
      <c r="AH258" s="772">
        <v>1</v>
      </c>
      <c r="AI258" s="772">
        <v>1</v>
      </c>
      <c r="AJ258" s="772">
        <v>1</v>
      </c>
      <c r="AK258" s="772">
        <v>1</v>
      </c>
      <c r="AL258" s="772">
        <v>1</v>
      </c>
      <c r="AM258" s="772">
        <v>1</v>
      </c>
      <c r="AN258" s="772">
        <v>1</v>
      </c>
      <c r="AO258" s="772">
        <v>1</v>
      </c>
      <c r="AP258" s="772">
        <v>1</v>
      </c>
      <c r="AQ258" s="772">
        <v>1</v>
      </c>
      <c r="AR258" s="772">
        <v>1</v>
      </c>
      <c r="AS258" s="772">
        <v>1</v>
      </c>
      <c r="AT258" s="772">
        <v>1</v>
      </c>
      <c r="AU258" s="772">
        <v>1</v>
      </c>
      <c r="AV258" s="772">
        <v>1</v>
      </c>
      <c r="AW258" s="772">
        <v>1</v>
      </c>
      <c r="AX258" s="772">
        <v>1</v>
      </c>
      <c r="AY258" s="773"/>
    </row>
    <row r="259" spans="1:51" ht="15.75">
      <c r="A259" s="427">
        <v>34</v>
      </c>
      <c r="B259" s="763" t="s">
        <v>371</v>
      </c>
      <c r="C259" s="764">
        <v>1598</v>
      </c>
      <c r="D259" s="767"/>
      <c r="E259" s="765"/>
      <c r="F259" s="766"/>
      <c r="G259" s="427"/>
      <c r="H259" s="767"/>
      <c r="I259" s="765"/>
      <c r="J259" s="766"/>
      <c r="K259" s="768"/>
      <c r="L259" s="769"/>
      <c r="M259" s="776"/>
      <c r="N259" s="770"/>
      <c r="O259" s="770"/>
      <c r="P259" s="770"/>
      <c r="Q259" s="770"/>
      <c r="R259" s="770"/>
      <c r="S259" s="771"/>
      <c r="T259" s="772">
        <v>1</v>
      </c>
      <c r="U259" s="772">
        <v>1</v>
      </c>
      <c r="V259" s="772">
        <v>1</v>
      </c>
      <c r="W259" s="772">
        <v>1</v>
      </c>
      <c r="X259" s="772">
        <v>1</v>
      </c>
      <c r="Y259" s="772">
        <v>1</v>
      </c>
      <c r="Z259" s="772">
        <v>1</v>
      </c>
      <c r="AA259" s="772">
        <v>1</v>
      </c>
      <c r="AB259" s="772">
        <v>1</v>
      </c>
      <c r="AC259" s="772">
        <v>1</v>
      </c>
      <c r="AD259" s="772">
        <v>1</v>
      </c>
      <c r="AE259" s="772">
        <v>1</v>
      </c>
      <c r="AF259" s="772">
        <v>1</v>
      </c>
      <c r="AG259" s="772">
        <v>1</v>
      </c>
      <c r="AH259" s="772">
        <v>1</v>
      </c>
      <c r="AI259" s="772">
        <v>1</v>
      </c>
      <c r="AJ259" s="772">
        <v>1</v>
      </c>
      <c r="AK259" s="772">
        <v>1</v>
      </c>
      <c r="AL259" s="772">
        <v>1</v>
      </c>
      <c r="AM259" s="772">
        <v>1</v>
      </c>
      <c r="AN259" s="772">
        <v>1</v>
      </c>
      <c r="AO259" s="772">
        <v>1</v>
      </c>
      <c r="AP259" s="772">
        <v>1</v>
      </c>
      <c r="AQ259" s="772">
        <v>1</v>
      </c>
      <c r="AR259" s="772">
        <v>1</v>
      </c>
      <c r="AS259" s="772">
        <v>1</v>
      </c>
      <c r="AT259" s="772">
        <v>1</v>
      </c>
      <c r="AU259" s="772">
        <v>1</v>
      </c>
      <c r="AV259" s="772">
        <v>1</v>
      </c>
      <c r="AW259" s="772">
        <v>1</v>
      </c>
      <c r="AX259" s="772">
        <v>1</v>
      </c>
      <c r="AY259" s="773"/>
    </row>
    <row r="260" spans="1:51" ht="15.75">
      <c r="A260" s="427">
        <v>35</v>
      </c>
      <c r="B260" s="763" t="s">
        <v>371</v>
      </c>
      <c r="C260" s="764">
        <v>1591</v>
      </c>
      <c r="D260" s="767"/>
      <c r="E260" s="765"/>
      <c r="F260" s="766"/>
      <c r="G260" s="427"/>
      <c r="H260" s="767"/>
      <c r="I260" s="765"/>
      <c r="J260" s="766"/>
      <c r="K260" s="768"/>
      <c r="L260" s="769"/>
      <c r="M260" s="776"/>
      <c r="N260" s="770"/>
      <c r="O260" s="770"/>
      <c r="P260" s="770"/>
      <c r="Q260" s="770"/>
      <c r="R260" s="770"/>
      <c r="S260" s="771"/>
      <c r="T260" s="772">
        <v>1</v>
      </c>
      <c r="U260" s="772">
        <v>1</v>
      </c>
      <c r="V260" s="772">
        <v>1</v>
      </c>
      <c r="W260" s="772">
        <v>1</v>
      </c>
      <c r="X260" s="772">
        <v>1</v>
      </c>
      <c r="Y260" s="772">
        <v>1</v>
      </c>
      <c r="Z260" s="772">
        <v>1</v>
      </c>
      <c r="AA260" s="772">
        <v>1</v>
      </c>
      <c r="AB260" s="772">
        <v>1</v>
      </c>
      <c r="AC260" s="772">
        <v>1</v>
      </c>
      <c r="AD260" s="772">
        <v>1</v>
      </c>
      <c r="AE260" s="772">
        <v>1</v>
      </c>
      <c r="AF260" s="772">
        <v>1</v>
      </c>
      <c r="AG260" s="772">
        <v>1</v>
      </c>
      <c r="AH260" s="772">
        <v>1</v>
      </c>
      <c r="AI260" s="772">
        <v>1</v>
      </c>
      <c r="AJ260" s="772">
        <v>1</v>
      </c>
      <c r="AK260" s="772">
        <v>1</v>
      </c>
      <c r="AL260" s="772">
        <v>1</v>
      </c>
      <c r="AM260" s="772">
        <v>1</v>
      </c>
      <c r="AN260" s="772">
        <v>1</v>
      </c>
      <c r="AO260" s="772">
        <v>1</v>
      </c>
      <c r="AP260" s="772">
        <v>1</v>
      </c>
      <c r="AQ260" s="772">
        <v>1</v>
      </c>
      <c r="AR260" s="772">
        <v>1</v>
      </c>
      <c r="AS260" s="772">
        <v>1</v>
      </c>
      <c r="AT260" s="772">
        <v>1</v>
      </c>
      <c r="AU260" s="772">
        <v>1</v>
      </c>
      <c r="AV260" s="772">
        <v>1</v>
      </c>
      <c r="AW260" s="772">
        <v>1</v>
      </c>
      <c r="AX260" s="772">
        <v>1</v>
      </c>
      <c r="AY260" s="773"/>
    </row>
    <row r="261" spans="1:51" ht="15.75">
      <c r="A261" s="427">
        <v>36</v>
      </c>
      <c r="B261" s="763" t="s">
        <v>371</v>
      </c>
      <c r="C261" s="764">
        <v>1590</v>
      </c>
      <c r="D261" s="767"/>
      <c r="E261" s="765"/>
      <c r="F261" s="766"/>
      <c r="G261" s="427"/>
      <c r="H261" s="767"/>
      <c r="I261" s="765"/>
      <c r="J261" s="766"/>
      <c r="K261" s="768"/>
      <c r="L261" s="769"/>
      <c r="M261" s="776"/>
      <c r="N261" s="770"/>
      <c r="O261" s="770"/>
      <c r="P261" s="770"/>
      <c r="Q261" s="770"/>
      <c r="R261" s="770"/>
      <c r="S261" s="771"/>
      <c r="T261" s="772">
        <v>1</v>
      </c>
      <c r="U261" s="772">
        <v>1</v>
      </c>
      <c r="V261" s="772">
        <v>1</v>
      </c>
      <c r="W261" s="772">
        <v>1</v>
      </c>
      <c r="X261" s="772">
        <v>1</v>
      </c>
      <c r="Y261" s="772">
        <v>1</v>
      </c>
      <c r="Z261" s="772">
        <v>1</v>
      </c>
      <c r="AA261" s="772">
        <v>1</v>
      </c>
      <c r="AB261" s="772">
        <v>1</v>
      </c>
      <c r="AC261" s="772">
        <v>1</v>
      </c>
      <c r="AD261" s="772">
        <v>1</v>
      </c>
      <c r="AE261" s="772">
        <v>1</v>
      </c>
      <c r="AF261" s="772">
        <v>1</v>
      </c>
      <c r="AG261" s="772">
        <v>1</v>
      </c>
      <c r="AH261" s="772">
        <v>1</v>
      </c>
      <c r="AI261" s="772">
        <v>1</v>
      </c>
      <c r="AJ261" s="772">
        <v>1</v>
      </c>
      <c r="AK261" s="772">
        <v>1</v>
      </c>
      <c r="AL261" s="772">
        <v>1</v>
      </c>
      <c r="AM261" s="772">
        <v>1</v>
      </c>
      <c r="AN261" s="772">
        <v>1</v>
      </c>
      <c r="AO261" s="772">
        <v>1</v>
      </c>
      <c r="AP261" s="772">
        <v>1</v>
      </c>
      <c r="AQ261" s="772">
        <v>1</v>
      </c>
      <c r="AR261" s="772">
        <v>1</v>
      </c>
      <c r="AS261" s="772">
        <v>1</v>
      </c>
      <c r="AT261" s="772">
        <v>1</v>
      </c>
      <c r="AU261" s="772">
        <v>1</v>
      </c>
      <c r="AV261" s="772">
        <v>1</v>
      </c>
      <c r="AW261" s="772">
        <v>1</v>
      </c>
      <c r="AX261" s="772">
        <v>1</v>
      </c>
      <c r="AY261" s="773"/>
    </row>
    <row r="262" spans="1:51" ht="15.75">
      <c r="A262" s="427">
        <v>37</v>
      </c>
      <c r="B262" s="763" t="s">
        <v>371</v>
      </c>
      <c r="C262" s="764">
        <v>1314</v>
      </c>
      <c r="D262" s="767"/>
      <c r="E262" s="765"/>
      <c r="F262" s="766"/>
      <c r="G262" s="427"/>
      <c r="H262" s="767"/>
      <c r="I262" s="765"/>
      <c r="J262" s="766"/>
      <c r="K262" s="768"/>
      <c r="L262" s="769"/>
      <c r="M262" s="776"/>
      <c r="N262" s="770"/>
      <c r="O262" s="770"/>
      <c r="P262" s="770"/>
      <c r="Q262" s="770"/>
      <c r="R262" s="770"/>
      <c r="S262" s="771"/>
      <c r="T262" s="772">
        <v>1</v>
      </c>
      <c r="U262" s="772">
        <v>1</v>
      </c>
      <c r="V262" s="772">
        <v>1</v>
      </c>
      <c r="W262" s="772">
        <v>1</v>
      </c>
      <c r="X262" s="772">
        <v>1</v>
      </c>
      <c r="Y262" s="772">
        <v>1</v>
      </c>
      <c r="Z262" s="772">
        <v>1</v>
      </c>
      <c r="AA262" s="772">
        <v>1</v>
      </c>
      <c r="AB262" s="772">
        <v>1</v>
      </c>
      <c r="AC262" s="772">
        <v>1</v>
      </c>
      <c r="AD262" s="772">
        <v>1</v>
      </c>
      <c r="AE262" s="772">
        <v>1</v>
      </c>
      <c r="AF262" s="772">
        <v>1</v>
      </c>
      <c r="AG262" s="772">
        <v>1</v>
      </c>
      <c r="AH262" s="772">
        <v>1</v>
      </c>
      <c r="AI262" s="772">
        <v>1</v>
      </c>
      <c r="AJ262" s="772">
        <v>1</v>
      </c>
      <c r="AK262" s="772">
        <v>1</v>
      </c>
      <c r="AL262" s="772">
        <v>1</v>
      </c>
      <c r="AM262" s="772">
        <v>1</v>
      </c>
      <c r="AN262" s="772">
        <v>1</v>
      </c>
      <c r="AO262" s="772">
        <v>1</v>
      </c>
      <c r="AP262" s="772">
        <v>1</v>
      </c>
      <c r="AQ262" s="772">
        <v>1</v>
      </c>
      <c r="AR262" s="772">
        <v>1</v>
      </c>
      <c r="AS262" s="772">
        <v>1</v>
      </c>
      <c r="AT262" s="772">
        <v>1</v>
      </c>
      <c r="AU262" s="772">
        <v>1</v>
      </c>
      <c r="AV262" s="772">
        <v>1</v>
      </c>
      <c r="AW262" s="772">
        <v>1</v>
      </c>
      <c r="AX262" s="772">
        <v>1</v>
      </c>
      <c r="AY262" s="773"/>
    </row>
    <row r="263" spans="1:51" ht="15.75">
      <c r="A263" s="427">
        <v>38</v>
      </c>
      <c r="B263" s="763" t="s">
        <v>372</v>
      </c>
      <c r="C263" s="764">
        <v>1692</v>
      </c>
      <c r="D263" s="767"/>
      <c r="E263" s="765"/>
      <c r="F263" s="766"/>
      <c r="G263" s="427"/>
      <c r="H263" s="767"/>
      <c r="I263" s="765"/>
      <c r="J263" s="766"/>
      <c r="K263" s="768"/>
      <c r="L263" s="769"/>
      <c r="M263" s="776"/>
      <c r="N263" s="770"/>
      <c r="O263" s="770"/>
      <c r="P263" s="770"/>
      <c r="Q263" s="770"/>
      <c r="R263" s="770"/>
      <c r="S263" s="771"/>
      <c r="T263" s="772">
        <v>1</v>
      </c>
      <c r="U263" s="772">
        <v>1</v>
      </c>
      <c r="V263" s="772">
        <v>1</v>
      </c>
      <c r="W263" s="772">
        <v>1</v>
      </c>
      <c r="X263" s="772">
        <v>1</v>
      </c>
      <c r="Y263" s="772">
        <v>1</v>
      </c>
      <c r="Z263" s="772">
        <v>1</v>
      </c>
      <c r="AA263" s="772">
        <v>1</v>
      </c>
      <c r="AB263" s="772">
        <v>1</v>
      </c>
      <c r="AC263" s="772">
        <v>1</v>
      </c>
      <c r="AD263" s="772">
        <v>1</v>
      </c>
      <c r="AE263" s="772">
        <v>1</v>
      </c>
      <c r="AF263" s="772">
        <v>1</v>
      </c>
      <c r="AG263" s="772">
        <v>1</v>
      </c>
      <c r="AH263" s="772">
        <v>1</v>
      </c>
      <c r="AI263" s="772">
        <v>1</v>
      </c>
      <c r="AJ263" s="772">
        <v>1</v>
      </c>
      <c r="AK263" s="772">
        <v>1</v>
      </c>
      <c r="AL263" s="772">
        <v>1</v>
      </c>
      <c r="AM263" s="772">
        <v>1</v>
      </c>
      <c r="AN263" s="772">
        <v>1</v>
      </c>
      <c r="AO263" s="772">
        <v>1</v>
      </c>
      <c r="AP263" s="772">
        <v>1</v>
      </c>
      <c r="AQ263" s="772">
        <v>1</v>
      </c>
      <c r="AR263" s="772">
        <v>1</v>
      </c>
      <c r="AS263" s="772">
        <v>1</v>
      </c>
      <c r="AT263" s="772">
        <v>1</v>
      </c>
      <c r="AU263" s="772">
        <v>1</v>
      </c>
      <c r="AV263" s="772">
        <v>1</v>
      </c>
      <c r="AW263" s="772">
        <v>1</v>
      </c>
      <c r="AX263" s="772">
        <v>1</v>
      </c>
      <c r="AY263" s="773"/>
    </row>
    <row r="264" spans="1:51" ht="15.75">
      <c r="A264" s="427">
        <v>39</v>
      </c>
      <c r="B264" s="763" t="s">
        <v>373</v>
      </c>
      <c r="C264" s="764" t="s">
        <v>374</v>
      </c>
      <c r="D264" s="767"/>
      <c r="E264" s="765"/>
      <c r="F264" s="766"/>
      <c r="G264" s="427"/>
      <c r="H264" s="767"/>
      <c r="I264" s="765"/>
      <c r="J264" s="766"/>
      <c r="K264" s="768"/>
      <c r="L264" s="769"/>
      <c r="M264" s="776"/>
      <c r="N264" s="770"/>
      <c r="O264" s="770"/>
      <c r="P264" s="770"/>
      <c r="Q264" s="770"/>
      <c r="R264" s="770"/>
      <c r="S264" s="771"/>
      <c r="T264" s="772">
        <v>1</v>
      </c>
      <c r="U264" s="772">
        <v>1</v>
      </c>
      <c r="V264" s="772">
        <v>1</v>
      </c>
      <c r="W264" s="772">
        <v>1</v>
      </c>
      <c r="X264" s="772">
        <v>1</v>
      </c>
      <c r="Y264" s="772">
        <v>1</v>
      </c>
      <c r="Z264" s="772">
        <v>1</v>
      </c>
      <c r="AA264" s="772">
        <v>1</v>
      </c>
      <c r="AB264" s="772">
        <v>1</v>
      </c>
      <c r="AC264" s="772">
        <v>1</v>
      </c>
      <c r="AD264" s="772">
        <v>1</v>
      </c>
      <c r="AE264" s="772">
        <v>1</v>
      </c>
      <c r="AF264" s="772">
        <v>1</v>
      </c>
      <c r="AG264" s="772">
        <v>1</v>
      </c>
      <c r="AH264" s="772">
        <v>1</v>
      </c>
      <c r="AI264" s="772">
        <v>1</v>
      </c>
      <c r="AJ264" s="772">
        <v>1</v>
      </c>
      <c r="AK264" s="772">
        <v>1</v>
      </c>
      <c r="AL264" s="772">
        <v>1</v>
      </c>
      <c r="AM264" s="772">
        <v>1</v>
      </c>
      <c r="AN264" s="772">
        <v>1</v>
      </c>
      <c r="AO264" s="772">
        <v>1</v>
      </c>
      <c r="AP264" s="772">
        <v>1</v>
      </c>
      <c r="AQ264" s="772">
        <v>1</v>
      </c>
      <c r="AR264" s="772">
        <v>1</v>
      </c>
      <c r="AS264" s="772">
        <v>1</v>
      </c>
      <c r="AT264" s="772">
        <v>1</v>
      </c>
      <c r="AU264" s="772">
        <v>1</v>
      </c>
      <c r="AV264" s="772">
        <v>1</v>
      </c>
      <c r="AW264" s="772">
        <v>1</v>
      </c>
      <c r="AX264" s="772">
        <v>1</v>
      </c>
      <c r="AY264" s="773"/>
    </row>
    <row r="265" spans="1:51" ht="15.75">
      <c r="A265" s="427">
        <v>40</v>
      </c>
      <c r="B265" s="763" t="s">
        <v>373</v>
      </c>
      <c r="C265" s="764" t="s">
        <v>375</v>
      </c>
      <c r="D265" s="767"/>
      <c r="E265" s="765"/>
      <c r="F265" s="766"/>
      <c r="G265" s="427"/>
      <c r="H265" s="767"/>
      <c r="I265" s="765"/>
      <c r="J265" s="766"/>
      <c r="K265" s="768"/>
      <c r="L265" s="769"/>
      <c r="M265" s="776"/>
      <c r="N265" s="770"/>
      <c r="O265" s="770"/>
      <c r="P265" s="770"/>
      <c r="Q265" s="770"/>
      <c r="R265" s="770"/>
      <c r="S265" s="771"/>
      <c r="T265" s="772">
        <v>1</v>
      </c>
      <c r="U265" s="772">
        <v>1</v>
      </c>
      <c r="V265" s="772">
        <v>1</v>
      </c>
      <c r="W265" s="772">
        <v>1</v>
      </c>
      <c r="X265" s="772">
        <v>1</v>
      </c>
      <c r="Y265" s="772">
        <v>1</v>
      </c>
      <c r="Z265" s="772">
        <v>1</v>
      </c>
      <c r="AA265" s="772">
        <v>1</v>
      </c>
      <c r="AB265" s="772">
        <v>1</v>
      </c>
      <c r="AC265" s="772">
        <v>1</v>
      </c>
      <c r="AD265" s="772">
        <v>1</v>
      </c>
      <c r="AE265" s="772">
        <v>1</v>
      </c>
      <c r="AF265" s="772">
        <v>1</v>
      </c>
      <c r="AG265" s="772">
        <v>1</v>
      </c>
      <c r="AH265" s="772">
        <v>1</v>
      </c>
      <c r="AI265" s="772">
        <v>1</v>
      </c>
      <c r="AJ265" s="772">
        <v>1</v>
      </c>
      <c r="AK265" s="772">
        <v>1</v>
      </c>
      <c r="AL265" s="772">
        <v>1</v>
      </c>
      <c r="AM265" s="772">
        <v>1</v>
      </c>
      <c r="AN265" s="772">
        <v>1</v>
      </c>
      <c r="AO265" s="772">
        <v>1</v>
      </c>
      <c r="AP265" s="772">
        <v>1</v>
      </c>
      <c r="AQ265" s="772">
        <v>1</v>
      </c>
      <c r="AR265" s="772">
        <v>1</v>
      </c>
      <c r="AS265" s="772">
        <v>1</v>
      </c>
      <c r="AT265" s="772">
        <v>1</v>
      </c>
      <c r="AU265" s="772">
        <v>1</v>
      </c>
      <c r="AV265" s="772">
        <v>1</v>
      </c>
      <c r="AW265" s="772">
        <v>1</v>
      </c>
      <c r="AX265" s="772">
        <v>1</v>
      </c>
      <c r="AY265" s="773"/>
    </row>
    <row r="266" spans="1:51" ht="15.75">
      <c r="A266" s="427">
        <v>41</v>
      </c>
      <c r="B266" s="763" t="s">
        <v>376</v>
      </c>
      <c r="C266" s="764" t="s">
        <v>377</v>
      </c>
      <c r="D266" s="767"/>
      <c r="E266" s="765"/>
      <c r="F266" s="766"/>
      <c r="G266" s="427"/>
      <c r="H266" s="767"/>
      <c r="I266" s="765"/>
      <c r="J266" s="766"/>
      <c r="K266" s="768"/>
      <c r="L266" s="769"/>
      <c r="M266" s="776"/>
      <c r="N266" s="770"/>
      <c r="O266" s="770"/>
      <c r="P266" s="770"/>
      <c r="Q266" s="770"/>
      <c r="R266" s="770"/>
      <c r="S266" s="771"/>
      <c r="T266" s="772">
        <v>1</v>
      </c>
      <c r="U266" s="772">
        <v>1</v>
      </c>
      <c r="V266" s="772">
        <v>1</v>
      </c>
      <c r="W266" s="772">
        <v>1</v>
      </c>
      <c r="X266" s="772">
        <v>1</v>
      </c>
      <c r="Y266" s="772">
        <v>1</v>
      </c>
      <c r="Z266" s="772">
        <v>1</v>
      </c>
      <c r="AA266" s="772">
        <v>1</v>
      </c>
      <c r="AB266" s="772">
        <v>1</v>
      </c>
      <c r="AC266" s="772">
        <v>1</v>
      </c>
      <c r="AD266" s="772">
        <v>1</v>
      </c>
      <c r="AE266" s="772">
        <v>1</v>
      </c>
      <c r="AF266" s="772">
        <v>1</v>
      </c>
      <c r="AG266" s="772">
        <v>1</v>
      </c>
      <c r="AH266" s="772">
        <v>1</v>
      </c>
      <c r="AI266" s="772">
        <v>1</v>
      </c>
      <c r="AJ266" s="772">
        <v>1</v>
      </c>
      <c r="AK266" s="772">
        <v>1</v>
      </c>
      <c r="AL266" s="772">
        <v>1</v>
      </c>
      <c r="AM266" s="772">
        <v>1</v>
      </c>
      <c r="AN266" s="772">
        <v>1</v>
      </c>
      <c r="AO266" s="772">
        <v>1</v>
      </c>
      <c r="AP266" s="772">
        <v>1</v>
      </c>
      <c r="AQ266" s="772">
        <v>1</v>
      </c>
      <c r="AR266" s="772">
        <v>1</v>
      </c>
      <c r="AS266" s="772">
        <v>1</v>
      </c>
      <c r="AT266" s="772">
        <v>1</v>
      </c>
      <c r="AU266" s="772">
        <v>1</v>
      </c>
      <c r="AV266" s="772">
        <v>1</v>
      </c>
      <c r="AW266" s="772">
        <v>1</v>
      </c>
      <c r="AX266" s="772">
        <v>1</v>
      </c>
      <c r="AY266" s="773"/>
    </row>
    <row r="267" spans="1:51" ht="15.75">
      <c r="A267" s="427">
        <v>42</v>
      </c>
      <c r="B267" s="763" t="s">
        <v>378</v>
      </c>
      <c r="C267" s="764" t="s">
        <v>379</v>
      </c>
      <c r="D267" s="767"/>
      <c r="E267" s="765"/>
      <c r="F267" s="766"/>
      <c r="G267" s="427"/>
      <c r="H267" s="767"/>
      <c r="I267" s="765"/>
      <c r="J267" s="766"/>
      <c r="K267" s="768"/>
      <c r="L267" s="769"/>
      <c r="M267" s="1476" t="s">
        <v>1235</v>
      </c>
      <c r="N267" s="1302"/>
      <c r="O267" s="1302"/>
      <c r="P267" s="770"/>
      <c r="Q267" s="770"/>
      <c r="R267" s="770"/>
      <c r="S267" s="771"/>
      <c r="T267" s="772">
        <v>1</v>
      </c>
      <c r="U267" s="772">
        <v>1</v>
      </c>
      <c r="V267" s="772">
        <v>1</v>
      </c>
      <c r="W267" s="772">
        <v>1</v>
      </c>
      <c r="X267" s="772">
        <v>1</v>
      </c>
      <c r="Y267" s="772">
        <v>1</v>
      </c>
      <c r="Z267" s="772">
        <v>1</v>
      </c>
      <c r="AA267" s="772">
        <v>1</v>
      </c>
      <c r="AB267" s="772">
        <v>1</v>
      </c>
      <c r="AC267" s="772">
        <v>1</v>
      </c>
      <c r="AD267" s="772">
        <v>1</v>
      </c>
      <c r="AE267" s="772">
        <v>1</v>
      </c>
      <c r="AF267" s="772">
        <v>1</v>
      </c>
      <c r="AG267" s="772">
        <v>1</v>
      </c>
      <c r="AH267" s="772">
        <v>1</v>
      </c>
      <c r="AI267" s="772">
        <v>1</v>
      </c>
      <c r="AJ267" s="772">
        <v>1</v>
      </c>
      <c r="AK267" s="772">
        <v>1</v>
      </c>
      <c r="AL267" s="772">
        <v>1</v>
      </c>
      <c r="AM267" s="772">
        <v>1</v>
      </c>
      <c r="AN267" s="772">
        <v>1</v>
      </c>
      <c r="AO267" s="772">
        <v>1</v>
      </c>
      <c r="AP267" s="772">
        <v>1</v>
      </c>
      <c r="AQ267" s="772">
        <v>1</v>
      </c>
      <c r="AR267" s="772">
        <v>1</v>
      </c>
      <c r="AS267" s="772">
        <v>1</v>
      </c>
      <c r="AT267" s="772">
        <v>1</v>
      </c>
      <c r="AU267" s="772">
        <v>1</v>
      </c>
      <c r="AV267" s="772">
        <v>1</v>
      </c>
      <c r="AW267" s="772">
        <v>1</v>
      </c>
      <c r="AX267" s="772">
        <v>1</v>
      </c>
      <c r="AY267" s="773"/>
    </row>
    <row r="268" spans="1:51" ht="15.75">
      <c r="A268" s="427">
        <v>43</v>
      </c>
      <c r="B268" s="763" t="s">
        <v>380</v>
      </c>
      <c r="C268" s="764" t="s">
        <v>381</v>
      </c>
      <c r="D268" s="767"/>
      <c r="E268" s="765"/>
      <c r="F268" s="766"/>
      <c r="G268" s="427"/>
      <c r="H268" s="767"/>
      <c r="I268" s="765"/>
      <c r="J268" s="766"/>
      <c r="K268" s="768"/>
      <c r="L268" s="769"/>
      <c r="M268" s="1423" t="s">
        <v>1134</v>
      </c>
      <c r="N268" s="1465"/>
      <c r="O268" s="1465"/>
      <c r="P268" s="1465"/>
      <c r="Q268" s="1465"/>
      <c r="R268" s="1465"/>
      <c r="S268" s="1466"/>
      <c r="T268" s="772">
        <v>1</v>
      </c>
      <c r="U268" s="772">
        <v>1</v>
      </c>
      <c r="V268" s="772">
        <v>1</v>
      </c>
      <c r="W268" s="772">
        <v>1</v>
      </c>
      <c r="X268" s="772">
        <v>1</v>
      </c>
      <c r="Y268" s="772">
        <v>1</v>
      </c>
      <c r="Z268" s="772">
        <v>1</v>
      </c>
      <c r="AA268" s="772">
        <v>1</v>
      </c>
      <c r="AB268" s="772">
        <v>1</v>
      </c>
      <c r="AC268" s="772">
        <v>1</v>
      </c>
      <c r="AD268" s="772">
        <v>1</v>
      </c>
      <c r="AE268" s="772">
        <v>1</v>
      </c>
      <c r="AF268" s="772">
        <v>1</v>
      </c>
      <c r="AG268" s="772">
        <v>1</v>
      </c>
      <c r="AH268" s="772">
        <v>1</v>
      </c>
      <c r="AI268" s="772">
        <v>1</v>
      </c>
      <c r="AJ268" s="772">
        <v>1</v>
      </c>
      <c r="AK268" s="772">
        <v>1</v>
      </c>
      <c r="AL268" s="772">
        <v>1</v>
      </c>
      <c r="AM268" s="772">
        <v>1</v>
      </c>
      <c r="AN268" s="772">
        <v>1</v>
      </c>
      <c r="AO268" s="772">
        <v>1</v>
      </c>
      <c r="AP268" s="772">
        <v>1</v>
      </c>
      <c r="AQ268" s="772">
        <v>1</v>
      </c>
      <c r="AR268" s="772">
        <v>1</v>
      </c>
      <c r="AS268" s="772">
        <v>1</v>
      </c>
      <c r="AT268" s="772">
        <v>1</v>
      </c>
      <c r="AU268" s="772">
        <v>1</v>
      </c>
      <c r="AV268" s="772">
        <v>1</v>
      </c>
      <c r="AW268" s="772">
        <v>1</v>
      </c>
      <c r="AX268" s="772">
        <v>1</v>
      </c>
      <c r="AY268" s="773"/>
    </row>
    <row r="269" spans="1:51" ht="15.75">
      <c r="A269" s="427">
        <v>44</v>
      </c>
      <c r="B269" s="763" t="s">
        <v>382</v>
      </c>
      <c r="C269" s="764" t="s">
        <v>383</v>
      </c>
      <c r="D269" s="767"/>
      <c r="E269" s="765"/>
      <c r="F269" s="766"/>
      <c r="G269" s="427"/>
      <c r="H269" s="767"/>
      <c r="I269" s="765"/>
      <c r="J269" s="766"/>
      <c r="K269" s="768"/>
      <c r="L269" s="769"/>
      <c r="M269" s="1423" t="s">
        <v>416</v>
      </c>
      <c r="N269" s="1424"/>
      <c r="O269" s="1424"/>
      <c r="P269" s="1424"/>
      <c r="Q269" s="1424"/>
      <c r="R269" s="1424"/>
      <c r="S269" s="1425"/>
      <c r="T269" s="772">
        <v>1</v>
      </c>
      <c r="U269" s="772">
        <v>1</v>
      </c>
      <c r="V269" s="772">
        <v>1</v>
      </c>
      <c r="W269" s="772">
        <v>1</v>
      </c>
      <c r="X269" s="772">
        <v>1</v>
      </c>
      <c r="Y269" s="772">
        <v>1</v>
      </c>
      <c r="Z269" s="772">
        <v>1</v>
      </c>
      <c r="AA269" s="772">
        <v>1</v>
      </c>
      <c r="AB269" s="772">
        <v>1</v>
      </c>
      <c r="AC269" s="772">
        <v>1</v>
      </c>
      <c r="AD269" s="772">
        <v>1</v>
      </c>
      <c r="AE269" s="772">
        <v>1</v>
      </c>
      <c r="AF269" s="772">
        <v>1</v>
      </c>
      <c r="AG269" s="772">
        <v>1</v>
      </c>
      <c r="AH269" s="772">
        <v>1</v>
      </c>
      <c r="AI269" s="772">
        <v>1</v>
      </c>
      <c r="AJ269" s="772">
        <v>1</v>
      </c>
      <c r="AK269" s="772">
        <v>1</v>
      </c>
      <c r="AL269" s="772">
        <v>1</v>
      </c>
      <c r="AM269" s="772">
        <v>1</v>
      </c>
      <c r="AN269" s="772">
        <v>1</v>
      </c>
      <c r="AO269" s="772">
        <v>1</v>
      </c>
      <c r="AP269" s="772">
        <v>1</v>
      </c>
      <c r="AQ269" s="772">
        <v>1</v>
      </c>
      <c r="AR269" s="772">
        <v>1</v>
      </c>
      <c r="AS269" s="772">
        <v>1</v>
      </c>
      <c r="AT269" s="772">
        <v>1</v>
      </c>
      <c r="AU269" s="772">
        <v>1</v>
      </c>
      <c r="AV269" s="772">
        <v>1</v>
      </c>
      <c r="AW269" s="772">
        <v>1</v>
      </c>
      <c r="AX269" s="772">
        <v>1</v>
      </c>
      <c r="AY269" s="773"/>
    </row>
    <row r="270" spans="1:51" ht="15.75">
      <c r="A270" s="427">
        <v>45</v>
      </c>
      <c r="B270" s="763" t="s">
        <v>382</v>
      </c>
      <c r="C270" s="764" t="s">
        <v>384</v>
      </c>
      <c r="D270" s="767"/>
      <c r="E270" s="765"/>
      <c r="F270" s="766"/>
      <c r="G270" s="427"/>
      <c r="H270" s="767"/>
      <c r="I270" s="765"/>
      <c r="J270" s="766"/>
      <c r="K270" s="768"/>
      <c r="L270" s="769"/>
      <c r="M270" s="776"/>
      <c r="N270" s="770"/>
      <c r="O270" s="770"/>
      <c r="P270" s="770"/>
      <c r="Q270" s="770"/>
      <c r="R270" s="770"/>
      <c r="S270" s="771"/>
      <c r="T270" s="772">
        <v>1</v>
      </c>
      <c r="U270" s="772">
        <v>1</v>
      </c>
      <c r="V270" s="772">
        <v>1</v>
      </c>
      <c r="W270" s="772">
        <v>1</v>
      </c>
      <c r="X270" s="772">
        <v>1</v>
      </c>
      <c r="Y270" s="772">
        <v>1</v>
      </c>
      <c r="Z270" s="772">
        <v>1</v>
      </c>
      <c r="AA270" s="772">
        <v>1</v>
      </c>
      <c r="AB270" s="772">
        <v>1</v>
      </c>
      <c r="AC270" s="772">
        <v>1</v>
      </c>
      <c r="AD270" s="772">
        <v>1</v>
      </c>
      <c r="AE270" s="772">
        <v>1</v>
      </c>
      <c r="AF270" s="772">
        <v>1</v>
      </c>
      <c r="AG270" s="772">
        <v>1</v>
      </c>
      <c r="AH270" s="772">
        <v>1</v>
      </c>
      <c r="AI270" s="772">
        <v>1</v>
      </c>
      <c r="AJ270" s="772">
        <v>1</v>
      </c>
      <c r="AK270" s="772">
        <v>1</v>
      </c>
      <c r="AL270" s="772">
        <v>1</v>
      </c>
      <c r="AM270" s="772">
        <v>1</v>
      </c>
      <c r="AN270" s="772">
        <v>1</v>
      </c>
      <c r="AO270" s="772">
        <v>1</v>
      </c>
      <c r="AP270" s="772">
        <v>1</v>
      </c>
      <c r="AQ270" s="772">
        <v>1</v>
      </c>
      <c r="AR270" s="772">
        <v>1</v>
      </c>
      <c r="AS270" s="772">
        <v>1</v>
      </c>
      <c r="AT270" s="772">
        <v>1</v>
      </c>
      <c r="AU270" s="772">
        <v>1</v>
      </c>
      <c r="AV270" s="772">
        <v>1</v>
      </c>
      <c r="AW270" s="772">
        <v>1</v>
      </c>
      <c r="AX270" s="772">
        <v>1</v>
      </c>
      <c r="AY270" s="773"/>
    </row>
    <row r="271" spans="1:51" ht="15.75">
      <c r="A271" s="427">
        <v>46</v>
      </c>
      <c r="B271" s="763" t="s">
        <v>385</v>
      </c>
      <c r="C271" s="764" t="s">
        <v>386</v>
      </c>
      <c r="D271" s="767"/>
      <c r="E271" s="765"/>
      <c r="F271" s="766"/>
      <c r="G271" s="427"/>
      <c r="H271" s="767"/>
      <c r="I271" s="765"/>
      <c r="J271" s="766"/>
      <c r="K271" s="768"/>
      <c r="L271" s="769"/>
      <c r="M271" s="776"/>
      <c r="N271" s="770"/>
      <c r="O271" s="770"/>
      <c r="P271" s="770"/>
      <c r="Q271" s="770"/>
      <c r="R271" s="770"/>
      <c r="S271" s="771"/>
      <c r="T271" s="772">
        <v>1</v>
      </c>
      <c r="U271" s="772">
        <v>1</v>
      </c>
      <c r="V271" s="772">
        <v>1</v>
      </c>
      <c r="W271" s="772">
        <v>1</v>
      </c>
      <c r="X271" s="772">
        <v>1</v>
      </c>
      <c r="Y271" s="772">
        <v>1</v>
      </c>
      <c r="Z271" s="772">
        <v>1</v>
      </c>
      <c r="AA271" s="772">
        <v>1</v>
      </c>
      <c r="AB271" s="772">
        <v>1</v>
      </c>
      <c r="AC271" s="772">
        <v>1</v>
      </c>
      <c r="AD271" s="772">
        <v>1</v>
      </c>
      <c r="AE271" s="772">
        <v>1</v>
      </c>
      <c r="AF271" s="772">
        <v>1</v>
      </c>
      <c r="AG271" s="772">
        <v>1</v>
      </c>
      <c r="AH271" s="772">
        <v>1</v>
      </c>
      <c r="AI271" s="772">
        <v>1</v>
      </c>
      <c r="AJ271" s="772">
        <v>1</v>
      </c>
      <c r="AK271" s="772">
        <v>1</v>
      </c>
      <c r="AL271" s="772">
        <v>1</v>
      </c>
      <c r="AM271" s="772">
        <v>1</v>
      </c>
      <c r="AN271" s="772">
        <v>1</v>
      </c>
      <c r="AO271" s="772">
        <v>1</v>
      </c>
      <c r="AP271" s="772">
        <v>1</v>
      </c>
      <c r="AQ271" s="772">
        <v>1</v>
      </c>
      <c r="AR271" s="772">
        <v>1</v>
      </c>
      <c r="AS271" s="772">
        <v>1</v>
      </c>
      <c r="AT271" s="772">
        <v>1</v>
      </c>
      <c r="AU271" s="772">
        <v>1</v>
      </c>
      <c r="AV271" s="772">
        <v>1</v>
      </c>
      <c r="AW271" s="772">
        <v>1</v>
      </c>
      <c r="AX271" s="772">
        <v>1</v>
      </c>
      <c r="AY271" s="773"/>
    </row>
    <row r="272" spans="1:51" ht="15.75">
      <c r="A272" s="427">
        <v>47</v>
      </c>
      <c r="B272" s="777" t="s">
        <v>387</v>
      </c>
      <c r="C272" s="764" t="s">
        <v>388</v>
      </c>
      <c r="D272" s="767"/>
      <c r="E272" s="765"/>
      <c r="F272" s="766"/>
      <c r="G272" s="427"/>
      <c r="H272" s="767"/>
      <c r="I272" s="765"/>
      <c r="J272" s="766"/>
      <c r="K272" s="768"/>
      <c r="L272" s="769"/>
      <c r="M272" s="1423" t="s">
        <v>1135</v>
      </c>
      <c r="N272" s="1465"/>
      <c r="O272" s="1465"/>
      <c r="P272" s="1465"/>
      <c r="Q272" s="1465"/>
      <c r="R272" s="1465"/>
      <c r="S272" s="1466"/>
      <c r="T272" s="772">
        <v>1</v>
      </c>
      <c r="U272" s="772">
        <v>1</v>
      </c>
      <c r="V272" s="772">
        <v>1</v>
      </c>
      <c r="W272" s="772">
        <v>1</v>
      </c>
      <c r="X272" s="772">
        <v>1</v>
      </c>
      <c r="Y272" s="772">
        <v>1</v>
      </c>
      <c r="Z272" s="772">
        <v>1</v>
      </c>
      <c r="AA272" s="772">
        <v>1</v>
      </c>
      <c r="AB272" s="772">
        <v>1</v>
      </c>
      <c r="AC272" s="772">
        <v>1</v>
      </c>
      <c r="AD272" s="772">
        <v>1</v>
      </c>
      <c r="AE272" s="772">
        <v>1</v>
      </c>
      <c r="AF272" s="772">
        <v>1</v>
      </c>
      <c r="AG272" s="772">
        <v>1</v>
      </c>
      <c r="AH272" s="772">
        <v>1</v>
      </c>
      <c r="AI272" s="772">
        <v>1</v>
      </c>
      <c r="AJ272" s="772">
        <v>1</v>
      </c>
      <c r="AK272" s="772">
        <v>1</v>
      </c>
      <c r="AL272" s="772">
        <v>1</v>
      </c>
      <c r="AM272" s="772">
        <v>1</v>
      </c>
      <c r="AN272" s="772">
        <v>1</v>
      </c>
      <c r="AO272" s="772">
        <v>1</v>
      </c>
      <c r="AP272" s="772">
        <v>1</v>
      </c>
      <c r="AQ272" s="772">
        <v>1</v>
      </c>
      <c r="AR272" s="772">
        <v>1</v>
      </c>
      <c r="AS272" s="772">
        <v>1</v>
      </c>
      <c r="AT272" s="772">
        <v>1</v>
      </c>
      <c r="AU272" s="772">
        <v>1</v>
      </c>
      <c r="AV272" s="772">
        <v>1</v>
      </c>
      <c r="AW272" s="772">
        <v>1</v>
      </c>
      <c r="AX272" s="772">
        <v>1</v>
      </c>
      <c r="AY272" s="773"/>
    </row>
    <row r="273" spans="1:51" ht="15.75">
      <c r="A273" s="1448" t="s">
        <v>50</v>
      </c>
      <c r="B273" s="1449"/>
      <c r="C273" s="1449"/>
      <c r="D273" s="1449"/>
      <c r="E273" s="1449"/>
      <c r="F273" s="1449"/>
      <c r="G273" s="1449"/>
      <c r="H273" s="1449"/>
      <c r="I273" s="1449"/>
      <c r="J273" s="1449"/>
      <c r="K273" s="1449"/>
      <c r="L273" s="1449"/>
      <c r="M273" s="1449"/>
      <c r="N273" s="1449"/>
      <c r="O273" s="1449"/>
      <c r="P273" s="1449"/>
      <c r="Q273" s="1449"/>
      <c r="R273" s="1449"/>
      <c r="S273" s="1450"/>
      <c r="T273" s="778">
        <f t="shared" ref="T273:AW273" si="6">SUM(T226:T272)</f>
        <v>47</v>
      </c>
      <c r="U273" s="427">
        <f t="shared" si="6"/>
        <v>47</v>
      </c>
      <c r="V273" s="427">
        <f t="shared" si="6"/>
        <v>47</v>
      </c>
      <c r="W273" s="427">
        <f t="shared" si="6"/>
        <v>47</v>
      </c>
      <c r="X273" s="427">
        <f t="shared" si="6"/>
        <v>47</v>
      </c>
      <c r="Y273" s="427">
        <f t="shared" si="6"/>
        <v>47</v>
      </c>
      <c r="Z273" s="427">
        <f t="shared" si="6"/>
        <v>47</v>
      </c>
      <c r="AA273" s="427">
        <f t="shared" si="6"/>
        <v>47</v>
      </c>
      <c r="AB273" s="427">
        <f t="shared" si="6"/>
        <v>47</v>
      </c>
      <c r="AC273" s="427">
        <f t="shared" si="6"/>
        <v>47</v>
      </c>
      <c r="AD273" s="427">
        <f t="shared" si="6"/>
        <v>47</v>
      </c>
      <c r="AE273" s="427">
        <f t="shared" si="6"/>
        <v>47</v>
      </c>
      <c r="AF273" s="427">
        <f t="shared" si="6"/>
        <v>47</v>
      </c>
      <c r="AG273" s="427">
        <f t="shared" si="6"/>
        <v>47</v>
      </c>
      <c r="AH273" s="427">
        <f t="shared" si="6"/>
        <v>47</v>
      </c>
      <c r="AI273" s="427">
        <f t="shared" si="6"/>
        <v>47</v>
      </c>
      <c r="AJ273" s="427">
        <f t="shared" si="6"/>
        <v>47</v>
      </c>
      <c r="AK273" s="427">
        <f t="shared" si="6"/>
        <v>47</v>
      </c>
      <c r="AL273" s="427">
        <f t="shared" si="6"/>
        <v>47</v>
      </c>
      <c r="AM273" s="427">
        <f t="shared" si="6"/>
        <v>47</v>
      </c>
      <c r="AN273" s="427">
        <f t="shared" si="6"/>
        <v>47</v>
      </c>
      <c r="AO273" s="427">
        <f t="shared" si="6"/>
        <v>47</v>
      </c>
      <c r="AP273" s="427">
        <f t="shared" si="6"/>
        <v>47</v>
      </c>
      <c r="AQ273" s="427">
        <f t="shared" si="6"/>
        <v>47</v>
      </c>
      <c r="AR273" s="427">
        <f t="shared" si="6"/>
        <v>47</v>
      </c>
      <c r="AS273" s="427">
        <f t="shared" si="6"/>
        <v>47</v>
      </c>
      <c r="AT273" s="427">
        <f t="shared" si="6"/>
        <v>47</v>
      </c>
      <c r="AU273" s="427">
        <f t="shared" si="6"/>
        <v>47</v>
      </c>
      <c r="AV273" s="427">
        <f t="shared" si="6"/>
        <v>47</v>
      </c>
      <c r="AW273" s="427">
        <f t="shared" si="6"/>
        <v>47</v>
      </c>
      <c r="AX273" s="427">
        <f>SUM(AX226:AX272)</f>
        <v>47</v>
      </c>
      <c r="AY273" s="773"/>
    </row>
    <row r="274" spans="1:51">
      <c r="A274" s="1451" t="s">
        <v>51</v>
      </c>
      <c r="B274" s="1452"/>
      <c r="C274" s="1452"/>
      <c r="D274" s="1452"/>
      <c r="E274" s="1452"/>
      <c r="F274" s="1452"/>
      <c r="G274" s="1452"/>
      <c r="H274" s="1452"/>
      <c r="I274" s="1452"/>
      <c r="J274" s="1452"/>
      <c r="K274" s="1452"/>
      <c r="L274" s="1452"/>
      <c r="M274" s="1452"/>
      <c r="N274" s="1452"/>
      <c r="O274" s="1452"/>
      <c r="P274" s="1452"/>
      <c r="Q274" s="1452"/>
      <c r="R274" s="1452"/>
      <c r="S274" s="1452"/>
      <c r="T274" s="1452"/>
      <c r="U274" s="1452"/>
      <c r="V274" s="1452"/>
      <c r="W274" s="1452"/>
      <c r="X274" s="1452"/>
      <c r="Y274" s="1452"/>
      <c r="Z274" s="1452"/>
      <c r="AA274" s="1452"/>
      <c r="AB274" s="1452"/>
      <c r="AC274" s="1452"/>
      <c r="AD274" s="1452"/>
      <c r="AE274" s="1452"/>
      <c r="AF274" s="1452"/>
      <c r="AG274" s="1452"/>
      <c r="AH274" s="1452"/>
      <c r="AI274" s="1452"/>
      <c r="AJ274" s="1452"/>
      <c r="AK274" s="1452"/>
      <c r="AL274" s="1452"/>
      <c r="AM274" s="1452"/>
      <c r="AN274" s="1452"/>
      <c r="AO274" s="1452"/>
      <c r="AP274" s="1452"/>
      <c r="AQ274" s="1452"/>
      <c r="AR274" s="1452"/>
      <c r="AS274" s="1452"/>
      <c r="AT274" s="1452"/>
      <c r="AU274" s="1452"/>
      <c r="AV274" s="1452"/>
      <c r="AW274" s="1452"/>
      <c r="AX274" s="1452"/>
      <c r="AY274" s="1453"/>
    </row>
    <row r="275" spans="1:51">
      <c r="A275" s="1454" t="s">
        <v>0</v>
      </c>
      <c r="B275" s="1459" t="s">
        <v>52</v>
      </c>
      <c r="C275" s="1460"/>
      <c r="D275" s="1460"/>
      <c r="E275" s="1460"/>
      <c r="F275" s="1460"/>
      <c r="G275" s="1460"/>
      <c r="H275" s="1460"/>
      <c r="I275" s="1460"/>
      <c r="J275" s="1460"/>
      <c r="K275" s="1460"/>
      <c r="L275" s="1460"/>
      <c r="M275" s="1460"/>
      <c r="N275" s="1460"/>
      <c r="O275" s="1460"/>
      <c r="P275" s="1460"/>
      <c r="Q275" s="1460"/>
      <c r="R275" s="1460"/>
      <c r="S275" s="1461"/>
      <c r="T275" s="1426" t="s">
        <v>1217</v>
      </c>
      <c r="U275" s="1427"/>
      <c r="V275" s="1427"/>
      <c r="W275" s="1427"/>
      <c r="X275" s="1427"/>
      <c r="Y275" s="1427"/>
      <c r="Z275" s="1427"/>
      <c r="AA275" s="1427"/>
      <c r="AB275" s="1427"/>
      <c r="AC275" s="1427"/>
      <c r="AD275" s="1427"/>
      <c r="AE275" s="1427"/>
      <c r="AF275" s="1427"/>
      <c r="AG275" s="1427"/>
      <c r="AH275" s="1427"/>
      <c r="AI275" s="1427"/>
      <c r="AJ275" s="1427"/>
      <c r="AK275" s="1427"/>
      <c r="AL275" s="1427"/>
      <c r="AM275" s="1427"/>
      <c r="AN275" s="1427"/>
      <c r="AO275" s="1427"/>
      <c r="AP275" s="1427"/>
      <c r="AQ275" s="1427"/>
      <c r="AR275" s="1427"/>
      <c r="AS275" s="1427"/>
      <c r="AT275" s="1427"/>
      <c r="AU275" s="1427"/>
      <c r="AV275" s="1427"/>
      <c r="AW275" s="1427"/>
      <c r="AX275" s="1427"/>
      <c r="AY275" s="1440" t="s">
        <v>21</v>
      </c>
    </row>
    <row r="276" spans="1:51">
      <c r="A276" s="1454"/>
      <c r="B276" s="1462"/>
      <c r="C276" s="1463"/>
      <c r="D276" s="1463"/>
      <c r="E276" s="1463"/>
      <c r="F276" s="1463"/>
      <c r="G276" s="1463"/>
      <c r="H276" s="1463"/>
      <c r="I276" s="1463"/>
      <c r="J276" s="1463"/>
      <c r="K276" s="1463"/>
      <c r="L276" s="1463"/>
      <c r="M276" s="1463"/>
      <c r="N276" s="1463"/>
      <c r="O276" s="1463"/>
      <c r="P276" s="1463"/>
      <c r="Q276" s="1463"/>
      <c r="R276" s="1463"/>
      <c r="S276" s="1464"/>
      <c r="T276" s="407">
        <v>1</v>
      </c>
      <c r="U276" s="407">
        <v>2</v>
      </c>
      <c r="V276" s="407">
        <v>3</v>
      </c>
      <c r="W276" s="407">
        <v>4</v>
      </c>
      <c r="X276" s="407">
        <v>5</v>
      </c>
      <c r="Y276" s="407">
        <v>6</v>
      </c>
      <c r="Z276" s="407">
        <v>7</v>
      </c>
      <c r="AA276" s="407">
        <v>8</v>
      </c>
      <c r="AB276" s="407">
        <v>9</v>
      </c>
      <c r="AC276" s="407">
        <v>10</v>
      </c>
      <c r="AD276" s="407">
        <v>11</v>
      </c>
      <c r="AE276" s="407">
        <v>12</v>
      </c>
      <c r="AF276" s="407">
        <v>13</v>
      </c>
      <c r="AG276" s="407">
        <v>14</v>
      </c>
      <c r="AH276" s="407">
        <v>15</v>
      </c>
      <c r="AI276" s="407">
        <v>16</v>
      </c>
      <c r="AJ276" s="407">
        <v>17</v>
      </c>
      <c r="AK276" s="407">
        <v>18</v>
      </c>
      <c r="AL276" s="407">
        <v>19</v>
      </c>
      <c r="AM276" s="407">
        <v>20</v>
      </c>
      <c r="AN276" s="407">
        <v>21</v>
      </c>
      <c r="AO276" s="407">
        <v>22</v>
      </c>
      <c r="AP276" s="407">
        <v>23</v>
      </c>
      <c r="AQ276" s="407">
        <v>24</v>
      </c>
      <c r="AR276" s="407">
        <v>25</v>
      </c>
      <c r="AS276" s="407">
        <v>26</v>
      </c>
      <c r="AT276" s="407">
        <v>27</v>
      </c>
      <c r="AU276" s="407">
        <v>28</v>
      </c>
      <c r="AV276" s="407">
        <v>29</v>
      </c>
      <c r="AW276" s="407">
        <v>30</v>
      </c>
      <c r="AX276" s="840">
        <v>31</v>
      </c>
      <c r="AY276" s="1358"/>
    </row>
    <row r="277" spans="1:51" ht="15.75">
      <c r="A277" s="427">
        <v>1</v>
      </c>
      <c r="B277" s="779" t="s">
        <v>264</v>
      </c>
      <c r="C277" s="573"/>
      <c r="D277" s="573"/>
      <c r="E277" s="573"/>
      <c r="F277" s="573"/>
      <c r="G277" s="573"/>
      <c r="H277" s="573"/>
      <c r="I277" s="573"/>
      <c r="J277" s="573"/>
      <c r="K277" s="573"/>
      <c r="L277" s="573"/>
      <c r="M277" s="573"/>
      <c r="N277" s="573"/>
      <c r="O277" s="780"/>
      <c r="P277" s="780"/>
      <c r="Q277" s="780"/>
      <c r="R277" s="780"/>
      <c r="S277" s="781"/>
      <c r="T277" s="782">
        <v>0</v>
      </c>
      <c r="U277" s="782">
        <v>0</v>
      </c>
      <c r="V277" s="782">
        <v>0</v>
      </c>
      <c r="W277" s="782">
        <v>0</v>
      </c>
      <c r="X277" s="782">
        <v>0</v>
      </c>
      <c r="Y277" s="782">
        <v>0</v>
      </c>
      <c r="Z277" s="782">
        <v>0</v>
      </c>
      <c r="AA277" s="782">
        <v>0</v>
      </c>
      <c r="AB277" s="782">
        <v>0</v>
      </c>
      <c r="AC277" s="782">
        <v>0</v>
      </c>
      <c r="AD277" s="782">
        <v>0</v>
      </c>
      <c r="AE277" s="782">
        <v>0</v>
      </c>
      <c r="AF277" s="782">
        <v>0</v>
      </c>
      <c r="AG277" s="782">
        <v>0</v>
      </c>
      <c r="AH277" s="782">
        <v>0</v>
      </c>
      <c r="AI277" s="782">
        <v>0</v>
      </c>
      <c r="AJ277" s="782">
        <v>0</v>
      </c>
      <c r="AK277" s="782">
        <v>0</v>
      </c>
      <c r="AL277" s="782">
        <v>0</v>
      </c>
      <c r="AM277" s="783">
        <v>0</v>
      </c>
      <c r="AN277" s="783">
        <v>0</v>
      </c>
      <c r="AO277" s="783">
        <v>0</v>
      </c>
      <c r="AP277" s="783">
        <v>0</v>
      </c>
      <c r="AQ277" s="783">
        <v>0</v>
      </c>
      <c r="AR277" s="783">
        <v>0</v>
      </c>
      <c r="AS277" s="783">
        <v>0</v>
      </c>
      <c r="AT277" s="783">
        <v>0</v>
      </c>
      <c r="AU277" s="783">
        <v>0</v>
      </c>
      <c r="AV277" s="783">
        <v>0</v>
      </c>
      <c r="AW277" s="783">
        <v>0</v>
      </c>
      <c r="AX277" s="783">
        <v>0</v>
      </c>
      <c r="AY277" s="784">
        <v>5</v>
      </c>
    </row>
    <row r="278" spans="1:51" ht="15.75">
      <c r="A278" s="427">
        <v>2</v>
      </c>
      <c r="B278" s="785" t="s">
        <v>1</v>
      </c>
      <c r="C278" s="786"/>
      <c r="D278" s="786"/>
      <c r="E278" s="786"/>
      <c r="F278" s="786"/>
      <c r="G278" s="786"/>
      <c r="H278" s="786"/>
      <c r="I278" s="786"/>
      <c r="J278" s="786"/>
      <c r="K278" s="786"/>
      <c r="L278" s="786"/>
      <c r="M278" s="786"/>
      <c r="N278" s="786"/>
      <c r="O278" s="787"/>
      <c r="P278" s="787"/>
      <c r="Q278" s="787"/>
      <c r="R278" s="787"/>
      <c r="S278" s="788"/>
      <c r="T278" s="789">
        <v>1</v>
      </c>
      <c r="U278" s="789">
        <v>1</v>
      </c>
      <c r="V278" s="789">
        <v>1</v>
      </c>
      <c r="W278" s="789">
        <v>1</v>
      </c>
      <c r="X278" s="789">
        <v>1</v>
      </c>
      <c r="Y278" s="789">
        <v>1</v>
      </c>
      <c r="Z278" s="789">
        <v>1</v>
      </c>
      <c r="AA278" s="789">
        <v>1</v>
      </c>
      <c r="AB278" s="789">
        <v>1</v>
      </c>
      <c r="AC278" s="789">
        <v>1</v>
      </c>
      <c r="AD278" s="789">
        <v>1</v>
      </c>
      <c r="AE278" s="789">
        <v>1</v>
      </c>
      <c r="AF278" s="789">
        <v>1</v>
      </c>
      <c r="AG278" s="789">
        <v>1</v>
      </c>
      <c r="AH278" s="789">
        <v>1</v>
      </c>
      <c r="AI278" s="789">
        <v>1</v>
      </c>
      <c r="AJ278" s="789">
        <v>1</v>
      </c>
      <c r="AK278" s="789">
        <v>1</v>
      </c>
      <c r="AL278" s="789">
        <v>1</v>
      </c>
      <c r="AM278" s="790">
        <v>2</v>
      </c>
      <c r="AN278" s="790">
        <v>2</v>
      </c>
      <c r="AO278" s="790">
        <v>2</v>
      </c>
      <c r="AP278" s="790">
        <v>2</v>
      </c>
      <c r="AQ278" s="790">
        <v>2</v>
      </c>
      <c r="AR278" s="790">
        <v>2</v>
      </c>
      <c r="AS278" s="790">
        <v>2</v>
      </c>
      <c r="AT278" s="790">
        <v>2</v>
      </c>
      <c r="AU278" s="790">
        <v>2</v>
      </c>
      <c r="AV278" s="790">
        <v>2</v>
      </c>
      <c r="AW278" s="790">
        <v>2</v>
      </c>
      <c r="AX278" s="790">
        <v>2</v>
      </c>
      <c r="AY278" s="791"/>
    </row>
    <row r="279" spans="1:51" ht="15.75">
      <c r="A279" s="427">
        <v>3</v>
      </c>
      <c r="B279" s="785" t="s">
        <v>1225</v>
      </c>
      <c r="C279" s="786"/>
      <c r="D279" s="786"/>
      <c r="E279" s="786"/>
      <c r="F279" s="786"/>
      <c r="G279" s="786"/>
      <c r="H279" s="786"/>
      <c r="I279" s="786"/>
      <c r="J279" s="786"/>
      <c r="K279" s="786"/>
      <c r="L279" s="786"/>
      <c r="M279" s="786"/>
      <c r="N279" s="786"/>
      <c r="O279" s="792"/>
      <c r="P279" s="792"/>
      <c r="Q279" s="792"/>
      <c r="R279" s="792"/>
      <c r="S279" s="781"/>
      <c r="T279" s="789">
        <v>2</v>
      </c>
      <c r="U279" s="789">
        <v>2</v>
      </c>
      <c r="V279" s="789">
        <v>2</v>
      </c>
      <c r="W279" s="789">
        <v>2</v>
      </c>
      <c r="X279" s="789">
        <v>2</v>
      </c>
      <c r="Y279" s="789">
        <v>2</v>
      </c>
      <c r="Z279" s="789">
        <v>2</v>
      </c>
      <c r="AA279" s="789">
        <v>2</v>
      </c>
      <c r="AB279" s="789">
        <v>2</v>
      </c>
      <c r="AC279" s="789">
        <v>2</v>
      </c>
      <c r="AD279" s="789">
        <v>2</v>
      </c>
      <c r="AE279" s="789">
        <v>2</v>
      </c>
      <c r="AF279" s="789">
        <v>2</v>
      </c>
      <c r="AG279" s="789">
        <v>2</v>
      </c>
      <c r="AH279" s="789">
        <v>2</v>
      </c>
      <c r="AI279" s="789">
        <v>2</v>
      </c>
      <c r="AJ279" s="789">
        <v>2</v>
      </c>
      <c r="AK279" s="789">
        <v>2</v>
      </c>
      <c r="AL279" s="789">
        <v>2</v>
      </c>
      <c r="AM279" s="790">
        <v>2</v>
      </c>
      <c r="AN279" s="790">
        <v>2</v>
      </c>
      <c r="AO279" s="790">
        <v>2</v>
      </c>
      <c r="AP279" s="790">
        <v>2</v>
      </c>
      <c r="AQ279" s="790">
        <v>2</v>
      </c>
      <c r="AR279" s="790">
        <v>2</v>
      </c>
      <c r="AS279" s="790">
        <v>2</v>
      </c>
      <c r="AT279" s="790">
        <v>2</v>
      </c>
      <c r="AU279" s="790">
        <v>2</v>
      </c>
      <c r="AV279" s="790">
        <v>2</v>
      </c>
      <c r="AW279" s="790">
        <v>2</v>
      </c>
      <c r="AX279" s="790">
        <v>2</v>
      </c>
      <c r="AY279" s="793"/>
    </row>
    <row r="280" spans="1:51" ht="15.75">
      <c r="A280" s="427">
        <v>4</v>
      </c>
      <c r="B280" s="785" t="s">
        <v>54</v>
      </c>
      <c r="C280" s="786"/>
      <c r="D280" s="786"/>
      <c r="E280" s="786"/>
      <c r="F280" s="786"/>
      <c r="G280" s="786"/>
      <c r="H280" s="786"/>
      <c r="I280" s="786"/>
      <c r="J280" s="786"/>
      <c r="K280" s="786"/>
      <c r="L280" s="786"/>
      <c r="M280" s="786"/>
      <c r="N280" s="786"/>
      <c r="O280" s="792"/>
      <c r="P280" s="792"/>
      <c r="Q280" s="792"/>
      <c r="R280" s="792"/>
      <c r="S280" s="788"/>
      <c r="T280" s="789">
        <v>0</v>
      </c>
      <c r="U280" s="789">
        <v>0</v>
      </c>
      <c r="V280" s="789">
        <v>0</v>
      </c>
      <c r="W280" s="789">
        <v>0</v>
      </c>
      <c r="X280" s="789">
        <v>0</v>
      </c>
      <c r="Y280" s="789">
        <v>0</v>
      </c>
      <c r="Z280" s="789">
        <v>0</v>
      </c>
      <c r="AA280" s="789">
        <v>0</v>
      </c>
      <c r="AB280" s="789">
        <v>0</v>
      </c>
      <c r="AC280" s="789">
        <v>0</v>
      </c>
      <c r="AD280" s="789">
        <v>0</v>
      </c>
      <c r="AE280" s="789">
        <v>0</v>
      </c>
      <c r="AF280" s="789">
        <v>0</v>
      </c>
      <c r="AG280" s="789">
        <v>0</v>
      </c>
      <c r="AH280" s="789">
        <v>0</v>
      </c>
      <c r="AI280" s="789">
        <v>0</v>
      </c>
      <c r="AJ280" s="789">
        <v>0</v>
      </c>
      <c r="AK280" s="789">
        <v>0</v>
      </c>
      <c r="AL280" s="789">
        <v>0</v>
      </c>
      <c r="AM280" s="790">
        <v>0</v>
      </c>
      <c r="AN280" s="790">
        <v>0</v>
      </c>
      <c r="AO280" s="790">
        <v>0</v>
      </c>
      <c r="AP280" s="790">
        <v>0</v>
      </c>
      <c r="AQ280" s="790">
        <v>0</v>
      </c>
      <c r="AR280" s="790">
        <v>0</v>
      </c>
      <c r="AS280" s="790">
        <v>0</v>
      </c>
      <c r="AT280" s="790">
        <v>0</v>
      </c>
      <c r="AU280" s="790">
        <v>0</v>
      </c>
      <c r="AV280" s="790">
        <v>0</v>
      </c>
      <c r="AW280" s="790">
        <v>0</v>
      </c>
      <c r="AX280" s="790">
        <v>0</v>
      </c>
      <c r="AY280" s="794"/>
    </row>
    <row r="281" spans="1:51" ht="15.75">
      <c r="A281" s="427">
        <v>5</v>
      </c>
      <c r="B281" s="785" t="s">
        <v>178</v>
      </c>
      <c r="C281" s="786"/>
      <c r="D281" s="786"/>
      <c r="E281" s="786"/>
      <c r="F281" s="786"/>
      <c r="G281" s="786"/>
      <c r="H281" s="786"/>
      <c r="I281" s="786"/>
      <c r="J281" s="786"/>
      <c r="K281" s="786"/>
      <c r="L281" s="786"/>
      <c r="M281" s="786"/>
      <c r="N281" s="786"/>
      <c r="O281" s="792"/>
      <c r="P281" s="792"/>
      <c r="Q281" s="792"/>
      <c r="R281" s="792"/>
      <c r="S281" s="795"/>
      <c r="T281" s="789">
        <v>2</v>
      </c>
      <c r="U281" s="789">
        <v>2</v>
      </c>
      <c r="V281" s="789">
        <v>2</v>
      </c>
      <c r="W281" s="789">
        <v>2</v>
      </c>
      <c r="X281" s="789">
        <v>2</v>
      </c>
      <c r="Y281" s="789">
        <v>2</v>
      </c>
      <c r="Z281" s="789">
        <v>2</v>
      </c>
      <c r="AA281" s="789">
        <v>2</v>
      </c>
      <c r="AB281" s="789">
        <v>2</v>
      </c>
      <c r="AC281" s="789">
        <v>2</v>
      </c>
      <c r="AD281" s="789">
        <v>2</v>
      </c>
      <c r="AE281" s="789">
        <v>2</v>
      </c>
      <c r="AF281" s="789">
        <v>2</v>
      </c>
      <c r="AG281" s="789">
        <v>2</v>
      </c>
      <c r="AH281" s="789">
        <v>2</v>
      </c>
      <c r="AI281" s="789">
        <v>2</v>
      </c>
      <c r="AJ281" s="789">
        <v>2</v>
      </c>
      <c r="AK281" s="789">
        <v>2</v>
      </c>
      <c r="AL281" s="789">
        <v>2</v>
      </c>
      <c r="AM281" s="789">
        <v>2</v>
      </c>
      <c r="AN281" s="789">
        <v>2</v>
      </c>
      <c r="AO281" s="789">
        <v>2</v>
      </c>
      <c r="AP281" s="789">
        <v>2</v>
      </c>
      <c r="AQ281" s="789">
        <v>2</v>
      </c>
      <c r="AR281" s="789">
        <v>2</v>
      </c>
      <c r="AS281" s="789">
        <v>2</v>
      </c>
      <c r="AT281" s="789">
        <v>2</v>
      </c>
      <c r="AU281" s="789">
        <v>2</v>
      </c>
      <c r="AV281" s="789">
        <v>2</v>
      </c>
      <c r="AW281" s="789">
        <v>2</v>
      </c>
      <c r="AX281" s="789">
        <v>2</v>
      </c>
      <c r="AY281" s="794"/>
    </row>
    <row r="282" spans="1:51" ht="15.75">
      <c r="A282" s="427">
        <v>6</v>
      </c>
      <c r="B282" s="785" t="s">
        <v>2</v>
      </c>
      <c r="C282" s="786"/>
      <c r="D282" s="786"/>
      <c r="E282" s="786"/>
      <c r="F282" s="786"/>
      <c r="G282" s="786"/>
      <c r="H282" s="786"/>
      <c r="I282" s="786"/>
      <c r="J282" s="786"/>
      <c r="K282" s="786"/>
      <c r="L282" s="786"/>
      <c r="M282" s="786"/>
      <c r="N282" s="786"/>
      <c r="O282" s="792"/>
      <c r="P282" s="792"/>
      <c r="Q282" s="792"/>
      <c r="R282" s="792"/>
      <c r="S282" s="795"/>
      <c r="T282" s="789">
        <v>0</v>
      </c>
      <c r="U282" s="789">
        <v>0</v>
      </c>
      <c r="V282" s="789">
        <v>0</v>
      </c>
      <c r="W282" s="789">
        <v>0</v>
      </c>
      <c r="X282" s="789">
        <v>0</v>
      </c>
      <c r="Y282" s="789">
        <v>0</v>
      </c>
      <c r="Z282" s="789">
        <v>0</v>
      </c>
      <c r="AA282" s="789">
        <v>0</v>
      </c>
      <c r="AB282" s="789">
        <v>0</v>
      </c>
      <c r="AC282" s="789">
        <v>0</v>
      </c>
      <c r="AD282" s="789">
        <v>0</v>
      </c>
      <c r="AE282" s="789">
        <v>0</v>
      </c>
      <c r="AF282" s="789">
        <v>0</v>
      </c>
      <c r="AG282" s="789">
        <v>0</v>
      </c>
      <c r="AH282" s="789">
        <v>0</v>
      </c>
      <c r="AI282" s="789">
        <v>0</v>
      </c>
      <c r="AJ282" s="789">
        <v>0</v>
      </c>
      <c r="AK282" s="789">
        <v>0</v>
      </c>
      <c r="AL282" s="789">
        <v>0</v>
      </c>
      <c r="AM282" s="789">
        <v>0</v>
      </c>
      <c r="AN282" s="789">
        <v>0</v>
      </c>
      <c r="AO282" s="789">
        <v>0</v>
      </c>
      <c r="AP282" s="789">
        <v>0</v>
      </c>
      <c r="AQ282" s="789">
        <v>0</v>
      </c>
      <c r="AR282" s="789">
        <v>0</v>
      </c>
      <c r="AS282" s="789">
        <v>0</v>
      </c>
      <c r="AT282" s="789">
        <v>0</v>
      </c>
      <c r="AU282" s="789">
        <v>0</v>
      </c>
      <c r="AV282" s="789">
        <v>0</v>
      </c>
      <c r="AW282" s="789">
        <v>0</v>
      </c>
      <c r="AX282" s="789">
        <v>0</v>
      </c>
      <c r="AY282" s="794"/>
    </row>
    <row r="283" spans="1:51" ht="15.75">
      <c r="A283" s="427">
        <v>7</v>
      </c>
      <c r="B283" s="785" t="s">
        <v>57</v>
      </c>
      <c r="C283" s="786"/>
      <c r="D283" s="786"/>
      <c r="E283" s="786"/>
      <c r="F283" s="786"/>
      <c r="G283" s="786"/>
      <c r="H283" s="786"/>
      <c r="I283" s="786"/>
      <c r="J283" s="786"/>
      <c r="K283" s="786"/>
      <c r="L283" s="786"/>
      <c r="M283" s="786"/>
      <c r="N283" s="786"/>
      <c r="O283" s="792"/>
      <c r="P283" s="792"/>
      <c r="Q283" s="792"/>
      <c r="R283" s="792"/>
      <c r="S283" s="795"/>
      <c r="T283" s="789">
        <v>0</v>
      </c>
      <c r="U283" s="789">
        <v>0</v>
      </c>
      <c r="V283" s="789">
        <v>0</v>
      </c>
      <c r="W283" s="789">
        <v>0</v>
      </c>
      <c r="X283" s="789">
        <v>0</v>
      </c>
      <c r="Y283" s="789">
        <v>1</v>
      </c>
      <c r="Z283" s="789">
        <v>1</v>
      </c>
      <c r="AA283" s="789">
        <v>1</v>
      </c>
      <c r="AB283" s="789">
        <v>1</v>
      </c>
      <c r="AC283" s="789">
        <v>1</v>
      </c>
      <c r="AD283" s="789">
        <v>1</v>
      </c>
      <c r="AE283" s="789">
        <v>1</v>
      </c>
      <c r="AF283" s="789">
        <v>1</v>
      </c>
      <c r="AG283" s="789">
        <v>1</v>
      </c>
      <c r="AH283" s="789">
        <v>1</v>
      </c>
      <c r="AI283" s="789">
        <v>1</v>
      </c>
      <c r="AJ283" s="789">
        <v>1</v>
      </c>
      <c r="AK283" s="789">
        <v>1</v>
      </c>
      <c r="AL283" s="789">
        <v>1</v>
      </c>
      <c r="AM283" s="789">
        <v>1</v>
      </c>
      <c r="AN283" s="789">
        <v>1</v>
      </c>
      <c r="AO283" s="789">
        <v>1</v>
      </c>
      <c r="AP283" s="789">
        <v>1</v>
      </c>
      <c r="AQ283" s="789">
        <v>1</v>
      </c>
      <c r="AR283" s="789">
        <v>1</v>
      </c>
      <c r="AS283" s="789">
        <v>1</v>
      </c>
      <c r="AT283" s="789">
        <v>1</v>
      </c>
      <c r="AU283" s="789">
        <v>1</v>
      </c>
      <c r="AV283" s="789">
        <v>1</v>
      </c>
      <c r="AW283" s="789">
        <v>1</v>
      </c>
      <c r="AX283" s="789">
        <v>1</v>
      </c>
      <c r="AY283" s="794"/>
    </row>
    <row r="284" spans="1:51" ht="15.75">
      <c r="A284" s="427">
        <v>8</v>
      </c>
      <c r="B284" s="785" t="s">
        <v>56</v>
      </c>
      <c r="C284" s="786"/>
      <c r="D284" s="786"/>
      <c r="E284" s="786"/>
      <c r="F284" s="786"/>
      <c r="G284" s="786"/>
      <c r="H284" s="786"/>
      <c r="I284" s="786"/>
      <c r="J284" s="786"/>
      <c r="K284" s="786"/>
      <c r="L284" s="786"/>
      <c r="M284" s="786"/>
      <c r="N284" s="786"/>
      <c r="O284" s="792"/>
      <c r="P284" s="792"/>
      <c r="Q284" s="792"/>
      <c r="R284" s="792"/>
      <c r="S284" s="795"/>
      <c r="T284" s="789">
        <v>3</v>
      </c>
      <c r="U284" s="789">
        <v>3</v>
      </c>
      <c r="V284" s="789">
        <v>3</v>
      </c>
      <c r="W284" s="789">
        <v>3</v>
      </c>
      <c r="X284" s="789">
        <v>3</v>
      </c>
      <c r="Y284" s="789">
        <v>3</v>
      </c>
      <c r="Z284" s="789">
        <v>3</v>
      </c>
      <c r="AA284" s="789">
        <v>3</v>
      </c>
      <c r="AB284" s="789">
        <v>3</v>
      </c>
      <c r="AC284" s="789">
        <v>3</v>
      </c>
      <c r="AD284" s="789">
        <v>3</v>
      </c>
      <c r="AE284" s="789">
        <v>3</v>
      </c>
      <c r="AF284" s="789">
        <v>3</v>
      </c>
      <c r="AG284" s="789">
        <v>3</v>
      </c>
      <c r="AH284" s="789">
        <v>3</v>
      </c>
      <c r="AI284" s="789">
        <v>3</v>
      </c>
      <c r="AJ284" s="789">
        <v>3</v>
      </c>
      <c r="AK284" s="789">
        <v>3</v>
      </c>
      <c r="AL284" s="789">
        <v>3</v>
      </c>
      <c r="AM284" s="789">
        <v>3</v>
      </c>
      <c r="AN284" s="789">
        <v>3</v>
      </c>
      <c r="AO284" s="789">
        <v>3</v>
      </c>
      <c r="AP284" s="789">
        <v>3</v>
      </c>
      <c r="AQ284" s="789">
        <v>3</v>
      </c>
      <c r="AR284" s="789">
        <v>3</v>
      </c>
      <c r="AS284" s="789">
        <v>3</v>
      </c>
      <c r="AT284" s="789">
        <v>3</v>
      </c>
      <c r="AU284" s="789">
        <v>3</v>
      </c>
      <c r="AV284" s="789">
        <v>3</v>
      </c>
      <c r="AW284" s="789">
        <v>3</v>
      </c>
      <c r="AX284" s="789">
        <v>3</v>
      </c>
      <c r="AY284" s="794"/>
    </row>
    <row r="285" spans="1:51" ht="15.75">
      <c r="A285" s="427">
        <v>9</v>
      </c>
      <c r="B285" s="785" t="s">
        <v>221</v>
      </c>
      <c r="C285" s="786"/>
      <c r="D285" s="786"/>
      <c r="E285" s="786"/>
      <c r="F285" s="786"/>
      <c r="G285" s="786"/>
      <c r="H285" s="786"/>
      <c r="I285" s="786"/>
      <c r="J285" s="786"/>
      <c r="K285" s="786"/>
      <c r="L285" s="786"/>
      <c r="M285" s="786"/>
      <c r="N285" s="786"/>
      <c r="O285" s="792"/>
      <c r="P285" s="792"/>
      <c r="Q285" s="792"/>
      <c r="R285" s="792"/>
      <c r="S285" s="795"/>
      <c r="T285" s="789">
        <v>0</v>
      </c>
      <c r="U285" s="789">
        <v>0</v>
      </c>
      <c r="V285" s="789">
        <v>0</v>
      </c>
      <c r="W285" s="789">
        <v>0</v>
      </c>
      <c r="X285" s="789">
        <v>0</v>
      </c>
      <c r="Y285" s="789">
        <v>0</v>
      </c>
      <c r="Z285" s="789">
        <v>0</v>
      </c>
      <c r="AA285" s="789">
        <v>0</v>
      </c>
      <c r="AB285" s="789">
        <v>0</v>
      </c>
      <c r="AC285" s="789">
        <v>0</v>
      </c>
      <c r="AD285" s="789">
        <v>0</v>
      </c>
      <c r="AE285" s="789">
        <v>0</v>
      </c>
      <c r="AF285" s="789">
        <v>0</v>
      </c>
      <c r="AG285" s="789">
        <v>0</v>
      </c>
      <c r="AH285" s="789">
        <v>0</v>
      </c>
      <c r="AI285" s="789">
        <v>0</v>
      </c>
      <c r="AJ285" s="789">
        <v>0</v>
      </c>
      <c r="AK285" s="789">
        <v>0</v>
      </c>
      <c r="AL285" s="789">
        <v>0</v>
      </c>
      <c r="AM285" s="789">
        <v>0</v>
      </c>
      <c r="AN285" s="789">
        <v>0</v>
      </c>
      <c r="AO285" s="789">
        <v>0</v>
      </c>
      <c r="AP285" s="789">
        <v>0</v>
      </c>
      <c r="AQ285" s="789">
        <v>0</v>
      </c>
      <c r="AR285" s="789">
        <v>0</v>
      </c>
      <c r="AS285" s="789">
        <v>0</v>
      </c>
      <c r="AT285" s="789">
        <v>0</v>
      </c>
      <c r="AU285" s="789">
        <v>0</v>
      </c>
      <c r="AV285" s="789">
        <v>0</v>
      </c>
      <c r="AW285" s="789">
        <v>0</v>
      </c>
      <c r="AX285" s="789">
        <v>0</v>
      </c>
      <c r="AY285" s="794"/>
    </row>
    <row r="286" spans="1:51" ht="15.75">
      <c r="A286" s="427">
        <v>10</v>
      </c>
      <c r="B286" s="785" t="s">
        <v>171</v>
      </c>
      <c r="C286" s="786"/>
      <c r="D286" s="786"/>
      <c r="E286" s="786"/>
      <c r="F286" s="786"/>
      <c r="G286" s="786"/>
      <c r="H286" s="786"/>
      <c r="I286" s="786"/>
      <c r="J286" s="786"/>
      <c r="K286" s="786"/>
      <c r="L286" s="786"/>
      <c r="M286" s="786"/>
      <c r="N286" s="786"/>
      <c r="O286" s="792"/>
      <c r="P286" s="792"/>
      <c r="Q286" s="792"/>
      <c r="R286" s="792"/>
      <c r="S286" s="795"/>
      <c r="T286" s="789">
        <v>2</v>
      </c>
      <c r="U286" s="789">
        <v>2</v>
      </c>
      <c r="V286" s="789">
        <v>2</v>
      </c>
      <c r="W286" s="789">
        <v>2</v>
      </c>
      <c r="X286" s="789">
        <v>2</v>
      </c>
      <c r="Y286" s="789">
        <v>2</v>
      </c>
      <c r="Z286" s="789">
        <v>2</v>
      </c>
      <c r="AA286" s="789">
        <v>2</v>
      </c>
      <c r="AB286" s="789">
        <v>2</v>
      </c>
      <c r="AC286" s="789">
        <v>2</v>
      </c>
      <c r="AD286" s="789">
        <v>2</v>
      </c>
      <c r="AE286" s="789">
        <v>2</v>
      </c>
      <c r="AF286" s="789">
        <v>2</v>
      </c>
      <c r="AG286" s="789">
        <v>2</v>
      </c>
      <c r="AH286" s="790">
        <v>1</v>
      </c>
      <c r="AI286" s="790">
        <v>1</v>
      </c>
      <c r="AJ286" s="790">
        <v>1</v>
      </c>
      <c r="AK286" s="790">
        <v>1</v>
      </c>
      <c r="AL286" s="790">
        <v>1</v>
      </c>
      <c r="AM286" s="790">
        <v>1</v>
      </c>
      <c r="AN286" s="790">
        <v>1</v>
      </c>
      <c r="AO286" s="790">
        <v>1</v>
      </c>
      <c r="AP286" s="790">
        <v>1</v>
      </c>
      <c r="AQ286" s="790">
        <v>1</v>
      </c>
      <c r="AR286" s="790">
        <v>1</v>
      </c>
      <c r="AS286" s="790">
        <v>1</v>
      </c>
      <c r="AT286" s="790">
        <v>1</v>
      </c>
      <c r="AU286" s="790">
        <v>1</v>
      </c>
      <c r="AV286" s="790">
        <v>1</v>
      </c>
      <c r="AW286" s="790">
        <v>1</v>
      </c>
      <c r="AX286" s="790">
        <v>1</v>
      </c>
      <c r="AY286" s="794"/>
    </row>
    <row r="287" spans="1:51" ht="15.75">
      <c r="A287" s="427">
        <v>11</v>
      </c>
      <c r="B287" s="785" t="s">
        <v>172</v>
      </c>
      <c r="C287" s="786"/>
      <c r="D287" s="786"/>
      <c r="E287" s="786"/>
      <c r="F287" s="786"/>
      <c r="G287" s="786"/>
      <c r="H287" s="786"/>
      <c r="I287" s="786"/>
      <c r="J287" s="786"/>
      <c r="K287" s="786"/>
      <c r="L287" s="786"/>
      <c r="M287" s="786"/>
      <c r="N287" s="786"/>
      <c r="O287" s="787"/>
      <c r="P287" s="787"/>
      <c r="Q287" s="787"/>
      <c r="R287" s="787"/>
      <c r="S287" s="795"/>
      <c r="T287" s="789">
        <v>4</v>
      </c>
      <c r="U287" s="789">
        <v>4</v>
      </c>
      <c r="V287" s="789">
        <v>4</v>
      </c>
      <c r="W287" s="789">
        <v>4</v>
      </c>
      <c r="X287" s="789">
        <v>4</v>
      </c>
      <c r="Y287" s="789">
        <v>5</v>
      </c>
      <c r="Z287" s="789">
        <v>5</v>
      </c>
      <c r="AA287" s="789">
        <v>5</v>
      </c>
      <c r="AB287" s="789">
        <v>5</v>
      </c>
      <c r="AC287" s="789">
        <v>5</v>
      </c>
      <c r="AD287" s="789">
        <v>5</v>
      </c>
      <c r="AE287" s="789">
        <v>5</v>
      </c>
      <c r="AF287" s="789">
        <v>5</v>
      </c>
      <c r="AG287" s="789">
        <v>5</v>
      </c>
      <c r="AH287" s="790">
        <v>3</v>
      </c>
      <c r="AI287" s="790">
        <v>3</v>
      </c>
      <c r="AJ287" s="790">
        <v>3</v>
      </c>
      <c r="AK287" s="790">
        <v>3</v>
      </c>
      <c r="AL287" s="790">
        <v>3</v>
      </c>
      <c r="AM287" s="790">
        <v>3</v>
      </c>
      <c r="AN287" s="790">
        <v>3</v>
      </c>
      <c r="AO287" s="790">
        <v>3</v>
      </c>
      <c r="AP287" s="790">
        <v>3</v>
      </c>
      <c r="AQ287" s="790">
        <v>3</v>
      </c>
      <c r="AR287" s="790">
        <v>3</v>
      </c>
      <c r="AS287" s="790">
        <v>3</v>
      </c>
      <c r="AT287" s="790">
        <v>3</v>
      </c>
      <c r="AU287" s="790">
        <v>3</v>
      </c>
      <c r="AV287" s="790">
        <v>3</v>
      </c>
      <c r="AW287" s="790">
        <v>3</v>
      </c>
      <c r="AX287" s="790">
        <v>3</v>
      </c>
      <c r="AY287" s="794"/>
    </row>
    <row r="288" spans="1:51" ht="15.75">
      <c r="A288" s="427">
        <v>12</v>
      </c>
      <c r="B288" s="785" t="s">
        <v>173</v>
      </c>
      <c r="C288" s="573"/>
      <c r="D288" s="573"/>
      <c r="E288" s="573"/>
      <c r="F288" s="573"/>
      <c r="G288" s="573"/>
      <c r="H288" s="573"/>
      <c r="I288" s="573"/>
      <c r="J288" s="573"/>
      <c r="K288" s="573"/>
      <c r="L288" s="573"/>
      <c r="M288" s="573"/>
      <c r="N288" s="573"/>
      <c r="O288" s="792"/>
      <c r="P288" s="792"/>
      <c r="Q288" s="792"/>
      <c r="R288" s="792"/>
      <c r="S288" s="795"/>
      <c r="T288" s="330">
        <v>5</v>
      </c>
      <c r="U288" s="330">
        <v>5</v>
      </c>
      <c r="V288" s="330">
        <v>5</v>
      </c>
      <c r="W288" s="330">
        <v>5</v>
      </c>
      <c r="X288" s="330">
        <v>5</v>
      </c>
      <c r="Y288" s="330">
        <v>5</v>
      </c>
      <c r="Z288" s="330">
        <v>5</v>
      </c>
      <c r="AA288" s="330">
        <v>5</v>
      </c>
      <c r="AB288" s="330">
        <v>5</v>
      </c>
      <c r="AC288" s="330">
        <v>5</v>
      </c>
      <c r="AD288" s="330">
        <v>5</v>
      </c>
      <c r="AE288" s="330">
        <v>5</v>
      </c>
      <c r="AF288" s="330">
        <v>5</v>
      </c>
      <c r="AG288" s="330">
        <v>5</v>
      </c>
      <c r="AH288" s="330">
        <v>5</v>
      </c>
      <c r="AI288" s="330">
        <v>5</v>
      </c>
      <c r="AJ288" s="330">
        <v>5</v>
      </c>
      <c r="AK288" s="330">
        <v>5</v>
      </c>
      <c r="AL288" s="330">
        <v>5</v>
      </c>
      <c r="AM288" s="330">
        <v>5</v>
      </c>
      <c r="AN288" s="330">
        <v>5</v>
      </c>
      <c r="AO288" s="330">
        <v>5</v>
      </c>
      <c r="AP288" s="330">
        <v>5</v>
      </c>
      <c r="AQ288" s="330">
        <v>5</v>
      </c>
      <c r="AR288" s="330">
        <v>5</v>
      </c>
      <c r="AS288" s="330">
        <v>5</v>
      </c>
      <c r="AT288" s="330">
        <v>5</v>
      </c>
      <c r="AU288" s="330">
        <v>5</v>
      </c>
      <c r="AV288" s="330">
        <v>5</v>
      </c>
      <c r="AW288" s="330">
        <v>5</v>
      </c>
      <c r="AX288" s="330">
        <v>5</v>
      </c>
      <c r="AY288" s="794"/>
    </row>
    <row r="289" spans="1:51" ht="15.75">
      <c r="A289" s="427">
        <v>13</v>
      </c>
      <c r="B289" s="785" t="s">
        <v>58</v>
      </c>
      <c r="C289" s="786"/>
      <c r="D289" s="786"/>
      <c r="E289" s="786"/>
      <c r="F289" s="786"/>
      <c r="G289" s="786"/>
      <c r="H289" s="786"/>
      <c r="I289" s="786"/>
      <c r="J289" s="786"/>
      <c r="K289" s="786"/>
      <c r="L289" s="786"/>
      <c r="M289" s="786"/>
      <c r="N289" s="786"/>
      <c r="O289" s="792"/>
      <c r="P289" s="792"/>
      <c r="Q289" s="792"/>
      <c r="R289" s="792"/>
      <c r="S289" s="788"/>
      <c r="T289" s="789">
        <v>1</v>
      </c>
      <c r="U289" s="789">
        <v>1</v>
      </c>
      <c r="V289" s="789">
        <v>1</v>
      </c>
      <c r="W289" s="789">
        <v>1</v>
      </c>
      <c r="X289" s="789">
        <v>1</v>
      </c>
      <c r="Y289" s="789">
        <v>1</v>
      </c>
      <c r="Z289" s="789">
        <v>1</v>
      </c>
      <c r="AA289" s="789">
        <v>1</v>
      </c>
      <c r="AB289" s="789">
        <v>1</v>
      </c>
      <c r="AC289" s="789">
        <v>1</v>
      </c>
      <c r="AD289" s="789">
        <v>1</v>
      </c>
      <c r="AE289" s="789">
        <v>1</v>
      </c>
      <c r="AF289" s="789">
        <v>1</v>
      </c>
      <c r="AG289" s="789">
        <v>1</v>
      </c>
      <c r="AH289" s="789">
        <v>1</v>
      </c>
      <c r="AI289" s="789">
        <v>1</v>
      </c>
      <c r="AJ289" s="789">
        <v>1</v>
      </c>
      <c r="AK289" s="789">
        <v>1</v>
      </c>
      <c r="AL289" s="789">
        <v>1</v>
      </c>
      <c r="AM289" s="789">
        <v>1</v>
      </c>
      <c r="AN289" s="789">
        <v>1</v>
      </c>
      <c r="AO289" s="789">
        <v>1</v>
      </c>
      <c r="AP289" s="789">
        <v>1</v>
      </c>
      <c r="AQ289" s="789">
        <v>1</v>
      </c>
      <c r="AR289" s="789">
        <v>1</v>
      </c>
      <c r="AS289" s="789">
        <v>1</v>
      </c>
      <c r="AT289" s="789">
        <v>1</v>
      </c>
      <c r="AU289" s="789">
        <v>1</v>
      </c>
      <c r="AV289" s="789">
        <v>1</v>
      </c>
      <c r="AW289" s="789">
        <v>1</v>
      </c>
      <c r="AX289" s="789">
        <v>1</v>
      </c>
      <c r="AY289" s="794"/>
    </row>
    <row r="290" spans="1:51" ht="15.75">
      <c r="A290" s="427">
        <v>14</v>
      </c>
      <c r="B290" s="785" t="s">
        <v>402</v>
      </c>
      <c r="C290" s="786"/>
      <c r="D290" s="786"/>
      <c r="E290" s="786"/>
      <c r="F290" s="786"/>
      <c r="G290" s="786"/>
      <c r="H290" s="786"/>
      <c r="I290" s="786"/>
      <c r="J290" s="786"/>
      <c r="K290" s="786"/>
      <c r="L290" s="786"/>
      <c r="M290" s="786"/>
      <c r="N290" s="786"/>
      <c r="O290" s="792"/>
      <c r="P290" s="792"/>
      <c r="Q290" s="792"/>
      <c r="R290" s="792"/>
      <c r="S290" s="788"/>
      <c r="T290" s="789">
        <v>0</v>
      </c>
      <c r="U290" s="789">
        <v>0</v>
      </c>
      <c r="V290" s="789">
        <v>0</v>
      </c>
      <c r="W290" s="789">
        <v>0</v>
      </c>
      <c r="X290" s="789">
        <v>0</v>
      </c>
      <c r="Y290" s="789">
        <v>0</v>
      </c>
      <c r="Z290" s="789">
        <v>0</v>
      </c>
      <c r="AA290" s="789">
        <v>0</v>
      </c>
      <c r="AB290" s="789">
        <v>0</v>
      </c>
      <c r="AC290" s="789">
        <v>0</v>
      </c>
      <c r="AD290" s="789">
        <v>0</v>
      </c>
      <c r="AE290" s="789">
        <v>0</v>
      </c>
      <c r="AF290" s="789">
        <v>0</v>
      </c>
      <c r="AG290" s="789">
        <v>0</v>
      </c>
      <c r="AH290" s="789">
        <v>0</v>
      </c>
      <c r="AI290" s="789">
        <v>0</v>
      </c>
      <c r="AJ290" s="789">
        <v>0</v>
      </c>
      <c r="AK290" s="789">
        <v>0</v>
      </c>
      <c r="AL290" s="789">
        <v>0</v>
      </c>
      <c r="AM290" s="789">
        <v>0</v>
      </c>
      <c r="AN290" s="789">
        <v>0</v>
      </c>
      <c r="AO290" s="789">
        <v>0</v>
      </c>
      <c r="AP290" s="789">
        <v>0</v>
      </c>
      <c r="AQ290" s="789">
        <v>0</v>
      </c>
      <c r="AR290" s="789">
        <v>0</v>
      </c>
      <c r="AS290" s="789">
        <v>0</v>
      </c>
      <c r="AT290" s="789">
        <v>0</v>
      </c>
      <c r="AU290" s="789">
        <v>0</v>
      </c>
      <c r="AV290" s="789">
        <v>0</v>
      </c>
      <c r="AW290" s="789">
        <v>0</v>
      </c>
      <c r="AX290" s="789">
        <v>0</v>
      </c>
      <c r="AY290" s="794"/>
    </row>
    <row r="291" spans="1:51" ht="15.75">
      <c r="A291" s="427">
        <v>15</v>
      </c>
      <c r="B291" s="785" t="s">
        <v>174</v>
      </c>
      <c r="C291" s="786"/>
      <c r="D291" s="786"/>
      <c r="E291" s="786"/>
      <c r="F291" s="786"/>
      <c r="G291" s="786"/>
      <c r="H291" s="786"/>
      <c r="I291" s="786"/>
      <c r="J291" s="786"/>
      <c r="K291" s="786"/>
      <c r="L291" s="786"/>
      <c r="M291" s="786"/>
      <c r="N291" s="786"/>
      <c r="O291" s="792"/>
      <c r="P291" s="792"/>
      <c r="Q291" s="792"/>
      <c r="R291" s="792"/>
      <c r="S291" s="795"/>
      <c r="T291" s="789">
        <v>3</v>
      </c>
      <c r="U291" s="789">
        <v>3</v>
      </c>
      <c r="V291" s="789">
        <v>3</v>
      </c>
      <c r="W291" s="789">
        <v>3</v>
      </c>
      <c r="X291" s="789">
        <v>3</v>
      </c>
      <c r="Y291" s="789">
        <v>3</v>
      </c>
      <c r="Z291" s="789">
        <v>3</v>
      </c>
      <c r="AA291" s="789">
        <v>3</v>
      </c>
      <c r="AB291" s="789">
        <v>3</v>
      </c>
      <c r="AC291" s="789">
        <v>3</v>
      </c>
      <c r="AD291" s="789">
        <v>3</v>
      </c>
      <c r="AE291" s="789">
        <v>3</v>
      </c>
      <c r="AF291" s="789">
        <v>3</v>
      </c>
      <c r="AG291" s="789">
        <v>3</v>
      </c>
      <c r="AH291" s="789">
        <v>3</v>
      </c>
      <c r="AI291" s="789">
        <v>3</v>
      </c>
      <c r="AJ291" s="789">
        <v>3</v>
      </c>
      <c r="AK291" s="789">
        <v>3</v>
      </c>
      <c r="AL291" s="789">
        <v>3</v>
      </c>
      <c r="AM291" s="789">
        <v>3</v>
      </c>
      <c r="AN291" s="789">
        <v>3</v>
      </c>
      <c r="AO291" s="789">
        <v>3</v>
      </c>
      <c r="AP291" s="789">
        <v>3</v>
      </c>
      <c r="AQ291" s="789">
        <v>3</v>
      </c>
      <c r="AR291" s="789">
        <v>3</v>
      </c>
      <c r="AS291" s="789">
        <v>3</v>
      </c>
      <c r="AT291" s="789">
        <v>3</v>
      </c>
      <c r="AU291" s="789">
        <v>3</v>
      </c>
      <c r="AV291" s="789">
        <v>3</v>
      </c>
      <c r="AW291" s="789">
        <v>3</v>
      </c>
      <c r="AX291" s="789">
        <v>3</v>
      </c>
      <c r="AY291" s="794"/>
    </row>
    <row r="292" spans="1:51" ht="15.75">
      <c r="A292" s="427">
        <v>16</v>
      </c>
      <c r="B292" s="785" t="s">
        <v>3</v>
      </c>
      <c r="C292" s="786"/>
      <c r="D292" s="786"/>
      <c r="E292" s="786"/>
      <c r="F292" s="786"/>
      <c r="G292" s="786"/>
      <c r="H292" s="786"/>
      <c r="I292" s="786"/>
      <c r="J292" s="786"/>
      <c r="K292" s="786"/>
      <c r="L292" s="786"/>
      <c r="M292" s="786"/>
      <c r="N292" s="786"/>
      <c r="O292" s="792"/>
      <c r="P292" s="792"/>
      <c r="Q292" s="792"/>
      <c r="R292" s="792"/>
      <c r="S292" s="795"/>
      <c r="T292" s="789">
        <v>1</v>
      </c>
      <c r="U292" s="789">
        <v>1</v>
      </c>
      <c r="V292" s="789">
        <v>1</v>
      </c>
      <c r="W292" s="789">
        <v>1</v>
      </c>
      <c r="X292" s="789">
        <v>1</v>
      </c>
      <c r="Y292" s="789">
        <v>1</v>
      </c>
      <c r="Z292" s="789">
        <v>1</v>
      </c>
      <c r="AA292" s="789">
        <v>1</v>
      </c>
      <c r="AB292" s="789">
        <v>1</v>
      </c>
      <c r="AC292" s="789">
        <v>1</v>
      </c>
      <c r="AD292" s="789">
        <v>1</v>
      </c>
      <c r="AE292" s="789">
        <v>1</v>
      </c>
      <c r="AF292" s="789">
        <v>1</v>
      </c>
      <c r="AG292" s="789">
        <v>1</v>
      </c>
      <c r="AH292" s="790">
        <v>0</v>
      </c>
      <c r="AI292" s="790">
        <v>0</v>
      </c>
      <c r="AJ292" s="790">
        <v>0</v>
      </c>
      <c r="AK292" s="790">
        <v>0</v>
      </c>
      <c r="AL292" s="790">
        <v>0</v>
      </c>
      <c r="AM292" s="790">
        <v>0</v>
      </c>
      <c r="AN292" s="790">
        <v>0</v>
      </c>
      <c r="AO292" s="790">
        <v>0</v>
      </c>
      <c r="AP292" s="790">
        <v>0</v>
      </c>
      <c r="AQ292" s="790">
        <v>0</v>
      </c>
      <c r="AR292" s="790">
        <v>0</v>
      </c>
      <c r="AS292" s="790">
        <v>0</v>
      </c>
      <c r="AT292" s="790">
        <v>0</v>
      </c>
      <c r="AU292" s="790">
        <v>0</v>
      </c>
      <c r="AV292" s="790">
        <v>0</v>
      </c>
      <c r="AW292" s="790">
        <v>0</v>
      </c>
      <c r="AX292" s="790">
        <v>0</v>
      </c>
      <c r="AY292" s="794"/>
    </row>
    <row r="293" spans="1:51" ht="15.75">
      <c r="A293" s="427">
        <v>17</v>
      </c>
      <c r="B293" s="785" t="s">
        <v>55</v>
      </c>
      <c r="C293" s="786"/>
      <c r="D293" s="786"/>
      <c r="E293" s="786"/>
      <c r="F293" s="786"/>
      <c r="G293" s="786"/>
      <c r="H293" s="786"/>
      <c r="I293" s="786"/>
      <c r="J293" s="786"/>
      <c r="K293" s="786"/>
      <c r="L293" s="786"/>
      <c r="M293" s="786"/>
      <c r="N293" s="786"/>
      <c r="O293" s="792"/>
      <c r="P293" s="792"/>
      <c r="Q293" s="792"/>
      <c r="R293" s="792"/>
      <c r="S293" s="795"/>
      <c r="T293" s="789">
        <v>6</v>
      </c>
      <c r="U293" s="789">
        <v>6</v>
      </c>
      <c r="V293" s="789">
        <v>6</v>
      </c>
      <c r="W293" s="789">
        <v>6</v>
      </c>
      <c r="X293" s="789">
        <v>6</v>
      </c>
      <c r="Y293" s="789">
        <v>8</v>
      </c>
      <c r="Z293" s="789">
        <v>8</v>
      </c>
      <c r="AA293" s="789">
        <v>8</v>
      </c>
      <c r="AB293" s="789">
        <v>8</v>
      </c>
      <c r="AC293" s="789">
        <v>8</v>
      </c>
      <c r="AD293" s="789">
        <v>8</v>
      </c>
      <c r="AE293" s="789">
        <v>8</v>
      </c>
      <c r="AF293" s="789">
        <v>8</v>
      </c>
      <c r="AG293" s="789">
        <v>8</v>
      </c>
      <c r="AH293" s="790">
        <v>6</v>
      </c>
      <c r="AI293" s="790">
        <v>6</v>
      </c>
      <c r="AJ293" s="790">
        <v>6</v>
      </c>
      <c r="AK293" s="790">
        <v>6</v>
      </c>
      <c r="AL293" s="790">
        <v>6</v>
      </c>
      <c r="AM293" s="790">
        <v>6</v>
      </c>
      <c r="AN293" s="790">
        <v>6</v>
      </c>
      <c r="AO293" s="790">
        <v>6</v>
      </c>
      <c r="AP293" s="790">
        <v>6</v>
      </c>
      <c r="AQ293" s="790">
        <v>6</v>
      </c>
      <c r="AR293" s="790">
        <v>6</v>
      </c>
      <c r="AS293" s="790">
        <v>6</v>
      </c>
      <c r="AT293" s="790">
        <v>6</v>
      </c>
      <c r="AU293" s="790">
        <v>6</v>
      </c>
      <c r="AV293" s="790">
        <v>6</v>
      </c>
      <c r="AW293" s="790">
        <v>6</v>
      </c>
      <c r="AX293" s="790">
        <v>6</v>
      </c>
      <c r="AY293" s="794"/>
    </row>
    <row r="294" spans="1:51" ht="15.75">
      <c r="A294" s="427">
        <v>18</v>
      </c>
      <c r="B294" s="785" t="s">
        <v>176</v>
      </c>
      <c r="C294" s="786"/>
      <c r="D294" s="786"/>
      <c r="E294" s="786"/>
      <c r="F294" s="786"/>
      <c r="G294" s="786"/>
      <c r="H294" s="786"/>
      <c r="I294" s="786"/>
      <c r="J294" s="786"/>
      <c r="K294" s="786"/>
      <c r="L294" s="786"/>
      <c r="M294" s="786"/>
      <c r="N294" s="786"/>
      <c r="O294" s="792"/>
      <c r="P294" s="792"/>
      <c r="Q294" s="792"/>
      <c r="R294" s="792"/>
      <c r="S294" s="795"/>
      <c r="T294" s="789">
        <v>2</v>
      </c>
      <c r="U294" s="789">
        <v>2</v>
      </c>
      <c r="V294" s="789">
        <v>2</v>
      </c>
      <c r="W294" s="789">
        <v>2</v>
      </c>
      <c r="X294" s="789">
        <v>2</v>
      </c>
      <c r="Y294" s="789">
        <v>2</v>
      </c>
      <c r="Z294" s="789">
        <v>2</v>
      </c>
      <c r="AA294" s="789">
        <v>2</v>
      </c>
      <c r="AB294" s="789">
        <v>2</v>
      </c>
      <c r="AC294" s="789">
        <v>2</v>
      </c>
      <c r="AD294" s="789">
        <v>2</v>
      </c>
      <c r="AE294" s="789">
        <v>2</v>
      </c>
      <c r="AF294" s="789">
        <v>2</v>
      </c>
      <c r="AG294" s="789">
        <v>2</v>
      </c>
      <c r="AH294" s="789">
        <v>2</v>
      </c>
      <c r="AI294" s="789">
        <v>2</v>
      </c>
      <c r="AJ294" s="789">
        <v>2</v>
      </c>
      <c r="AK294" s="789">
        <v>2</v>
      </c>
      <c r="AL294" s="789">
        <v>2</v>
      </c>
      <c r="AM294" s="789">
        <v>2</v>
      </c>
      <c r="AN294" s="789">
        <v>2</v>
      </c>
      <c r="AO294" s="789">
        <v>2</v>
      </c>
      <c r="AP294" s="789">
        <v>2</v>
      </c>
      <c r="AQ294" s="789">
        <v>2</v>
      </c>
      <c r="AR294" s="789">
        <v>2</v>
      </c>
      <c r="AS294" s="789">
        <v>2</v>
      </c>
      <c r="AT294" s="789">
        <v>2</v>
      </c>
      <c r="AU294" s="789">
        <v>2</v>
      </c>
      <c r="AV294" s="789">
        <v>2</v>
      </c>
      <c r="AW294" s="789">
        <v>2</v>
      </c>
      <c r="AX294" s="789">
        <v>2</v>
      </c>
      <c r="AY294" s="794"/>
    </row>
    <row r="295" spans="1:51" ht="15.75">
      <c r="A295" s="427">
        <v>19</v>
      </c>
      <c r="B295" s="785" t="s">
        <v>177</v>
      </c>
      <c r="C295" s="573"/>
      <c r="D295" s="573"/>
      <c r="E295" s="573"/>
      <c r="F295" s="573"/>
      <c r="G295" s="573"/>
      <c r="H295" s="573"/>
      <c r="I295" s="573"/>
      <c r="J295" s="573"/>
      <c r="K295" s="573"/>
      <c r="L295" s="573"/>
      <c r="M295" s="573"/>
      <c r="N295" s="573"/>
      <c r="O295" s="787"/>
      <c r="P295" s="787"/>
      <c r="Q295" s="787"/>
      <c r="R295" s="787"/>
      <c r="S295" s="795"/>
      <c r="T295" s="330">
        <v>1</v>
      </c>
      <c r="U295" s="330">
        <v>1</v>
      </c>
      <c r="V295" s="330">
        <v>1</v>
      </c>
      <c r="W295" s="330">
        <v>1</v>
      </c>
      <c r="X295" s="330">
        <v>1</v>
      </c>
      <c r="Y295" s="330">
        <v>1</v>
      </c>
      <c r="Z295" s="330">
        <v>1</v>
      </c>
      <c r="AA295" s="330">
        <v>1</v>
      </c>
      <c r="AB295" s="330">
        <v>1</v>
      </c>
      <c r="AC295" s="330">
        <v>1</v>
      </c>
      <c r="AD295" s="330">
        <v>1</v>
      </c>
      <c r="AE295" s="330">
        <v>1</v>
      </c>
      <c r="AF295" s="330">
        <v>1</v>
      </c>
      <c r="AG295" s="330">
        <v>1</v>
      </c>
      <c r="AH295" s="330">
        <v>1</v>
      </c>
      <c r="AI295" s="330">
        <v>1</v>
      </c>
      <c r="AJ295" s="330">
        <v>1</v>
      </c>
      <c r="AK295" s="330">
        <v>1</v>
      </c>
      <c r="AL295" s="330">
        <v>1</v>
      </c>
      <c r="AM295" s="330">
        <v>1</v>
      </c>
      <c r="AN295" s="330">
        <v>1</v>
      </c>
      <c r="AO295" s="330">
        <v>1</v>
      </c>
      <c r="AP295" s="330">
        <v>1</v>
      </c>
      <c r="AQ295" s="330">
        <v>1</v>
      </c>
      <c r="AR295" s="330">
        <v>1</v>
      </c>
      <c r="AS295" s="330">
        <v>1</v>
      </c>
      <c r="AT295" s="330">
        <v>1</v>
      </c>
      <c r="AU295" s="330">
        <v>1</v>
      </c>
      <c r="AV295" s="330">
        <v>1</v>
      </c>
      <c r="AW295" s="330">
        <v>1</v>
      </c>
      <c r="AX295" s="330">
        <v>1</v>
      </c>
      <c r="AY295" s="794"/>
    </row>
    <row r="296" spans="1:51" ht="15.75">
      <c r="A296" s="427">
        <v>20</v>
      </c>
      <c r="B296" s="785" t="s">
        <v>400</v>
      </c>
      <c r="C296" s="573"/>
      <c r="D296" s="573"/>
      <c r="E296" s="573"/>
      <c r="F296" s="573"/>
      <c r="G296" s="573"/>
      <c r="H296" s="573"/>
      <c r="I296" s="573"/>
      <c r="J296" s="573"/>
      <c r="K296" s="573"/>
      <c r="L296" s="573"/>
      <c r="M296" s="573"/>
      <c r="N296" s="573"/>
      <c r="O296" s="787"/>
      <c r="P296" s="787"/>
      <c r="Q296" s="787"/>
      <c r="R296" s="787"/>
      <c r="S296" s="795"/>
      <c r="T296" s="330">
        <v>1</v>
      </c>
      <c r="U296" s="330">
        <v>1</v>
      </c>
      <c r="V296" s="330">
        <v>1</v>
      </c>
      <c r="W296" s="330">
        <v>1</v>
      </c>
      <c r="X296" s="330">
        <v>1</v>
      </c>
      <c r="Y296" s="330">
        <v>1</v>
      </c>
      <c r="Z296" s="330">
        <v>1</v>
      </c>
      <c r="AA296" s="330">
        <v>1</v>
      </c>
      <c r="AB296" s="330">
        <v>1</v>
      </c>
      <c r="AC296" s="330">
        <v>1</v>
      </c>
      <c r="AD296" s="330">
        <v>1</v>
      </c>
      <c r="AE296" s="330">
        <v>1</v>
      </c>
      <c r="AF296" s="330">
        <v>1</v>
      </c>
      <c r="AG296" s="330">
        <v>1</v>
      </c>
      <c r="AH296" s="330">
        <v>1</v>
      </c>
      <c r="AI296" s="330">
        <v>1</v>
      </c>
      <c r="AJ296" s="330">
        <v>1</v>
      </c>
      <c r="AK296" s="330">
        <v>1</v>
      </c>
      <c r="AL296" s="330">
        <v>1</v>
      </c>
      <c r="AM296" s="330">
        <v>1</v>
      </c>
      <c r="AN296" s="330">
        <v>1</v>
      </c>
      <c r="AO296" s="330">
        <v>1</v>
      </c>
      <c r="AP296" s="330">
        <v>1</v>
      </c>
      <c r="AQ296" s="330">
        <v>1</v>
      </c>
      <c r="AR296" s="330">
        <v>1</v>
      </c>
      <c r="AS296" s="330">
        <v>1</v>
      </c>
      <c r="AT296" s="330">
        <v>1</v>
      </c>
      <c r="AU296" s="330">
        <v>1</v>
      </c>
      <c r="AV296" s="330">
        <v>1</v>
      </c>
      <c r="AW296" s="330">
        <v>1</v>
      </c>
      <c r="AX296" s="330">
        <v>1</v>
      </c>
      <c r="AY296" s="794"/>
    </row>
    <row r="297" spans="1:51" ht="15.75">
      <c r="A297" s="427">
        <v>21</v>
      </c>
      <c r="B297" s="785" t="s">
        <v>179</v>
      </c>
      <c r="C297" s="573"/>
      <c r="D297" s="573"/>
      <c r="E297" s="573"/>
      <c r="F297" s="573"/>
      <c r="G297" s="573"/>
      <c r="H297" s="573"/>
      <c r="I297" s="573"/>
      <c r="J297" s="573"/>
      <c r="K297" s="573"/>
      <c r="L297" s="573"/>
      <c r="M297" s="573"/>
      <c r="N297" s="573"/>
      <c r="O297" s="792"/>
      <c r="P297" s="792"/>
      <c r="Q297" s="792"/>
      <c r="R297" s="792"/>
      <c r="S297" s="788"/>
      <c r="T297" s="330">
        <v>1</v>
      </c>
      <c r="U297" s="330">
        <v>1</v>
      </c>
      <c r="V297" s="330">
        <v>1</v>
      </c>
      <c r="W297" s="330">
        <v>1</v>
      </c>
      <c r="X297" s="330">
        <v>1</v>
      </c>
      <c r="Y297" s="330">
        <v>2</v>
      </c>
      <c r="Z297" s="330">
        <v>2</v>
      </c>
      <c r="AA297" s="330">
        <v>2</v>
      </c>
      <c r="AB297" s="330">
        <v>2</v>
      </c>
      <c r="AC297" s="330">
        <v>2</v>
      </c>
      <c r="AD297" s="330">
        <v>2</v>
      </c>
      <c r="AE297" s="330">
        <v>2</v>
      </c>
      <c r="AF297" s="330">
        <v>2</v>
      </c>
      <c r="AG297" s="330">
        <v>2</v>
      </c>
      <c r="AH297" s="330">
        <v>2</v>
      </c>
      <c r="AI297" s="330">
        <v>2</v>
      </c>
      <c r="AJ297" s="330">
        <v>2</v>
      </c>
      <c r="AK297" s="330">
        <v>2</v>
      </c>
      <c r="AL297" s="330">
        <v>2</v>
      </c>
      <c r="AM297" s="330">
        <v>2</v>
      </c>
      <c r="AN297" s="330">
        <v>2</v>
      </c>
      <c r="AO297" s="330">
        <v>2</v>
      </c>
      <c r="AP297" s="330">
        <v>2</v>
      </c>
      <c r="AQ297" s="330">
        <v>2</v>
      </c>
      <c r="AR297" s="330">
        <v>2</v>
      </c>
      <c r="AS297" s="330">
        <v>2</v>
      </c>
      <c r="AT297" s="330">
        <v>2</v>
      </c>
      <c r="AU297" s="330">
        <v>2</v>
      </c>
      <c r="AV297" s="330">
        <v>2</v>
      </c>
      <c r="AW297" s="330">
        <v>2</v>
      </c>
      <c r="AX297" s="330">
        <v>2</v>
      </c>
      <c r="AY297" s="794"/>
    </row>
    <row r="298" spans="1:51" ht="15.75">
      <c r="A298" s="427">
        <v>22</v>
      </c>
      <c r="B298" s="785" t="s">
        <v>1178</v>
      </c>
      <c r="C298" s="573"/>
      <c r="D298" s="573"/>
      <c r="E298" s="573"/>
      <c r="F298" s="573"/>
      <c r="G298" s="573"/>
      <c r="H298" s="573"/>
      <c r="I298" s="573"/>
      <c r="J298" s="573"/>
      <c r="K298" s="573"/>
      <c r="L298" s="573"/>
      <c r="M298" s="573"/>
      <c r="N298" s="573"/>
      <c r="O298" s="792"/>
      <c r="P298" s="792"/>
      <c r="Q298" s="792"/>
      <c r="R298" s="792"/>
      <c r="S298" s="788"/>
      <c r="T298" s="330">
        <v>1</v>
      </c>
      <c r="U298" s="330">
        <v>1</v>
      </c>
      <c r="V298" s="330">
        <v>1</v>
      </c>
      <c r="W298" s="330">
        <v>1</v>
      </c>
      <c r="X298" s="330">
        <v>1</v>
      </c>
      <c r="Y298" s="330">
        <v>1</v>
      </c>
      <c r="Z298" s="330">
        <v>1</v>
      </c>
      <c r="AA298" s="330">
        <v>1</v>
      </c>
      <c r="AB298" s="330">
        <v>1</v>
      </c>
      <c r="AC298" s="330">
        <v>1</v>
      </c>
      <c r="AD298" s="330">
        <v>1</v>
      </c>
      <c r="AE298" s="330">
        <v>1</v>
      </c>
      <c r="AF298" s="330">
        <v>1</v>
      </c>
      <c r="AG298" s="330">
        <v>1</v>
      </c>
      <c r="AH298" s="330">
        <v>1</v>
      </c>
      <c r="AI298" s="330">
        <v>1</v>
      </c>
      <c r="AJ298" s="330">
        <v>1</v>
      </c>
      <c r="AK298" s="330">
        <v>1</v>
      </c>
      <c r="AL298" s="330">
        <v>1</v>
      </c>
      <c r="AM298" s="330">
        <v>1</v>
      </c>
      <c r="AN298" s="330">
        <v>1</v>
      </c>
      <c r="AO298" s="330">
        <v>1</v>
      </c>
      <c r="AP298" s="330">
        <v>1</v>
      </c>
      <c r="AQ298" s="330">
        <v>1</v>
      </c>
      <c r="AR298" s="330">
        <v>1</v>
      </c>
      <c r="AS298" s="330">
        <v>1</v>
      </c>
      <c r="AT298" s="330">
        <v>1</v>
      </c>
      <c r="AU298" s="330">
        <v>1</v>
      </c>
      <c r="AV298" s="330">
        <v>1</v>
      </c>
      <c r="AW298" s="330">
        <v>1</v>
      </c>
      <c r="AX298" s="330">
        <v>1</v>
      </c>
      <c r="AY298" s="794"/>
    </row>
    <row r="299" spans="1:51" ht="15.75">
      <c r="A299" s="427">
        <v>23</v>
      </c>
      <c r="B299" s="785" t="s">
        <v>170</v>
      </c>
      <c r="C299" s="573"/>
      <c r="D299" s="573"/>
      <c r="E299" s="573"/>
      <c r="F299" s="573"/>
      <c r="G299" s="573"/>
      <c r="H299" s="573"/>
      <c r="I299" s="573"/>
      <c r="J299" s="573"/>
      <c r="K299" s="573"/>
      <c r="L299" s="573"/>
      <c r="M299" s="573"/>
      <c r="N299" s="573"/>
      <c r="O299" s="792"/>
      <c r="P299" s="792"/>
      <c r="Q299" s="792"/>
      <c r="R299" s="792"/>
      <c r="S299" s="795"/>
      <c r="T299" s="330">
        <v>3</v>
      </c>
      <c r="U299" s="330">
        <v>3</v>
      </c>
      <c r="V299" s="330">
        <v>3</v>
      </c>
      <c r="W299" s="330">
        <v>3</v>
      </c>
      <c r="X299" s="330">
        <v>3</v>
      </c>
      <c r="Y299" s="330">
        <v>2</v>
      </c>
      <c r="Z299" s="330">
        <v>2</v>
      </c>
      <c r="AA299" s="330">
        <v>2</v>
      </c>
      <c r="AB299" s="330">
        <v>2</v>
      </c>
      <c r="AC299" s="330">
        <v>2</v>
      </c>
      <c r="AD299" s="330">
        <v>2</v>
      </c>
      <c r="AE299" s="330">
        <v>2</v>
      </c>
      <c r="AF299" s="330">
        <v>2</v>
      </c>
      <c r="AG299" s="330">
        <v>2</v>
      </c>
      <c r="AH299" s="330">
        <v>2</v>
      </c>
      <c r="AI299" s="330">
        <v>2</v>
      </c>
      <c r="AJ299" s="330">
        <v>2</v>
      </c>
      <c r="AK299" s="330">
        <v>2</v>
      </c>
      <c r="AL299" s="330">
        <v>2</v>
      </c>
      <c r="AM299" s="330">
        <v>2</v>
      </c>
      <c r="AN299" s="330">
        <v>2</v>
      </c>
      <c r="AO299" s="330">
        <v>2</v>
      </c>
      <c r="AP299" s="330">
        <v>2</v>
      </c>
      <c r="AQ299" s="330">
        <v>2</v>
      </c>
      <c r="AR299" s="330">
        <v>2</v>
      </c>
      <c r="AS299" s="330">
        <v>2</v>
      </c>
      <c r="AT299" s="330">
        <v>2</v>
      </c>
      <c r="AU299" s="330">
        <v>2</v>
      </c>
      <c r="AV299" s="330">
        <v>2</v>
      </c>
      <c r="AW299" s="330">
        <v>2</v>
      </c>
      <c r="AX299" s="330">
        <v>2</v>
      </c>
      <c r="AY299" s="794"/>
    </row>
    <row r="300" spans="1:51" ht="15.75">
      <c r="A300" s="427">
        <v>24</v>
      </c>
      <c r="B300" s="785" t="s">
        <v>218</v>
      </c>
      <c r="C300" s="796"/>
      <c r="D300" s="796"/>
      <c r="E300" s="796"/>
      <c r="F300" s="796"/>
      <c r="G300" s="796"/>
      <c r="H300" s="796"/>
      <c r="I300" s="796"/>
      <c r="J300" s="796"/>
      <c r="K300" s="796"/>
      <c r="L300" s="796"/>
      <c r="M300" s="796"/>
      <c r="N300" s="796"/>
      <c r="O300" s="792"/>
      <c r="P300" s="792"/>
      <c r="Q300" s="792"/>
      <c r="R300" s="792"/>
      <c r="S300" s="795"/>
      <c r="T300" s="797">
        <v>0</v>
      </c>
      <c r="U300" s="797">
        <v>0</v>
      </c>
      <c r="V300" s="797">
        <v>0</v>
      </c>
      <c r="W300" s="797">
        <v>0</v>
      </c>
      <c r="X300" s="797">
        <v>0</v>
      </c>
      <c r="Y300" s="797">
        <v>0</v>
      </c>
      <c r="Z300" s="797">
        <v>0</v>
      </c>
      <c r="AA300" s="797">
        <v>0</v>
      </c>
      <c r="AB300" s="797">
        <v>0</v>
      </c>
      <c r="AC300" s="797">
        <v>0</v>
      </c>
      <c r="AD300" s="797">
        <v>0</v>
      </c>
      <c r="AE300" s="797">
        <v>0</v>
      </c>
      <c r="AF300" s="797">
        <v>0</v>
      </c>
      <c r="AG300" s="797">
        <v>0</v>
      </c>
      <c r="AH300" s="797">
        <v>0</v>
      </c>
      <c r="AI300" s="797">
        <v>0</v>
      </c>
      <c r="AJ300" s="797">
        <v>0</v>
      </c>
      <c r="AK300" s="797">
        <v>0</v>
      </c>
      <c r="AL300" s="797">
        <v>0</v>
      </c>
      <c r="AM300" s="797">
        <v>0</v>
      </c>
      <c r="AN300" s="797">
        <v>0</v>
      </c>
      <c r="AO300" s="797">
        <v>0</v>
      </c>
      <c r="AP300" s="797">
        <v>0</v>
      </c>
      <c r="AQ300" s="797">
        <v>0</v>
      </c>
      <c r="AR300" s="797">
        <v>0</v>
      </c>
      <c r="AS300" s="797">
        <v>0</v>
      </c>
      <c r="AT300" s="797">
        <v>0</v>
      </c>
      <c r="AU300" s="797">
        <v>0</v>
      </c>
      <c r="AV300" s="797">
        <v>0</v>
      </c>
      <c r="AW300" s="797">
        <v>0</v>
      </c>
      <c r="AX300" s="797">
        <v>0</v>
      </c>
      <c r="AY300" s="794"/>
    </row>
    <row r="301" spans="1:51" ht="15.75">
      <c r="A301" s="427">
        <v>25</v>
      </c>
      <c r="B301" s="785" t="s">
        <v>283</v>
      </c>
      <c r="C301" s="796"/>
      <c r="D301" s="796"/>
      <c r="E301" s="796"/>
      <c r="F301" s="796"/>
      <c r="G301" s="796"/>
      <c r="H301" s="796"/>
      <c r="I301" s="796"/>
      <c r="J301" s="796"/>
      <c r="K301" s="796"/>
      <c r="L301" s="796"/>
      <c r="M301" s="796"/>
      <c r="N301" s="796"/>
      <c r="O301" s="792"/>
      <c r="P301" s="792"/>
      <c r="Q301" s="792"/>
      <c r="R301" s="792"/>
      <c r="S301" s="795"/>
      <c r="T301" s="797">
        <v>1</v>
      </c>
      <c r="U301" s="797">
        <v>1</v>
      </c>
      <c r="V301" s="797">
        <v>1</v>
      </c>
      <c r="W301" s="797">
        <v>1</v>
      </c>
      <c r="X301" s="797">
        <v>1</v>
      </c>
      <c r="Y301" s="797">
        <v>1</v>
      </c>
      <c r="Z301" s="797">
        <v>1</v>
      </c>
      <c r="AA301" s="797">
        <v>1</v>
      </c>
      <c r="AB301" s="797">
        <v>1</v>
      </c>
      <c r="AC301" s="797">
        <v>1</v>
      </c>
      <c r="AD301" s="797">
        <v>1</v>
      </c>
      <c r="AE301" s="797">
        <v>1</v>
      </c>
      <c r="AF301" s="797">
        <v>1</v>
      </c>
      <c r="AG301" s="797">
        <v>1</v>
      </c>
      <c r="AH301" s="797">
        <v>1</v>
      </c>
      <c r="AI301" s="797">
        <v>1</v>
      </c>
      <c r="AJ301" s="797">
        <v>1</v>
      </c>
      <c r="AK301" s="797">
        <v>1</v>
      </c>
      <c r="AL301" s="797">
        <v>1</v>
      </c>
      <c r="AM301" s="797">
        <v>1</v>
      </c>
      <c r="AN301" s="797">
        <v>1</v>
      </c>
      <c r="AO301" s="797">
        <v>1</v>
      </c>
      <c r="AP301" s="797">
        <v>1</v>
      </c>
      <c r="AQ301" s="797">
        <v>1</v>
      </c>
      <c r="AR301" s="797">
        <v>1</v>
      </c>
      <c r="AS301" s="797">
        <v>1</v>
      </c>
      <c r="AT301" s="797">
        <v>1</v>
      </c>
      <c r="AU301" s="797">
        <v>1</v>
      </c>
      <c r="AV301" s="797">
        <v>1</v>
      </c>
      <c r="AW301" s="797">
        <v>1</v>
      </c>
      <c r="AX301" s="797">
        <v>1</v>
      </c>
      <c r="AY301" s="794"/>
    </row>
    <row r="302" spans="1:51" ht="15.75">
      <c r="A302" s="427">
        <v>26</v>
      </c>
      <c r="B302" s="785" t="s">
        <v>401</v>
      </c>
      <c r="C302" s="796"/>
      <c r="D302" s="796"/>
      <c r="E302" s="796"/>
      <c r="F302" s="796"/>
      <c r="G302" s="796"/>
      <c r="H302" s="796"/>
      <c r="I302" s="796"/>
      <c r="J302" s="796"/>
      <c r="K302" s="796"/>
      <c r="L302" s="796"/>
      <c r="M302" s="796"/>
      <c r="N302" s="796"/>
      <c r="O302" s="792"/>
      <c r="P302" s="792"/>
      <c r="Q302" s="792"/>
      <c r="R302" s="792"/>
      <c r="S302" s="795"/>
      <c r="T302" s="797">
        <v>1</v>
      </c>
      <c r="U302" s="797">
        <v>1</v>
      </c>
      <c r="V302" s="797">
        <v>1</v>
      </c>
      <c r="W302" s="797">
        <v>1</v>
      </c>
      <c r="X302" s="797">
        <v>1</v>
      </c>
      <c r="Y302" s="797">
        <v>0</v>
      </c>
      <c r="Z302" s="797">
        <v>0</v>
      </c>
      <c r="AA302" s="797">
        <v>0</v>
      </c>
      <c r="AB302" s="797">
        <v>0</v>
      </c>
      <c r="AC302" s="797">
        <v>0</v>
      </c>
      <c r="AD302" s="797">
        <v>0</v>
      </c>
      <c r="AE302" s="797">
        <v>0</v>
      </c>
      <c r="AF302" s="797">
        <v>0</v>
      </c>
      <c r="AG302" s="797">
        <v>0</v>
      </c>
      <c r="AH302" s="797">
        <v>0</v>
      </c>
      <c r="AI302" s="797">
        <v>0</v>
      </c>
      <c r="AJ302" s="797">
        <v>0</v>
      </c>
      <c r="AK302" s="797">
        <v>0</v>
      </c>
      <c r="AL302" s="797">
        <v>0</v>
      </c>
      <c r="AM302" s="797">
        <v>0</v>
      </c>
      <c r="AN302" s="797">
        <v>0</v>
      </c>
      <c r="AO302" s="797">
        <v>0</v>
      </c>
      <c r="AP302" s="797">
        <v>0</v>
      </c>
      <c r="AQ302" s="797">
        <v>0</v>
      </c>
      <c r="AR302" s="797">
        <v>0</v>
      </c>
      <c r="AS302" s="797">
        <v>0</v>
      </c>
      <c r="AT302" s="797">
        <v>0</v>
      </c>
      <c r="AU302" s="797">
        <v>0</v>
      </c>
      <c r="AV302" s="797">
        <v>0</v>
      </c>
      <c r="AW302" s="797">
        <v>0</v>
      </c>
      <c r="AX302" s="797">
        <v>0</v>
      </c>
      <c r="AY302" s="794"/>
    </row>
    <row r="303" spans="1:51" ht="15.75">
      <c r="A303" s="427">
        <v>27</v>
      </c>
      <c r="B303" s="785" t="s">
        <v>286</v>
      </c>
      <c r="C303" s="786"/>
      <c r="D303" s="786"/>
      <c r="E303" s="786"/>
      <c r="F303" s="786"/>
      <c r="G303" s="786"/>
      <c r="H303" s="786"/>
      <c r="I303" s="786"/>
      <c r="J303" s="786"/>
      <c r="K303" s="786"/>
      <c r="L303" s="786"/>
      <c r="M303" s="786"/>
      <c r="N303" s="786"/>
      <c r="O303" s="792"/>
      <c r="P303" s="792"/>
      <c r="Q303" s="792"/>
      <c r="R303" s="792"/>
      <c r="S303" s="795"/>
      <c r="T303" s="789">
        <v>0</v>
      </c>
      <c r="U303" s="789">
        <v>0</v>
      </c>
      <c r="V303" s="789">
        <v>0</v>
      </c>
      <c r="W303" s="789">
        <v>0</v>
      </c>
      <c r="X303" s="789">
        <v>0</v>
      </c>
      <c r="Y303" s="789">
        <v>0</v>
      </c>
      <c r="Z303" s="789">
        <v>0</v>
      </c>
      <c r="AA303" s="789">
        <v>0</v>
      </c>
      <c r="AB303" s="789">
        <v>0</v>
      </c>
      <c r="AC303" s="789">
        <v>0</v>
      </c>
      <c r="AD303" s="789">
        <v>0</v>
      </c>
      <c r="AE303" s="789">
        <v>0</v>
      </c>
      <c r="AF303" s="789">
        <v>0</v>
      </c>
      <c r="AG303" s="789">
        <v>0</v>
      </c>
      <c r="AH303" s="789">
        <v>0</v>
      </c>
      <c r="AI303" s="789">
        <v>0</v>
      </c>
      <c r="AJ303" s="789">
        <v>0</v>
      </c>
      <c r="AK303" s="789">
        <v>0</v>
      </c>
      <c r="AL303" s="789">
        <v>0</v>
      </c>
      <c r="AM303" s="789">
        <v>0</v>
      </c>
      <c r="AN303" s="789">
        <v>0</v>
      </c>
      <c r="AO303" s="789">
        <v>0</v>
      </c>
      <c r="AP303" s="789">
        <v>0</v>
      </c>
      <c r="AQ303" s="789">
        <v>0</v>
      </c>
      <c r="AR303" s="789">
        <v>0</v>
      </c>
      <c r="AS303" s="789">
        <v>0</v>
      </c>
      <c r="AT303" s="789">
        <v>0</v>
      </c>
      <c r="AU303" s="789">
        <v>0</v>
      </c>
      <c r="AV303" s="789">
        <v>0</v>
      </c>
      <c r="AW303" s="789">
        <v>0</v>
      </c>
      <c r="AX303" s="789">
        <v>0</v>
      </c>
      <c r="AY303" s="794"/>
    </row>
    <row r="304" spans="1:51" ht="15.75">
      <c r="A304" s="427">
        <v>28</v>
      </c>
      <c r="B304" s="785" t="s">
        <v>292</v>
      </c>
      <c r="C304" s="786"/>
      <c r="D304" s="786"/>
      <c r="E304" s="786"/>
      <c r="F304" s="786"/>
      <c r="G304" s="786"/>
      <c r="H304" s="786"/>
      <c r="I304" s="786"/>
      <c r="J304" s="786"/>
      <c r="K304" s="786"/>
      <c r="L304" s="786"/>
      <c r="M304" s="786"/>
      <c r="N304" s="786"/>
      <c r="O304" s="792"/>
      <c r="P304" s="792"/>
      <c r="Q304" s="792"/>
      <c r="R304" s="792"/>
      <c r="S304" s="795"/>
      <c r="T304" s="789">
        <v>1</v>
      </c>
      <c r="U304" s="789">
        <v>1</v>
      </c>
      <c r="V304" s="789">
        <v>1</v>
      </c>
      <c r="W304" s="789">
        <v>1</v>
      </c>
      <c r="X304" s="789">
        <v>1</v>
      </c>
      <c r="Y304" s="789">
        <v>1</v>
      </c>
      <c r="Z304" s="789">
        <v>1</v>
      </c>
      <c r="AA304" s="789">
        <v>1</v>
      </c>
      <c r="AB304" s="789">
        <v>1</v>
      </c>
      <c r="AC304" s="789">
        <v>1</v>
      </c>
      <c r="AD304" s="789">
        <v>1</v>
      </c>
      <c r="AE304" s="789">
        <v>1</v>
      </c>
      <c r="AF304" s="789">
        <v>1</v>
      </c>
      <c r="AG304" s="789">
        <v>1</v>
      </c>
      <c r="AH304" s="789">
        <v>1</v>
      </c>
      <c r="AI304" s="789">
        <v>1</v>
      </c>
      <c r="AJ304" s="789">
        <v>1</v>
      </c>
      <c r="AK304" s="789">
        <v>1</v>
      </c>
      <c r="AL304" s="789">
        <v>1</v>
      </c>
      <c r="AM304" s="789">
        <v>3</v>
      </c>
      <c r="AN304" s="789">
        <v>3</v>
      </c>
      <c r="AO304" s="789">
        <v>3</v>
      </c>
      <c r="AP304" s="789">
        <v>3</v>
      </c>
      <c r="AQ304" s="789">
        <v>3</v>
      </c>
      <c r="AR304" s="789">
        <v>3</v>
      </c>
      <c r="AS304" s="789">
        <v>3</v>
      </c>
      <c r="AT304" s="789">
        <v>3</v>
      </c>
      <c r="AU304" s="789">
        <v>3</v>
      </c>
      <c r="AV304" s="789">
        <v>3</v>
      </c>
      <c r="AW304" s="789">
        <v>3</v>
      </c>
      <c r="AX304" s="789">
        <v>3</v>
      </c>
      <c r="AY304" s="794"/>
    </row>
    <row r="305" spans="1:51" ht="15.75">
      <c r="A305" s="427">
        <v>29</v>
      </c>
      <c r="B305" s="785" t="s">
        <v>59</v>
      </c>
      <c r="C305" s="796"/>
      <c r="D305" s="796"/>
      <c r="E305" s="796"/>
      <c r="F305" s="796"/>
      <c r="G305" s="796"/>
      <c r="H305" s="796"/>
      <c r="I305" s="796"/>
      <c r="J305" s="796"/>
      <c r="K305" s="796"/>
      <c r="L305" s="796"/>
      <c r="M305" s="796"/>
      <c r="N305" s="796"/>
      <c r="O305" s="792"/>
      <c r="P305" s="792"/>
      <c r="Q305" s="792"/>
      <c r="R305" s="792"/>
      <c r="S305" s="795"/>
      <c r="T305" s="797">
        <v>0</v>
      </c>
      <c r="U305" s="797">
        <v>0</v>
      </c>
      <c r="V305" s="797">
        <v>0</v>
      </c>
      <c r="W305" s="797">
        <v>0</v>
      </c>
      <c r="X305" s="797">
        <v>0</v>
      </c>
      <c r="Y305" s="797">
        <v>0</v>
      </c>
      <c r="Z305" s="797">
        <v>0</v>
      </c>
      <c r="AA305" s="797">
        <v>0</v>
      </c>
      <c r="AB305" s="797">
        <v>0</v>
      </c>
      <c r="AC305" s="797">
        <v>0</v>
      </c>
      <c r="AD305" s="797">
        <v>0</v>
      </c>
      <c r="AE305" s="797">
        <v>0</v>
      </c>
      <c r="AF305" s="797">
        <v>0</v>
      </c>
      <c r="AG305" s="797">
        <v>0</v>
      </c>
      <c r="AH305" s="797">
        <v>0</v>
      </c>
      <c r="AI305" s="797">
        <v>0</v>
      </c>
      <c r="AJ305" s="797">
        <v>0</v>
      </c>
      <c r="AK305" s="797">
        <v>0</v>
      </c>
      <c r="AL305" s="797">
        <v>0</v>
      </c>
      <c r="AM305" s="797">
        <v>0</v>
      </c>
      <c r="AN305" s="797">
        <v>0</v>
      </c>
      <c r="AO305" s="797">
        <v>0</v>
      </c>
      <c r="AP305" s="797">
        <v>0</v>
      </c>
      <c r="AQ305" s="797">
        <v>0</v>
      </c>
      <c r="AR305" s="797">
        <v>0</v>
      </c>
      <c r="AS305" s="797">
        <v>0</v>
      </c>
      <c r="AT305" s="797">
        <v>0</v>
      </c>
      <c r="AU305" s="797">
        <v>0</v>
      </c>
      <c r="AV305" s="797">
        <v>0</v>
      </c>
      <c r="AW305" s="797">
        <v>0</v>
      </c>
      <c r="AX305" s="797">
        <v>0</v>
      </c>
      <c r="AY305" s="794"/>
    </row>
    <row r="306" spans="1:51" ht="15.75">
      <c r="A306" s="427">
        <v>30</v>
      </c>
      <c r="B306" s="785" t="s">
        <v>1137</v>
      </c>
      <c r="C306" s="796"/>
      <c r="D306" s="796"/>
      <c r="E306" s="796"/>
      <c r="F306" s="796"/>
      <c r="G306" s="796"/>
      <c r="H306" s="796"/>
      <c r="I306" s="796"/>
      <c r="J306" s="796"/>
      <c r="K306" s="796"/>
      <c r="L306" s="796"/>
      <c r="M306" s="796"/>
      <c r="N306" s="796"/>
      <c r="O306" s="792"/>
      <c r="P306" s="792"/>
      <c r="Q306" s="792"/>
      <c r="R306" s="792"/>
      <c r="S306" s="795"/>
      <c r="T306" s="797">
        <v>0</v>
      </c>
      <c r="U306" s="797">
        <v>0</v>
      </c>
      <c r="V306" s="797">
        <v>0</v>
      </c>
      <c r="W306" s="797">
        <v>0</v>
      </c>
      <c r="X306" s="797">
        <v>0</v>
      </c>
      <c r="Y306" s="797">
        <v>0</v>
      </c>
      <c r="Z306" s="797">
        <v>0</v>
      </c>
      <c r="AA306" s="797">
        <v>0</v>
      </c>
      <c r="AB306" s="797">
        <v>0</v>
      </c>
      <c r="AC306" s="797">
        <v>0</v>
      </c>
      <c r="AD306" s="797">
        <v>0</v>
      </c>
      <c r="AE306" s="797">
        <v>0</v>
      </c>
      <c r="AF306" s="797">
        <v>0</v>
      </c>
      <c r="AG306" s="797">
        <v>0</v>
      </c>
      <c r="AH306" s="797">
        <v>0</v>
      </c>
      <c r="AI306" s="797">
        <v>0</v>
      </c>
      <c r="AJ306" s="797">
        <v>0</v>
      </c>
      <c r="AK306" s="797">
        <v>0</v>
      </c>
      <c r="AL306" s="797">
        <v>1</v>
      </c>
      <c r="AM306" s="797">
        <v>3</v>
      </c>
      <c r="AN306" s="797">
        <v>3</v>
      </c>
      <c r="AO306" s="797">
        <v>3</v>
      </c>
      <c r="AP306" s="797">
        <v>3</v>
      </c>
      <c r="AQ306" s="797">
        <v>3</v>
      </c>
      <c r="AR306" s="797">
        <v>3</v>
      </c>
      <c r="AS306" s="797">
        <v>3</v>
      </c>
      <c r="AT306" s="797">
        <v>3</v>
      </c>
      <c r="AU306" s="797">
        <v>3</v>
      </c>
      <c r="AV306" s="797">
        <v>3</v>
      </c>
      <c r="AW306" s="797">
        <v>3</v>
      </c>
      <c r="AX306" s="797">
        <v>3</v>
      </c>
      <c r="AY306" s="794"/>
    </row>
    <row r="307" spans="1:51" ht="15.75">
      <c r="A307" s="427">
        <v>31</v>
      </c>
      <c r="B307" s="785" t="s">
        <v>1136</v>
      </c>
      <c r="C307" s="796"/>
      <c r="D307" s="796"/>
      <c r="E307" s="796"/>
      <c r="F307" s="796"/>
      <c r="G307" s="796"/>
      <c r="H307" s="796"/>
      <c r="I307" s="796"/>
      <c r="J307" s="796"/>
      <c r="K307" s="796"/>
      <c r="L307" s="796"/>
      <c r="M307" s="796"/>
      <c r="N307" s="796"/>
      <c r="O307" s="798"/>
      <c r="P307" s="798"/>
      <c r="Q307" s="798"/>
      <c r="R307" s="798"/>
      <c r="S307" s="799"/>
      <c r="T307" s="797">
        <v>1</v>
      </c>
      <c r="U307" s="797">
        <v>1</v>
      </c>
      <c r="V307" s="797">
        <v>1</v>
      </c>
      <c r="W307" s="797">
        <v>1</v>
      </c>
      <c r="X307" s="797">
        <v>1</v>
      </c>
      <c r="Y307" s="797">
        <v>2</v>
      </c>
      <c r="Z307" s="797">
        <v>2</v>
      </c>
      <c r="AA307" s="797">
        <v>2</v>
      </c>
      <c r="AB307" s="797">
        <v>2</v>
      </c>
      <c r="AC307" s="797">
        <v>2</v>
      </c>
      <c r="AD307" s="797">
        <v>2</v>
      </c>
      <c r="AE307" s="797">
        <v>2</v>
      </c>
      <c r="AF307" s="797">
        <v>2</v>
      </c>
      <c r="AG307" s="797">
        <v>2</v>
      </c>
      <c r="AH307" s="797">
        <v>2</v>
      </c>
      <c r="AI307" s="797">
        <v>2</v>
      </c>
      <c r="AJ307" s="797">
        <v>2</v>
      </c>
      <c r="AK307" s="797">
        <v>2</v>
      </c>
      <c r="AL307" s="797">
        <v>2</v>
      </c>
      <c r="AM307" s="797">
        <v>2</v>
      </c>
      <c r="AN307" s="797">
        <v>2</v>
      </c>
      <c r="AO307" s="797">
        <v>2</v>
      </c>
      <c r="AP307" s="797">
        <v>2</v>
      </c>
      <c r="AQ307" s="797">
        <v>2</v>
      </c>
      <c r="AR307" s="797">
        <v>2</v>
      </c>
      <c r="AS307" s="797">
        <v>2</v>
      </c>
      <c r="AT307" s="797">
        <v>2</v>
      </c>
      <c r="AU307" s="797">
        <v>2</v>
      </c>
      <c r="AV307" s="797">
        <v>2</v>
      </c>
      <c r="AW307" s="797">
        <v>2</v>
      </c>
      <c r="AX307" s="797">
        <v>2</v>
      </c>
      <c r="AY307" s="794"/>
    </row>
    <row r="308" spans="1:51" ht="15.75">
      <c r="A308" s="427">
        <v>32</v>
      </c>
      <c r="B308" s="785" t="s">
        <v>295</v>
      </c>
      <c r="C308" s="796"/>
      <c r="D308" s="796"/>
      <c r="E308" s="796"/>
      <c r="F308" s="796"/>
      <c r="G308" s="796"/>
      <c r="H308" s="796"/>
      <c r="I308" s="796"/>
      <c r="J308" s="796"/>
      <c r="K308" s="796"/>
      <c r="L308" s="796"/>
      <c r="M308" s="796"/>
      <c r="N308" s="796"/>
      <c r="O308" s="798"/>
      <c r="P308" s="798"/>
      <c r="Q308" s="798"/>
      <c r="R308" s="798"/>
      <c r="S308" s="799"/>
      <c r="T308" s="797">
        <v>1</v>
      </c>
      <c r="U308" s="797">
        <v>1</v>
      </c>
      <c r="V308" s="797">
        <v>1</v>
      </c>
      <c r="W308" s="797">
        <v>1</v>
      </c>
      <c r="X308" s="797">
        <v>1</v>
      </c>
      <c r="Y308" s="797">
        <v>1</v>
      </c>
      <c r="Z308" s="797">
        <v>1</v>
      </c>
      <c r="AA308" s="797">
        <v>1</v>
      </c>
      <c r="AB308" s="797">
        <v>1</v>
      </c>
      <c r="AC308" s="797">
        <v>1</v>
      </c>
      <c r="AD308" s="797">
        <v>1</v>
      </c>
      <c r="AE308" s="797">
        <v>1</v>
      </c>
      <c r="AF308" s="797">
        <v>1</v>
      </c>
      <c r="AG308" s="797">
        <v>1</v>
      </c>
      <c r="AH308" s="797">
        <v>1</v>
      </c>
      <c r="AI308" s="797">
        <v>1</v>
      </c>
      <c r="AJ308" s="797">
        <v>1</v>
      </c>
      <c r="AK308" s="797">
        <v>1</v>
      </c>
      <c r="AL308" s="797">
        <v>1</v>
      </c>
      <c r="AM308" s="797">
        <v>1</v>
      </c>
      <c r="AN308" s="797">
        <v>1</v>
      </c>
      <c r="AO308" s="797">
        <v>1</v>
      </c>
      <c r="AP308" s="797">
        <v>1</v>
      </c>
      <c r="AQ308" s="797">
        <v>1</v>
      </c>
      <c r="AR308" s="797">
        <v>1</v>
      </c>
      <c r="AS308" s="797">
        <v>1</v>
      </c>
      <c r="AT308" s="797">
        <v>1</v>
      </c>
      <c r="AU308" s="797">
        <v>1</v>
      </c>
      <c r="AV308" s="797">
        <v>1</v>
      </c>
      <c r="AW308" s="797">
        <v>1</v>
      </c>
      <c r="AX308" s="797">
        <v>1</v>
      </c>
      <c r="AY308" s="794"/>
    </row>
    <row r="309" spans="1:51" ht="15.75">
      <c r="A309" s="427">
        <v>33</v>
      </c>
      <c r="B309" s="785" t="s">
        <v>294</v>
      </c>
      <c r="C309" s="573"/>
      <c r="D309" s="573"/>
      <c r="E309" s="573"/>
      <c r="F309" s="573"/>
      <c r="G309" s="573"/>
      <c r="H309" s="573"/>
      <c r="I309" s="573"/>
      <c r="J309" s="573"/>
      <c r="K309" s="573"/>
      <c r="L309" s="573"/>
      <c r="M309" s="573"/>
      <c r="N309" s="573"/>
      <c r="O309" s="798"/>
      <c r="P309" s="798"/>
      <c r="Q309" s="798"/>
      <c r="R309" s="798"/>
      <c r="S309" s="799"/>
      <c r="T309" s="330">
        <v>2</v>
      </c>
      <c r="U309" s="330">
        <v>2</v>
      </c>
      <c r="V309" s="330">
        <v>2</v>
      </c>
      <c r="W309" s="330">
        <v>2</v>
      </c>
      <c r="X309" s="330">
        <v>2</v>
      </c>
      <c r="Y309" s="330">
        <v>0</v>
      </c>
      <c r="Z309" s="330">
        <v>0</v>
      </c>
      <c r="AA309" s="330">
        <v>0</v>
      </c>
      <c r="AB309" s="330">
        <v>0</v>
      </c>
      <c r="AC309" s="330">
        <v>1</v>
      </c>
      <c r="AD309" s="330">
        <v>1</v>
      </c>
      <c r="AE309" s="330">
        <v>1</v>
      </c>
      <c r="AF309" s="330">
        <v>1</v>
      </c>
      <c r="AG309" s="330">
        <v>1</v>
      </c>
      <c r="AH309" s="330">
        <v>1</v>
      </c>
      <c r="AI309" s="330">
        <v>1</v>
      </c>
      <c r="AJ309" s="330">
        <v>1</v>
      </c>
      <c r="AK309" s="330">
        <v>1</v>
      </c>
      <c r="AL309" s="330">
        <v>1</v>
      </c>
      <c r="AM309" s="330">
        <v>1</v>
      </c>
      <c r="AN309" s="330">
        <v>1</v>
      </c>
      <c r="AO309" s="330">
        <v>1</v>
      </c>
      <c r="AP309" s="330">
        <v>1</v>
      </c>
      <c r="AQ309" s="330">
        <v>1</v>
      </c>
      <c r="AR309" s="330">
        <v>1</v>
      </c>
      <c r="AS309" s="330">
        <v>1</v>
      </c>
      <c r="AT309" s="330">
        <v>1</v>
      </c>
      <c r="AU309" s="330">
        <v>1</v>
      </c>
      <c r="AV309" s="330">
        <v>1</v>
      </c>
      <c r="AW309" s="330">
        <v>1</v>
      </c>
      <c r="AX309" s="330">
        <v>0</v>
      </c>
      <c r="AY309" s="794"/>
    </row>
    <row r="310" spans="1:51" ht="15.75">
      <c r="A310" s="767">
        <v>34</v>
      </c>
      <c r="B310" s="798" t="s">
        <v>1179</v>
      </c>
      <c r="C310" s="573"/>
      <c r="D310" s="573"/>
      <c r="E310" s="573"/>
      <c r="F310" s="573"/>
      <c r="G310" s="573"/>
      <c r="H310" s="573"/>
      <c r="I310" s="573"/>
      <c r="J310" s="573"/>
      <c r="K310" s="573"/>
      <c r="L310" s="573"/>
      <c r="M310" s="573"/>
      <c r="N310" s="573"/>
      <c r="O310" s="798"/>
      <c r="P310" s="798"/>
      <c r="Q310" s="798"/>
      <c r="R310" s="798"/>
      <c r="S310" s="799"/>
      <c r="T310" s="330">
        <v>1</v>
      </c>
      <c r="U310" s="330">
        <v>1</v>
      </c>
      <c r="V310" s="330">
        <v>1</v>
      </c>
      <c r="W310" s="330">
        <v>1</v>
      </c>
      <c r="X310" s="330">
        <v>1</v>
      </c>
      <c r="Y310" s="330">
        <v>1</v>
      </c>
      <c r="Z310" s="330">
        <v>1</v>
      </c>
      <c r="AA310" s="330">
        <v>1</v>
      </c>
      <c r="AB310" s="330">
        <v>1</v>
      </c>
      <c r="AC310" s="330">
        <v>1</v>
      </c>
      <c r="AD310" s="330">
        <v>1</v>
      </c>
      <c r="AE310" s="330">
        <v>1</v>
      </c>
      <c r="AF310" s="330">
        <v>1</v>
      </c>
      <c r="AG310" s="330">
        <v>1</v>
      </c>
      <c r="AH310" s="330">
        <v>1</v>
      </c>
      <c r="AI310" s="330">
        <v>1</v>
      </c>
      <c r="AJ310" s="330">
        <v>1</v>
      </c>
      <c r="AK310" s="330">
        <v>1</v>
      </c>
      <c r="AL310" s="330">
        <v>1</v>
      </c>
      <c r="AM310" s="330">
        <v>1</v>
      </c>
      <c r="AN310" s="330">
        <v>1</v>
      </c>
      <c r="AO310" s="330">
        <v>1</v>
      </c>
      <c r="AP310" s="330">
        <v>1</v>
      </c>
      <c r="AQ310" s="330">
        <v>1</v>
      </c>
      <c r="AR310" s="330">
        <v>1</v>
      </c>
      <c r="AS310" s="330">
        <v>1</v>
      </c>
      <c r="AT310" s="330">
        <v>1</v>
      </c>
      <c r="AU310" s="330">
        <v>1</v>
      </c>
      <c r="AV310" s="330">
        <v>1</v>
      </c>
      <c r="AW310" s="330">
        <v>1</v>
      </c>
      <c r="AX310" s="330">
        <v>1</v>
      </c>
      <c r="AY310" s="794"/>
    </row>
    <row r="311" spans="1:51">
      <c r="A311" s="1448" t="s">
        <v>50</v>
      </c>
      <c r="B311" s="1449"/>
      <c r="C311" s="1449"/>
      <c r="D311" s="1449"/>
      <c r="E311" s="1449"/>
      <c r="F311" s="1449"/>
      <c r="G311" s="1449"/>
      <c r="H311" s="1449"/>
      <c r="I311" s="1449"/>
      <c r="J311" s="1449"/>
      <c r="K311" s="1449"/>
      <c r="L311" s="1449"/>
      <c r="M311" s="1449"/>
      <c r="N311" s="1449"/>
      <c r="O311" s="1449"/>
      <c r="P311" s="1449"/>
      <c r="Q311" s="1449"/>
      <c r="R311" s="1449"/>
      <c r="S311" s="1450"/>
      <c r="T311" s="427">
        <f t="shared" ref="T311:AM311" si="7">SUM(T277:T310)</f>
        <v>47</v>
      </c>
      <c r="U311" s="427">
        <f t="shared" si="7"/>
        <v>47</v>
      </c>
      <c r="V311" s="427">
        <f t="shared" si="7"/>
        <v>47</v>
      </c>
      <c r="W311" s="427">
        <f t="shared" si="7"/>
        <v>47</v>
      </c>
      <c r="X311" s="427">
        <f t="shared" si="7"/>
        <v>47</v>
      </c>
      <c r="Y311" s="427">
        <f t="shared" si="7"/>
        <v>49</v>
      </c>
      <c r="Z311" s="427">
        <f t="shared" si="7"/>
        <v>49</v>
      </c>
      <c r="AA311" s="427">
        <f t="shared" si="7"/>
        <v>49</v>
      </c>
      <c r="AB311" s="427">
        <f t="shared" si="7"/>
        <v>49</v>
      </c>
      <c r="AC311" s="427">
        <f t="shared" si="7"/>
        <v>50</v>
      </c>
      <c r="AD311" s="427">
        <f t="shared" si="7"/>
        <v>50</v>
      </c>
      <c r="AE311" s="427">
        <f t="shared" si="7"/>
        <v>50</v>
      </c>
      <c r="AF311" s="427">
        <f t="shared" si="7"/>
        <v>50</v>
      </c>
      <c r="AG311" s="427">
        <f t="shared" si="7"/>
        <v>50</v>
      </c>
      <c r="AH311" s="427">
        <f t="shared" si="7"/>
        <v>44</v>
      </c>
      <c r="AI311" s="427">
        <f t="shared" si="7"/>
        <v>44</v>
      </c>
      <c r="AJ311" s="427">
        <f t="shared" si="7"/>
        <v>44</v>
      </c>
      <c r="AK311" s="427">
        <f t="shared" si="7"/>
        <v>44</v>
      </c>
      <c r="AL311" s="427">
        <f t="shared" si="7"/>
        <v>45</v>
      </c>
      <c r="AM311" s="427">
        <f t="shared" si="7"/>
        <v>50</v>
      </c>
      <c r="AN311" s="427">
        <f>SUM(AN277:AN310)</f>
        <v>50</v>
      </c>
      <c r="AO311" s="427">
        <f>SUM(AO277:AO310)</f>
        <v>50</v>
      </c>
      <c r="AP311" s="427">
        <f>SUM(AP277:AP310)</f>
        <v>50</v>
      </c>
      <c r="AQ311" s="427">
        <f t="shared" ref="AQ311:AW311" si="8">SUM(AQ277:AQ310)</f>
        <v>50</v>
      </c>
      <c r="AR311" s="427">
        <f t="shared" si="8"/>
        <v>50</v>
      </c>
      <c r="AS311" s="427">
        <f t="shared" si="8"/>
        <v>50</v>
      </c>
      <c r="AT311" s="427">
        <f t="shared" si="8"/>
        <v>50</v>
      </c>
      <c r="AU311" s="427">
        <f t="shared" si="8"/>
        <v>50</v>
      </c>
      <c r="AV311" s="427">
        <f t="shared" si="8"/>
        <v>50</v>
      </c>
      <c r="AW311" s="427">
        <f t="shared" si="8"/>
        <v>50</v>
      </c>
      <c r="AX311" s="427">
        <f>SUM(AX277:AX310)</f>
        <v>49</v>
      </c>
      <c r="AY311" s="794"/>
    </row>
    <row r="312" spans="1:51">
      <c r="A312" s="1451" t="s">
        <v>60</v>
      </c>
      <c r="B312" s="1452"/>
      <c r="C312" s="1452"/>
      <c r="D312" s="1452"/>
      <c r="E312" s="1452"/>
      <c r="F312" s="1452"/>
      <c r="G312" s="1452"/>
      <c r="H312" s="1452"/>
      <c r="I312" s="1452"/>
      <c r="J312" s="1452"/>
      <c r="K312" s="1452"/>
      <c r="L312" s="1452"/>
      <c r="M312" s="1452"/>
      <c r="N312" s="1452"/>
      <c r="O312" s="1452"/>
      <c r="P312" s="1452"/>
      <c r="Q312" s="1452"/>
      <c r="R312" s="1452"/>
      <c r="S312" s="1452"/>
      <c r="T312" s="1452"/>
      <c r="U312" s="1452"/>
      <c r="V312" s="1452"/>
      <c r="W312" s="1452"/>
      <c r="X312" s="1452"/>
      <c r="Y312" s="1452"/>
      <c r="Z312" s="1452"/>
      <c r="AA312" s="1452"/>
      <c r="AB312" s="1452"/>
      <c r="AC312" s="1452"/>
      <c r="AD312" s="1452"/>
      <c r="AE312" s="1452"/>
      <c r="AF312" s="1452"/>
      <c r="AG312" s="1452"/>
      <c r="AH312" s="1452"/>
      <c r="AI312" s="1452"/>
      <c r="AJ312" s="1452"/>
      <c r="AK312" s="1452"/>
      <c r="AL312" s="1452"/>
      <c r="AM312" s="1452"/>
      <c r="AN312" s="1452"/>
      <c r="AO312" s="1452"/>
      <c r="AP312" s="1452"/>
      <c r="AQ312" s="1452"/>
      <c r="AR312" s="1452"/>
      <c r="AS312" s="1452"/>
      <c r="AT312" s="1452"/>
      <c r="AU312" s="1452"/>
      <c r="AV312" s="1452"/>
      <c r="AW312" s="1452"/>
      <c r="AX312" s="1452"/>
      <c r="AY312" s="1453"/>
    </row>
    <row r="313" spans="1:51">
      <c r="A313" s="1454" t="s">
        <v>0</v>
      </c>
      <c r="B313" s="1454" t="s">
        <v>61</v>
      </c>
      <c r="C313" s="1454"/>
      <c r="D313" s="1454" t="s">
        <v>52</v>
      </c>
      <c r="E313" s="1454"/>
      <c r="F313" s="1454"/>
      <c r="G313" s="1454"/>
      <c r="H313" s="1454"/>
      <c r="I313" s="1454"/>
      <c r="J313" s="1454"/>
      <c r="K313" s="1454"/>
      <c r="L313" s="1454"/>
      <c r="M313" s="1454"/>
      <c r="N313" s="1454"/>
      <c r="O313" s="1454"/>
      <c r="P313" s="1454"/>
      <c r="Q313" s="1454"/>
      <c r="R313" s="1454"/>
      <c r="S313" s="1454"/>
      <c r="T313" s="1426" t="s">
        <v>1217</v>
      </c>
      <c r="U313" s="1427"/>
      <c r="V313" s="1427"/>
      <c r="W313" s="1427"/>
      <c r="X313" s="1427"/>
      <c r="Y313" s="1427"/>
      <c r="Z313" s="1427"/>
      <c r="AA313" s="1427"/>
      <c r="AB313" s="1427"/>
      <c r="AC313" s="1427"/>
      <c r="AD313" s="1427"/>
      <c r="AE313" s="1427"/>
      <c r="AF313" s="1427"/>
      <c r="AG313" s="1427"/>
      <c r="AH313" s="1427"/>
      <c r="AI313" s="1427"/>
      <c r="AJ313" s="1427"/>
      <c r="AK313" s="1427"/>
      <c r="AL313" s="1427"/>
      <c r="AM313" s="1427"/>
      <c r="AN313" s="1427"/>
      <c r="AO313" s="1427"/>
      <c r="AP313" s="1427"/>
      <c r="AQ313" s="1427"/>
      <c r="AR313" s="1427"/>
      <c r="AS313" s="1427"/>
      <c r="AT313" s="1427"/>
      <c r="AU313" s="1427"/>
      <c r="AV313" s="1427"/>
      <c r="AW313" s="1427"/>
      <c r="AX313" s="1427"/>
      <c r="AY313" s="1440" t="s">
        <v>21</v>
      </c>
    </row>
    <row r="314" spans="1:51">
      <c r="A314" s="1454"/>
      <c r="B314" s="1454"/>
      <c r="C314" s="1454"/>
      <c r="D314" s="1454"/>
      <c r="E314" s="1454"/>
      <c r="F314" s="1454"/>
      <c r="G314" s="1454"/>
      <c r="H314" s="1454"/>
      <c r="I314" s="1454"/>
      <c r="J314" s="1454"/>
      <c r="K314" s="1454"/>
      <c r="L314" s="1454"/>
      <c r="M314" s="1454"/>
      <c r="N314" s="1454"/>
      <c r="O314" s="1454"/>
      <c r="P314" s="1454"/>
      <c r="Q314" s="1454"/>
      <c r="R314" s="1454"/>
      <c r="S314" s="1454"/>
      <c r="T314" s="407">
        <v>1</v>
      </c>
      <c r="U314" s="407">
        <v>2</v>
      </c>
      <c r="V314" s="407">
        <v>3</v>
      </c>
      <c r="W314" s="407">
        <v>4</v>
      </c>
      <c r="X314" s="407">
        <v>5</v>
      </c>
      <c r="Y314" s="407">
        <v>6</v>
      </c>
      <c r="Z314" s="407">
        <v>7</v>
      </c>
      <c r="AA314" s="407">
        <v>8</v>
      </c>
      <c r="AB314" s="407">
        <v>9</v>
      </c>
      <c r="AC314" s="407">
        <v>10</v>
      </c>
      <c r="AD314" s="407">
        <v>11</v>
      </c>
      <c r="AE314" s="407">
        <v>12</v>
      </c>
      <c r="AF314" s="407">
        <v>13</v>
      </c>
      <c r="AG314" s="407">
        <v>14</v>
      </c>
      <c r="AH314" s="407">
        <v>15</v>
      </c>
      <c r="AI314" s="407">
        <v>16</v>
      </c>
      <c r="AJ314" s="407">
        <v>17</v>
      </c>
      <c r="AK314" s="407">
        <v>18</v>
      </c>
      <c r="AL314" s="407">
        <v>19</v>
      </c>
      <c r="AM314" s="407">
        <v>20</v>
      </c>
      <c r="AN314" s="407">
        <v>21</v>
      </c>
      <c r="AO314" s="407">
        <v>22</v>
      </c>
      <c r="AP314" s="407">
        <v>23</v>
      </c>
      <c r="AQ314" s="407">
        <v>24</v>
      </c>
      <c r="AR314" s="407">
        <v>25</v>
      </c>
      <c r="AS314" s="407">
        <v>26</v>
      </c>
      <c r="AT314" s="407">
        <v>27</v>
      </c>
      <c r="AU314" s="407">
        <v>28</v>
      </c>
      <c r="AV314" s="407">
        <v>29</v>
      </c>
      <c r="AW314" s="407">
        <v>30</v>
      </c>
      <c r="AX314" s="840">
        <v>31</v>
      </c>
      <c r="AY314" s="1358"/>
    </row>
    <row r="315" spans="1:51">
      <c r="A315" s="800">
        <v>1</v>
      </c>
      <c r="B315" s="1454">
        <v>2</v>
      </c>
      <c r="C315" s="1454"/>
      <c r="D315" s="1454">
        <v>3</v>
      </c>
      <c r="E315" s="1454"/>
      <c r="F315" s="1454"/>
      <c r="G315" s="1454"/>
      <c r="H315" s="1454"/>
      <c r="I315" s="1454"/>
      <c r="J315" s="1454"/>
      <c r="K315" s="1454"/>
      <c r="L315" s="1454"/>
      <c r="M315" s="1454"/>
      <c r="N315" s="1454"/>
      <c r="O315" s="1454"/>
      <c r="P315" s="1454"/>
      <c r="Q315" s="1454"/>
      <c r="R315" s="1454"/>
      <c r="S315" s="1454"/>
      <c r="T315" s="1426">
        <v>4</v>
      </c>
      <c r="U315" s="1427"/>
      <c r="V315" s="1427"/>
      <c r="W315" s="1427"/>
      <c r="X315" s="1427"/>
      <c r="Y315" s="1427"/>
      <c r="Z315" s="1427"/>
      <c r="AA315" s="1427"/>
      <c r="AB315" s="1427"/>
      <c r="AC315" s="1427"/>
      <c r="AD315" s="1427"/>
      <c r="AE315" s="1427"/>
      <c r="AF315" s="1427"/>
      <c r="AG315" s="1427"/>
      <c r="AH315" s="1427"/>
      <c r="AI315" s="1427"/>
      <c r="AJ315" s="1427"/>
      <c r="AK315" s="1427"/>
      <c r="AL315" s="1427"/>
      <c r="AM315" s="1427"/>
      <c r="AN315" s="1427"/>
      <c r="AO315" s="1427"/>
      <c r="AP315" s="1427"/>
      <c r="AQ315" s="1427"/>
      <c r="AR315" s="1427"/>
      <c r="AS315" s="1427"/>
      <c r="AT315" s="1427"/>
      <c r="AU315" s="1427"/>
      <c r="AV315" s="1427"/>
      <c r="AW315" s="1427"/>
      <c r="AX315" s="1427"/>
      <c r="AY315" s="784">
        <v>5</v>
      </c>
    </row>
    <row r="316" spans="1:51" ht="15.75">
      <c r="A316" s="427">
        <v>1</v>
      </c>
      <c r="B316" s="1441"/>
      <c r="C316" s="1441"/>
      <c r="D316" s="1441" t="s">
        <v>216</v>
      </c>
      <c r="E316" s="1441"/>
      <c r="F316" s="1441"/>
      <c r="G316" s="1441"/>
      <c r="H316" s="1441"/>
      <c r="I316" s="1441"/>
      <c r="J316" s="1441"/>
      <c r="K316" s="1441"/>
      <c r="L316" s="1441"/>
      <c r="M316" s="1441"/>
      <c r="N316" s="1441"/>
      <c r="O316" s="1441"/>
      <c r="P316" s="1441"/>
      <c r="Q316" s="1441"/>
      <c r="R316" s="1441"/>
      <c r="S316" s="1441"/>
      <c r="T316" s="772">
        <v>0</v>
      </c>
      <c r="U316" s="772">
        <v>0</v>
      </c>
      <c r="V316" s="772">
        <v>0</v>
      </c>
      <c r="W316" s="772">
        <v>0</v>
      </c>
      <c r="X316" s="772">
        <v>0</v>
      </c>
      <c r="Y316" s="772">
        <v>0</v>
      </c>
      <c r="Z316" s="772">
        <v>0</v>
      </c>
      <c r="AA316" s="772">
        <v>0</v>
      </c>
      <c r="AB316" s="772">
        <v>0</v>
      </c>
      <c r="AC316" s="772">
        <v>0</v>
      </c>
      <c r="AD316" s="772">
        <v>0</v>
      </c>
      <c r="AE316" s="772">
        <v>0</v>
      </c>
      <c r="AF316" s="772">
        <v>0</v>
      </c>
      <c r="AG316" s="772">
        <v>0</v>
      </c>
      <c r="AH316" s="772">
        <v>0</v>
      </c>
      <c r="AI316" s="772">
        <v>0</v>
      </c>
      <c r="AJ316" s="772">
        <v>0</v>
      </c>
      <c r="AK316" s="772">
        <v>0</v>
      </c>
      <c r="AL316" s="772">
        <v>0</v>
      </c>
      <c r="AM316" s="772">
        <v>0</v>
      </c>
      <c r="AN316" s="772">
        <v>0</v>
      </c>
      <c r="AO316" s="772">
        <v>0</v>
      </c>
      <c r="AP316" s="772">
        <v>0</v>
      </c>
      <c r="AQ316" s="772">
        <v>0</v>
      </c>
      <c r="AR316" s="772">
        <v>0</v>
      </c>
      <c r="AS316" s="772">
        <v>0</v>
      </c>
      <c r="AT316" s="772">
        <v>0</v>
      </c>
      <c r="AU316" s="772">
        <v>0</v>
      </c>
      <c r="AV316" s="772">
        <v>0</v>
      </c>
      <c r="AW316" s="772">
        <v>0</v>
      </c>
      <c r="AX316" s="772">
        <v>0</v>
      </c>
      <c r="AY316" s="791"/>
    </row>
    <row r="317" spans="1:51" ht="15.75">
      <c r="A317" s="427">
        <v>2</v>
      </c>
      <c r="B317" s="1441"/>
      <c r="C317" s="1441"/>
      <c r="D317" s="1442" t="s">
        <v>212</v>
      </c>
      <c r="E317" s="1443"/>
      <c r="F317" s="1443"/>
      <c r="G317" s="1443"/>
      <c r="H317" s="1443"/>
      <c r="I317" s="1443"/>
      <c r="J317" s="1443"/>
      <c r="K317" s="1443"/>
      <c r="L317" s="1443"/>
      <c r="M317" s="1443"/>
      <c r="N317" s="1443"/>
      <c r="O317" s="1443"/>
      <c r="P317" s="1443"/>
      <c r="Q317" s="1443"/>
      <c r="R317" s="1443"/>
      <c r="S317" s="1444"/>
      <c r="T317" s="772">
        <v>3</v>
      </c>
      <c r="U317" s="772">
        <v>3</v>
      </c>
      <c r="V317" s="772">
        <v>3</v>
      </c>
      <c r="W317" s="772">
        <v>3</v>
      </c>
      <c r="X317" s="772">
        <v>3</v>
      </c>
      <c r="Y317" s="772">
        <v>3</v>
      </c>
      <c r="Z317" s="772">
        <v>3</v>
      </c>
      <c r="AA317" s="772">
        <v>3</v>
      </c>
      <c r="AB317" s="772">
        <v>3</v>
      </c>
      <c r="AC317" s="772">
        <v>3</v>
      </c>
      <c r="AD317" s="772">
        <v>3</v>
      </c>
      <c r="AE317" s="772">
        <v>3</v>
      </c>
      <c r="AF317" s="772">
        <v>3</v>
      </c>
      <c r="AG317" s="772">
        <v>3</v>
      </c>
      <c r="AH317" s="772">
        <v>3</v>
      </c>
      <c r="AI317" s="772">
        <v>3</v>
      </c>
      <c r="AJ317" s="772">
        <v>3</v>
      </c>
      <c r="AK317" s="772">
        <v>3</v>
      </c>
      <c r="AL317" s="772">
        <v>3</v>
      </c>
      <c r="AM317" s="772">
        <v>3</v>
      </c>
      <c r="AN317" s="772">
        <v>3</v>
      </c>
      <c r="AO317" s="772">
        <v>2</v>
      </c>
      <c r="AP317" s="772">
        <v>2</v>
      </c>
      <c r="AQ317" s="772">
        <v>2</v>
      </c>
      <c r="AR317" s="772">
        <v>2</v>
      </c>
      <c r="AS317" s="772">
        <v>2</v>
      </c>
      <c r="AT317" s="772">
        <v>2</v>
      </c>
      <c r="AU317" s="772">
        <v>2</v>
      </c>
      <c r="AV317" s="772">
        <v>2</v>
      </c>
      <c r="AW317" s="772">
        <v>2</v>
      </c>
      <c r="AX317" s="772">
        <v>2</v>
      </c>
      <c r="AY317" s="801"/>
    </row>
    <row r="318" spans="1:51" ht="15.75">
      <c r="A318" s="427">
        <v>3</v>
      </c>
      <c r="B318" s="1441"/>
      <c r="C318" s="1441"/>
      <c r="D318" s="1456" t="s">
        <v>213</v>
      </c>
      <c r="E318" s="1457"/>
      <c r="F318" s="1457"/>
      <c r="G318" s="1457"/>
      <c r="H318" s="1457"/>
      <c r="I318" s="1457"/>
      <c r="J318" s="1457"/>
      <c r="K318" s="1457"/>
      <c r="L318" s="1457"/>
      <c r="M318" s="1457"/>
      <c r="N318" s="1457"/>
      <c r="O318" s="1457"/>
      <c r="P318" s="1457"/>
      <c r="Q318" s="1457"/>
      <c r="R318" s="1457"/>
      <c r="S318" s="1458"/>
      <c r="T318" s="772">
        <v>0</v>
      </c>
      <c r="U318" s="772">
        <v>0</v>
      </c>
      <c r="V318" s="772">
        <v>0</v>
      </c>
      <c r="W318" s="772">
        <v>0</v>
      </c>
      <c r="X318" s="772">
        <v>0</v>
      </c>
      <c r="Y318" s="772">
        <v>0</v>
      </c>
      <c r="Z318" s="772">
        <v>0</v>
      </c>
      <c r="AA318" s="772">
        <v>0</v>
      </c>
      <c r="AB318" s="772">
        <v>0</v>
      </c>
      <c r="AC318" s="772">
        <v>0</v>
      </c>
      <c r="AD318" s="772">
        <v>0</v>
      </c>
      <c r="AE318" s="772">
        <v>0</v>
      </c>
      <c r="AF318" s="772">
        <v>0</v>
      </c>
      <c r="AG318" s="772">
        <v>0</v>
      </c>
      <c r="AH318" s="772">
        <v>0</v>
      </c>
      <c r="AI318" s="772">
        <v>0</v>
      </c>
      <c r="AJ318" s="772">
        <v>0</v>
      </c>
      <c r="AK318" s="772">
        <v>0</v>
      </c>
      <c r="AL318" s="772">
        <v>0</v>
      </c>
      <c r="AM318" s="772">
        <v>0</v>
      </c>
      <c r="AN318" s="772">
        <v>0</v>
      </c>
      <c r="AO318" s="772">
        <v>0</v>
      </c>
      <c r="AP318" s="772">
        <v>0</v>
      </c>
      <c r="AQ318" s="772">
        <v>0</v>
      </c>
      <c r="AR318" s="772">
        <v>0</v>
      </c>
      <c r="AS318" s="772">
        <v>0</v>
      </c>
      <c r="AT318" s="772">
        <v>0</v>
      </c>
      <c r="AU318" s="772">
        <v>0</v>
      </c>
      <c r="AV318" s="772">
        <v>0</v>
      </c>
      <c r="AW318" s="772">
        <v>0</v>
      </c>
      <c r="AX318" s="772">
        <v>0</v>
      </c>
      <c r="AY318" s="794"/>
    </row>
    <row r="319" spans="1:51" ht="15.75">
      <c r="A319" s="427">
        <v>4</v>
      </c>
      <c r="B319" s="1441"/>
      <c r="C319" s="1441"/>
      <c r="D319" s="1442" t="s">
        <v>214</v>
      </c>
      <c r="E319" s="1443"/>
      <c r="F319" s="1443"/>
      <c r="G319" s="1443"/>
      <c r="H319" s="1443"/>
      <c r="I319" s="1443"/>
      <c r="J319" s="1443"/>
      <c r="K319" s="1443"/>
      <c r="L319" s="1443"/>
      <c r="M319" s="1443"/>
      <c r="N319" s="1443"/>
      <c r="O319" s="1443"/>
      <c r="P319" s="1443"/>
      <c r="Q319" s="1443"/>
      <c r="R319" s="1443"/>
      <c r="S319" s="1444"/>
      <c r="T319" s="772">
        <v>0</v>
      </c>
      <c r="U319" s="772">
        <v>0</v>
      </c>
      <c r="V319" s="772">
        <v>0</v>
      </c>
      <c r="W319" s="772">
        <v>0</v>
      </c>
      <c r="X319" s="772">
        <v>0</v>
      </c>
      <c r="Y319" s="772">
        <v>0</v>
      </c>
      <c r="Z319" s="772">
        <v>0</v>
      </c>
      <c r="AA319" s="772">
        <v>0</v>
      </c>
      <c r="AB319" s="772">
        <v>0</v>
      </c>
      <c r="AC319" s="772">
        <v>0</v>
      </c>
      <c r="AD319" s="772">
        <v>0</v>
      </c>
      <c r="AE319" s="772">
        <v>0</v>
      </c>
      <c r="AF319" s="772">
        <v>0</v>
      </c>
      <c r="AG319" s="772">
        <v>0</v>
      </c>
      <c r="AH319" s="772">
        <v>0</v>
      </c>
      <c r="AI319" s="772">
        <v>0</v>
      </c>
      <c r="AJ319" s="772">
        <v>0</v>
      </c>
      <c r="AK319" s="772">
        <v>0</v>
      </c>
      <c r="AL319" s="772">
        <v>0</v>
      </c>
      <c r="AM319" s="772">
        <v>0</v>
      </c>
      <c r="AN319" s="772">
        <v>0</v>
      </c>
      <c r="AO319" s="772">
        <v>0</v>
      </c>
      <c r="AP319" s="772">
        <v>0</v>
      </c>
      <c r="AQ319" s="772">
        <v>0</v>
      </c>
      <c r="AR319" s="772">
        <v>0</v>
      </c>
      <c r="AS319" s="772">
        <v>0</v>
      </c>
      <c r="AT319" s="772">
        <v>0</v>
      </c>
      <c r="AU319" s="772">
        <v>0</v>
      </c>
      <c r="AV319" s="772">
        <v>0</v>
      </c>
      <c r="AW319" s="772">
        <v>0</v>
      </c>
      <c r="AX319" s="772">
        <v>0</v>
      </c>
      <c r="AY319" s="794"/>
    </row>
    <row r="320" spans="1:51" ht="15.75">
      <c r="A320" s="427">
        <v>5</v>
      </c>
      <c r="B320" s="1441"/>
      <c r="C320" s="1441"/>
      <c r="D320" s="1442" t="s">
        <v>212</v>
      </c>
      <c r="E320" s="1443"/>
      <c r="F320" s="1443"/>
      <c r="G320" s="1443"/>
      <c r="H320" s="1443"/>
      <c r="I320" s="1443"/>
      <c r="J320" s="1443"/>
      <c r="K320" s="1443"/>
      <c r="L320" s="1443"/>
      <c r="M320" s="1443"/>
      <c r="N320" s="1443"/>
      <c r="O320" s="1443"/>
      <c r="P320" s="1443"/>
      <c r="Q320" s="1443"/>
      <c r="R320" s="1443"/>
      <c r="S320" s="1444"/>
      <c r="T320" s="772">
        <v>0</v>
      </c>
      <c r="U320" s="772">
        <v>0</v>
      </c>
      <c r="V320" s="772">
        <v>0</v>
      </c>
      <c r="W320" s="772">
        <v>0</v>
      </c>
      <c r="X320" s="772">
        <v>0</v>
      </c>
      <c r="Y320" s="772">
        <v>0</v>
      </c>
      <c r="Z320" s="772">
        <v>0</v>
      </c>
      <c r="AA320" s="772">
        <v>0</v>
      </c>
      <c r="AB320" s="772">
        <v>0</v>
      </c>
      <c r="AC320" s="772">
        <v>0</v>
      </c>
      <c r="AD320" s="772">
        <v>0</v>
      </c>
      <c r="AE320" s="772">
        <v>0</v>
      </c>
      <c r="AF320" s="772">
        <v>0</v>
      </c>
      <c r="AG320" s="772">
        <v>0</v>
      </c>
      <c r="AH320" s="772">
        <v>0</v>
      </c>
      <c r="AI320" s="772">
        <v>0</v>
      </c>
      <c r="AJ320" s="772">
        <v>0</v>
      </c>
      <c r="AK320" s="772">
        <v>0</v>
      </c>
      <c r="AL320" s="772">
        <v>0</v>
      </c>
      <c r="AM320" s="772">
        <v>0</v>
      </c>
      <c r="AN320" s="772">
        <v>0</v>
      </c>
      <c r="AO320" s="772">
        <v>0</v>
      </c>
      <c r="AP320" s="772">
        <v>0</v>
      </c>
      <c r="AQ320" s="772">
        <v>0</v>
      </c>
      <c r="AR320" s="772">
        <v>0</v>
      </c>
      <c r="AS320" s="772">
        <v>0</v>
      </c>
      <c r="AT320" s="772">
        <v>0</v>
      </c>
      <c r="AU320" s="772">
        <v>0</v>
      </c>
      <c r="AV320" s="772">
        <v>0</v>
      </c>
      <c r="AW320" s="772">
        <v>0</v>
      </c>
      <c r="AX320" s="772">
        <v>0</v>
      </c>
      <c r="AY320" s="794"/>
    </row>
    <row r="321" spans="1:51" ht="15.75">
      <c r="A321" s="427">
        <v>6</v>
      </c>
      <c r="B321" s="1441"/>
      <c r="C321" s="1441"/>
      <c r="D321" s="775" t="s">
        <v>225</v>
      </c>
      <c r="E321" s="802"/>
      <c r="F321" s="802"/>
      <c r="G321" s="802"/>
      <c r="H321" s="802"/>
      <c r="I321" s="802"/>
      <c r="J321" s="802"/>
      <c r="K321" s="802"/>
      <c r="L321" s="802"/>
      <c r="M321" s="802"/>
      <c r="N321" s="802"/>
      <c r="O321" s="802"/>
      <c r="P321" s="802"/>
      <c r="Q321" s="802"/>
      <c r="R321" s="802"/>
      <c r="S321" s="803"/>
      <c r="T321" s="778"/>
      <c r="U321" s="778"/>
      <c r="V321" s="778"/>
      <c r="W321" s="778"/>
      <c r="X321" s="778"/>
      <c r="Y321" s="778"/>
      <c r="Z321" s="804"/>
      <c r="AA321" s="804"/>
      <c r="AB321" s="804"/>
      <c r="AC321" s="804"/>
      <c r="AD321" s="804"/>
      <c r="AE321" s="805"/>
      <c r="AF321" s="806"/>
      <c r="AG321" s="806"/>
      <c r="AH321" s="806"/>
      <c r="AI321" s="806"/>
      <c r="AJ321" s="806"/>
      <c r="AK321" s="806"/>
      <c r="AL321" s="806"/>
      <c r="AM321" s="422"/>
      <c r="AN321" s="422"/>
      <c r="AO321" s="422"/>
      <c r="AP321" s="422"/>
      <c r="AQ321" s="422"/>
      <c r="AR321" s="422"/>
      <c r="AS321" s="422"/>
      <c r="AT321" s="422"/>
      <c r="AU321" s="422"/>
      <c r="AV321" s="422"/>
      <c r="AW321" s="422"/>
      <c r="AX321" s="422"/>
      <c r="AY321" s="794"/>
    </row>
    <row r="322" spans="1:51" ht="15.75">
      <c r="A322" s="427">
        <v>7</v>
      </c>
      <c r="B322" s="1441"/>
      <c r="C322" s="1441"/>
      <c r="D322" s="775"/>
      <c r="E322" s="802"/>
      <c r="F322" s="802"/>
      <c r="G322" s="802"/>
      <c r="H322" s="802"/>
      <c r="I322" s="802"/>
      <c r="J322" s="802"/>
      <c r="K322" s="802"/>
      <c r="L322" s="802"/>
      <c r="M322" s="802"/>
      <c r="N322" s="802"/>
      <c r="O322" s="802"/>
      <c r="P322" s="802"/>
      <c r="Q322" s="802"/>
      <c r="R322" s="802"/>
      <c r="S322" s="803"/>
      <c r="T322" s="444"/>
      <c r="U322" s="444"/>
      <c r="V322" s="444"/>
      <c r="W322" s="427"/>
      <c r="X322" s="807"/>
      <c r="Y322" s="807"/>
      <c r="Z322" s="807"/>
      <c r="AA322" s="807"/>
      <c r="AB322" s="807"/>
      <c r="AC322" s="807"/>
      <c r="AD322" s="807"/>
      <c r="AE322" s="807"/>
      <c r="AF322" s="808"/>
      <c r="AG322" s="808"/>
      <c r="AH322" s="808"/>
      <c r="AI322" s="808"/>
      <c r="AJ322" s="808"/>
      <c r="AK322" s="808"/>
      <c r="AL322" s="808"/>
      <c r="AM322" s="422"/>
      <c r="AN322" s="422"/>
      <c r="AO322" s="422"/>
      <c r="AP322" s="422"/>
      <c r="AQ322" s="422"/>
      <c r="AR322" s="422"/>
      <c r="AS322" s="422"/>
      <c r="AT322" s="422"/>
      <c r="AU322" s="422"/>
      <c r="AV322" s="422"/>
      <c r="AW322" s="422"/>
      <c r="AX322" s="422"/>
      <c r="AY322" s="794"/>
    </row>
    <row r="323" spans="1:51">
      <c r="A323" s="427">
        <v>8</v>
      </c>
      <c r="B323" s="1441"/>
      <c r="C323" s="1441"/>
      <c r="D323" s="775"/>
      <c r="E323" s="802"/>
      <c r="F323" s="802"/>
      <c r="G323" s="802"/>
      <c r="H323" s="802"/>
      <c r="I323" s="802"/>
      <c r="J323" s="802"/>
      <c r="K323" s="802"/>
      <c r="L323" s="802"/>
      <c r="M323" s="802"/>
      <c r="N323" s="802"/>
      <c r="O323" s="802"/>
      <c r="P323" s="802"/>
      <c r="Q323" s="802"/>
      <c r="R323" s="802"/>
      <c r="S323" s="803"/>
      <c r="T323" s="807"/>
      <c r="U323" s="807"/>
      <c r="V323" s="807"/>
      <c r="W323" s="807"/>
      <c r="X323" s="807"/>
      <c r="Y323" s="807"/>
      <c r="Z323" s="807"/>
      <c r="AA323" s="807"/>
      <c r="AB323" s="807"/>
      <c r="AC323" s="807"/>
      <c r="AD323" s="807"/>
      <c r="AE323" s="807"/>
      <c r="AF323" s="808"/>
      <c r="AG323" s="808"/>
      <c r="AH323" s="809"/>
      <c r="AI323" s="422"/>
      <c r="AJ323" s="422"/>
      <c r="AK323" s="422"/>
      <c r="AL323" s="422"/>
      <c r="AM323" s="422"/>
      <c r="AN323" s="422"/>
      <c r="AO323" s="422"/>
      <c r="AP323" s="422"/>
      <c r="AQ323" s="422"/>
      <c r="AR323" s="422"/>
      <c r="AS323" s="422"/>
      <c r="AT323" s="422"/>
      <c r="AU323" s="422"/>
      <c r="AV323" s="422"/>
      <c r="AW323" s="422"/>
      <c r="AX323" s="422"/>
      <c r="AY323" s="794"/>
    </row>
    <row r="324" spans="1:51">
      <c r="A324" s="427">
        <v>9</v>
      </c>
      <c r="B324" s="1441"/>
      <c r="C324" s="1441"/>
      <c r="D324" s="775"/>
      <c r="E324" s="802"/>
      <c r="F324" s="802"/>
      <c r="G324" s="802"/>
      <c r="H324" s="802"/>
      <c r="I324" s="802"/>
      <c r="J324" s="802"/>
      <c r="K324" s="802"/>
      <c r="L324" s="802"/>
      <c r="M324" s="802"/>
      <c r="N324" s="802"/>
      <c r="O324" s="802"/>
      <c r="P324" s="802"/>
      <c r="Q324" s="802"/>
      <c r="R324" s="802"/>
      <c r="S324" s="803"/>
      <c r="T324" s="807"/>
      <c r="U324" s="807"/>
      <c r="V324" s="807"/>
      <c r="W324" s="807"/>
      <c r="X324" s="807"/>
      <c r="Y324" s="807"/>
      <c r="Z324" s="807"/>
      <c r="AA324" s="807"/>
      <c r="AB324" s="807"/>
      <c r="AC324" s="807"/>
      <c r="AD324" s="807"/>
      <c r="AE324" s="807"/>
      <c r="AF324" s="808"/>
      <c r="AG324" s="808"/>
      <c r="AH324" s="809"/>
      <c r="AI324" s="422"/>
      <c r="AJ324" s="422"/>
      <c r="AK324" s="422"/>
      <c r="AL324" s="422"/>
      <c r="AM324" s="422"/>
      <c r="AN324" s="422"/>
      <c r="AO324" s="422"/>
      <c r="AP324" s="422"/>
      <c r="AQ324" s="422"/>
      <c r="AR324" s="422"/>
      <c r="AS324" s="422"/>
      <c r="AT324" s="422"/>
      <c r="AU324" s="422"/>
      <c r="AV324" s="422"/>
      <c r="AW324" s="422"/>
      <c r="AX324" s="422"/>
      <c r="AY324" s="794"/>
    </row>
    <row r="325" spans="1:51">
      <c r="A325" s="427">
        <v>10</v>
      </c>
      <c r="B325" s="1441"/>
      <c r="C325" s="1441"/>
      <c r="D325" s="1442"/>
      <c r="E325" s="1443"/>
      <c r="F325" s="1443"/>
      <c r="G325" s="1443"/>
      <c r="H325" s="1443"/>
      <c r="I325" s="1443"/>
      <c r="J325" s="1443"/>
      <c r="K325" s="1443"/>
      <c r="L325" s="1443"/>
      <c r="M325" s="1443"/>
      <c r="N325" s="1443"/>
      <c r="O325" s="1443"/>
      <c r="P325" s="1443"/>
      <c r="Q325" s="1443"/>
      <c r="R325" s="1443"/>
      <c r="S325" s="1444"/>
      <c r="T325" s="807"/>
      <c r="U325" s="807"/>
      <c r="V325" s="807"/>
      <c r="W325" s="807"/>
      <c r="X325" s="807"/>
      <c r="Y325" s="807"/>
      <c r="Z325" s="807"/>
      <c r="AA325" s="807"/>
      <c r="AB325" s="807"/>
      <c r="AC325" s="807"/>
      <c r="AD325" s="807"/>
      <c r="AE325" s="807"/>
      <c r="AF325" s="808"/>
      <c r="AG325" s="808"/>
      <c r="AH325" s="809"/>
      <c r="AI325" s="422"/>
      <c r="AJ325" s="422"/>
      <c r="AK325" s="422"/>
      <c r="AL325" s="422"/>
      <c r="AM325" s="422"/>
      <c r="AN325" s="422"/>
      <c r="AO325" s="422"/>
      <c r="AP325" s="422"/>
      <c r="AQ325" s="422"/>
      <c r="AR325" s="422"/>
      <c r="AS325" s="422"/>
      <c r="AT325" s="422"/>
      <c r="AU325" s="422"/>
      <c r="AV325" s="422"/>
      <c r="AW325" s="422"/>
      <c r="AX325" s="422"/>
      <c r="AY325" s="794"/>
    </row>
    <row r="326" spans="1:51">
      <c r="A326" s="1448" t="s">
        <v>50</v>
      </c>
      <c r="B326" s="1449"/>
      <c r="C326" s="1449"/>
      <c r="D326" s="1449"/>
      <c r="E326" s="1449"/>
      <c r="F326" s="1449"/>
      <c r="G326" s="1449"/>
      <c r="H326" s="1449"/>
      <c r="I326" s="1449"/>
      <c r="J326" s="1449"/>
      <c r="K326" s="1449"/>
      <c r="L326" s="1449"/>
      <c r="M326" s="1449"/>
      <c r="N326" s="1449"/>
      <c r="O326" s="1449"/>
      <c r="P326" s="1449"/>
      <c r="Q326" s="1449"/>
      <c r="R326" s="1449"/>
      <c r="S326" s="1450"/>
      <c r="T326" s="807">
        <f>SUM(T316:T325)</f>
        <v>3</v>
      </c>
      <c r="U326" s="807">
        <f t="shared" ref="U326:AW326" si="9">SUM(U316:U325)</f>
        <v>3</v>
      </c>
      <c r="V326" s="807">
        <f t="shared" si="9"/>
        <v>3</v>
      </c>
      <c r="W326" s="807">
        <f t="shared" si="9"/>
        <v>3</v>
      </c>
      <c r="X326" s="807">
        <f t="shared" si="9"/>
        <v>3</v>
      </c>
      <c r="Y326" s="807">
        <f t="shared" si="9"/>
        <v>3</v>
      </c>
      <c r="Z326" s="807">
        <f t="shared" si="9"/>
        <v>3</v>
      </c>
      <c r="AA326" s="807">
        <f t="shared" si="9"/>
        <v>3</v>
      </c>
      <c r="AB326" s="807">
        <f t="shared" si="9"/>
        <v>3</v>
      </c>
      <c r="AC326" s="807">
        <f t="shared" si="9"/>
        <v>3</v>
      </c>
      <c r="AD326" s="807">
        <f t="shared" si="9"/>
        <v>3</v>
      </c>
      <c r="AE326" s="807">
        <f t="shared" si="9"/>
        <v>3</v>
      </c>
      <c r="AF326" s="807">
        <f t="shared" si="9"/>
        <v>3</v>
      </c>
      <c r="AG326" s="807">
        <f t="shared" si="9"/>
        <v>3</v>
      </c>
      <c r="AH326" s="807">
        <f t="shared" si="9"/>
        <v>3</v>
      </c>
      <c r="AI326" s="807">
        <f t="shared" si="9"/>
        <v>3</v>
      </c>
      <c r="AJ326" s="807">
        <f t="shared" si="9"/>
        <v>3</v>
      </c>
      <c r="AK326" s="807">
        <f t="shared" si="9"/>
        <v>3</v>
      </c>
      <c r="AL326" s="807">
        <f t="shared" si="9"/>
        <v>3</v>
      </c>
      <c r="AM326" s="807">
        <f t="shared" si="9"/>
        <v>3</v>
      </c>
      <c r="AN326" s="807">
        <f t="shared" si="9"/>
        <v>3</v>
      </c>
      <c r="AO326" s="807">
        <f t="shared" si="9"/>
        <v>2</v>
      </c>
      <c r="AP326" s="807">
        <f t="shared" si="9"/>
        <v>2</v>
      </c>
      <c r="AQ326" s="807">
        <f t="shared" si="9"/>
        <v>2</v>
      </c>
      <c r="AR326" s="807">
        <f t="shared" si="9"/>
        <v>2</v>
      </c>
      <c r="AS326" s="807">
        <f t="shared" si="9"/>
        <v>2</v>
      </c>
      <c r="AT326" s="807">
        <f t="shared" si="9"/>
        <v>2</v>
      </c>
      <c r="AU326" s="807">
        <f t="shared" si="9"/>
        <v>2</v>
      </c>
      <c r="AV326" s="807">
        <f t="shared" si="9"/>
        <v>2</v>
      </c>
      <c r="AW326" s="807">
        <f t="shared" si="9"/>
        <v>2</v>
      </c>
      <c r="AX326" s="807">
        <f>SUM(AX316:AX325)</f>
        <v>2</v>
      </c>
      <c r="AY326" s="794"/>
    </row>
    <row r="327" spans="1:51">
      <c r="A327" s="1451" t="s">
        <v>62</v>
      </c>
      <c r="B327" s="1452"/>
      <c r="C327" s="1452"/>
      <c r="D327" s="1452"/>
      <c r="E327" s="1452"/>
      <c r="F327" s="1452"/>
      <c r="G327" s="1452"/>
      <c r="H327" s="1452"/>
      <c r="I327" s="1452"/>
      <c r="J327" s="1452"/>
      <c r="K327" s="1452"/>
      <c r="L327" s="1452"/>
      <c r="M327" s="1452"/>
      <c r="N327" s="1452"/>
      <c r="O327" s="1452"/>
      <c r="P327" s="1452"/>
      <c r="Q327" s="1452"/>
      <c r="R327" s="1452"/>
      <c r="S327" s="1452"/>
      <c r="T327" s="1452"/>
      <c r="U327" s="1452"/>
      <c r="V327" s="1452"/>
      <c r="W327" s="1452"/>
      <c r="X327" s="1452"/>
      <c r="Y327" s="1452"/>
      <c r="Z327" s="1452"/>
      <c r="AA327" s="1452"/>
      <c r="AB327" s="1452"/>
      <c r="AC327" s="1452"/>
      <c r="AD327" s="1452"/>
      <c r="AE327" s="1452"/>
      <c r="AF327" s="1452"/>
      <c r="AG327" s="1452"/>
      <c r="AH327" s="1452"/>
      <c r="AI327" s="1452"/>
      <c r="AJ327" s="1452"/>
      <c r="AK327" s="1452"/>
      <c r="AL327" s="1452"/>
      <c r="AM327" s="1452"/>
      <c r="AN327" s="1452"/>
      <c r="AO327" s="1452"/>
      <c r="AP327" s="1452"/>
      <c r="AQ327" s="1452"/>
      <c r="AR327" s="1452"/>
      <c r="AS327" s="1452"/>
      <c r="AT327" s="1452"/>
      <c r="AU327" s="1452"/>
      <c r="AV327" s="1452"/>
      <c r="AW327" s="1452"/>
      <c r="AX327" s="1452"/>
      <c r="AY327" s="1453"/>
    </row>
    <row r="328" spans="1:51">
      <c r="A328" s="1454" t="s">
        <v>0</v>
      </c>
      <c r="B328" s="1454" t="s">
        <v>61</v>
      </c>
      <c r="C328" s="1454"/>
      <c r="D328" s="1459" t="s">
        <v>40</v>
      </c>
      <c r="E328" s="1460"/>
      <c r="F328" s="1460"/>
      <c r="G328" s="1460"/>
      <c r="H328" s="1460"/>
      <c r="I328" s="1460"/>
      <c r="J328" s="1460"/>
      <c r="K328" s="1460"/>
      <c r="L328" s="1460"/>
      <c r="M328" s="1460"/>
      <c r="N328" s="1460"/>
      <c r="O328" s="1461"/>
      <c r="P328" s="1459" t="s">
        <v>6</v>
      </c>
      <c r="Q328" s="1460"/>
      <c r="R328" s="1460"/>
      <c r="S328" s="1461"/>
      <c r="T328" s="1426" t="s">
        <v>1217</v>
      </c>
      <c r="U328" s="1427"/>
      <c r="V328" s="1427"/>
      <c r="W328" s="1427"/>
      <c r="X328" s="1427"/>
      <c r="Y328" s="1427"/>
      <c r="Z328" s="1427"/>
      <c r="AA328" s="1427"/>
      <c r="AB328" s="1427"/>
      <c r="AC328" s="1427"/>
      <c r="AD328" s="1427"/>
      <c r="AE328" s="1427"/>
      <c r="AF328" s="1427"/>
      <c r="AG328" s="1427"/>
      <c r="AH328" s="1427"/>
      <c r="AI328" s="1427"/>
      <c r="AJ328" s="1427"/>
      <c r="AK328" s="1427"/>
      <c r="AL328" s="1427"/>
      <c r="AM328" s="1427"/>
      <c r="AN328" s="1427"/>
      <c r="AO328" s="1427"/>
      <c r="AP328" s="1427"/>
      <c r="AQ328" s="1427"/>
      <c r="AR328" s="1427"/>
      <c r="AS328" s="1427"/>
      <c r="AT328" s="1427"/>
      <c r="AU328" s="1427"/>
      <c r="AV328" s="1427"/>
      <c r="AW328" s="1427"/>
      <c r="AX328" s="1427"/>
      <c r="AY328" s="794"/>
    </row>
    <row r="329" spans="1:51">
      <c r="A329" s="1454"/>
      <c r="B329" s="1454"/>
      <c r="C329" s="1454"/>
      <c r="D329" s="1462"/>
      <c r="E329" s="1463"/>
      <c r="F329" s="1463"/>
      <c r="G329" s="1463"/>
      <c r="H329" s="1463"/>
      <c r="I329" s="1463"/>
      <c r="J329" s="1463"/>
      <c r="K329" s="1463"/>
      <c r="L329" s="1463"/>
      <c r="M329" s="1463"/>
      <c r="N329" s="1463"/>
      <c r="O329" s="1464"/>
      <c r="P329" s="1462"/>
      <c r="Q329" s="1463"/>
      <c r="R329" s="1463"/>
      <c r="S329" s="1464"/>
      <c r="T329" s="407">
        <v>1</v>
      </c>
      <c r="U329" s="407">
        <v>2</v>
      </c>
      <c r="V329" s="407">
        <v>3</v>
      </c>
      <c r="W329" s="407">
        <v>4</v>
      </c>
      <c r="X329" s="407">
        <v>5</v>
      </c>
      <c r="Y329" s="407">
        <v>6</v>
      </c>
      <c r="Z329" s="407">
        <v>7</v>
      </c>
      <c r="AA329" s="407">
        <v>8</v>
      </c>
      <c r="AB329" s="407">
        <v>9</v>
      </c>
      <c r="AC329" s="407">
        <v>10</v>
      </c>
      <c r="AD329" s="407">
        <v>11</v>
      </c>
      <c r="AE329" s="407">
        <v>12</v>
      </c>
      <c r="AF329" s="407">
        <v>13</v>
      </c>
      <c r="AG329" s="407">
        <v>14</v>
      </c>
      <c r="AH329" s="407">
        <v>15</v>
      </c>
      <c r="AI329" s="407">
        <v>16</v>
      </c>
      <c r="AJ329" s="407">
        <v>17</v>
      </c>
      <c r="AK329" s="407">
        <v>18</v>
      </c>
      <c r="AL329" s="407">
        <v>19</v>
      </c>
      <c r="AM329" s="407">
        <v>20</v>
      </c>
      <c r="AN329" s="407">
        <v>21</v>
      </c>
      <c r="AO329" s="407">
        <v>22</v>
      </c>
      <c r="AP329" s="407">
        <v>23</v>
      </c>
      <c r="AQ329" s="407">
        <v>24</v>
      </c>
      <c r="AR329" s="407">
        <v>25</v>
      </c>
      <c r="AS329" s="407">
        <v>26</v>
      </c>
      <c r="AT329" s="407">
        <v>27</v>
      </c>
      <c r="AU329" s="407">
        <v>28</v>
      </c>
      <c r="AV329" s="407">
        <v>29</v>
      </c>
      <c r="AW329" s="407">
        <v>30</v>
      </c>
      <c r="AX329" s="840">
        <v>31</v>
      </c>
      <c r="AY329" s="801"/>
    </row>
    <row r="330" spans="1:51">
      <c r="A330" s="800">
        <v>1</v>
      </c>
      <c r="B330" s="1454">
        <v>2</v>
      </c>
      <c r="C330" s="1454"/>
      <c r="D330" s="1427">
        <v>3</v>
      </c>
      <c r="E330" s="1427"/>
      <c r="F330" s="1427"/>
      <c r="G330" s="1427"/>
      <c r="H330" s="1427"/>
      <c r="I330" s="1427"/>
      <c r="J330" s="1427"/>
      <c r="K330" s="1427"/>
      <c r="L330" s="1427"/>
      <c r="M330" s="1427"/>
      <c r="N330" s="1427"/>
      <c r="O330" s="1455"/>
      <c r="P330" s="1426">
        <v>4</v>
      </c>
      <c r="Q330" s="1427"/>
      <c r="R330" s="1427"/>
      <c r="S330" s="1455"/>
      <c r="T330" s="1426">
        <v>4</v>
      </c>
      <c r="U330" s="1427"/>
      <c r="V330" s="1427"/>
      <c r="W330" s="1427"/>
      <c r="X330" s="1427"/>
      <c r="Y330" s="1427"/>
      <c r="Z330" s="1427"/>
      <c r="AA330" s="1427"/>
      <c r="AB330" s="1427"/>
      <c r="AC330" s="1427"/>
      <c r="AD330" s="1427"/>
      <c r="AE330" s="1427"/>
      <c r="AF330" s="1427"/>
      <c r="AG330" s="1427"/>
      <c r="AH330" s="1427"/>
      <c r="AI330" s="1427"/>
      <c r="AJ330" s="1427"/>
      <c r="AK330" s="1427"/>
      <c r="AL330" s="1427"/>
      <c r="AM330" s="1427"/>
      <c r="AN330" s="1427"/>
      <c r="AO330" s="1427"/>
      <c r="AP330" s="1427"/>
      <c r="AQ330" s="1427"/>
      <c r="AR330" s="1427"/>
      <c r="AS330" s="1427"/>
      <c r="AT330" s="1427"/>
      <c r="AU330" s="1427"/>
      <c r="AV330" s="1427"/>
      <c r="AW330" s="1427"/>
      <c r="AX330" s="1427"/>
      <c r="AY330" s="1440" t="s">
        <v>21</v>
      </c>
    </row>
    <row r="331" spans="1:51" ht="15.75">
      <c r="A331" s="427">
        <v>1</v>
      </c>
      <c r="B331" s="1441"/>
      <c r="C331" s="1441"/>
      <c r="D331" s="1442" t="s">
        <v>217</v>
      </c>
      <c r="E331" s="1443"/>
      <c r="F331" s="1443"/>
      <c r="G331" s="1443"/>
      <c r="H331" s="1443"/>
      <c r="I331" s="1443"/>
      <c r="J331" s="1443"/>
      <c r="K331" s="1443"/>
      <c r="L331" s="1443"/>
      <c r="M331" s="1443"/>
      <c r="N331" s="1443"/>
      <c r="O331" s="1444"/>
      <c r="P331" s="1445" t="s">
        <v>215</v>
      </c>
      <c r="Q331" s="1446"/>
      <c r="R331" s="1446"/>
      <c r="S331" s="1447"/>
      <c r="T331" s="772">
        <v>2</v>
      </c>
      <c r="U331" s="772">
        <v>2</v>
      </c>
      <c r="V331" s="772">
        <v>2</v>
      </c>
      <c r="W331" s="772">
        <v>2</v>
      </c>
      <c r="X331" s="772">
        <v>2</v>
      </c>
      <c r="Y331" s="772">
        <v>2</v>
      </c>
      <c r="Z331" s="772">
        <v>2</v>
      </c>
      <c r="AA331" s="772">
        <v>2</v>
      </c>
      <c r="AB331" s="772">
        <v>2</v>
      </c>
      <c r="AC331" s="772">
        <v>2</v>
      </c>
      <c r="AD331" s="772">
        <v>2</v>
      </c>
      <c r="AE331" s="772">
        <v>2</v>
      </c>
      <c r="AF331" s="772">
        <v>2</v>
      </c>
      <c r="AG331" s="772">
        <v>2</v>
      </c>
      <c r="AH331" s="772">
        <v>2</v>
      </c>
      <c r="AI331" s="772">
        <v>2</v>
      </c>
      <c r="AJ331" s="772">
        <v>2</v>
      </c>
      <c r="AK331" s="772">
        <v>2</v>
      </c>
      <c r="AL331" s="772">
        <v>2</v>
      </c>
      <c r="AM331" s="772">
        <v>2</v>
      </c>
      <c r="AN331" s="772">
        <v>2</v>
      </c>
      <c r="AO331" s="772">
        <v>2</v>
      </c>
      <c r="AP331" s="772">
        <v>2</v>
      </c>
      <c r="AQ331" s="772">
        <v>2</v>
      </c>
      <c r="AR331" s="772">
        <v>2</v>
      </c>
      <c r="AS331" s="772">
        <v>2</v>
      </c>
      <c r="AT331" s="772">
        <v>2</v>
      </c>
      <c r="AU331" s="772">
        <v>2</v>
      </c>
      <c r="AV331" s="772">
        <v>2</v>
      </c>
      <c r="AW331" s="772">
        <v>2</v>
      </c>
      <c r="AX331" s="772">
        <v>2</v>
      </c>
      <c r="AY331" s="1358"/>
    </row>
    <row r="332" spans="1:51" ht="15.75">
      <c r="A332" s="427">
        <v>2</v>
      </c>
      <c r="B332" s="1441"/>
      <c r="C332" s="1441"/>
      <c r="D332" s="1442" t="s">
        <v>226</v>
      </c>
      <c r="E332" s="1443"/>
      <c r="F332" s="1443"/>
      <c r="G332" s="1443"/>
      <c r="H332" s="1443"/>
      <c r="I332" s="1443"/>
      <c r="J332" s="1443"/>
      <c r="K332" s="1443"/>
      <c r="L332" s="1443"/>
      <c r="M332" s="1443"/>
      <c r="N332" s="1443"/>
      <c r="O332" s="1444"/>
      <c r="P332" s="1445" t="s">
        <v>227</v>
      </c>
      <c r="Q332" s="1446"/>
      <c r="R332" s="1446"/>
      <c r="S332" s="1447"/>
      <c r="T332" s="778">
        <v>0</v>
      </c>
      <c r="U332" s="778">
        <v>0</v>
      </c>
      <c r="V332" s="778">
        <v>0</v>
      </c>
      <c r="W332" s="778">
        <v>0</v>
      </c>
      <c r="X332" s="778">
        <v>0</v>
      </c>
      <c r="Y332" s="778">
        <v>0</v>
      </c>
      <c r="Z332" s="778">
        <v>0</v>
      </c>
      <c r="AA332" s="778">
        <v>0</v>
      </c>
      <c r="AB332" s="778">
        <v>0</v>
      </c>
      <c r="AC332" s="778">
        <v>0</v>
      </c>
      <c r="AD332" s="778">
        <v>0</v>
      </c>
      <c r="AE332" s="778">
        <v>0</v>
      </c>
      <c r="AF332" s="778">
        <v>0</v>
      </c>
      <c r="AG332" s="778">
        <v>0</v>
      </c>
      <c r="AH332" s="778">
        <v>0</v>
      </c>
      <c r="AI332" s="778">
        <v>0</v>
      </c>
      <c r="AJ332" s="778">
        <v>0</v>
      </c>
      <c r="AK332" s="778">
        <v>0</v>
      </c>
      <c r="AL332" s="778">
        <v>0</v>
      </c>
      <c r="AM332" s="778">
        <v>0</v>
      </c>
      <c r="AN332" s="778">
        <v>0</v>
      </c>
      <c r="AO332" s="778">
        <v>0</v>
      </c>
      <c r="AP332" s="778">
        <v>0</v>
      </c>
      <c r="AQ332" s="778">
        <v>0</v>
      </c>
      <c r="AR332" s="778">
        <v>0</v>
      </c>
      <c r="AS332" s="778">
        <v>0</v>
      </c>
      <c r="AT332" s="778">
        <v>0</v>
      </c>
      <c r="AU332" s="778">
        <v>0</v>
      </c>
      <c r="AV332" s="778">
        <v>0</v>
      </c>
      <c r="AW332" s="778">
        <v>0</v>
      </c>
      <c r="AX332" s="778">
        <v>0</v>
      </c>
      <c r="AY332" s="801">
        <v>6</v>
      </c>
    </row>
    <row r="333" spans="1:51" ht="15.75">
      <c r="A333" s="427">
        <v>3</v>
      </c>
      <c r="B333" s="1441"/>
      <c r="C333" s="1441"/>
      <c r="D333" s="1442"/>
      <c r="E333" s="1443"/>
      <c r="F333" s="1443"/>
      <c r="G333" s="1443"/>
      <c r="H333" s="1443"/>
      <c r="I333" s="1443"/>
      <c r="J333" s="1443"/>
      <c r="K333" s="1443"/>
      <c r="L333" s="1443"/>
      <c r="M333" s="1443"/>
      <c r="N333" s="1443"/>
      <c r="O333" s="1444"/>
      <c r="P333" s="1445"/>
      <c r="Q333" s="1446"/>
      <c r="R333" s="1446"/>
      <c r="S333" s="1447"/>
      <c r="T333" s="444"/>
      <c r="U333" s="444"/>
      <c r="V333" s="444"/>
      <c r="W333" s="427"/>
      <c r="X333" s="427"/>
      <c r="Y333" s="427"/>
      <c r="Z333" s="427"/>
      <c r="AA333" s="807"/>
      <c r="AB333" s="807"/>
      <c r="AC333" s="807"/>
      <c r="AD333" s="805"/>
      <c r="AE333" s="805"/>
      <c r="AF333" s="806"/>
      <c r="AG333" s="806"/>
      <c r="AH333" s="806"/>
      <c r="AI333" s="422"/>
      <c r="AJ333" s="422"/>
      <c r="AK333" s="422"/>
      <c r="AL333" s="422"/>
      <c r="AM333" s="422"/>
      <c r="AN333" s="422"/>
      <c r="AO333" s="422"/>
      <c r="AP333" s="422"/>
      <c r="AQ333" s="422"/>
      <c r="AR333" s="422"/>
      <c r="AS333" s="422"/>
      <c r="AT333" s="422"/>
      <c r="AU333" s="422"/>
      <c r="AV333" s="422"/>
      <c r="AW333" s="422"/>
      <c r="AX333" s="422"/>
      <c r="AY333" s="427"/>
    </row>
    <row r="334" spans="1:51">
      <c r="A334" s="427">
        <v>4</v>
      </c>
      <c r="B334" s="1441"/>
      <c r="C334" s="1441"/>
      <c r="D334" s="1442"/>
      <c r="E334" s="1443"/>
      <c r="F334" s="1443"/>
      <c r="G334" s="1443"/>
      <c r="H334" s="1443"/>
      <c r="I334" s="1443"/>
      <c r="J334" s="1443"/>
      <c r="K334" s="1443"/>
      <c r="L334" s="1443"/>
      <c r="M334" s="1443"/>
      <c r="N334" s="1443"/>
      <c r="O334" s="1444"/>
      <c r="P334" s="1445"/>
      <c r="Q334" s="1446"/>
      <c r="R334" s="1446"/>
      <c r="S334" s="1447"/>
      <c r="T334" s="427"/>
      <c r="U334" s="427"/>
      <c r="V334" s="427"/>
      <c r="W334" s="427"/>
      <c r="X334" s="807"/>
      <c r="Y334" s="807"/>
      <c r="Z334" s="807"/>
      <c r="AA334" s="807"/>
      <c r="AB334" s="807"/>
      <c r="AC334" s="807"/>
      <c r="AD334" s="807"/>
      <c r="AE334" s="807"/>
      <c r="AF334" s="808"/>
      <c r="AG334" s="808"/>
      <c r="AH334" s="808"/>
      <c r="AI334" s="422"/>
      <c r="AJ334" s="422"/>
      <c r="AK334" s="422"/>
      <c r="AL334" s="422"/>
      <c r="AM334" s="422"/>
      <c r="AN334" s="422"/>
      <c r="AO334" s="422"/>
      <c r="AP334" s="422"/>
      <c r="AQ334" s="422"/>
      <c r="AR334" s="422"/>
      <c r="AS334" s="422"/>
      <c r="AT334" s="422"/>
      <c r="AU334" s="422"/>
      <c r="AV334" s="422"/>
      <c r="AW334" s="422"/>
      <c r="AX334" s="422"/>
      <c r="AY334" s="427"/>
    </row>
    <row r="335" spans="1:51">
      <c r="A335" s="1448" t="s">
        <v>50</v>
      </c>
      <c r="B335" s="1449"/>
      <c r="C335" s="1449"/>
      <c r="D335" s="1449"/>
      <c r="E335" s="1449"/>
      <c r="F335" s="1449"/>
      <c r="G335" s="1449"/>
      <c r="H335" s="1449"/>
      <c r="I335" s="1449"/>
      <c r="J335" s="1449"/>
      <c r="K335" s="1449"/>
      <c r="L335" s="1449"/>
      <c r="M335" s="1449"/>
      <c r="N335" s="1449"/>
      <c r="O335" s="1449"/>
      <c r="P335" s="1449"/>
      <c r="Q335" s="1449"/>
      <c r="R335" s="1449"/>
      <c r="S335" s="1450"/>
      <c r="T335" s="807">
        <f t="shared" ref="T335:AW335" si="10">SUM(T331:T334)</f>
        <v>2</v>
      </c>
      <c r="U335" s="807">
        <f t="shared" si="10"/>
        <v>2</v>
      </c>
      <c r="V335" s="807">
        <f t="shared" si="10"/>
        <v>2</v>
      </c>
      <c r="W335" s="807">
        <f t="shared" si="10"/>
        <v>2</v>
      </c>
      <c r="X335" s="807">
        <f t="shared" si="10"/>
        <v>2</v>
      </c>
      <c r="Y335" s="807">
        <f t="shared" si="10"/>
        <v>2</v>
      </c>
      <c r="Z335" s="807">
        <f t="shared" si="10"/>
        <v>2</v>
      </c>
      <c r="AA335" s="807">
        <f t="shared" si="10"/>
        <v>2</v>
      </c>
      <c r="AB335" s="807">
        <f t="shared" si="10"/>
        <v>2</v>
      </c>
      <c r="AC335" s="807">
        <f t="shared" si="10"/>
        <v>2</v>
      </c>
      <c r="AD335" s="807">
        <f t="shared" si="10"/>
        <v>2</v>
      </c>
      <c r="AE335" s="807">
        <f t="shared" si="10"/>
        <v>2</v>
      </c>
      <c r="AF335" s="807">
        <f t="shared" si="10"/>
        <v>2</v>
      </c>
      <c r="AG335" s="807">
        <f t="shared" si="10"/>
        <v>2</v>
      </c>
      <c r="AH335" s="807">
        <f t="shared" si="10"/>
        <v>2</v>
      </c>
      <c r="AI335" s="807">
        <f t="shared" si="10"/>
        <v>2</v>
      </c>
      <c r="AJ335" s="807">
        <f t="shared" si="10"/>
        <v>2</v>
      </c>
      <c r="AK335" s="807">
        <f t="shared" si="10"/>
        <v>2</v>
      </c>
      <c r="AL335" s="807">
        <f t="shared" si="10"/>
        <v>2</v>
      </c>
      <c r="AM335" s="807">
        <f t="shared" si="10"/>
        <v>2</v>
      </c>
      <c r="AN335" s="807">
        <f t="shared" si="10"/>
        <v>2</v>
      </c>
      <c r="AO335" s="807">
        <f t="shared" si="10"/>
        <v>2</v>
      </c>
      <c r="AP335" s="807">
        <f t="shared" si="10"/>
        <v>2</v>
      </c>
      <c r="AQ335" s="807">
        <f t="shared" si="10"/>
        <v>2</v>
      </c>
      <c r="AR335" s="807">
        <f>SUM(AR331:AR334)</f>
        <v>2</v>
      </c>
      <c r="AS335" s="807">
        <f t="shared" si="10"/>
        <v>2</v>
      </c>
      <c r="AT335" s="807">
        <f t="shared" si="10"/>
        <v>2</v>
      </c>
      <c r="AU335" s="807">
        <f t="shared" si="10"/>
        <v>2</v>
      </c>
      <c r="AV335" s="807">
        <f t="shared" si="10"/>
        <v>2</v>
      </c>
      <c r="AW335" s="807">
        <f t="shared" si="10"/>
        <v>2</v>
      </c>
      <c r="AX335" s="807">
        <f>SUM(AX331:AX334)</f>
        <v>2</v>
      </c>
      <c r="AY335" s="794"/>
    </row>
    <row r="336" spans="1:51" ht="15.75">
      <c r="A336" s="451"/>
      <c r="B336" s="810"/>
      <c r="C336" s="453"/>
      <c r="D336" s="453"/>
      <c r="E336" s="453"/>
      <c r="F336" s="453"/>
      <c r="G336" s="453"/>
      <c r="H336" s="453"/>
      <c r="I336" s="453"/>
      <c r="J336" s="453"/>
      <c r="K336" s="453"/>
      <c r="L336" s="453"/>
      <c r="M336" s="453"/>
      <c r="N336" s="453"/>
      <c r="O336" s="453"/>
      <c r="P336" s="453"/>
      <c r="Q336" s="453"/>
      <c r="R336" s="453"/>
      <c r="S336" s="453"/>
      <c r="T336" s="454"/>
      <c r="U336" s="450"/>
      <c r="V336" s="450"/>
      <c r="W336" s="450"/>
      <c r="X336" s="450"/>
      <c r="Y336" s="450"/>
      <c r="Z336" s="450"/>
      <c r="AA336" s="450"/>
      <c r="AB336" s="450"/>
      <c r="AC336" s="450"/>
      <c r="AD336" s="450"/>
      <c r="AE336" s="450"/>
      <c r="AF336" s="450"/>
      <c r="AG336" s="450"/>
      <c r="AH336" s="450"/>
      <c r="AI336" s="450"/>
      <c r="AJ336" s="450"/>
      <c r="AK336" s="450"/>
      <c r="AL336" s="450"/>
      <c r="AM336" s="450"/>
      <c r="AN336" s="450"/>
      <c r="AO336" s="450"/>
      <c r="AP336" s="450"/>
      <c r="AQ336" s="450"/>
      <c r="AR336" s="450"/>
      <c r="AS336" s="450"/>
      <c r="AT336" s="450"/>
      <c r="AU336" s="450"/>
      <c r="AV336" s="450"/>
      <c r="AW336" s="450"/>
      <c r="AX336" s="454"/>
      <c r="AY336" s="455"/>
    </row>
    <row r="337" spans="1:51" ht="15.75">
      <c r="A337" s="469"/>
      <c r="B337" s="811"/>
      <c r="C337" s="469"/>
      <c r="D337" s="469"/>
      <c r="E337" s="469"/>
      <c r="F337" s="469"/>
      <c r="G337" s="469"/>
      <c r="H337" s="469"/>
      <c r="I337" s="469"/>
      <c r="J337" s="469"/>
      <c r="K337" s="469"/>
      <c r="L337" s="469"/>
      <c r="N337" s="469"/>
      <c r="O337" s="469"/>
      <c r="P337" s="469"/>
      <c r="Q337" s="469"/>
      <c r="R337" s="469"/>
      <c r="S337" s="454"/>
      <c r="T337" s="469"/>
      <c r="U337" s="469"/>
      <c r="V337" s="469"/>
      <c r="W337" s="469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69"/>
      <c r="AL337" s="469"/>
      <c r="AM337" s="469"/>
      <c r="AN337" s="469"/>
      <c r="AO337" s="469"/>
      <c r="AP337" s="469"/>
      <c r="AQ337" s="469"/>
      <c r="AR337" s="469"/>
      <c r="AS337" s="469"/>
      <c r="AT337" s="469"/>
      <c r="AU337" s="469"/>
      <c r="AV337" s="469"/>
      <c r="AW337" s="469"/>
      <c r="AX337" s="838"/>
      <c r="AY337" s="469"/>
    </row>
    <row r="338" spans="1:51">
      <c r="A338" s="469"/>
      <c r="B338" s="811"/>
      <c r="C338" s="469"/>
      <c r="D338" s="469"/>
      <c r="E338" s="469"/>
      <c r="F338" s="469"/>
      <c r="G338" s="469"/>
      <c r="H338" s="469"/>
      <c r="I338" s="469"/>
      <c r="J338" s="469"/>
      <c r="K338" s="469"/>
      <c r="L338" s="469"/>
      <c r="N338" s="469"/>
      <c r="O338" s="469"/>
      <c r="P338" s="469"/>
      <c r="Q338" s="469"/>
      <c r="R338" s="469"/>
      <c r="S338" s="469"/>
      <c r="T338" s="469"/>
      <c r="U338" s="469"/>
      <c r="V338" s="469"/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69"/>
      <c r="AJ338" s="469"/>
      <c r="AK338" s="469"/>
      <c r="AL338" s="469"/>
      <c r="AM338" s="469"/>
      <c r="AN338" s="469"/>
      <c r="AO338" s="469"/>
      <c r="AP338" s="469"/>
      <c r="AQ338" s="469"/>
      <c r="AR338" s="469"/>
      <c r="AS338" s="469"/>
      <c r="AT338" s="469"/>
      <c r="AU338" s="469"/>
      <c r="AV338" s="469"/>
      <c r="AW338" s="469"/>
      <c r="AX338" s="838"/>
      <c r="AY338" s="469"/>
    </row>
    <row r="339" spans="1:51">
      <c r="A339" s="469"/>
      <c r="B339" s="811"/>
      <c r="C339" s="469"/>
      <c r="D339" s="469"/>
      <c r="E339" s="469"/>
      <c r="F339" s="469"/>
      <c r="G339" s="469"/>
      <c r="H339" s="469"/>
      <c r="I339" s="469"/>
      <c r="J339" s="469"/>
      <c r="K339" s="469"/>
      <c r="L339" s="469"/>
      <c r="N339" s="469"/>
      <c r="O339" s="469"/>
      <c r="P339" s="469"/>
      <c r="Q339" s="469"/>
      <c r="R339" s="469"/>
      <c r="S339" s="469"/>
      <c r="T339" s="469"/>
      <c r="U339" s="469"/>
      <c r="V339" s="469"/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69"/>
      <c r="AK339" s="469"/>
      <c r="AL339" s="469"/>
      <c r="AM339" s="469"/>
      <c r="AN339" s="469"/>
      <c r="AO339" s="469"/>
      <c r="AP339" s="469"/>
      <c r="AQ339" s="469"/>
      <c r="AR339" s="469"/>
      <c r="AS339" s="469"/>
      <c r="AT339" s="469"/>
      <c r="AU339" s="469"/>
      <c r="AV339" s="469"/>
      <c r="AW339" s="469"/>
      <c r="AX339" s="838"/>
      <c r="AY339" s="469"/>
    </row>
    <row r="340" spans="1:51">
      <c r="A340" s="469"/>
      <c r="B340" s="811"/>
      <c r="C340" s="469"/>
      <c r="D340" s="469"/>
      <c r="E340" s="469"/>
      <c r="F340" s="469"/>
      <c r="G340" s="469"/>
      <c r="H340" s="469"/>
      <c r="I340" s="469"/>
      <c r="J340" s="469"/>
      <c r="K340" s="469"/>
      <c r="L340" s="469"/>
      <c r="N340" s="469"/>
      <c r="O340" s="469"/>
      <c r="P340" s="469"/>
      <c r="Q340" s="469"/>
      <c r="R340" s="469"/>
      <c r="S340" s="469"/>
      <c r="T340" s="469"/>
      <c r="U340" s="469"/>
      <c r="V340" s="469"/>
      <c r="W340" s="469"/>
      <c r="X340" s="469"/>
      <c r="Y340" s="469"/>
      <c r="Z340" s="469"/>
      <c r="AA340" s="469"/>
      <c r="AB340" s="469"/>
      <c r="AC340" s="469"/>
      <c r="AD340" s="469"/>
      <c r="AE340" s="469"/>
      <c r="AF340" s="469"/>
      <c r="AG340" s="469"/>
      <c r="AH340" s="469"/>
      <c r="AI340" s="469"/>
      <c r="AJ340" s="469"/>
      <c r="AK340" s="469"/>
      <c r="AL340" s="469"/>
      <c r="AM340" s="469"/>
      <c r="AN340" s="469"/>
      <c r="AO340" s="469"/>
      <c r="AP340" s="469"/>
      <c r="AQ340" s="469"/>
      <c r="AR340" s="469"/>
      <c r="AS340" s="469"/>
      <c r="AT340" s="469"/>
      <c r="AU340" s="469"/>
      <c r="AV340" s="469"/>
      <c r="AW340" s="469"/>
      <c r="AX340" s="838"/>
      <c r="AY340" s="469"/>
    </row>
    <row r="341" spans="1:51">
      <c r="A341" s="469"/>
      <c r="B341" s="811"/>
      <c r="C341" s="469"/>
      <c r="D341" s="469"/>
      <c r="E341" s="469"/>
      <c r="F341" s="469"/>
      <c r="G341" s="469"/>
      <c r="H341" s="469"/>
      <c r="I341" s="469"/>
      <c r="J341" s="469"/>
      <c r="K341" s="469"/>
      <c r="L341" s="469"/>
      <c r="N341" s="469"/>
      <c r="O341" s="469"/>
      <c r="P341" s="469"/>
      <c r="Q341" s="469"/>
      <c r="R341" s="469"/>
      <c r="S341" s="469"/>
      <c r="T341" s="469"/>
      <c r="U341" s="469"/>
      <c r="V341" s="469"/>
      <c r="W341" s="469"/>
      <c r="X341" s="469"/>
      <c r="Y341" s="469"/>
      <c r="Z341" s="469"/>
      <c r="AA341" s="469"/>
      <c r="AB341" s="469"/>
      <c r="AC341" s="469"/>
      <c r="AD341" s="469"/>
      <c r="AE341" s="469"/>
      <c r="AF341" s="469"/>
      <c r="AG341" s="469"/>
      <c r="AH341" s="469"/>
      <c r="AI341" s="469"/>
      <c r="AJ341" s="469"/>
      <c r="AK341" s="469"/>
      <c r="AL341" s="469"/>
      <c r="AM341" s="469"/>
      <c r="AN341" s="469"/>
      <c r="AO341" s="469"/>
      <c r="AP341" s="469"/>
      <c r="AQ341" s="469"/>
      <c r="AR341" s="469"/>
      <c r="AS341" s="469"/>
      <c r="AT341" s="469"/>
      <c r="AU341" s="469"/>
      <c r="AV341" s="469"/>
      <c r="AW341" s="469"/>
      <c r="AX341" s="838"/>
      <c r="AY341" s="469"/>
    </row>
    <row r="342" spans="1:51">
      <c r="A342" s="469"/>
      <c r="B342" s="811"/>
      <c r="C342" s="469"/>
      <c r="D342" s="469"/>
      <c r="E342" s="469"/>
      <c r="F342" s="469"/>
      <c r="G342" s="469"/>
      <c r="H342" s="469"/>
      <c r="I342" s="469"/>
      <c r="J342" s="469"/>
      <c r="K342" s="469"/>
      <c r="L342" s="469"/>
      <c r="N342" s="469"/>
      <c r="O342" s="469"/>
      <c r="P342" s="469"/>
      <c r="Q342" s="469"/>
      <c r="R342" s="469"/>
      <c r="S342" s="469"/>
      <c r="T342" s="469"/>
      <c r="U342" s="469"/>
      <c r="V342" s="469"/>
      <c r="W342" s="469"/>
      <c r="X342" s="469"/>
      <c r="Y342" s="469"/>
      <c r="Z342" s="469"/>
      <c r="AA342" s="469"/>
      <c r="AB342" s="469"/>
      <c r="AC342" s="469"/>
      <c r="AD342" s="469"/>
      <c r="AE342" s="469"/>
      <c r="AF342" s="469"/>
      <c r="AG342" s="469"/>
      <c r="AH342" s="469"/>
      <c r="AI342" s="469"/>
      <c r="AJ342" s="469"/>
      <c r="AK342" s="469"/>
      <c r="AL342" s="469"/>
      <c r="AM342" s="469"/>
      <c r="AN342" s="469"/>
      <c r="AO342" s="469"/>
      <c r="AP342" s="469"/>
      <c r="AQ342" s="469"/>
      <c r="AR342" s="469"/>
      <c r="AS342" s="469"/>
      <c r="AT342" s="469"/>
      <c r="AU342" s="469"/>
      <c r="AV342" s="469"/>
      <c r="AW342" s="469"/>
      <c r="AX342" s="838"/>
      <c r="AY342" s="469"/>
    </row>
    <row r="343" spans="1:51">
      <c r="A343" s="469"/>
      <c r="B343" s="811"/>
      <c r="C343" s="469"/>
      <c r="D343" s="469"/>
      <c r="E343" s="469"/>
      <c r="F343" s="469"/>
      <c r="G343" s="469"/>
      <c r="H343" s="469"/>
      <c r="I343" s="469"/>
      <c r="J343" s="469"/>
      <c r="K343" s="469"/>
      <c r="L343" s="469"/>
      <c r="N343" s="469"/>
      <c r="O343" s="469"/>
      <c r="P343" s="469"/>
      <c r="Q343" s="469"/>
      <c r="R343" s="469"/>
      <c r="S343" s="469"/>
      <c r="T343" s="469"/>
      <c r="U343" s="469"/>
      <c r="V343" s="469"/>
      <c r="W343" s="469"/>
      <c r="X343" s="469"/>
      <c r="Y343" s="469"/>
      <c r="Z343" s="469"/>
      <c r="AA343" s="469"/>
      <c r="AB343" s="469"/>
      <c r="AC343" s="469"/>
      <c r="AD343" s="469"/>
      <c r="AE343" s="469"/>
      <c r="AF343" s="469"/>
      <c r="AG343" s="469"/>
      <c r="AH343" s="469"/>
      <c r="AI343" s="469"/>
      <c r="AJ343" s="469"/>
      <c r="AK343" s="469"/>
      <c r="AL343" s="469"/>
      <c r="AM343" s="469"/>
      <c r="AN343" s="469"/>
      <c r="AO343" s="469"/>
      <c r="AP343" s="469"/>
      <c r="AQ343" s="469"/>
      <c r="AR343" s="469"/>
      <c r="AS343" s="469"/>
      <c r="AT343" s="469"/>
      <c r="AU343" s="469"/>
      <c r="AV343" s="469"/>
      <c r="AW343" s="469"/>
      <c r="AX343" s="838"/>
      <c r="AY343" s="469"/>
    </row>
  </sheetData>
  <mergeCells count="1647">
    <mergeCell ref="B332:C332"/>
    <mergeCell ref="D332:O332"/>
    <mergeCell ref="P332:S332"/>
    <mergeCell ref="B333:C333"/>
    <mergeCell ref="D333:O333"/>
    <mergeCell ref="P333:S333"/>
    <mergeCell ref="B334:C334"/>
    <mergeCell ref="D334:O334"/>
    <mergeCell ref="P334:S334"/>
    <mergeCell ref="A335:S335"/>
    <mergeCell ref="Q29:Q30"/>
    <mergeCell ref="Q31:Q32"/>
    <mergeCell ref="Q33:Q34"/>
    <mergeCell ref="Q35:Q36"/>
    <mergeCell ref="M267:O267"/>
    <mergeCell ref="Q62:Q63"/>
    <mergeCell ref="Q50:Q51"/>
    <mergeCell ref="Q52:Q53"/>
    <mergeCell ref="Q54:Q55"/>
    <mergeCell ref="Q56:Q57"/>
    <mergeCell ref="Q58:Q59"/>
    <mergeCell ref="Q60:Q61"/>
    <mergeCell ref="O242:P242"/>
    <mergeCell ref="M253:S253"/>
    <mergeCell ref="M268:S268"/>
    <mergeCell ref="R214:R215"/>
    <mergeCell ref="N198:N199"/>
    <mergeCell ref="O198:O199"/>
    <mergeCell ref="P198:P199"/>
    <mergeCell ref="R198:R199"/>
    <mergeCell ref="P179:P180"/>
    <mergeCell ref="R179:R180"/>
    <mergeCell ref="Q131:Q132"/>
    <mergeCell ref="R128:R129"/>
    <mergeCell ref="P126:P127"/>
    <mergeCell ref="R126:R127"/>
    <mergeCell ref="R114:R115"/>
    <mergeCell ref="R116:R117"/>
    <mergeCell ref="M269:S269"/>
    <mergeCell ref="M272:S272"/>
    <mergeCell ref="A273:S273"/>
    <mergeCell ref="A274:AY274"/>
    <mergeCell ref="A275:A276"/>
    <mergeCell ref="B275:S276"/>
    <mergeCell ref="T275:AX275"/>
    <mergeCell ref="AY275:AY276"/>
    <mergeCell ref="A311:S311"/>
    <mergeCell ref="AY223:AY224"/>
    <mergeCell ref="H224:J224"/>
    <mergeCell ref="M224:S224"/>
    <mergeCell ref="D225:F225"/>
    <mergeCell ref="H225:J225"/>
    <mergeCell ref="M225:S225"/>
    <mergeCell ref="T225:AX225"/>
    <mergeCell ref="D226:F226"/>
    <mergeCell ref="H226:J226"/>
    <mergeCell ref="M226:S226"/>
    <mergeCell ref="M229:S229"/>
    <mergeCell ref="M230:S230"/>
    <mergeCell ref="D231:F231"/>
    <mergeCell ref="H231:J231"/>
    <mergeCell ref="M244:S244"/>
    <mergeCell ref="M235:S235"/>
    <mergeCell ref="O238:P238"/>
    <mergeCell ref="A312:AY312"/>
    <mergeCell ref="A313:A314"/>
    <mergeCell ref="B313:C314"/>
    <mergeCell ref="D313:S314"/>
    <mergeCell ref="T313:AX313"/>
    <mergeCell ref="T328:AX328"/>
    <mergeCell ref="B321:C321"/>
    <mergeCell ref="B322:C322"/>
    <mergeCell ref="B323:C323"/>
    <mergeCell ref="B324:C324"/>
    <mergeCell ref="B325:C325"/>
    <mergeCell ref="D325:S325"/>
    <mergeCell ref="D320:S320"/>
    <mergeCell ref="B318:C318"/>
    <mergeCell ref="D318:S318"/>
    <mergeCell ref="B319:C319"/>
    <mergeCell ref="D319:S319"/>
    <mergeCell ref="B320:C320"/>
    <mergeCell ref="D328:O329"/>
    <mergeCell ref="P328:S329"/>
    <mergeCell ref="T330:AX330"/>
    <mergeCell ref="AY330:AY331"/>
    <mergeCell ref="B331:C331"/>
    <mergeCell ref="D331:O331"/>
    <mergeCell ref="P331:S331"/>
    <mergeCell ref="A326:S326"/>
    <mergeCell ref="A327:AY327"/>
    <mergeCell ref="A328:A329"/>
    <mergeCell ref="B328:C329"/>
    <mergeCell ref="B330:C330"/>
    <mergeCell ref="D330:O330"/>
    <mergeCell ref="P330:S330"/>
    <mergeCell ref="AY313:AY314"/>
    <mergeCell ref="B315:C315"/>
    <mergeCell ref="D315:S315"/>
    <mergeCell ref="T315:AX315"/>
    <mergeCell ref="B316:C316"/>
    <mergeCell ref="D316:S316"/>
    <mergeCell ref="B317:C317"/>
    <mergeCell ref="D317:S317"/>
    <mergeCell ref="M239:S239"/>
    <mergeCell ref="M240:O240"/>
    <mergeCell ref="L223:S223"/>
    <mergeCell ref="N219:N220"/>
    <mergeCell ref="O219:O220"/>
    <mergeCell ref="P219:P220"/>
    <mergeCell ref="R219:R220"/>
    <mergeCell ref="AY219:AY220"/>
    <mergeCell ref="B221:AY221"/>
    <mergeCell ref="H219:H220"/>
    <mergeCell ref="I219:I220"/>
    <mergeCell ref="J219:J220"/>
    <mergeCell ref="A223:A224"/>
    <mergeCell ref="B223:B224"/>
    <mergeCell ref="C223:C224"/>
    <mergeCell ref="D223:F224"/>
    <mergeCell ref="G223:J223"/>
    <mergeCell ref="K223:K224"/>
    <mergeCell ref="A219:A220"/>
    <mergeCell ref="B219:B220"/>
    <mergeCell ref="C219:C220"/>
    <mergeCell ref="D219:D220"/>
    <mergeCell ref="E219:E220"/>
    <mergeCell ref="F219:F220"/>
    <mergeCell ref="T223:AX223"/>
    <mergeCell ref="G219:G220"/>
    <mergeCell ref="A217:A218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K217:K218"/>
    <mergeCell ref="L217:L218"/>
    <mergeCell ref="M217:M218"/>
    <mergeCell ref="N217:N218"/>
    <mergeCell ref="O217:O218"/>
    <mergeCell ref="P217:P218"/>
    <mergeCell ref="R217:R218"/>
    <mergeCell ref="B214:B215"/>
    <mergeCell ref="C214:C215"/>
    <mergeCell ref="D214:D215"/>
    <mergeCell ref="E214:E215"/>
    <mergeCell ref="F214:F215"/>
    <mergeCell ref="G214:G215"/>
    <mergeCell ref="H214:H215"/>
    <mergeCell ref="I214:I215"/>
    <mergeCell ref="J214:J215"/>
    <mergeCell ref="K214:K215"/>
    <mergeCell ref="L214:L215"/>
    <mergeCell ref="M214:M215"/>
    <mergeCell ref="N214:N215"/>
    <mergeCell ref="O214:O215"/>
    <mergeCell ref="P214:P215"/>
    <mergeCell ref="K219:K220"/>
    <mergeCell ref="B216:AY216"/>
    <mergeCell ref="AY217:AY218"/>
    <mergeCell ref="L219:L220"/>
    <mergeCell ref="M219:M220"/>
    <mergeCell ref="F210:F211"/>
    <mergeCell ref="G210:G211"/>
    <mergeCell ref="H210:H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R210:R211"/>
    <mergeCell ref="AY214:AY215"/>
    <mergeCell ref="AY212:AY213"/>
    <mergeCell ref="A212:A213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K212:K213"/>
    <mergeCell ref="L212:L213"/>
    <mergeCell ref="M212:M213"/>
    <mergeCell ref="N212:N213"/>
    <mergeCell ref="O212:O213"/>
    <mergeCell ref="P212:P213"/>
    <mergeCell ref="R212:R213"/>
    <mergeCell ref="A214:A215"/>
    <mergeCell ref="J206:J207"/>
    <mergeCell ref="K206:K207"/>
    <mergeCell ref="L206:L207"/>
    <mergeCell ref="M206:M207"/>
    <mergeCell ref="N206:N207"/>
    <mergeCell ref="O206:O207"/>
    <mergeCell ref="P206:P207"/>
    <mergeCell ref="R206:R207"/>
    <mergeCell ref="AY210:AY211"/>
    <mergeCell ref="A208:A209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K208:K209"/>
    <mergeCell ref="L208:L209"/>
    <mergeCell ref="M208:M209"/>
    <mergeCell ref="N208:N209"/>
    <mergeCell ref="O208:O209"/>
    <mergeCell ref="P208:P209"/>
    <mergeCell ref="R208:R209"/>
    <mergeCell ref="AY208:AY209"/>
    <mergeCell ref="A210:A211"/>
    <mergeCell ref="B210:B211"/>
    <mergeCell ref="C210:C211"/>
    <mergeCell ref="D210:D211"/>
    <mergeCell ref="E210:E211"/>
    <mergeCell ref="N202:N203"/>
    <mergeCell ref="O202:O203"/>
    <mergeCell ref="P202:P203"/>
    <mergeCell ref="R202:R203"/>
    <mergeCell ref="AY206:AY207"/>
    <mergeCell ref="A204:A205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K204:K205"/>
    <mergeCell ref="L204:L205"/>
    <mergeCell ref="M204:M205"/>
    <mergeCell ref="N204:N205"/>
    <mergeCell ref="O204:O205"/>
    <mergeCell ref="P204:P205"/>
    <mergeCell ref="R204:R205"/>
    <mergeCell ref="AY204:AY205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AY202:AY203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R200:R201"/>
    <mergeCell ref="AY200:AY201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K202:K203"/>
    <mergeCell ref="L202:L203"/>
    <mergeCell ref="M202:M203"/>
    <mergeCell ref="AY198:AY199"/>
    <mergeCell ref="A196:A197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K196:K197"/>
    <mergeCell ref="L196:L197"/>
    <mergeCell ref="M196:M197"/>
    <mergeCell ref="N196:N197"/>
    <mergeCell ref="O196:O197"/>
    <mergeCell ref="P196:P197"/>
    <mergeCell ref="R196:R197"/>
    <mergeCell ref="AY196:AY197"/>
    <mergeCell ref="A198:A199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K198:K199"/>
    <mergeCell ref="L198:L199"/>
    <mergeCell ref="M198:M199"/>
    <mergeCell ref="A194:A195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R194:R195"/>
    <mergeCell ref="AY194:AY195"/>
    <mergeCell ref="A192:A193"/>
    <mergeCell ref="B192:B193"/>
    <mergeCell ref="C192:C193"/>
    <mergeCell ref="D192:D193"/>
    <mergeCell ref="E192:E193"/>
    <mergeCell ref="F192:F193"/>
    <mergeCell ref="R192:R193"/>
    <mergeCell ref="AY192:AY193"/>
    <mergeCell ref="G192:G193"/>
    <mergeCell ref="H192:H193"/>
    <mergeCell ref="I192:I193"/>
    <mergeCell ref="J192:J193"/>
    <mergeCell ref="K192:K193"/>
    <mergeCell ref="L192:L193"/>
    <mergeCell ref="M188:M189"/>
    <mergeCell ref="N188:N189"/>
    <mergeCell ref="M192:M193"/>
    <mergeCell ref="N192:N193"/>
    <mergeCell ref="O192:O193"/>
    <mergeCell ref="P192:P193"/>
    <mergeCell ref="P188:P189"/>
    <mergeCell ref="N190:N191"/>
    <mergeCell ref="O190:O191"/>
    <mergeCell ref="P190:P191"/>
    <mergeCell ref="R188:R189"/>
    <mergeCell ref="AY188:AY189"/>
    <mergeCell ref="A190:A191"/>
    <mergeCell ref="B190:B191"/>
    <mergeCell ref="C190:C191"/>
    <mergeCell ref="D190:D191"/>
    <mergeCell ref="E190:E191"/>
    <mergeCell ref="F190:F191"/>
    <mergeCell ref="I188:I189"/>
    <mergeCell ref="G190:G191"/>
    <mergeCell ref="H190:H191"/>
    <mergeCell ref="I190:I191"/>
    <mergeCell ref="J190:J191"/>
    <mergeCell ref="K190:K191"/>
    <mergeCell ref="L190:L191"/>
    <mergeCell ref="M190:M191"/>
    <mergeCell ref="R190:R191"/>
    <mergeCell ref="AY190:AY191"/>
    <mergeCell ref="P185:P186"/>
    <mergeCell ref="R185:R186"/>
    <mergeCell ref="F185:F186"/>
    <mergeCell ref="G185:G186"/>
    <mergeCell ref="H185:H186"/>
    <mergeCell ref="I185:I186"/>
    <mergeCell ref="J185:J186"/>
    <mergeCell ref="K185:K186"/>
    <mergeCell ref="G188:G189"/>
    <mergeCell ref="H188:H189"/>
    <mergeCell ref="L185:L186"/>
    <mergeCell ref="M185:M186"/>
    <mergeCell ref="N185:N186"/>
    <mergeCell ref="O185:O186"/>
    <mergeCell ref="O188:O189"/>
    <mergeCell ref="J188:J189"/>
    <mergeCell ref="K188:K189"/>
    <mergeCell ref="L188:L189"/>
    <mergeCell ref="AY185:AY186"/>
    <mergeCell ref="B187:AY187"/>
    <mergeCell ref="A188:A189"/>
    <mergeCell ref="B188:B189"/>
    <mergeCell ref="C188:C189"/>
    <mergeCell ref="D188:D189"/>
    <mergeCell ref="E188:E189"/>
    <mergeCell ref="F188:F189"/>
    <mergeCell ref="P181:P182"/>
    <mergeCell ref="R181:R182"/>
    <mergeCell ref="AY181:AY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K183:K184"/>
    <mergeCell ref="L183:L184"/>
    <mergeCell ref="M183:M184"/>
    <mergeCell ref="N183:N184"/>
    <mergeCell ref="O183:O184"/>
    <mergeCell ref="P183:P184"/>
    <mergeCell ref="R183:R184"/>
    <mergeCell ref="AY183:AY184"/>
    <mergeCell ref="A185:A186"/>
    <mergeCell ref="B185:B186"/>
    <mergeCell ref="C185:C186"/>
    <mergeCell ref="D185:D186"/>
    <mergeCell ref="E185:E186"/>
    <mergeCell ref="F179:F180"/>
    <mergeCell ref="G179:G180"/>
    <mergeCell ref="H179:H180"/>
    <mergeCell ref="I179:I180"/>
    <mergeCell ref="J179:J180"/>
    <mergeCell ref="K179:K180"/>
    <mergeCell ref="H181:H182"/>
    <mergeCell ref="I181:I182"/>
    <mergeCell ref="L179:L180"/>
    <mergeCell ref="M179:M180"/>
    <mergeCell ref="N179:N180"/>
    <mergeCell ref="O179:O180"/>
    <mergeCell ref="J181:J182"/>
    <mergeCell ref="K181:K182"/>
    <mergeCell ref="L181:L182"/>
    <mergeCell ref="M181:M182"/>
    <mergeCell ref="B179:B180"/>
    <mergeCell ref="C179:C180"/>
    <mergeCell ref="D179:D180"/>
    <mergeCell ref="E179:E180"/>
    <mergeCell ref="N181:N182"/>
    <mergeCell ref="O181:O182"/>
    <mergeCell ref="A181:A182"/>
    <mergeCell ref="B181:B182"/>
    <mergeCell ref="C181:C182"/>
    <mergeCell ref="D181:D182"/>
    <mergeCell ref="E181:E182"/>
    <mergeCell ref="F181:F182"/>
    <mergeCell ref="G181:G182"/>
    <mergeCell ref="P175:P176"/>
    <mergeCell ref="R175:R176"/>
    <mergeCell ref="AY175:AY176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N177:N178"/>
    <mergeCell ref="O177:O178"/>
    <mergeCell ref="P177:P178"/>
    <mergeCell ref="R177:R178"/>
    <mergeCell ref="AY177:AY178"/>
    <mergeCell ref="A179:A180"/>
    <mergeCell ref="A175:A176"/>
    <mergeCell ref="B175:B176"/>
    <mergeCell ref="C175:C176"/>
    <mergeCell ref="H173:H174"/>
    <mergeCell ref="I173:I174"/>
    <mergeCell ref="J173:J174"/>
    <mergeCell ref="K173:K174"/>
    <mergeCell ref="H175:H176"/>
    <mergeCell ref="I175:I176"/>
    <mergeCell ref="L173:L174"/>
    <mergeCell ref="M173:M174"/>
    <mergeCell ref="N173:N174"/>
    <mergeCell ref="O173:O174"/>
    <mergeCell ref="J175:J176"/>
    <mergeCell ref="K175:K176"/>
    <mergeCell ref="L175:L176"/>
    <mergeCell ref="M175:M176"/>
    <mergeCell ref="N175:N176"/>
    <mergeCell ref="O175:O176"/>
    <mergeCell ref="AY179:AY180"/>
    <mergeCell ref="D175:D176"/>
    <mergeCell ref="E175:E176"/>
    <mergeCell ref="F175:F176"/>
    <mergeCell ref="G175:G176"/>
    <mergeCell ref="R169:R170"/>
    <mergeCell ref="AY169:AY170"/>
    <mergeCell ref="A171:A172"/>
    <mergeCell ref="B171:B172"/>
    <mergeCell ref="C171:C172"/>
    <mergeCell ref="D171:D172"/>
    <mergeCell ref="E171:E172"/>
    <mergeCell ref="F171:F172"/>
    <mergeCell ref="G171:G172"/>
    <mergeCell ref="J169:J170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R171:R172"/>
    <mergeCell ref="AY171:AY172"/>
    <mergeCell ref="A173:A174"/>
    <mergeCell ref="P173:P174"/>
    <mergeCell ref="R173:R174"/>
    <mergeCell ref="F173:F174"/>
    <mergeCell ref="B173:B174"/>
    <mergeCell ref="C173:C174"/>
    <mergeCell ref="D173:D174"/>
    <mergeCell ref="E173:E174"/>
    <mergeCell ref="A166:A167"/>
    <mergeCell ref="B166:B167"/>
    <mergeCell ref="C166:C167"/>
    <mergeCell ref="D166:D167"/>
    <mergeCell ref="E166:E167"/>
    <mergeCell ref="F166:F167"/>
    <mergeCell ref="R166:R167"/>
    <mergeCell ref="AY166:AY167"/>
    <mergeCell ref="G166:G167"/>
    <mergeCell ref="H166:H167"/>
    <mergeCell ref="I166:I167"/>
    <mergeCell ref="J166:J167"/>
    <mergeCell ref="K166:K167"/>
    <mergeCell ref="L166:L167"/>
    <mergeCell ref="H169:H170"/>
    <mergeCell ref="I169:I170"/>
    <mergeCell ref="M166:M167"/>
    <mergeCell ref="N166:N167"/>
    <mergeCell ref="O166:O167"/>
    <mergeCell ref="P166:P167"/>
    <mergeCell ref="P169:P170"/>
    <mergeCell ref="K169:K170"/>
    <mergeCell ref="L169:L170"/>
    <mergeCell ref="M169:M170"/>
    <mergeCell ref="N169:N170"/>
    <mergeCell ref="O169:O170"/>
    <mergeCell ref="AY173:AY174"/>
    <mergeCell ref="G173:G174"/>
    <mergeCell ref="B168:AY168"/>
    <mergeCell ref="A169:A170"/>
    <mergeCell ref="B169:B170"/>
    <mergeCell ref="AY161:AY162"/>
    <mergeCell ref="A163:A164"/>
    <mergeCell ref="B163:B164"/>
    <mergeCell ref="C163:C164"/>
    <mergeCell ref="D163:D164"/>
    <mergeCell ref="E163:E164"/>
    <mergeCell ref="N163:N164"/>
    <mergeCell ref="O163:O164"/>
    <mergeCell ref="P163:P164"/>
    <mergeCell ref="R163:R164"/>
    <mergeCell ref="AY163:AY164"/>
    <mergeCell ref="B165:AY165"/>
    <mergeCell ref="H163:H164"/>
    <mergeCell ref="I163:I164"/>
    <mergeCell ref="J163:J164"/>
    <mergeCell ref="K163:K164"/>
    <mergeCell ref="F163:F164"/>
    <mergeCell ref="G163:G164"/>
    <mergeCell ref="N161:N162"/>
    <mergeCell ref="O161:O162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R158:R159"/>
    <mergeCell ref="C169:C170"/>
    <mergeCell ref="D169:D170"/>
    <mergeCell ref="E169:E170"/>
    <mergeCell ref="F169:F170"/>
    <mergeCell ref="G169:G170"/>
    <mergeCell ref="J161:J162"/>
    <mergeCell ref="K161:K162"/>
    <mergeCell ref="L161:L162"/>
    <mergeCell ref="M161:M162"/>
    <mergeCell ref="L163:L164"/>
    <mergeCell ref="M163:M164"/>
    <mergeCell ref="P161:P162"/>
    <mergeCell ref="R161:R162"/>
    <mergeCell ref="AY158:AY159"/>
    <mergeCell ref="Q158:Q159"/>
    <mergeCell ref="B160:AY160"/>
    <mergeCell ref="A161:A162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R156:R157"/>
    <mergeCell ref="AY156:AY157"/>
    <mergeCell ref="Q156:Q157"/>
    <mergeCell ref="A158:A159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R152:R153"/>
    <mergeCell ref="AY152:AY153"/>
    <mergeCell ref="A150:A151"/>
    <mergeCell ref="B150:B151"/>
    <mergeCell ref="C150:C151"/>
    <mergeCell ref="D150:D151"/>
    <mergeCell ref="E150:E151"/>
    <mergeCell ref="F150:F151"/>
    <mergeCell ref="R150:R151"/>
    <mergeCell ref="AY150:AY151"/>
    <mergeCell ref="G150:G151"/>
    <mergeCell ref="H150:H151"/>
    <mergeCell ref="I150:I151"/>
    <mergeCell ref="J150:J151"/>
    <mergeCell ref="K150:K151"/>
    <mergeCell ref="L150:L151"/>
    <mergeCell ref="M146:M147"/>
    <mergeCell ref="N146:N147"/>
    <mergeCell ref="M150:M151"/>
    <mergeCell ref="N150:N151"/>
    <mergeCell ref="O150:O151"/>
    <mergeCell ref="P150:P151"/>
    <mergeCell ref="P146:P147"/>
    <mergeCell ref="N148:N149"/>
    <mergeCell ref="O148:O149"/>
    <mergeCell ref="P148:P149"/>
    <mergeCell ref="R146:R147"/>
    <mergeCell ref="AY146:AY147"/>
    <mergeCell ref="A148:A149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K148:K149"/>
    <mergeCell ref="L148:L149"/>
    <mergeCell ref="M148:M149"/>
    <mergeCell ref="R148:R149"/>
    <mergeCell ref="AY148:AY149"/>
    <mergeCell ref="P143:P144"/>
    <mergeCell ref="R143:R144"/>
    <mergeCell ref="F143:F144"/>
    <mergeCell ref="G143:G144"/>
    <mergeCell ref="H143:H144"/>
    <mergeCell ref="I143:I144"/>
    <mergeCell ref="J143:J144"/>
    <mergeCell ref="K143:K144"/>
    <mergeCell ref="G146:G147"/>
    <mergeCell ref="H146:H147"/>
    <mergeCell ref="L143:L144"/>
    <mergeCell ref="M143:M144"/>
    <mergeCell ref="N143:N144"/>
    <mergeCell ref="O143:O144"/>
    <mergeCell ref="O146:O147"/>
    <mergeCell ref="J146:J147"/>
    <mergeCell ref="K146:K147"/>
    <mergeCell ref="L146:L147"/>
    <mergeCell ref="Q148:Q149"/>
    <mergeCell ref="Q146:Q147"/>
    <mergeCell ref="AY143:AY144"/>
    <mergeCell ref="B145:AY145"/>
    <mergeCell ref="A146:A147"/>
    <mergeCell ref="B146:B147"/>
    <mergeCell ref="C146:C147"/>
    <mergeCell ref="D146:D147"/>
    <mergeCell ref="E146:E147"/>
    <mergeCell ref="F146:F147"/>
    <mergeCell ref="P137:P138"/>
    <mergeCell ref="R137:R138"/>
    <mergeCell ref="AY137:AY138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K141:K142"/>
    <mergeCell ref="L141:L142"/>
    <mergeCell ref="M141:M142"/>
    <mergeCell ref="N141:N142"/>
    <mergeCell ref="O141:O142"/>
    <mergeCell ref="P141:P142"/>
    <mergeCell ref="R141:R142"/>
    <mergeCell ref="AY141:AY142"/>
    <mergeCell ref="A143:A144"/>
    <mergeCell ref="I146:I147"/>
    <mergeCell ref="B143:B144"/>
    <mergeCell ref="C143:C144"/>
    <mergeCell ref="D143:D144"/>
    <mergeCell ref="E143:E144"/>
    <mergeCell ref="P135:P136"/>
    <mergeCell ref="R135:R136"/>
    <mergeCell ref="F135:F136"/>
    <mergeCell ref="G135:G136"/>
    <mergeCell ref="H135:H136"/>
    <mergeCell ref="I135:I136"/>
    <mergeCell ref="J135:J136"/>
    <mergeCell ref="K135:K136"/>
    <mergeCell ref="H137:H138"/>
    <mergeCell ref="I137:I138"/>
    <mergeCell ref="L135:L136"/>
    <mergeCell ref="M135:M136"/>
    <mergeCell ref="N135:N136"/>
    <mergeCell ref="O135:O136"/>
    <mergeCell ref="J137:J138"/>
    <mergeCell ref="K137:K138"/>
    <mergeCell ref="L137:L138"/>
    <mergeCell ref="M137:M138"/>
    <mergeCell ref="B135:B136"/>
    <mergeCell ref="C135:C136"/>
    <mergeCell ref="D135:D136"/>
    <mergeCell ref="E135:E136"/>
    <mergeCell ref="Q135:Q136"/>
    <mergeCell ref="Q141:Q142"/>
    <mergeCell ref="Q143:Q144"/>
    <mergeCell ref="N137:N138"/>
    <mergeCell ref="O137:O138"/>
    <mergeCell ref="G137:G138"/>
    <mergeCell ref="R131:R132"/>
    <mergeCell ref="AY131:AY132"/>
    <mergeCell ref="A133:A134"/>
    <mergeCell ref="B133:B134"/>
    <mergeCell ref="C133:C134"/>
    <mergeCell ref="D133:D134"/>
    <mergeCell ref="E133:E134"/>
    <mergeCell ref="F133:F134"/>
    <mergeCell ref="G133:G134"/>
    <mergeCell ref="J131:J132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R133:R134"/>
    <mergeCell ref="AY133:AY134"/>
    <mergeCell ref="A135:A136"/>
    <mergeCell ref="A128:A129"/>
    <mergeCell ref="C128:C129"/>
    <mergeCell ref="D128:D129"/>
    <mergeCell ref="E128:E129"/>
    <mergeCell ref="F128:F129"/>
    <mergeCell ref="P131:P132"/>
    <mergeCell ref="K131:K132"/>
    <mergeCell ref="L131:L132"/>
    <mergeCell ref="M131:M132"/>
    <mergeCell ref="G128:G129"/>
    <mergeCell ref="H128:H129"/>
    <mergeCell ref="I128:I129"/>
    <mergeCell ref="J128:J129"/>
    <mergeCell ref="K128:K129"/>
    <mergeCell ref="L128:L129"/>
    <mergeCell ref="M128:M129"/>
    <mergeCell ref="N128:N129"/>
    <mergeCell ref="O128:O129"/>
    <mergeCell ref="P128:P129"/>
    <mergeCell ref="N131:N132"/>
    <mergeCell ref="O131:O132"/>
    <mergeCell ref="AY128:AY129"/>
    <mergeCell ref="B130:AY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N124:N125"/>
    <mergeCell ref="O124:O125"/>
    <mergeCell ref="P124:P125"/>
    <mergeCell ref="R124:R125"/>
    <mergeCell ref="AY124:AY125"/>
    <mergeCell ref="G124:G125"/>
    <mergeCell ref="H124:H125"/>
    <mergeCell ref="I124:I125"/>
    <mergeCell ref="J124:J125"/>
    <mergeCell ref="K124:K125"/>
    <mergeCell ref="A126:A127"/>
    <mergeCell ref="C126:C127"/>
    <mergeCell ref="D126:D127"/>
    <mergeCell ref="E126:E127"/>
    <mergeCell ref="F126:F127"/>
    <mergeCell ref="G126:G127"/>
    <mergeCell ref="M124:M125"/>
    <mergeCell ref="H126:H127"/>
    <mergeCell ref="I126:I127"/>
    <mergeCell ref="J126:J127"/>
    <mergeCell ref="K126:K127"/>
    <mergeCell ref="L126:L127"/>
    <mergeCell ref="M126:M127"/>
    <mergeCell ref="L124:L125"/>
    <mergeCell ref="A122:A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26:N127"/>
    <mergeCell ref="O126:O127"/>
    <mergeCell ref="AY126:AY127"/>
    <mergeCell ref="A124:A125"/>
    <mergeCell ref="C124:C125"/>
    <mergeCell ref="D124:D125"/>
    <mergeCell ref="E124:E125"/>
    <mergeCell ref="F124:F125"/>
    <mergeCell ref="N122:N123"/>
    <mergeCell ref="O122:O123"/>
    <mergeCell ref="P122:P123"/>
    <mergeCell ref="R122:R123"/>
    <mergeCell ref="AY122:AY123"/>
    <mergeCell ref="P120:P121"/>
    <mergeCell ref="R120:R121"/>
    <mergeCell ref="O118:O119"/>
    <mergeCell ref="M120:M121"/>
    <mergeCell ref="N120:N121"/>
    <mergeCell ref="O120:O121"/>
    <mergeCell ref="P118:P119"/>
    <mergeCell ref="AY120:AY121"/>
    <mergeCell ref="R118:R119"/>
    <mergeCell ref="AY118:AY119"/>
    <mergeCell ref="N118:N119"/>
    <mergeCell ref="I118:I119"/>
    <mergeCell ref="J118:J119"/>
    <mergeCell ref="K118:K119"/>
    <mergeCell ref="L118:L119"/>
    <mergeCell ref="M118:M119"/>
    <mergeCell ref="I120:I121"/>
    <mergeCell ref="J120:J121"/>
    <mergeCell ref="K120:K121"/>
    <mergeCell ref="L120:L121"/>
    <mergeCell ref="A118:A119"/>
    <mergeCell ref="C118:C119"/>
    <mergeCell ref="D118:D119"/>
    <mergeCell ref="E118:E119"/>
    <mergeCell ref="F118:F119"/>
    <mergeCell ref="A120:A121"/>
    <mergeCell ref="C120:C121"/>
    <mergeCell ref="D120:D121"/>
    <mergeCell ref="E120:E121"/>
    <mergeCell ref="F120:F121"/>
    <mergeCell ref="H118:H119"/>
    <mergeCell ref="G118:G119"/>
    <mergeCell ref="G120:G121"/>
    <mergeCell ref="H120:H121"/>
    <mergeCell ref="O116:O117"/>
    <mergeCell ref="P114:P115"/>
    <mergeCell ref="I116:I117"/>
    <mergeCell ref="J116:J117"/>
    <mergeCell ref="O114:O115"/>
    <mergeCell ref="M116:M117"/>
    <mergeCell ref="P116:P117"/>
    <mergeCell ref="AY114:AY115"/>
    <mergeCell ref="AY116:AY117"/>
    <mergeCell ref="I114:I115"/>
    <mergeCell ref="J114:J115"/>
    <mergeCell ref="K114:K115"/>
    <mergeCell ref="L114:L115"/>
    <mergeCell ref="M114:M115"/>
    <mergeCell ref="A114:A115"/>
    <mergeCell ref="C114:C115"/>
    <mergeCell ref="D114:D115"/>
    <mergeCell ref="E114:E115"/>
    <mergeCell ref="F114:F115"/>
    <mergeCell ref="A116:A117"/>
    <mergeCell ref="C116:C117"/>
    <mergeCell ref="D116:D117"/>
    <mergeCell ref="E116:E117"/>
    <mergeCell ref="F116:F117"/>
    <mergeCell ref="B112:B113"/>
    <mergeCell ref="C112:C113"/>
    <mergeCell ref="D112:D113"/>
    <mergeCell ref="E112:E113"/>
    <mergeCell ref="F112:F113"/>
    <mergeCell ref="N112:N113"/>
    <mergeCell ref="H114:H115"/>
    <mergeCell ref="G114:G115"/>
    <mergeCell ref="G116:G117"/>
    <mergeCell ref="H116:H117"/>
    <mergeCell ref="K116:K117"/>
    <mergeCell ref="L116:L117"/>
    <mergeCell ref="N114:N115"/>
    <mergeCell ref="G112:G113"/>
    <mergeCell ref="N116:N117"/>
    <mergeCell ref="H112:H113"/>
    <mergeCell ref="I112:I113"/>
    <mergeCell ref="J112:J113"/>
    <mergeCell ref="K112:K113"/>
    <mergeCell ref="L112:L113"/>
    <mergeCell ref="N104:N105"/>
    <mergeCell ref="O104:O105"/>
    <mergeCell ref="P104:P105"/>
    <mergeCell ref="R104:R105"/>
    <mergeCell ref="M108:M109"/>
    <mergeCell ref="L108:L109"/>
    <mergeCell ref="M112:M113"/>
    <mergeCell ref="N108:N109"/>
    <mergeCell ref="A106:A107"/>
    <mergeCell ref="B106:AY107"/>
    <mergeCell ref="A108:A109"/>
    <mergeCell ref="B108:B109"/>
    <mergeCell ref="C108:C109"/>
    <mergeCell ref="D108:D109"/>
    <mergeCell ref="O108:O109"/>
    <mergeCell ref="P108:P109"/>
    <mergeCell ref="R108:R109"/>
    <mergeCell ref="AY108:AY109"/>
    <mergeCell ref="O112:O113"/>
    <mergeCell ref="P112:P113"/>
    <mergeCell ref="R112:R113"/>
    <mergeCell ref="AY112:AY113"/>
    <mergeCell ref="A110:A111"/>
    <mergeCell ref="B110:AY111"/>
    <mergeCell ref="I108:I109"/>
    <mergeCell ref="J108:J109"/>
    <mergeCell ref="K108:K109"/>
    <mergeCell ref="G108:G109"/>
    <mergeCell ref="H108:H109"/>
    <mergeCell ref="E108:E109"/>
    <mergeCell ref="F108:F109"/>
    <mergeCell ref="A112:A113"/>
    <mergeCell ref="AY104:AY105"/>
    <mergeCell ref="A102:A103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K102:K103"/>
    <mergeCell ref="L102:L103"/>
    <mergeCell ref="M102:M103"/>
    <mergeCell ref="N102:N103"/>
    <mergeCell ref="O102:O103"/>
    <mergeCell ref="P102:P103"/>
    <mergeCell ref="R102:R103"/>
    <mergeCell ref="AY102:AY103"/>
    <mergeCell ref="A104:A105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K104:K105"/>
    <mergeCell ref="L104:L105"/>
    <mergeCell ref="M104:M105"/>
    <mergeCell ref="G98:G99"/>
    <mergeCell ref="J96:J97"/>
    <mergeCell ref="K96:K97"/>
    <mergeCell ref="L96:L97"/>
    <mergeCell ref="M96:M97"/>
    <mergeCell ref="N96:N97"/>
    <mergeCell ref="K98:K99"/>
    <mergeCell ref="L98:L99"/>
    <mergeCell ref="M98:M99"/>
    <mergeCell ref="I96:I97"/>
    <mergeCell ref="A98:A99"/>
    <mergeCell ref="B98:B99"/>
    <mergeCell ref="C98:C99"/>
    <mergeCell ref="D98:D99"/>
    <mergeCell ref="E98:E99"/>
    <mergeCell ref="F98:F99"/>
    <mergeCell ref="P96:P97"/>
    <mergeCell ref="G96:G97"/>
    <mergeCell ref="H96:H97"/>
    <mergeCell ref="R96:R97"/>
    <mergeCell ref="AY96:AY97"/>
    <mergeCell ref="O96:O97"/>
    <mergeCell ref="N98:N99"/>
    <mergeCell ref="O98:O99"/>
    <mergeCell ref="P98:P99"/>
    <mergeCell ref="R98:R99"/>
    <mergeCell ref="AY98:AY99"/>
    <mergeCell ref="A100:A101"/>
    <mergeCell ref="B100:AY101"/>
    <mergeCell ref="H98:H99"/>
    <mergeCell ref="I98:I99"/>
    <mergeCell ref="J98:J99"/>
    <mergeCell ref="F78:F79"/>
    <mergeCell ref="G78:G79"/>
    <mergeCell ref="H78:H79"/>
    <mergeCell ref="I78:I79"/>
    <mergeCell ref="J78:J79"/>
    <mergeCell ref="K78:K79"/>
    <mergeCell ref="L78:L79"/>
    <mergeCell ref="M78:M79"/>
    <mergeCell ref="N78:N79"/>
    <mergeCell ref="O78:O79"/>
    <mergeCell ref="P78:P79"/>
    <mergeCell ref="R78:R79"/>
    <mergeCell ref="AY78:AY79"/>
    <mergeCell ref="A96:A97"/>
    <mergeCell ref="B96:B97"/>
    <mergeCell ref="C96:C97"/>
    <mergeCell ref="D96:D97"/>
    <mergeCell ref="E96:E97"/>
    <mergeCell ref="F96:F97"/>
    <mergeCell ref="AY74:AY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R76:R77"/>
    <mergeCell ref="AY76:AY77"/>
    <mergeCell ref="A78:A79"/>
    <mergeCell ref="B78:B79"/>
    <mergeCell ref="C78:C79"/>
    <mergeCell ref="D78:D79"/>
    <mergeCell ref="E78:E79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R72:R73"/>
    <mergeCell ref="J74:J75"/>
    <mergeCell ref="K74:K75"/>
    <mergeCell ref="L74:L75"/>
    <mergeCell ref="M74:M75"/>
    <mergeCell ref="N74:N75"/>
    <mergeCell ref="O74:O75"/>
    <mergeCell ref="P74:P75"/>
    <mergeCell ref="R74:R75"/>
    <mergeCell ref="AY72:AY73"/>
    <mergeCell ref="A74:A75"/>
    <mergeCell ref="B74:B75"/>
    <mergeCell ref="C74:C75"/>
    <mergeCell ref="D74:D75"/>
    <mergeCell ref="E74:E75"/>
    <mergeCell ref="F74:F75"/>
    <mergeCell ref="G74:G75"/>
    <mergeCell ref="H74:H75"/>
    <mergeCell ref="I74:I75"/>
    <mergeCell ref="J68:J69"/>
    <mergeCell ref="K68:K69"/>
    <mergeCell ref="L68:L69"/>
    <mergeCell ref="M68:M69"/>
    <mergeCell ref="N68:N69"/>
    <mergeCell ref="O68:O69"/>
    <mergeCell ref="P68:P69"/>
    <mergeCell ref="R68:R69"/>
    <mergeCell ref="AY68:AY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R70:R71"/>
    <mergeCell ref="AY70:AY71"/>
    <mergeCell ref="A72:A73"/>
    <mergeCell ref="B72:B73"/>
    <mergeCell ref="C72:C73"/>
    <mergeCell ref="D72:D73"/>
    <mergeCell ref="E72:E73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R66:R67"/>
    <mergeCell ref="AY66:AY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L60:L61"/>
    <mergeCell ref="M60:M61"/>
    <mergeCell ref="N60:N61"/>
    <mergeCell ref="O60:O61"/>
    <mergeCell ref="P60:P61"/>
    <mergeCell ref="R60:R61"/>
    <mergeCell ref="AY60:AY61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R62:R63"/>
    <mergeCell ref="AY62:AY63"/>
    <mergeCell ref="B64:AY64"/>
    <mergeCell ref="B65:AY65"/>
    <mergeCell ref="A66:A67"/>
    <mergeCell ref="B66:B67"/>
    <mergeCell ref="C66:C67"/>
    <mergeCell ref="D66:D67"/>
    <mergeCell ref="E66:E67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R58:R59"/>
    <mergeCell ref="AY58:AY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A58:A59"/>
    <mergeCell ref="B58:B59"/>
    <mergeCell ref="C58:C59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R56:R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A52:A53"/>
    <mergeCell ref="B52:B53"/>
    <mergeCell ref="C52:C53"/>
    <mergeCell ref="D52:D53"/>
    <mergeCell ref="E52:E53"/>
    <mergeCell ref="F52:F53"/>
    <mergeCell ref="P47:P48"/>
    <mergeCell ref="B49:AY49"/>
    <mergeCell ref="O50:O51"/>
    <mergeCell ref="P50:P51"/>
    <mergeCell ref="R50:R51"/>
    <mergeCell ref="AY50:AY51"/>
    <mergeCell ref="D58:D59"/>
    <mergeCell ref="E58:E59"/>
    <mergeCell ref="F58:F59"/>
    <mergeCell ref="G58:G59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R52:R53"/>
    <mergeCell ref="AY52:AY53"/>
    <mergeCell ref="L54:L55"/>
    <mergeCell ref="M54:M55"/>
    <mergeCell ref="N54:N55"/>
    <mergeCell ref="O54:O55"/>
    <mergeCell ref="P54:P55"/>
    <mergeCell ref="R54:R55"/>
    <mergeCell ref="AY54:AY55"/>
    <mergeCell ref="AY56:AY57"/>
    <mergeCell ref="G52:G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R47:R48"/>
    <mergeCell ref="AY47:AY48"/>
    <mergeCell ref="Q47:Q48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K47:K48"/>
    <mergeCell ref="L47:L48"/>
    <mergeCell ref="M47:M48"/>
    <mergeCell ref="N47:N48"/>
    <mergeCell ref="O47:O48"/>
    <mergeCell ref="A45:A46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K45:K46"/>
    <mergeCell ref="L45:L46"/>
    <mergeCell ref="M45:M46"/>
    <mergeCell ref="N45:N46"/>
    <mergeCell ref="O45:O46"/>
    <mergeCell ref="P45:P46"/>
    <mergeCell ref="R45:R46"/>
    <mergeCell ref="AY45:AY46"/>
    <mergeCell ref="A43:A44"/>
    <mergeCell ref="B43:B44"/>
    <mergeCell ref="C43:C44"/>
    <mergeCell ref="D43:D44"/>
    <mergeCell ref="E43:E44"/>
    <mergeCell ref="F43:F44"/>
    <mergeCell ref="Q43:Q44"/>
    <mergeCell ref="G43:G44"/>
    <mergeCell ref="H43:H44"/>
    <mergeCell ref="I43:I44"/>
    <mergeCell ref="J43:J44"/>
    <mergeCell ref="K43:K44"/>
    <mergeCell ref="L43:L44"/>
    <mergeCell ref="AY35:AY36"/>
    <mergeCell ref="B37:AY37"/>
    <mergeCell ref="B38:AY38"/>
    <mergeCell ref="O41:O42"/>
    <mergeCell ref="M43:M44"/>
    <mergeCell ref="N43:N44"/>
    <mergeCell ref="O43:O44"/>
    <mergeCell ref="P43:P44"/>
    <mergeCell ref="R43:R44"/>
    <mergeCell ref="AY43:AY44"/>
    <mergeCell ref="R39:R40"/>
    <mergeCell ref="AY39:AY40"/>
    <mergeCell ref="M41:M42"/>
    <mergeCell ref="N41:N42"/>
    <mergeCell ref="Q39:Q40"/>
    <mergeCell ref="H39:H40"/>
    <mergeCell ref="I39:I40"/>
    <mergeCell ref="J39:J40"/>
    <mergeCell ref="K39:K40"/>
    <mergeCell ref="L39:L40"/>
    <mergeCell ref="R35:R36"/>
    <mergeCell ref="F35:F36"/>
    <mergeCell ref="G35:G36"/>
    <mergeCell ref="H35:H36"/>
    <mergeCell ref="I35:I36"/>
    <mergeCell ref="J35:J36"/>
    <mergeCell ref="K35:K36"/>
    <mergeCell ref="G39:G40"/>
    <mergeCell ref="L35:L36"/>
    <mergeCell ref="M35:M36"/>
    <mergeCell ref="N35:N36"/>
    <mergeCell ref="O35:O36"/>
    <mergeCell ref="P35:P36"/>
    <mergeCell ref="N39:N40"/>
    <mergeCell ref="O39:O40"/>
    <mergeCell ref="P39:P40"/>
    <mergeCell ref="M39:M40"/>
    <mergeCell ref="A39:A40"/>
    <mergeCell ref="B39:B40"/>
    <mergeCell ref="C39:C40"/>
    <mergeCell ref="D39:D40"/>
    <mergeCell ref="E39:E40"/>
    <mergeCell ref="F39:F40"/>
    <mergeCell ref="J31:J32"/>
    <mergeCell ref="K31:K32"/>
    <mergeCell ref="L31:L32"/>
    <mergeCell ref="M31:M32"/>
    <mergeCell ref="N31:N32"/>
    <mergeCell ref="O31:O32"/>
    <mergeCell ref="P31:P32"/>
    <mergeCell ref="R31:R32"/>
    <mergeCell ref="AY31:AY32"/>
    <mergeCell ref="A33:A34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K33:K34"/>
    <mergeCell ref="L33:L34"/>
    <mergeCell ref="M33:M34"/>
    <mergeCell ref="N33:N34"/>
    <mergeCell ref="O33:O34"/>
    <mergeCell ref="P33:P34"/>
    <mergeCell ref="R33:R34"/>
    <mergeCell ref="AY33:AY34"/>
    <mergeCell ref="A35:A36"/>
    <mergeCell ref="B35:B36"/>
    <mergeCell ref="C35:C36"/>
    <mergeCell ref="D35:D36"/>
    <mergeCell ref="E35:E36"/>
    <mergeCell ref="F29:F30"/>
    <mergeCell ref="G29:G30"/>
    <mergeCell ref="H29:H30"/>
    <mergeCell ref="I29:I30"/>
    <mergeCell ref="J29:J30"/>
    <mergeCell ref="K29:K30"/>
    <mergeCell ref="L29:L30"/>
    <mergeCell ref="M29:M30"/>
    <mergeCell ref="N29:N30"/>
    <mergeCell ref="O29:O30"/>
    <mergeCell ref="P29:P30"/>
    <mergeCell ref="R29:R30"/>
    <mergeCell ref="AY29:AY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A29:A30"/>
    <mergeCell ref="B29:B30"/>
    <mergeCell ref="C29:C30"/>
    <mergeCell ref="D29:D30"/>
    <mergeCell ref="R25:R26"/>
    <mergeCell ref="AY25:AY26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K27:K28"/>
    <mergeCell ref="L27:L28"/>
    <mergeCell ref="M27:M28"/>
    <mergeCell ref="N27:N28"/>
    <mergeCell ref="O27:O28"/>
    <mergeCell ref="P27:P28"/>
    <mergeCell ref="R27:R28"/>
    <mergeCell ref="AY27:AY28"/>
    <mergeCell ref="Q25:Q26"/>
    <mergeCell ref="Q27:Q28"/>
    <mergeCell ref="E29:E30"/>
    <mergeCell ref="A22:A23"/>
    <mergeCell ref="B22:B23"/>
    <mergeCell ref="C22:C23"/>
    <mergeCell ref="D22:D23"/>
    <mergeCell ref="E22:E23"/>
    <mergeCell ref="F22:F23"/>
    <mergeCell ref="G22:G23"/>
    <mergeCell ref="H22:H23"/>
    <mergeCell ref="I22:I23"/>
    <mergeCell ref="J22:J23"/>
    <mergeCell ref="K22:K23"/>
    <mergeCell ref="L22:L23"/>
    <mergeCell ref="M22:M23"/>
    <mergeCell ref="N22:N23"/>
    <mergeCell ref="O22:O23"/>
    <mergeCell ref="P22:P23"/>
    <mergeCell ref="J25:J26"/>
    <mergeCell ref="K25:K26"/>
    <mergeCell ref="L25:L26"/>
    <mergeCell ref="M25:M26"/>
    <mergeCell ref="N25:N26"/>
    <mergeCell ref="O25:O26"/>
    <mergeCell ref="P25:P26"/>
    <mergeCell ref="R22:R23"/>
    <mergeCell ref="AY22:AY23"/>
    <mergeCell ref="B24:AY24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B19:AY19"/>
    <mergeCell ref="A20:A21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  <mergeCell ref="O20:O21"/>
    <mergeCell ref="P20:P21"/>
    <mergeCell ref="R20:R21"/>
    <mergeCell ref="AV20:AV21"/>
    <mergeCell ref="AW20:AW21"/>
    <mergeCell ref="AX20:AX21"/>
    <mergeCell ref="AY20:AY21"/>
    <mergeCell ref="A12:D12"/>
    <mergeCell ref="AV12:AX12"/>
    <mergeCell ref="A13:D13"/>
    <mergeCell ref="AV13:AX13"/>
    <mergeCell ref="A15:A17"/>
    <mergeCell ref="B15:B17"/>
    <mergeCell ref="C15:C17"/>
    <mergeCell ref="D15:D17"/>
    <mergeCell ref="E15:J15"/>
    <mergeCell ref="K15:L16"/>
    <mergeCell ref="M15:M17"/>
    <mergeCell ref="N15:N17"/>
    <mergeCell ref="O15:P16"/>
    <mergeCell ref="R15:R17"/>
    <mergeCell ref="S15:S17"/>
    <mergeCell ref="T15:AX16"/>
    <mergeCell ref="Q15:Q17"/>
    <mergeCell ref="G11:J11"/>
    <mergeCell ref="AV11:AX11"/>
    <mergeCell ref="AY15:AY17"/>
    <mergeCell ref="E16:G16"/>
    <mergeCell ref="H16:J16"/>
    <mergeCell ref="E18:G18"/>
    <mergeCell ref="H18:J18"/>
    <mergeCell ref="K18:L18"/>
    <mergeCell ref="O18:P18"/>
    <mergeCell ref="T18:AX18"/>
    <mergeCell ref="M139:M140"/>
    <mergeCell ref="N139:N140"/>
    <mergeCell ref="O139:O140"/>
    <mergeCell ref="P139:P140"/>
    <mergeCell ref="Q139:Q140"/>
    <mergeCell ref="AW7:AY7"/>
    <mergeCell ref="AO8:AY8"/>
    <mergeCell ref="A9:AU9"/>
    <mergeCell ref="AV9:AX9"/>
    <mergeCell ref="A11:D11"/>
    <mergeCell ref="G139:G140"/>
    <mergeCell ref="H139:H140"/>
    <mergeCell ref="I139:I140"/>
    <mergeCell ref="J139:J140"/>
    <mergeCell ref="K139:K140"/>
    <mergeCell ref="L139:L140"/>
    <mergeCell ref="A139:A140"/>
    <mergeCell ref="B139:B140"/>
    <mergeCell ref="C139:C140"/>
    <mergeCell ref="D139:D140"/>
    <mergeCell ref="E139:E140"/>
    <mergeCell ref="F139:F140"/>
    <mergeCell ref="Q133:Q134"/>
    <mergeCell ref="A154:A155"/>
    <mergeCell ref="B154:B155"/>
    <mergeCell ref="C154:C155"/>
    <mergeCell ref="D154:D155"/>
    <mergeCell ref="E154:E155"/>
    <mergeCell ref="F154:F155"/>
    <mergeCell ref="G154:G155"/>
    <mergeCell ref="Q150:Q151"/>
    <mergeCell ref="Q137:Q138"/>
    <mergeCell ref="N154:N155"/>
    <mergeCell ref="O154:O155"/>
    <mergeCell ref="P154:P155"/>
    <mergeCell ref="R154:R155"/>
    <mergeCell ref="AY154:AY155"/>
    <mergeCell ref="Q152:Q153"/>
    <mergeCell ref="Q154:Q155"/>
    <mergeCell ref="H154:H155"/>
    <mergeCell ref="I154:I155"/>
    <mergeCell ref="J154:J155"/>
    <mergeCell ref="K154:K155"/>
    <mergeCell ref="L154:L155"/>
    <mergeCell ref="M154:M155"/>
    <mergeCell ref="R139:R140"/>
    <mergeCell ref="AY139:AY140"/>
    <mergeCell ref="AY135:AY136"/>
    <mergeCell ref="A137:A138"/>
    <mergeCell ref="B137:B138"/>
    <mergeCell ref="C137:C138"/>
    <mergeCell ref="D137:D138"/>
    <mergeCell ref="E137:E138"/>
    <mergeCell ref="F137:F138"/>
  </mergeCells>
  <conditionalFormatting sqref="E217:J220 E188:J215 E161:J164 F131 F133 F135 F137 F141 F143 E169:J186 E166:J167 E112:J129 E108:J109 E102:J105 E20:J23 E131:E144 F139 E66:J99 E25:J36 E39:J48 E50:J63 G131:J144 E146:J159">
    <cfRule type="timePeriod" dxfId="197" priority="55" stopIfTrue="1" timePeriod="tomorrow">
      <formula>FLOOR(E20,1)=TODAY()+1</formula>
    </cfRule>
    <cfRule type="timePeriod" dxfId="196" priority="56" stopIfTrue="1" timePeriod="today">
      <formula>FLOOR(E20,1)=TODAY()</formula>
    </cfRule>
    <cfRule type="timePeriod" dxfId="195" priority="57" stopIfTrue="1" timePeriod="yesterday">
      <formula>FLOOR(E20,1)=TODAY()-1</formula>
    </cfRule>
  </conditionalFormatting>
  <conditionalFormatting sqref="F333:G336 I333:J336 F216:G216 I216:J216 F221:G221 I221:J221 I187:J205 F187:G205 F160:G160 I160:J160 F165:G165 I165:J165 I145:J147 I168:J172 F168:G172 F133 F135 F137 F141 F143 F118:F131 G118:G130 I112:J130 F112:G117 F108:G109 I108:J109 I102:J105 F102:G105 E62:E63 I9:J13 F9:G13 F15:G24 I15:J24 D131:E144 F139 F37:G99 E25:J36 I37:J99 F148 F150 F152 F156 F145:G147 F154 G131:J144 I146:I159 F158">
    <cfRule type="timePeriod" dxfId="194" priority="52" stopIfTrue="1" timePeriod="tomorrow">
      <formula>FLOOR(D9,1)=TODAY()+1</formula>
    </cfRule>
    <cfRule type="timePeriod" dxfId="193" priority="53" stopIfTrue="1" timePeriod="today">
      <formula>FLOOR(D9,1)=TODAY()</formula>
    </cfRule>
    <cfRule type="timePeriod" dxfId="192" priority="54" stopIfTrue="1" timePeriod="yesterday">
      <formula>FLOOR(D9,1)=TODAY()-1</formula>
    </cfRule>
  </conditionalFormatting>
  <pageMargins left="0.70866141732283472" right="0.70866141732283472" top="0.74803149606299213" bottom="0.74803149606299213" header="0.31496062992125984" footer="0.31496062992125984"/>
  <pageSetup paperSize="8" scale="22" fitToHeight="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5">
    <pageSetUpPr fitToPage="1"/>
  </sheetPr>
  <dimension ref="A1:BE267"/>
  <sheetViews>
    <sheetView zoomScale="70" zoomScaleNormal="70" workbookViewId="0">
      <selection activeCell="B244" sqref="B244:C244"/>
    </sheetView>
  </sheetViews>
  <sheetFormatPr defaultRowHeight="15"/>
  <cols>
    <col min="1" max="1" width="9.28515625" style="676" bestFit="1" customWidth="1"/>
    <col min="2" max="2" width="101.5703125" style="677" customWidth="1"/>
    <col min="3" max="3" width="14.140625" style="676" customWidth="1"/>
    <col min="4" max="4" width="13.7109375" style="676" customWidth="1"/>
    <col min="5" max="5" width="12.42578125" style="676" bestFit="1" customWidth="1"/>
    <col min="6" max="6" width="10.7109375" style="676" customWidth="1"/>
    <col min="7" max="7" width="14.28515625" style="676" bestFit="1" customWidth="1"/>
    <col min="8" max="9" width="12.42578125" style="676" bestFit="1" customWidth="1"/>
    <col min="10" max="10" width="11.85546875" style="676" customWidth="1"/>
    <col min="11" max="11" width="12.28515625" style="676" customWidth="1"/>
    <col min="12" max="12" width="11" style="676" customWidth="1"/>
    <col min="13" max="13" width="14.5703125" style="469" customWidth="1"/>
    <col min="14" max="14" width="13.42578125" style="676" customWidth="1"/>
    <col min="15" max="15" width="12" style="469" customWidth="1"/>
    <col min="16" max="16" width="10.5703125" style="676" customWidth="1"/>
    <col min="17" max="17" width="13.7109375" style="676" hidden="1" customWidth="1"/>
    <col min="18" max="18" width="26.140625" style="676" hidden="1" customWidth="1"/>
    <col min="19" max="19" width="10.140625" style="676" bestFit="1" customWidth="1"/>
    <col min="20" max="20" width="9.5703125" style="676" customWidth="1"/>
    <col min="21" max="21" width="9" style="676" bestFit="1" customWidth="1"/>
    <col min="22" max="23" width="8" style="676" customWidth="1"/>
    <col min="24" max="24" width="8.5703125" style="676" customWidth="1"/>
    <col min="25" max="25" width="7.85546875" style="676" customWidth="1"/>
    <col min="26" max="26" width="9" style="676" customWidth="1"/>
    <col min="27" max="27" width="7.7109375" style="676" customWidth="1"/>
    <col min="28" max="28" width="8" style="676" customWidth="1"/>
    <col min="29" max="29" width="8.28515625" style="676" customWidth="1"/>
    <col min="30" max="32" width="8.7109375" style="676" customWidth="1"/>
    <col min="33" max="33" width="8.140625" style="676" customWidth="1"/>
    <col min="34" max="34" width="8.85546875" style="676" customWidth="1"/>
    <col min="35" max="35" width="8.7109375" style="676" customWidth="1"/>
    <col min="36" max="36" width="8.5703125" style="676" customWidth="1"/>
    <col min="37" max="37" width="8.85546875" style="676" customWidth="1"/>
    <col min="38" max="38" width="7.7109375" style="676" customWidth="1"/>
    <col min="39" max="39" width="8" style="676" customWidth="1"/>
    <col min="40" max="40" width="7.85546875" style="676" customWidth="1"/>
    <col min="41" max="41" width="7.5703125" style="676" customWidth="1"/>
    <col min="42" max="42" width="8.5703125" style="676" customWidth="1"/>
    <col min="43" max="44" width="8" style="676" customWidth="1"/>
    <col min="45" max="45" width="10" style="676" customWidth="1"/>
    <col min="46" max="47" width="8.85546875" style="676" customWidth="1"/>
    <col min="48" max="48" width="7.85546875" style="676" customWidth="1"/>
    <col min="49" max="49" width="7.140625" style="676" customWidth="1"/>
    <col min="50" max="50" width="35.140625" style="676" customWidth="1"/>
    <col min="51" max="51" width="2" style="676" bestFit="1" customWidth="1"/>
    <col min="52" max="52" width="39" style="676" bestFit="1" customWidth="1"/>
    <col min="53" max="53" width="9.140625" style="676" customWidth="1"/>
    <col min="54" max="16384" width="9.140625" style="676"/>
  </cols>
  <sheetData>
    <row r="1" spans="1:57" ht="24.75" customHeight="1">
      <c r="A1" s="841"/>
      <c r="B1" s="842"/>
      <c r="C1" s="841"/>
      <c r="D1" s="841"/>
      <c r="E1" s="841"/>
      <c r="F1" s="841"/>
      <c r="G1" s="841"/>
      <c r="H1" s="841"/>
      <c r="I1" s="841"/>
      <c r="J1" s="841"/>
      <c r="K1" s="841"/>
      <c r="L1" s="841"/>
      <c r="M1" s="841"/>
      <c r="N1" s="841"/>
      <c r="O1" s="841"/>
      <c r="P1" s="841"/>
      <c r="Q1" s="841"/>
      <c r="R1" s="841"/>
      <c r="S1" s="841"/>
      <c r="T1" s="841"/>
      <c r="U1" s="841"/>
      <c r="V1" s="841"/>
      <c r="W1" s="841"/>
      <c r="X1" s="841"/>
      <c r="Y1" s="841"/>
      <c r="Z1" s="841"/>
      <c r="AA1" s="841"/>
      <c r="AB1" s="841"/>
      <c r="AC1" s="841"/>
      <c r="AD1" s="841"/>
      <c r="AE1" s="841"/>
      <c r="AF1" s="841"/>
      <c r="AG1" s="841"/>
      <c r="AH1" s="841"/>
      <c r="AI1" s="841"/>
      <c r="AJ1" s="841"/>
      <c r="AK1" s="841"/>
      <c r="AL1" s="841"/>
      <c r="AM1" s="841"/>
      <c r="AN1" s="841"/>
      <c r="AO1" s="841"/>
      <c r="AP1" s="841"/>
      <c r="AQ1" s="841"/>
      <c r="AR1" s="841"/>
      <c r="AS1" s="843"/>
      <c r="AT1" s="844"/>
      <c r="AU1" s="844"/>
      <c r="AV1" s="844"/>
      <c r="AW1" s="844"/>
      <c r="AX1" s="841"/>
      <c r="AY1" s="841"/>
      <c r="AZ1" s="841"/>
      <c r="BA1" s="841"/>
      <c r="BB1" s="841"/>
      <c r="BC1" s="841"/>
      <c r="BD1" s="841"/>
      <c r="BE1" s="841"/>
    </row>
    <row r="2" spans="1:57" ht="15.75">
      <c r="A2" s="841"/>
      <c r="B2" s="845" t="s">
        <v>1214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5" t="s">
        <v>1214</v>
      </c>
      <c r="AT2" s="846"/>
      <c r="AU2" s="846"/>
      <c r="AV2" s="846"/>
      <c r="AW2" s="846"/>
      <c r="AX2" s="841"/>
      <c r="AY2" s="841"/>
      <c r="AZ2" s="841"/>
      <c r="BA2" s="841"/>
      <c r="BB2" s="841"/>
      <c r="BC2" s="841"/>
      <c r="BD2" s="841"/>
      <c r="BE2" s="841"/>
    </row>
    <row r="3" spans="1:57" ht="15.75">
      <c r="A3" s="841"/>
      <c r="B3" s="845" t="s">
        <v>1213</v>
      </c>
      <c r="C3" s="841"/>
      <c r="D3" s="841"/>
      <c r="E3" s="841"/>
      <c r="F3" s="841"/>
      <c r="G3" s="841"/>
      <c r="H3" s="841"/>
      <c r="I3" s="841"/>
      <c r="J3" s="841"/>
      <c r="K3" s="841"/>
      <c r="L3" s="841"/>
      <c r="M3" s="841"/>
      <c r="N3" s="841"/>
      <c r="O3" s="841"/>
      <c r="P3" s="841"/>
      <c r="Q3" s="841"/>
      <c r="R3" s="841"/>
      <c r="S3" s="841"/>
      <c r="T3" s="841"/>
      <c r="U3" s="841"/>
      <c r="V3" s="841"/>
      <c r="W3" s="841"/>
      <c r="X3" s="841"/>
      <c r="Y3" s="841"/>
      <c r="Z3" s="841"/>
      <c r="AA3" s="841"/>
      <c r="AB3" s="841"/>
      <c r="AC3" s="841"/>
      <c r="AD3" s="841"/>
      <c r="AE3" s="841"/>
      <c r="AF3" s="841"/>
      <c r="AG3" s="841"/>
      <c r="AH3" s="841"/>
      <c r="AI3" s="841"/>
      <c r="AJ3" s="841"/>
      <c r="AK3" s="841"/>
      <c r="AL3" s="841"/>
      <c r="AM3" s="841"/>
      <c r="AN3" s="841"/>
      <c r="AO3" s="841"/>
      <c r="AP3" s="841"/>
      <c r="AQ3" s="841"/>
      <c r="AR3" s="841"/>
      <c r="AS3" s="845" t="s">
        <v>1213</v>
      </c>
      <c r="AT3" s="847"/>
      <c r="AU3" s="847"/>
      <c r="AV3" s="847"/>
      <c r="AW3" s="847"/>
      <c r="AX3" s="841"/>
      <c r="AY3" s="841"/>
      <c r="AZ3" s="841"/>
      <c r="BA3" s="841"/>
      <c r="BB3" s="841"/>
      <c r="BC3" s="841"/>
      <c r="BD3" s="841"/>
      <c r="BE3" s="841"/>
    </row>
    <row r="4" spans="1:57" s="691" customFormat="1" ht="86.25" customHeight="1">
      <c r="A4" s="1050"/>
      <c r="B4" s="1050"/>
      <c r="C4" s="1050"/>
      <c r="D4" s="1050"/>
      <c r="E4" s="1050"/>
      <c r="F4" s="1050"/>
      <c r="G4" s="1050"/>
      <c r="H4" s="1050"/>
      <c r="I4" s="1050"/>
      <c r="J4" s="1050"/>
      <c r="K4" s="1050"/>
      <c r="L4" s="1050"/>
      <c r="M4" s="1050"/>
      <c r="N4" s="1050"/>
      <c r="O4" s="1050"/>
      <c r="P4" s="1050"/>
      <c r="Q4" s="1050"/>
      <c r="R4" s="1050"/>
      <c r="S4" s="1050"/>
      <c r="T4" s="1050"/>
      <c r="U4" s="1050"/>
      <c r="V4" s="1050"/>
      <c r="W4" s="1050"/>
      <c r="X4" s="1050"/>
      <c r="Y4" s="1050"/>
      <c r="Z4" s="1050"/>
      <c r="AA4" s="1050"/>
      <c r="AB4" s="1050"/>
      <c r="AC4" s="1050"/>
      <c r="AD4" s="1050"/>
      <c r="AE4" s="1050"/>
      <c r="AF4" s="1050"/>
      <c r="AG4" s="1050"/>
      <c r="AH4" s="1050"/>
      <c r="AI4" s="1050"/>
      <c r="AJ4" s="1050"/>
      <c r="AK4" s="1050"/>
      <c r="AL4" s="1050"/>
      <c r="AM4" s="1050"/>
      <c r="AN4" s="1050"/>
      <c r="AO4" s="1050"/>
      <c r="AP4" s="1050"/>
      <c r="AQ4" s="1050"/>
      <c r="AR4" s="1050"/>
      <c r="AS4" s="1050"/>
      <c r="AT4" s="1050"/>
      <c r="AU4" s="1050"/>
      <c r="AV4" s="1270"/>
      <c r="AW4" s="1270"/>
      <c r="AX4" s="347"/>
      <c r="AY4" s="848"/>
      <c r="AZ4" s="845" t="s">
        <v>1212</v>
      </c>
      <c r="BA4" s="846"/>
      <c r="BB4" s="846"/>
      <c r="BC4" s="846"/>
      <c r="BD4" s="846"/>
      <c r="BE4" s="846"/>
    </row>
    <row r="5" spans="1:57" s="689" customFormat="1" ht="21.6" customHeight="1">
      <c r="A5" s="1051"/>
      <c r="B5" s="1051"/>
      <c r="C5" s="1051"/>
      <c r="D5" s="1051"/>
      <c r="E5" s="355"/>
      <c r="F5" s="355"/>
      <c r="G5" s="1272"/>
      <c r="H5" s="1272"/>
      <c r="I5" s="1272"/>
      <c r="J5" s="1272"/>
      <c r="K5" s="356"/>
      <c r="L5" s="356"/>
      <c r="M5" s="356"/>
      <c r="N5" s="355"/>
      <c r="O5" s="357"/>
      <c r="P5" s="357"/>
      <c r="Q5" s="357"/>
      <c r="R5" s="358"/>
      <c r="S5" s="358"/>
      <c r="T5" s="358"/>
      <c r="U5" s="358"/>
      <c r="V5" s="358"/>
      <c r="W5" s="358"/>
      <c r="X5" s="358"/>
      <c r="Y5" s="356"/>
      <c r="Z5" s="356"/>
      <c r="AA5" s="356"/>
      <c r="AB5" s="356"/>
      <c r="AC5" s="356"/>
      <c r="AD5" s="355"/>
      <c r="AE5" s="355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361"/>
      <c r="AS5" s="849"/>
      <c r="AT5" s="849"/>
      <c r="AU5" s="361"/>
      <c r="AV5" s="1271"/>
      <c r="AW5" s="1271"/>
      <c r="AX5" s="347"/>
      <c r="AY5" s="850"/>
      <c r="AZ5" s="851"/>
      <c r="BA5" s="851"/>
      <c r="BB5" s="851"/>
      <c r="BC5" s="851"/>
      <c r="BD5" s="851"/>
      <c r="BE5" s="851"/>
    </row>
    <row r="6" spans="1:57" s="689" customFormat="1" ht="22.5">
      <c r="A6" s="1051"/>
      <c r="B6" s="1051"/>
      <c r="C6" s="1051"/>
      <c r="D6" s="1051"/>
      <c r="E6" s="362"/>
      <c r="F6" s="362"/>
      <c r="G6" s="358"/>
      <c r="H6" s="358"/>
      <c r="I6" s="358"/>
      <c r="J6" s="358"/>
      <c r="K6" s="363"/>
      <c r="L6" s="363"/>
      <c r="M6" s="357"/>
      <c r="N6" s="363"/>
      <c r="O6" s="364"/>
      <c r="P6" s="357"/>
      <c r="Q6" s="357"/>
      <c r="R6" s="358"/>
      <c r="S6" s="358"/>
      <c r="T6" s="365"/>
      <c r="U6" s="358"/>
      <c r="V6" s="358"/>
      <c r="W6" s="358"/>
      <c r="X6" s="358"/>
      <c r="Y6" s="355"/>
      <c r="Z6" s="355"/>
      <c r="AA6" s="355"/>
      <c r="AB6" s="355"/>
      <c r="AC6" s="355"/>
      <c r="AD6" s="366"/>
      <c r="AE6" s="362"/>
      <c r="AF6" s="946"/>
      <c r="AG6" s="946"/>
      <c r="AH6" s="946"/>
      <c r="AI6" s="946"/>
      <c r="AJ6" s="946"/>
      <c r="AK6" s="946"/>
      <c r="AL6" s="946"/>
      <c r="AM6" s="946"/>
      <c r="AN6" s="946"/>
      <c r="AO6" s="946"/>
      <c r="AP6" s="946"/>
      <c r="AQ6" s="946"/>
      <c r="AR6" s="361"/>
      <c r="AS6" s="849"/>
      <c r="AT6" s="849"/>
      <c r="AU6" s="361"/>
      <c r="AV6" s="1271"/>
      <c r="AW6" s="1271"/>
      <c r="AX6" s="347"/>
      <c r="AY6" s="850"/>
      <c r="AZ6" s="850"/>
      <c r="BA6" s="850"/>
      <c r="BB6" s="850"/>
      <c r="BC6" s="850"/>
      <c r="BD6" s="850"/>
      <c r="BE6" s="850"/>
    </row>
    <row r="7" spans="1:57" s="689" customFormat="1" ht="19.5" thickBot="1">
      <c r="A7" s="1051"/>
      <c r="B7" s="1051"/>
      <c r="C7" s="1051"/>
      <c r="D7" s="1051"/>
      <c r="E7" s="362"/>
      <c r="F7" s="362"/>
      <c r="G7" s="362"/>
      <c r="H7" s="362"/>
      <c r="I7" s="362"/>
      <c r="J7" s="362"/>
      <c r="K7" s="362"/>
      <c r="L7" s="367"/>
      <c r="M7" s="362"/>
      <c r="N7" s="362"/>
      <c r="O7" s="362"/>
      <c r="P7" s="362"/>
      <c r="Q7" s="362"/>
      <c r="R7" s="362"/>
      <c r="S7" s="366"/>
      <c r="T7" s="366"/>
      <c r="U7" s="366"/>
      <c r="V7" s="366"/>
      <c r="W7" s="366"/>
      <c r="X7" s="366"/>
      <c r="Y7" s="366"/>
      <c r="Z7" s="366"/>
      <c r="AA7" s="366"/>
      <c r="AB7" s="366"/>
      <c r="AC7" s="366"/>
      <c r="AD7" s="366"/>
      <c r="AE7" s="362"/>
      <c r="AF7" s="946"/>
      <c r="AG7" s="946"/>
      <c r="AH7" s="946"/>
      <c r="AI7" s="946"/>
      <c r="AJ7" s="946"/>
      <c r="AK7" s="946"/>
      <c r="AL7" s="946"/>
      <c r="AM7" s="946"/>
      <c r="AN7" s="946"/>
      <c r="AO7" s="946"/>
      <c r="AP7" s="946"/>
      <c r="AQ7" s="946"/>
      <c r="AR7" s="361"/>
      <c r="AS7" s="849"/>
      <c r="AT7" s="849"/>
      <c r="AU7" s="361"/>
      <c r="AV7" s="1271"/>
      <c r="AW7" s="1271"/>
      <c r="AX7" s="347"/>
      <c r="AY7" s="850"/>
      <c r="AZ7" s="850"/>
      <c r="BA7" s="850"/>
      <c r="BB7" s="850"/>
      <c r="BC7" s="850"/>
      <c r="BD7" s="850"/>
      <c r="BE7" s="850"/>
    </row>
    <row r="8" spans="1:57" s="853" customFormat="1" ht="27" customHeight="1">
      <c r="A8" s="1571" t="s">
        <v>9</v>
      </c>
      <c r="B8" s="1577" t="s">
        <v>10</v>
      </c>
      <c r="C8" s="1570" t="s">
        <v>11</v>
      </c>
      <c r="D8" s="1570" t="s">
        <v>12</v>
      </c>
      <c r="E8" s="1569" t="s">
        <v>13</v>
      </c>
      <c r="F8" s="1569"/>
      <c r="G8" s="1569"/>
      <c r="H8" s="1569"/>
      <c r="I8" s="1569"/>
      <c r="J8" s="1569"/>
      <c r="K8" s="1569" t="s">
        <v>14</v>
      </c>
      <c r="L8" s="1569"/>
      <c r="M8" s="1570" t="s">
        <v>15</v>
      </c>
      <c r="N8" s="1569" t="s">
        <v>16</v>
      </c>
      <c r="O8" s="1569" t="s">
        <v>17</v>
      </c>
      <c r="P8" s="1569"/>
      <c r="Q8" s="1570" t="s">
        <v>1211</v>
      </c>
      <c r="R8" s="1569" t="s">
        <v>18</v>
      </c>
      <c r="S8" s="1569" t="s">
        <v>19</v>
      </c>
      <c r="T8" s="1573" t="s">
        <v>1236</v>
      </c>
      <c r="U8" s="1574"/>
      <c r="V8" s="1574"/>
      <c r="W8" s="1574"/>
      <c r="X8" s="1574"/>
      <c r="Y8" s="1574"/>
      <c r="Z8" s="1574"/>
      <c r="AA8" s="1574"/>
      <c r="AB8" s="1574"/>
      <c r="AC8" s="1574"/>
      <c r="AD8" s="1574"/>
      <c r="AE8" s="1574"/>
      <c r="AF8" s="1574"/>
      <c r="AG8" s="1574"/>
      <c r="AH8" s="1574"/>
      <c r="AI8" s="1574"/>
      <c r="AJ8" s="1574"/>
      <c r="AK8" s="1574"/>
      <c r="AL8" s="1574"/>
      <c r="AM8" s="1574"/>
      <c r="AN8" s="1574"/>
      <c r="AO8" s="1574"/>
      <c r="AP8" s="1574"/>
      <c r="AQ8" s="1574"/>
      <c r="AR8" s="1574"/>
      <c r="AS8" s="1574"/>
      <c r="AT8" s="1574"/>
      <c r="AU8" s="1574"/>
      <c r="AV8" s="1574"/>
      <c r="AW8" s="1574"/>
      <c r="AX8" s="1575" t="s">
        <v>21</v>
      </c>
      <c r="AY8" s="852"/>
      <c r="AZ8" s="852"/>
      <c r="BA8" s="852"/>
      <c r="BB8" s="852"/>
      <c r="BC8" s="852"/>
      <c r="BD8" s="852"/>
      <c r="BE8" s="852"/>
    </row>
    <row r="9" spans="1:57" s="853" customFormat="1" ht="15" customHeight="1">
      <c r="A9" s="1572"/>
      <c r="B9" s="1578"/>
      <c r="C9" s="1044"/>
      <c r="D9" s="1044"/>
      <c r="E9" s="1041" t="s">
        <v>22</v>
      </c>
      <c r="F9" s="1041"/>
      <c r="G9" s="1034"/>
      <c r="H9" s="1041" t="s">
        <v>23</v>
      </c>
      <c r="I9" s="1041"/>
      <c r="J9" s="1041"/>
      <c r="K9" s="1041"/>
      <c r="L9" s="1041"/>
      <c r="M9" s="1044"/>
      <c r="N9" s="1041"/>
      <c r="O9" s="1041"/>
      <c r="P9" s="1041"/>
      <c r="Q9" s="1044"/>
      <c r="R9" s="1041"/>
      <c r="S9" s="1041"/>
      <c r="T9" s="1122"/>
      <c r="U9" s="1123"/>
      <c r="V9" s="1123"/>
      <c r="W9" s="1123"/>
      <c r="X9" s="1123"/>
      <c r="Y9" s="1123"/>
      <c r="Z9" s="1123"/>
      <c r="AA9" s="1123"/>
      <c r="AB9" s="1123"/>
      <c r="AC9" s="1123"/>
      <c r="AD9" s="1123"/>
      <c r="AE9" s="1123"/>
      <c r="AF9" s="1123"/>
      <c r="AG9" s="1123"/>
      <c r="AH9" s="1123"/>
      <c r="AI9" s="1123"/>
      <c r="AJ9" s="1123"/>
      <c r="AK9" s="1123"/>
      <c r="AL9" s="1123"/>
      <c r="AM9" s="1123"/>
      <c r="AN9" s="1123"/>
      <c r="AO9" s="1123"/>
      <c r="AP9" s="1123"/>
      <c r="AQ9" s="1123"/>
      <c r="AR9" s="1123"/>
      <c r="AS9" s="1123"/>
      <c r="AT9" s="1123"/>
      <c r="AU9" s="1123"/>
      <c r="AV9" s="1123"/>
      <c r="AW9" s="1123"/>
      <c r="AX9" s="1576"/>
      <c r="AY9" s="852"/>
      <c r="AZ9" s="852"/>
      <c r="BA9" s="852"/>
      <c r="BB9" s="852"/>
      <c r="BC9" s="852"/>
      <c r="BD9" s="852"/>
      <c r="BE9" s="852"/>
    </row>
    <row r="10" spans="1:57" s="853" customFormat="1" ht="21.75" customHeight="1">
      <c r="A10" s="1572"/>
      <c r="B10" s="1579"/>
      <c r="C10" s="1045"/>
      <c r="D10" s="1045"/>
      <c r="E10" s="942" t="s">
        <v>24</v>
      </c>
      <c r="F10" s="942" t="s">
        <v>25</v>
      </c>
      <c r="G10" s="942" t="s">
        <v>26</v>
      </c>
      <c r="H10" s="942" t="s">
        <v>24</v>
      </c>
      <c r="I10" s="942" t="s">
        <v>25</v>
      </c>
      <c r="J10" s="942" t="s">
        <v>26</v>
      </c>
      <c r="K10" s="942" t="s">
        <v>24</v>
      </c>
      <c r="L10" s="942" t="s">
        <v>26</v>
      </c>
      <c r="M10" s="1045"/>
      <c r="N10" s="1041"/>
      <c r="O10" s="942" t="s">
        <v>24</v>
      </c>
      <c r="P10" s="942" t="s">
        <v>26</v>
      </c>
      <c r="Q10" s="1045"/>
      <c r="R10" s="1041"/>
      <c r="S10" s="1041"/>
      <c r="T10" s="51">
        <v>1</v>
      </c>
      <c r="U10" s="51">
        <v>2</v>
      </c>
      <c r="V10" s="51">
        <v>3</v>
      </c>
      <c r="W10" s="51">
        <v>4</v>
      </c>
      <c r="X10" s="51">
        <v>5</v>
      </c>
      <c r="Y10" s="51">
        <v>6</v>
      </c>
      <c r="Z10" s="51">
        <v>7</v>
      </c>
      <c r="AA10" s="51">
        <v>8</v>
      </c>
      <c r="AB10" s="51">
        <v>9</v>
      </c>
      <c r="AC10" s="51">
        <v>10</v>
      </c>
      <c r="AD10" s="51">
        <v>11</v>
      </c>
      <c r="AE10" s="51">
        <v>12</v>
      </c>
      <c r="AF10" s="51">
        <v>13</v>
      </c>
      <c r="AG10" s="51">
        <v>14</v>
      </c>
      <c r="AH10" s="51">
        <v>15</v>
      </c>
      <c r="AI10" s="51">
        <v>16</v>
      </c>
      <c r="AJ10" s="51">
        <v>17</v>
      </c>
      <c r="AK10" s="51">
        <v>18</v>
      </c>
      <c r="AL10" s="51">
        <v>19</v>
      </c>
      <c r="AM10" s="51">
        <v>20</v>
      </c>
      <c r="AN10" s="51">
        <v>21</v>
      </c>
      <c r="AO10" s="51">
        <v>22</v>
      </c>
      <c r="AP10" s="51">
        <v>23</v>
      </c>
      <c r="AQ10" s="51">
        <v>24</v>
      </c>
      <c r="AR10" s="51">
        <v>25</v>
      </c>
      <c r="AS10" s="51">
        <v>26</v>
      </c>
      <c r="AT10" s="51">
        <v>27</v>
      </c>
      <c r="AU10" s="51">
        <v>28</v>
      </c>
      <c r="AV10" s="51">
        <v>29</v>
      </c>
      <c r="AW10" s="51">
        <v>30</v>
      </c>
      <c r="AX10" s="1576"/>
      <c r="AY10" s="852"/>
      <c r="AZ10" s="852"/>
      <c r="BA10" s="852"/>
      <c r="BB10" s="852"/>
      <c r="BC10" s="852"/>
      <c r="BD10" s="852"/>
      <c r="BE10" s="852"/>
    </row>
    <row r="11" spans="1:57" s="859" customFormat="1" ht="12.75">
      <c r="A11" s="854">
        <v>1</v>
      </c>
      <c r="B11" s="855">
        <v>2</v>
      </c>
      <c r="C11" s="944">
        <v>3</v>
      </c>
      <c r="D11" s="944">
        <v>4</v>
      </c>
      <c r="E11" s="944">
        <v>5</v>
      </c>
      <c r="F11" s="944"/>
      <c r="G11" s="944"/>
      <c r="H11" s="944">
        <v>6</v>
      </c>
      <c r="I11" s="944"/>
      <c r="J11" s="944"/>
      <c r="K11" s="1047" t="s">
        <v>27</v>
      </c>
      <c r="L11" s="1047"/>
      <c r="M11" s="943" t="s">
        <v>28</v>
      </c>
      <c r="N11" s="943" t="s">
        <v>29</v>
      </c>
      <c r="O11" s="1046">
        <v>10</v>
      </c>
      <c r="P11" s="1046"/>
      <c r="Q11" s="944"/>
      <c r="R11" s="944">
        <v>11</v>
      </c>
      <c r="S11" s="71">
        <v>12</v>
      </c>
      <c r="T11" s="945">
        <v>13</v>
      </c>
      <c r="U11" s="856"/>
      <c r="V11" s="856"/>
      <c r="W11" s="856"/>
      <c r="X11" s="856"/>
      <c r="Y11" s="856"/>
      <c r="Z11" s="856"/>
      <c r="AA11" s="856"/>
      <c r="AB11" s="856"/>
      <c r="AC11" s="856"/>
      <c r="AD11" s="856"/>
      <c r="AE11" s="856"/>
      <c r="AF11" s="856"/>
      <c r="AG11" s="856"/>
      <c r="AH11" s="856"/>
      <c r="AI11" s="856"/>
      <c r="AJ11" s="856"/>
      <c r="AK11" s="856"/>
      <c r="AL11" s="856"/>
      <c r="AM11" s="856"/>
      <c r="AN11" s="856"/>
      <c r="AO11" s="856"/>
      <c r="AP11" s="856"/>
      <c r="AQ11" s="856"/>
      <c r="AR11" s="856"/>
      <c r="AS11" s="856"/>
      <c r="AT11" s="856"/>
      <c r="AU11" s="856"/>
      <c r="AV11" s="856"/>
      <c r="AW11" s="856"/>
      <c r="AX11" s="857">
        <v>14</v>
      </c>
      <c r="AY11" s="858"/>
      <c r="AZ11" s="858"/>
      <c r="BA11" s="858"/>
      <c r="BB11" s="858"/>
      <c r="BC11" s="858"/>
      <c r="BD11" s="858"/>
      <c r="BE11" s="858"/>
    </row>
    <row r="12" spans="1:57" ht="18.75">
      <c r="A12" s="860">
        <v>2</v>
      </c>
      <c r="B12" s="1552" t="s">
        <v>65</v>
      </c>
      <c r="C12" s="1552"/>
      <c r="D12" s="1552"/>
      <c r="E12" s="1552">
        <v>42045</v>
      </c>
      <c r="F12" s="1552"/>
      <c r="G12" s="1552"/>
      <c r="H12" s="1552">
        <v>42227</v>
      </c>
      <c r="I12" s="1552"/>
      <c r="J12" s="1552"/>
      <c r="K12" s="1552"/>
      <c r="L12" s="1552"/>
      <c r="M12" s="1552"/>
      <c r="N12" s="1552"/>
      <c r="O12" s="1552"/>
      <c r="P12" s="1552"/>
      <c r="Q12" s="1552"/>
      <c r="R12" s="1552"/>
      <c r="S12" s="1552"/>
      <c r="T12" s="1552"/>
      <c r="U12" s="1552"/>
      <c r="V12" s="1552"/>
      <c r="W12" s="1552"/>
      <c r="X12" s="1552"/>
      <c r="Y12" s="1552"/>
      <c r="Z12" s="1552"/>
      <c r="AA12" s="1552"/>
      <c r="AB12" s="1552"/>
      <c r="AC12" s="1552"/>
      <c r="AD12" s="1552"/>
      <c r="AE12" s="1552"/>
      <c r="AF12" s="1552"/>
      <c r="AG12" s="1552"/>
      <c r="AH12" s="1552"/>
      <c r="AI12" s="1552"/>
      <c r="AJ12" s="1552"/>
      <c r="AK12" s="1552"/>
      <c r="AL12" s="1552"/>
      <c r="AM12" s="1552"/>
      <c r="AN12" s="1552"/>
      <c r="AO12" s="1552"/>
      <c r="AP12" s="1552"/>
      <c r="AQ12" s="1552"/>
      <c r="AR12" s="1552"/>
      <c r="AS12" s="1552"/>
      <c r="AT12" s="1552"/>
      <c r="AU12" s="1552"/>
      <c r="AV12" s="1552"/>
      <c r="AW12" s="1552"/>
      <c r="AX12" s="1553"/>
      <c r="AY12" s="841"/>
      <c r="AZ12" s="841"/>
      <c r="BA12" s="841"/>
      <c r="BB12" s="841"/>
      <c r="BC12" s="841"/>
      <c r="BD12" s="841"/>
      <c r="BE12" s="841"/>
    </row>
    <row r="13" spans="1:57" s="863" customFormat="1" ht="15" customHeight="1">
      <c r="A13" s="1549" t="s">
        <v>66</v>
      </c>
      <c r="B13" s="1567" t="s">
        <v>1081</v>
      </c>
      <c r="C13" s="1568" t="s">
        <v>33</v>
      </c>
      <c r="D13" s="1556">
        <v>35.229999999999997</v>
      </c>
      <c r="E13" s="969">
        <v>42047</v>
      </c>
      <c r="F13" s="969"/>
      <c r="G13" s="969">
        <v>42047</v>
      </c>
      <c r="H13" s="969">
        <v>42313</v>
      </c>
      <c r="I13" s="1125">
        <v>42358</v>
      </c>
      <c r="J13" s="1125"/>
      <c r="K13" s="1554">
        <f>[3]ОКТЯБРЬ!L25+O13</f>
        <v>35.230000000000004</v>
      </c>
      <c r="L13" s="1565">
        <f>[3]ОКТЯБРЬ!L25+P13</f>
        <v>32.85</v>
      </c>
      <c r="M13" s="964">
        <f>D13-L13</f>
        <v>2.3799999999999955</v>
      </c>
      <c r="N13" s="964">
        <f>L13/D13*100</f>
        <v>93.244393982401377</v>
      </c>
      <c r="O13" s="964">
        <f>SUM(T13:AW13)</f>
        <v>2.3800000000000008</v>
      </c>
      <c r="P13" s="964">
        <f>SUM(T14:AW14)</f>
        <v>0</v>
      </c>
      <c r="Q13" s="966">
        <v>2</v>
      </c>
      <c r="R13" s="964">
        <f t="shared" ref="R13:R21" si="0">P13/O13*100</f>
        <v>0</v>
      </c>
      <c r="S13" s="861" t="s">
        <v>34</v>
      </c>
      <c r="T13" s="50">
        <v>0.08</v>
      </c>
      <c r="U13" s="50">
        <v>0.08</v>
      </c>
      <c r="V13" s="50">
        <v>0.08</v>
      </c>
      <c r="W13" s="50">
        <v>0.08</v>
      </c>
      <c r="X13" s="50">
        <v>0.08</v>
      </c>
      <c r="Y13" s="50">
        <v>0.08</v>
      </c>
      <c r="Z13" s="50">
        <v>0.08</v>
      </c>
      <c r="AA13" s="50">
        <v>0.08</v>
      </c>
      <c r="AB13" s="50">
        <v>0.08</v>
      </c>
      <c r="AC13" s="50">
        <v>0.08</v>
      </c>
      <c r="AD13" s="50">
        <v>0.08</v>
      </c>
      <c r="AE13" s="50">
        <v>0.08</v>
      </c>
      <c r="AF13" s="50">
        <v>0.08</v>
      </c>
      <c r="AG13" s="50">
        <v>0.08</v>
      </c>
      <c r="AH13" s="50">
        <v>0.08</v>
      </c>
      <c r="AI13" s="50">
        <v>0.08</v>
      </c>
      <c r="AJ13" s="50">
        <v>0.08</v>
      </c>
      <c r="AK13" s="50">
        <v>0.08</v>
      </c>
      <c r="AL13" s="50">
        <v>0.08</v>
      </c>
      <c r="AM13" s="50">
        <v>0.08</v>
      </c>
      <c r="AN13" s="50">
        <v>0.08</v>
      </c>
      <c r="AO13" s="50">
        <v>0.08</v>
      </c>
      <c r="AP13" s="50">
        <v>0.08</v>
      </c>
      <c r="AQ13" s="50">
        <v>0.08</v>
      </c>
      <c r="AR13" s="50">
        <v>0.08</v>
      </c>
      <c r="AS13" s="50">
        <v>0.08</v>
      </c>
      <c r="AT13" s="50">
        <v>0.08</v>
      </c>
      <c r="AU13" s="50">
        <v>0.08</v>
      </c>
      <c r="AV13" s="50">
        <v>0.08</v>
      </c>
      <c r="AW13" s="50">
        <v>0.06</v>
      </c>
      <c r="AX13" s="1561" t="s">
        <v>1232</v>
      </c>
      <c r="AY13" s="862"/>
      <c r="AZ13" s="862"/>
      <c r="BA13" s="862"/>
      <c r="BB13" s="862"/>
      <c r="BC13" s="862"/>
      <c r="BD13" s="862"/>
      <c r="BE13" s="862"/>
    </row>
    <row r="14" spans="1:57" s="863" customFormat="1" ht="15" customHeight="1">
      <c r="A14" s="1549"/>
      <c r="B14" s="1567"/>
      <c r="C14" s="1568"/>
      <c r="D14" s="1556"/>
      <c r="E14" s="969"/>
      <c r="F14" s="969"/>
      <c r="G14" s="969"/>
      <c r="H14" s="969"/>
      <c r="I14" s="1125"/>
      <c r="J14" s="1125"/>
      <c r="K14" s="1554"/>
      <c r="L14" s="1566"/>
      <c r="M14" s="964"/>
      <c r="N14" s="964"/>
      <c r="O14" s="964"/>
      <c r="P14" s="964"/>
      <c r="Q14" s="967"/>
      <c r="R14" s="964"/>
      <c r="S14" s="864" t="s">
        <v>35</v>
      </c>
      <c r="T14" s="314">
        <v>0</v>
      </c>
      <c r="U14" s="314">
        <v>0</v>
      </c>
      <c r="V14" s="314">
        <v>0</v>
      </c>
      <c r="W14" s="314">
        <v>0</v>
      </c>
      <c r="X14" s="314">
        <v>0</v>
      </c>
      <c r="Y14" s="314">
        <v>0</v>
      </c>
      <c r="Z14" s="314">
        <v>0</v>
      </c>
      <c r="AA14" s="314">
        <v>0</v>
      </c>
      <c r="AB14" s="314">
        <v>0</v>
      </c>
      <c r="AC14" s="314">
        <v>0</v>
      </c>
      <c r="AD14" s="314">
        <v>0</v>
      </c>
      <c r="AE14" s="314">
        <v>0</v>
      </c>
      <c r="AF14" s="314">
        <v>0</v>
      </c>
      <c r="AG14" s="314">
        <v>0</v>
      </c>
      <c r="AH14" s="314">
        <v>0</v>
      </c>
      <c r="AI14" s="314">
        <v>0</v>
      </c>
      <c r="AJ14" s="314">
        <v>0</v>
      </c>
      <c r="AK14" s="314">
        <v>0</v>
      </c>
      <c r="AL14" s="314">
        <v>0</v>
      </c>
      <c r="AM14" s="314">
        <v>0</v>
      </c>
      <c r="AN14" s="314">
        <v>0</v>
      </c>
      <c r="AO14" s="314">
        <v>0</v>
      </c>
      <c r="AP14" s="314">
        <v>0</v>
      </c>
      <c r="AQ14" s="314">
        <v>0</v>
      </c>
      <c r="AR14" s="314">
        <v>0</v>
      </c>
      <c r="AS14" s="314">
        <v>0</v>
      </c>
      <c r="AT14" s="314">
        <v>0</v>
      </c>
      <c r="AU14" s="314">
        <v>0</v>
      </c>
      <c r="AV14" s="314">
        <v>0</v>
      </c>
      <c r="AW14" s="314">
        <v>0</v>
      </c>
      <c r="AX14" s="1562"/>
      <c r="AY14" s="862"/>
      <c r="AZ14" s="862"/>
      <c r="BA14" s="862"/>
      <c r="BB14" s="862"/>
      <c r="BC14" s="862"/>
      <c r="BD14" s="862"/>
      <c r="BE14" s="862"/>
    </row>
    <row r="15" spans="1:57" s="863" customFormat="1" ht="15" customHeight="1">
      <c r="A15" s="1549" t="s">
        <v>67</v>
      </c>
      <c r="B15" s="1567" t="s">
        <v>1082</v>
      </c>
      <c r="C15" s="1568" t="s">
        <v>33</v>
      </c>
      <c r="D15" s="1556">
        <v>35.229999999999997</v>
      </c>
      <c r="E15" s="969">
        <v>42047</v>
      </c>
      <c r="F15" s="969"/>
      <c r="G15" s="969">
        <v>42047</v>
      </c>
      <c r="H15" s="969">
        <v>42313</v>
      </c>
      <c r="I15" s="1125">
        <v>42394</v>
      </c>
      <c r="J15" s="1125"/>
      <c r="K15" s="1554">
        <f>[3]ОКТЯБРЬ!L27+O15</f>
        <v>16.55</v>
      </c>
      <c r="L15" s="1565">
        <f>[3]ОКТЯБРЬ!L27+P15</f>
        <v>6.5500000000000007</v>
      </c>
      <c r="M15" s="964">
        <f>D15-L15</f>
        <v>28.679999999999996</v>
      </c>
      <c r="N15" s="964">
        <f>L15/D15*100</f>
        <v>18.59210899801306</v>
      </c>
      <c r="O15" s="964">
        <f>SUM(T15:AW15)</f>
        <v>10</v>
      </c>
      <c r="P15" s="964">
        <f>SUM(T16:AW16)</f>
        <v>0</v>
      </c>
      <c r="Q15" s="966"/>
      <c r="R15" s="964">
        <f t="shared" si="0"/>
        <v>0</v>
      </c>
      <c r="S15" s="861" t="s">
        <v>34</v>
      </c>
      <c r="T15" s="50">
        <v>0.33</v>
      </c>
      <c r="U15" s="50">
        <v>0.33</v>
      </c>
      <c r="V15" s="50">
        <v>0.33</v>
      </c>
      <c r="W15" s="50">
        <v>0.33</v>
      </c>
      <c r="X15" s="50">
        <v>0.33</v>
      </c>
      <c r="Y15" s="50">
        <v>0.33</v>
      </c>
      <c r="Z15" s="50">
        <v>0.33</v>
      </c>
      <c r="AA15" s="50">
        <v>0.33</v>
      </c>
      <c r="AB15" s="50">
        <v>0.33</v>
      </c>
      <c r="AC15" s="50">
        <v>0.33</v>
      </c>
      <c r="AD15" s="50">
        <v>0.33</v>
      </c>
      <c r="AE15" s="50">
        <v>0.33</v>
      </c>
      <c r="AF15" s="50">
        <v>0.33</v>
      </c>
      <c r="AG15" s="50">
        <v>0.33</v>
      </c>
      <c r="AH15" s="50">
        <v>0.33</v>
      </c>
      <c r="AI15" s="50">
        <v>0.33</v>
      </c>
      <c r="AJ15" s="50">
        <v>0.33</v>
      </c>
      <c r="AK15" s="50">
        <v>0.33</v>
      </c>
      <c r="AL15" s="50">
        <v>0.33</v>
      </c>
      <c r="AM15" s="50">
        <v>0.33</v>
      </c>
      <c r="AN15" s="50">
        <v>0.33</v>
      </c>
      <c r="AO15" s="50">
        <v>0.33</v>
      </c>
      <c r="AP15" s="50">
        <v>0.33</v>
      </c>
      <c r="AQ15" s="50">
        <v>0.33</v>
      </c>
      <c r="AR15" s="50">
        <v>0.33</v>
      </c>
      <c r="AS15" s="50">
        <v>0.33</v>
      </c>
      <c r="AT15" s="50">
        <v>0.33</v>
      </c>
      <c r="AU15" s="50">
        <v>0.33</v>
      </c>
      <c r="AV15" s="50">
        <v>0.33</v>
      </c>
      <c r="AW15" s="50">
        <v>0.43</v>
      </c>
      <c r="AX15" s="1561" t="s">
        <v>1232</v>
      </c>
      <c r="AY15" s="862"/>
      <c r="AZ15" s="862"/>
      <c r="BA15" s="862"/>
      <c r="BB15" s="862"/>
      <c r="BC15" s="862"/>
      <c r="BD15" s="862"/>
      <c r="BE15" s="862"/>
    </row>
    <row r="16" spans="1:57" s="863" customFormat="1" ht="15" customHeight="1">
      <c r="A16" s="1549"/>
      <c r="B16" s="1567"/>
      <c r="C16" s="1568"/>
      <c r="D16" s="1556"/>
      <c r="E16" s="969"/>
      <c r="F16" s="969"/>
      <c r="G16" s="969"/>
      <c r="H16" s="969"/>
      <c r="I16" s="1125"/>
      <c r="J16" s="1125"/>
      <c r="K16" s="1554"/>
      <c r="L16" s="1566"/>
      <c r="M16" s="964"/>
      <c r="N16" s="964"/>
      <c r="O16" s="964"/>
      <c r="P16" s="964"/>
      <c r="Q16" s="967"/>
      <c r="R16" s="964"/>
      <c r="S16" s="864" t="s">
        <v>35</v>
      </c>
      <c r="T16" s="314">
        <v>0</v>
      </c>
      <c r="U16" s="314">
        <v>0</v>
      </c>
      <c r="V16" s="314">
        <v>0</v>
      </c>
      <c r="W16" s="314">
        <v>0</v>
      </c>
      <c r="X16" s="314">
        <v>0</v>
      </c>
      <c r="Y16" s="314">
        <v>0</v>
      </c>
      <c r="Z16" s="314">
        <v>0</v>
      </c>
      <c r="AA16" s="314">
        <v>0</v>
      </c>
      <c r="AB16" s="314">
        <v>0</v>
      </c>
      <c r="AC16" s="314">
        <v>0</v>
      </c>
      <c r="AD16" s="314">
        <v>0</v>
      </c>
      <c r="AE16" s="314">
        <v>0</v>
      </c>
      <c r="AF16" s="314">
        <v>0</v>
      </c>
      <c r="AG16" s="314">
        <v>0</v>
      </c>
      <c r="AH16" s="314">
        <v>0</v>
      </c>
      <c r="AI16" s="314">
        <v>0</v>
      </c>
      <c r="AJ16" s="314">
        <v>0</v>
      </c>
      <c r="AK16" s="314">
        <v>0</v>
      </c>
      <c r="AL16" s="314">
        <v>0</v>
      </c>
      <c r="AM16" s="314">
        <v>0</v>
      </c>
      <c r="AN16" s="314">
        <v>0</v>
      </c>
      <c r="AO16" s="314">
        <v>0</v>
      </c>
      <c r="AP16" s="314">
        <v>0</v>
      </c>
      <c r="AQ16" s="314">
        <v>0</v>
      </c>
      <c r="AR16" s="314">
        <v>0</v>
      </c>
      <c r="AS16" s="314">
        <v>0</v>
      </c>
      <c r="AT16" s="314">
        <v>0</v>
      </c>
      <c r="AU16" s="314">
        <v>0</v>
      </c>
      <c r="AV16" s="314">
        <v>0</v>
      </c>
      <c r="AW16" s="314">
        <v>0</v>
      </c>
      <c r="AX16" s="1562"/>
      <c r="AY16" s="862"/>
      <c r="AZ16" s="862"/>
      <c r="BA16" s="862"/>
      <c r="BB16" s="862"/>
      <c r="BC16" s="862"/>
      <c r="BD16" s="862"/>
      <c r="BE16" s="862"/>
    </row>
    <row r="17" spans="1:57" s="863" customFormat="1" ht="15" customHeight="1">
      <c r="A17" s="1549" t="s">
        <v>68</v>
      </c>
      <c r="B17" s="1567" t="s">
        <v>1083</v>
      </c>
      <c r="C17" s="1568" t="s">
        <v>33</v>
      </c>
      <c r="D17" s="1556">
        <v>35.229999999999997</v>
      </c>
      <c r="E17" s="969">
        <v>42102</v>
      </c>
      <c r="F17" s="969"/>
      <c r="G17" s="969">
        <v>42102</v>
      </c>
      <c r="H17" s="969">
        <v>42118</v>
      </c>
      <c r="I17" s="1125">
        <v>42358</v>
      </c>
      <c r="J17" s="1125"/>
      <c r="K17" s="1554">
        <f>[3]ОКТЯБРЬ!L29+O17</f>
        <v>35.230000000000004</v>
      </c>
      <c r="L17" s="1565">
        <f>[3]ОКТЯБРЬ!L29+P17</f>
        <v>32</v>
      </c>
      <c r="M17" s="964">
        <f>D17-L17</f>
        <v>3.2299999999999969</v>
      </c>
      <c r="N17" s="964">
        <f>L17/D17*100</f>
        <v>90.831677547544714</v>
      </c>
      <c r="O17" s="964">
        <f>SUM(T17:AW17)</f>
        <v>3.5200000000000022</v>
      </c>
      <c r="P17" s="964">
        <f>SUM(T18:AW18)</f>
        <v>0.28999999999999998</v>
      </c>
      <c r="Q17" s="966"/>
      <c r="R17" s="964">
        <f t="shared" si="0"/>
        <v>8.238636363636358</v>
      </c>
      <c r="S17" s="861" t="s">
        <v>34</v>
      </c>
      <c r="T17" s="50">
        <v>0.12</v>
      </c>
      <c r="U17" s="50">
        <v>0.12</v>
      </c>
      <c r="V17" s="50">
        <v>0.12</v>
      </c>
      <c r="W17" s="50">
        <v>0.12</v>
      </c>
      <c r="X17" s="50">
        <v>0.12</v>
      </c>
      <c r="Y17" s="50">
        <v>0.12</v>
      </c>
      <c r="Z17" s="50">
        <v>0.12</v>
      </c>
      <c r="AA17" s="50">
        <v>0.12</v>
      </c>
      <c r="AB17" s="50">
        <v>0.12</v>
      </c>
      <c r="AC17" s="50">
        <v>0.12</v>
      </c>
      <c r="AD17" s="50">
        <v>0.12</v>
      </c>
      <c r="AE17" s="50">
        <v>0.12</v>
      </c>
      <c r="AF17" s="50">
        <v>0.12</v>
      </c>
      <c r="AG17" s="50">
        <v>0.12</v>
      </c>
      <c r="AH17" s="50">
        <v>0.12</v>
      </c>
      <c r="AI17" s="50">
        <v>0.12</v>
      </c>
      <c r="AJ17" s="50">
        <v>0.12</v>
      </c>
      <c r="AK17" s="50">
        <v>0.12</v>
      </c>
      <c r="AL17" s="50">
        <v>0.12</v>
      </c>
      <c r="AM17" s="50">
        <v>0.12</v>
      </c>
      <c r="AN17" s="50">
        <v>0.12</v>
      </c>
      <c r="AO17" s="50">
        <v>0.12</v>
      </c>
      <c r="AP17" s="50">
        <v>0.12</v>
      </c>
      <c r="AQ17" s="50">
        <v>0.12</v>
      </c>
      <c r="AR17" s="50">
        <v>0.12</v>
      </c>
      <c r="AS17" s="50">
        <v>0.12</v>
      </c>
      <c r="AT17" s="50">
        <v>0.12</v>
      </c>
      <c r="AU17" s="50">
        <v>0.12</v>
      </c>
      <c r="AV17" s="50">
        <v>0.12</v>
      </c>
      <c r="AW17" s="50">
        <v>0.04</v>
      </c>
      <c r="AX17" s="1561" t="s">
        <v>1232</v>
      </c>
      <c r="AY17" s="862"/>
      <c r="AZ17" s="862"/>
      <c r="BA17" s="862"/>
      <c r="BB17" s="862"/>
      <c r="BC17" s="862"/>
      <c r="BD17" s="862"/>
      <c r="BE17" s="862"/>
    </row>
    <row r="18" spans="1:57" s="863" customFormat="1" ht="15" customHeight="1">
      <c r="A18" s="1549"/>
      <c r="B18" s="1567"/>
      <c r="C18" s="1568"/>
      <c r="D18" s="1556"/>
      <c r="E18" s="969"/>
      <c r="F18" s="969"/>
      <c r="G18" s="969"/>
      <c r="H18" s="969"/>
      <c r="I18" s="1125"/>
      <c r="J18" s="1125"/>
      <c r="K18" s="1554"/>
      <c r="L18" s="1566"/>
      <c r="M18" s="964"/>
      <c r="N18" s="964"/>
      <c r="O18" s="964"/>
      <c r="P18" s="964"/>
      <c r="Q18" s="967"/>
      <c r="R18" s="964"/>
      <c r="S18" s="864" t="s">
        <v>35</v>
      </c>
      <c r="T18" s="314">
        <v>0</v>
      </c>
      <c r="U18" s="314">
        <v>0</v>
      </c>
      <c r="V18" s="314">
        <v>0</v>
      </c>
      <c r="W18" s="314">
        <v>0</v>
      </c>
      <c r="X18" s="314">
        <v>0</v>
      </c>
      <c r="Y18" s="314">
        <v>0</v>
      </c>
      <c r="Z18" s="314">
        <v>0</v>
      </c>
      <c r="AA18" s="314">
        <v>0</v>
      </c>
      <c r="AB18" s="314">
        <v>0</v>
      </c>
      <c r="AC18" s="314">
        <v>0</v>
      </c>
      <c r="AD18" s="314">
        <v>0</v>
      </c>
      <c r="AE18" s="314">
        <v>0</v>
      </c>
      <c r="AF18" s="314">
        <v>0</v>
      </c>
      <c r="AG18" s="314">
        <v>0</v>
      </c>
      <c r="AH18" s="314">
        <v>0</v>
      </c>
      <c r="AI18" s="314">
        <v>0</v>
      </c>
      <c r="AJ18" s="314">
        <v>0</v>
      </c>
      <c r="AK18" s="314">
        <v>0</v>
      </c>
      <c r="AL18" s="314">
        <v>0</v>
      </c>
      <c r="AM18" s="314">
        <v>0</v>
      </c>
      <c r="AN18" s="314">
        <v>0</v>
      </c>
      <c r="AO18" s="314">
        <v>0</v>
      </c>
      <c r="AP18" s="314">
        <v>0</v>
      </c>
      <c r="AQ18" s="314">
        <v>0</v>
      </c>
      <c r="AR18" s="314">
        <v>0</v>
      </c>
      <c r="AS18" s="314">
        <v>0</v>
      </c>
      <c r="AT18" s="314">
        <v>0</v>
      </c>
      <c r="AU18" s="314">
        <v>0</v>
      </c>
      <c r="AV18" s="314">
        <v>0</v>
      </c>
      <c r="AW18" s="314">
        <v>0.28999999999999998</v>
      </c>
      <c r="AX18" s="1562"/>
      <c r="AY18" s="862"/>
      <c r="AZ18" s="862"/>
      <c r="BA18" s="862"/>
      <c r="BB18" s="862"/>
      <c r="BC18" s="862"/>
      <c r="BD18" s="862"/>
      <c r="BE18" s="862"/>
    </row>
    <row r="19" spans="1:57" s="863" customFormat="1" ht="15" customHeight="1">
      <c r="A19" s="1549" t="s">
        <v>69</v>
      </c>
      <c r="B19" s="1567" t="s">
        <v>1085</v>
      </c>
      <c r="C19" s="1568" t="s">
        <v>33</v>
      </c>
      <c r="D19" s="1556">
        <v>35.229999999999997</v>
      </c>
      <c r="E19" s="969">
        <v>42170</v>
      </c>
      <c r="F19" s="969"/>
      <c r="G19" s="969">
        <v>42170</v>
      </c>
      <c r="H19" s="969">
        <v>42119</v>
      </c>
      <c r="I19" s="1125">
        <v>42392</v>
      </c>
      <c r="J19" s="1125"/>
      <c r="K19" s="1554">
        <f>[3]ОКТЯБРЬ!L31+O19</f>
        <v>15.86</v>
      </c>
      <c r="L19" s="1565">
        <f>[3]ОКТЯБРЬ!L31+P19</f>
        <v>5.86</v>
      </c>
      <c r="M19" s="964">
        <f>D19-L19</f>
        <v>29.369999999999997</v>
      </c>
      <c r="N19" s="964">
        <f>L19/D19*100</f>
        <v>16.633550950894126</v>
      </c>
      <c r="O19" s="964">
        <f>SUM(T19:AW19)</f>
        <v>10</v>
      </c>
      <c r="P19" s="964">
        <f>SUM(T20:AW20)</f>
        <v>0</v>
      </c>
      <c r="Q19" s="966"/>
      <c r="R19" s="964">
        <f t="shared" si="0"/>
        <v>0</v>
      </c>
      <c r="S19" s="861" t="s">
        <v>34</v>
      </c>
      <c r="T19" s="50">
        <v>0.33</v>
      </c>
      <c r="U19" s="50">
        <v>0.33</v>
      </c>
      <c r="V19" s="50">
        <v>0.33</v>
      </c>
      <c r="W19" s="50">
        <v>0.33</v>
      </c>
      <c r="X19" s="50">
        <v>0.33</v>
      </c>
      <c r="Y19" s="50">
        <v>0.33</v>
      </c>
      <c r="Z19" s="50">
        <v>0.33</v>
      </c>
      <c r="AA19" s="50">
        <v>0.33</v>
      </c>
      <c r="AB19" s="50">
        <v>0.33</v>
      </c>
      <c r="AC19" s="50">
        <v>0.33</v>
      </c>
      <c r="AD19" s="50">
        <v>0.33</v>
      </c>
      <c r="AE19" s="50">
        <v>0.33</v>
      </c>
      <c r="AF19" s="50">
        <v>0.33</v>
      </c>
      <c r="AG19" s="50">
        <v>0.33</v>
      </c>
      <c r="AH19" s="50">
        <v>0.33</v>
      </c>
      <c r="AI19" s="50">
        <v>0.33</v>
      </c>
      <c r="AJ19" s="50">
        <v>0.33</v>
      </c>
      <c r="AK19" s="50">
        <v>0.33</v>
      </c>
      <c r="AL19" s="50">
        <v>0.33</v>
      </c>
      <c r="AM19" s="50">
        <v>0.33</v>
      </c>
      <c r="AN19" s="50">
        <v>0.33</v>
      </c>
      <c r="AO19" s="50">
        <v>0.33</v>
      </c>
      <c r="AP19" s="50">
        <v>0.33</v>
      </c>
      <c r="AQ19" s="50">
        <v>0.33</v>
      </c>
      <c r="AR19" s="50">
        <v>0.33</v>
      </c>
      <c r="AS19" s="50">
        <v>0.33</v>
      </c>
      <c r="AT19" s="50">
        <v>0.33</v>
      </c>
      <c r="AU19" s="50">
        <v>0.33</v>
      </c>
      <c r="AV19" s="50">
        <v>0.33</v>
      </c>
      <c r="AW19" s="50">
        <v>0.43</v>
      </c>
      <c r="AX19" s="1561" t="s">
        <v>1232</v>
      </c>
      <c r="AY19" s="862"/>
      <c r="AZ19" s="862"/>
      <c r="BA19" s="862"/>
      <c r="BB19" s="862"/>
      <c r="BC19" s="862"/>
      <c r="BD19" s="862"/>
      <c r="BE19" s="862"/>
    </row>
    <row r="20" spans="1:57" s="863" customFormat="1" ht="15" customHeight="1">
      <c r="A20" s="1549"/>
      <c r="B20" s="1567"/>
      <c r="C20" s="1568"/>
      <c r="D20" s="1556"/>
      <c r="E20" s="969"/>
      <c r="F20" s="969"/>
      <c r="G20" s="969"/>
      <c r="H20" s="969"/>
      <c r="I20" s="1125"/>
      <c r="J20" s="1125"/>
      <c r="K20" s="1554"/>
      <c r="L20" s="1566"/>
      <c r="M20" s="964"/>
      <c r="N20" s="964"/>
      <c r="O20" s="964"/>
      <c r="P20" s="964"/>
      <c r="Q20" s="967"/>
      <c r="R20" s="964"/>
      <c r="S20" s="864" t="s">
        <v>35</v>
      </c>
      <c r="T20" s="314">
        <v>0</v>
      </c>
      <c r="U20" s="314">
        <v>0</v>
      </c>
      <c r="V20" s="314">
        <v>0</v>
      </c>
      <c r="W20" s="314">
        <v>0</v>
      </c>
      <c r="X20" s="314">
        <v>0</v>
      </c>
      <c r="Y20" s="314">
        <v>0</v>
      </c>
      <c r="Z20" s="314">
        <v>0</v>
      </c>
      <c r="AA20" s="314">
        <v>0</v>
      </c>
      <c r="AB20" s="314">
        <v>0</v>
      </c>
      <c r="AC20" s="314">
        <v>0</v>
      </c>
      <c r="AD20" s="314">
        <v>0</v>
      </c>
      <c r="AE20" s="314">
        <v>0</v>
      </c>
      <c r="AF20" s="314">
        <v>0</v>
      </c>
      <c r="AG20" s="314">
        <v>0</v>
      </c>
      <c r="AH20" s="314">
        <v>0</v>
      </c>
      <c r="AI20" s="314">
        <v>0</v>
      </c>
      <c r="AJ20" s="314">
        <v>0</v>
      </c>
      <c r="AK20" s="314">
        <v>0</v>
      </c>
      <c r="AL20" s="314">
        <v>0</v>
      </c>
      <c r="AM20" s="314">
        <v>0</v>
      </c>
      <c r="AN20" s="314">
        <v>0</v>
      </c>
      <c r="AO20" s="314">
        <v>0</v>
      </c>
      <c r="AP20" s="314">
        <v>0</v>
      </c>
      <c r="AQ20" s="314">
        <v>0</v>
      </c>
      <c r="AR20" s="314">
        <v>0</v>
      </c>
      <c r="AS20" s="314">
        <v>0</v>
      </c>
      <c r="AT20" s="314">
        <v>0</v>
      </c>
      <c r="AU20" s="314">
        <v>0</v>
      </c>
      <c r="AV20" s="314">
        <v>0</v>
      </c>
      <c r="AW20" s="314">
        <v>0</v>
      </c>
      <c r="AX20" s="1562"/>
      <c r="AY20" s="862"/>
      <c r="AZ20" s="862"/>
      <c r="BA20" s="862"/>
      <c r="BB20" s="862"/>
      <c r="BC20" s="862"/>
      <c r="BD20" s="862"/>
      <c r="BE20" s="862"/>
    </row>
    <row r="21" spans="1:57" s="863" customFormat="1" ht="15" customHeight="1">
      <c r="A21" s="1549" t="s">
        <v>275</v>
      </c>
      <c r="B21" s="1567" t="s">
        <v>1084</v>
      </c>
      <c r="C21" s="1568" t="s">
        <v>33</v>
      </c>
      <c r="D21" s="1556">
        <v>35.229999999999997</v>
      </c>
      <c r="E21" s="969">
        <v>42047</v>
      </c>
      <c r="F21" s="969"/>
      <c r="G21" s="969">
        <v>42057</v>
      </c>
      <c r="H21" s="969">
        <v>42313</v>
      </c>
      <c r="I21" s="1125">
        <v>42389</v>
      </c>
      <c r="J21" s="1125"/>
      <c r="K21" s="1554">
        <f>ОКТЯБРЬ!L35+O21</f>
        <v>16.55</v>
      </c>
      <c r="L21" s="1565">
        <f>ОКТЯБРЬ!L33+P21</f>
        <v>1.472</v>
      </c>
      <c r="M21" s="964">
        <f>K21-L21</f>
        <v>15.078000000000001</v>
      </c>
      <c r="N21" s="964">
        <f>L21/D21*100</f>
        <v>4.1782571671870574</v>
      </c>
      <c r="O21" s="964">
        <f>SUM(T21:AW21)</f>
        <v>10</v>
      </c>
      <c r="P21" s="964">
        <f>SUM(T22:AW22)</f>
        <v>0</v>
      </c>
      <c r="Q21" s="966"/>
      <c r="R21" s="964">
        <f t="shared" si="0"/>
        <v>0</v>
      </c>
      <c r="S21" s="861" t="s">
        <v>34</v>
      </c>
      <c r="T21" s="50">
        <v>0.33</v>
      </c>
      <c r="U21" s="50">
        <v>0.33</v>
      </c>
      <c r="V21" s="50">
        <v>0.33</v>
      </c>
      <c r="W21" s="50">
        <v>0.33</v>
      </c>
      <c r="X21" s="50">
        <v>0.33</v>
      </c>
      <c r="Y21" s="50">
        <v>0.33</v>
      </c>
      <c r="Z21" s="50">
        <v>0.33</v>
      </c>
      <c r="AA21" s="50">
        <v>0.33</v>
      </c>
      <c r="AB21" s="50">
        <v>0.33</v>
      </c>
      <c r="AC21" s="50">
        <v>0.33</v>
      </c>
      <c r="AD21" s="50">
        <v>0.33</v>
      </c>
      <c r="AE21" s="50">
        <v>0.33</v>
      </c>
      <c r="AF21" s="50">
        <v>0.33</v>
      </c>
      <c r="AG21" s="50">
        <v>0.33</v>
      </c>
      <c r="AH21" s="50">
        <v>0.33</v>
      </c>
      <c r="AI21" s="50">
        <v>0.33</v>
      </c>
      <c r="AJ21" s="50">
        <v>0.33</v>
      </c>
      <c r="AK21" s="50">
        <v>0.33</v>
      </c>
      <c r="AL21" s="50">
        <v>0.33</v>
      </c>
      <c r="AM21" s="50">
        <v>0.33</v>
      </c>
      <c r="AN21" s="50">
        <v>0.33</v>
      </c>
      <c r="AO21" s="50">
        <v>0.33</v>
      </c>
      <c r="AP21" s="50">
        <v>0.33</v>
      </c>
      <c r="AQ21" s="50">
        <v>0.33</v>
      </c>
      <c r="AR21" s="50">
        <v>0.33</v>
      </c>
      <c r="AS21" s="50">
        <v>0.33</v>
      </c>
      <c r="AT21" s="50">
        <v>0.33</v>
      </c>
      <c r="AU21" s="50">
        <v>0.33</v>
      </c>
      <c r="AV21" s="50">
        <v>0.33</v>
      </c>
      <c r="AW21" s="50">
        <v>0.43</v>
      </c>
      <c r="AX21" s="1561" t="s">
        <v>1232</v>
      </c>
      <c r="AY21" s="862"/>
      <c r="AZ21" s="862"/>
      <c r="BA21" s="862"/>
      <c r="BB21" s="862"/>
      <c r="BC21" s="862"/>
      <c r="BD21" s="862"/>
      <c r="BE21" s="862"/>
    </row>
    <row r="22" spans="1:57" s="863" customFormat="1" ht="15" customHeight="1">
      <c r="A22" s="1549"/>
      <c r="B22" s="1567"/>
      <c r="C22" s="1568"/>
      <c r="D22" s="1556"/>
      <c r="E22" s="969"/>
      <c r="F22" s="969"/>
      <c r="G22" s="969"/>
      <c r="H22" s="969"/>
      <c r="I22" s="1125"/>
      <c r="J22" s="1125"/>
      <c r="K22" s="1554"/>
      <c r="L22" s="1566"/>
      <c r="M22" s="964"/>
      <c r="N22" s="964"/>
      <c r="O22" s="964"/>
      <c r="P22" s="964"/>
      <c r="Q22" s="967"/>
      <c r="R22" s="964"/>
      <c r="S22" s="864" t="s">
        <v>35</v>
      </c>
      <c r="T22" s="314">
        <v>0</v>
      </c>
      <c r="U22" s="314">
        <v>0</v>
      </c>
      <c r="V22" s="314">
        <v>0</v>
      </c>
      <c r="W22" s="314">
        <v>0</v>
      </c>
      <c r="X22" s="314">
        <v>0</v>
      </c>
      <c r="Y22" s="314">
        <v>0</v>
      </c>
      <c r="Z22" s="314">
        <v>0</v>
      </c>
      <c r="AA22" s="314">
        <v>0</v>
      </c>
      <c r="AB22" s="314">
        <v>0</v>
      </c>
      <c r="AC22" s="314">
        <v>0</v>
      </c>
      <c r="AD22" s="314">
        <v>0</v>
      </c>
      <c r="AE22" s="314">
        <v>0</v>
      </c>
      <c r="AF22" s="314">
        <v>0</v>
      </c>
      <c r="AG22" s="314">
        <v>0</v>
      </c>
      <c r="AH22" s="314">
        <v>0</v>
      </c>
      <c r="AI22" s="314">
        <v>0</v>
      </c>
      <c r="AJ22" s="314">
        <v>0</v>
      </c>
      <c r="AK22" s="314">
        <v>0</v>
      </c>
      <c r="AL22" s="314">
        <v>0</v>
      </c>
      <c r="AM22" s="314">
        <v>0</v>
      </c>
      <c r="AN22" s="314">
        <v>0</v>
      </c>
      <c r="AO22" s="314">
        <v>0</v>
      </c>
      <c r="AP22" s="314">
        <v>0</v>
      </c>
      <c r="AQ22" s="314">
        <v>0</v>
      </c>
      <c r="AR22" s="314">
        <v>0</v>
      </c>
      <c r="AS22" s="314">
        <v>0</v>
      </c>
      <c r="AT22" s="314">
        <v>0</v>
      </c>
      <c r="AU22" s="314">
        <v>0</v>
      </c>
      <c r="AV22" s="314">
        <v>0</v>
      </c>
      <c r="AW22" s="314">
        <v>0</v>
      </c>
      <c r="AX22" s="1562"/>
      <c r="AY22" s="862"/>
      <c r="AZ22" s="862"/>
      <c r="BA22" s="862"/>
      <c r="BB22" s="862"/>
      <c r="BC22" s="862"/>
      <c r="BD22" s="862"/>
      <c r="BE22" s="862"/>
    </row>
    <row r="23" spans="1:57" ht="18.75">
      <c r="A23" s="860">
        <v>3</v>
      </c>
      <c r="B23" s="1563" t="s">
        <v>81</v>
      </c>
      <c r="C23" s="1563"/>
      <c r="D23" s="1563"/>
      <c r="E23" s="1563">
        <v>42045</v>
      </c>
      <c r="F23" s="1563"/>
      <c r="G23" s="1563"/>
      <c r="H23" s="1563">
        <v>42338</v>
      </c>
      <c r="I23" s="1563"/>
      <c r="J23" s="1563"/>
      <c r="K23" s="1563"/>
      <c r="L23" s="1563"/>
      <c r="M23" s="1563"/>
      <c r="N23" s="1563"/>
      <c r="O23" s="1563"/>
      <c r="P23" s="1563"/>
      <c r="Q23" s="1552"/>
      <c r="R23" s="1552"/>
      <c r="S23" s="1563"/>
      <c r="T23" s="1563"/>
      <c r="U23" s="1563"/>
      <c r="V23" s="1563"/>
      <c r="W23" s="1563"/>
      <c r="X23" s="1563"/>
      <c r="Y23" s="1563"/>
      <c r="Z23" s="1563"/>
      <c r="AA23" s="1563"/>
      <c r="AB23" s="1563"/>
      <c r="AC23" s="1563"/>
      <c r="AD23" s="1563"/>
      <c r="AE23" s="1563"/>
      <c r="AF23" s="1563"/>
      <c r="AG23" s="1563"/>
      <c r="AH23" s="1563"/>
      <c r="AI23" s="1563"/>
      <c r="AJ23" s="1563"/>
      <c r="AK23" s="1563"/>
      <c r="AL23" s="1563"/>
      <c r="AM23" s="1563"/>
      <c r="AN23" s="1563"/>
      <c r="AO23" s="1563"/>
      <c r="AP23" s="1563"/>
      <c r="AQ23" s="1563"/>
      <c r="AR23" s="1563"/>
      <c r="AS23" s="1563"/>
      <c r="AT23" s="1563"/>
      <c r="AU23" s="1563"/>
      <c r="AV23" s="1563"/>
      <c r="AW23" s="1563"/>
      <c r="AX23" s="1564"/>
      <c r="AY23" s="841"/>
      <c r="AZ23" s="841"/>
      <c r="BA23" s="841"/>
      <c r="BB23" s="841"/>
      <c r="BC23" s="841"/>
      <c r="BD23" s="841"/>
      <c r="BE23" s="841"/>
    </row>
    <row r="24" spans="1:57" ht="18">
      <c r="A24" s="865" t="s">
        <v>193</v>
      </c>
      <c r="B24" s="1030" t="s">
        <v>1088</v>
      </c>
      <c r="C24" s="1030"/>
      <c r="D24" s="1030"/>
      <c r="E24" s="1030">
        <v>42046</v>
      </c>
      <c r="F24" s="1030"/>
      <c r="G24" s="1030"/>
      <c r="H24" s="1030">
        <v>42111</v>
      </c>
      <c r="I24" s="1030"/>
      <c r="J24" s="1030"/>
      <c r="K24" s="1030"/>
      <c r="L24" s="1030"/>
      <c r="M24" s="1030"/>
      <c r="N24" s="1030"/>
      <c r="O24" s="1030"/>
      <c r="P24" s="1030"/>
      <c r="Q24" s="1030"/>
      <c r="R24" s="1030"/>
      <c r="S24" s="1030"/>
      <c r="T24" s="1030"/>
      <c r="U24" s="1030"/>
      <c r="V24" s="1030"/>
      <c r="W24" s="1030"/>
      <c r="X24" s="1030"/>
      <c r="Y24" s="1030"/>
      <c r="Z24" s="1030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521"/>
      <c r="AY24" s="841"/>
      <c r="AZ24" s="841"/>
      <c r="BA24" s="841"/>
      <c r="BB24" s="841"/>
      <c r="BC24" s="841"/>
      <c r="BD24" s="841"/>
      <c r="BE24" s="841"/>
    </row>
    <row r="25" spans="1:57" s="469" customFormat="1" ht="15" customHeight="1">
      <c r="A25" s="1549" t="s">
        <v>126</v>
      </c>
      <c r="B25" s="1558" t="s">
        <v>1089</v>
      </c>
      <c r="C25" s="960" t="s">
        <v>33</v>
      </c>
      <c r="D25" s="964">
        <v>35.229999999999997</v>
      </c>
      <c r="E25" s="969">
        <v>42046</v>
      </c>
      <c r="F25" s="969"/>
      <c r="G25" s="969">
        <v>42044</v>
      </c>
      <c r="H25" s="969">
        <v>42086</v>
      </c>
      <c r="I25" s="1125" t="s">
        <v>1344</v>
      </c>
      <c r="J25" s="1125"/>
      <c r="K25" s="1554">
        <f>[3]ОКТЯБРЬ!L39+O25</f>
        <v>35.229999999999997</v>
      </c>
      <c r="L25" s="1556">
        <f>[3]ОКТЯБРЬ!L39+P25</f>
        <v>28.359999999999996</v>
      </c>
      <c r="M25" s="964">
        <f>D25-L25</f>
        <v>6.870000000000001</v>
      </c>
      <c r="N25" s="964">
        <f>L25/D25*100</f>
        <v>80.499574226511498</v>
      </c>
      <c r="O25" s="1559">
        <f>SUM(T25:AW25)</f>
        <v>6.8700000000000019</v>
      </c>
      <c r="P25" s="966">
        <f>SUM(T26:AW26)</f>
        <v>0</v>
      </c>
      <c r="Q25" s="1201">
        <v>0</v>
      </c>
      <c r="R25" s="1201">
        <f>P25/O25*100</f>
        <v>0</v>
      </c>
      <c r="S25" s="49" t="s">
        <v>34</v>
      </c>
      <c r="T25" s="50">
        <v>0.22900000000000001</v>
      </c>
      <c r="U25" s="50">
        <v>0.22900000000000001</v>
      </c>
      <c r="V25" s="50">
        <v>0.22900000000000001</v>
      </c>
      <c r="W25" s="50">
        <v>0.22900000000000001</v>
      </c>
      <c r="X25" s="50">
        <v>0.22900000000000001</v>
      </c>
      <c r="Y25" s="50">
        <v>0.22900000000000001</v>
      </c>
      <c r="Z25" s="50">
        <v>0.22900000000000001</v>
      </c>
      <c r="AA25" s="50">
        <v>0.22900000000000001</v>
      </c>
      <c r="AB25" s="50">
        <v>0.22900000000000001</v>
      </c>
      <c r="AC25" s="50">
        <v>0.22900000000000001</v>
      </c>
      <c r="AD25" s="50">
        <v>0.22900000000000001</v>
      </c>
      <c r="AE25" s="50">
        <v>0.22900000000000001</v>
      </c>
      <c r="AF25" s="50">
        <v>0.22900000000000001</v>
      </c>
      <c r="AG25" s="50">
        <v>0.22900000000000001</v>
      </c>
      <c r="AH25" s="50">
        <v>0.22900000000000001</v>
      </c>
      <c r="AI25" s="50">
        <v>0.22900000000000001</v>
      </c>
      <c r="AJ25" s="50">
        <v>0.22900000000000001</v>
      </c>
      <c r="AK25" s="50">
        <v>0.22900000000000001</v>
      </c>
      <c r="AL25" s="50">
        <v>0.22900000000000001</v>
      </c>
      <c r="AM25" s="50">
        <v>0.22900000000000001</v>
      </c>
      <c r="AN25" s="50">
        <v>0.22900000000000001</v>
      </c>
      <c r="AO25" s="50">
        <v>0.22900000000000001</v>
      </c>
      <c r="AP25" s="50">
        <v>0.22900000000000001</v>
      </c>
      <c r="AQ25" s="50">
        <v>0.22900000000000001</v>
      </c>
      <c r="AR25" s="50">
        <v>0.22900000000000001</v>
      </c>
      <c r="AS25" s="50">
        <v>0.22900000000000001</v>
      </c>
      <c r="AT25" s="50">
        <v>0.22900000000000001</v>
      </c>
      <c r="AU25" s="50">
        <v>0.22900000000000001</v>
      </c>
      <c r="AV25" s="50">
        <v>0.22900000000000001</v>
      </c>
      <c r="AW25" s="50">
        <v>0.22900000000000001</v>
      </c>
      <c r="AX25" s="1548" t="s">
        <v>1231</v>
      </c>
      <c r="AY25" s="841"/>
      <c r="AZ25" s="841"/>
      <c r="BA25" s="841"/>
      <c r="BB25" s="841"/>
      <c r="BC25" s="841"/>
      <c r="BD25" s="841"/>
      <c r="BE25" s="841"/>
    </row>
    <row r="26" spans="1:57" s="469" customFormat="1" ht="15" customHeight="1">
      <c r="A26" s="1549"/>
      <c r="B26" s="1558"/>
      <c r="C26" s="961"/>
      <c r="D26" s="964"/>
      <c r="E26" s="969"/>
      <c r="F26" s="969"/>
      <c r="G26" s="969"/>
      <c r="H26" s="969"/>
      <c r="I26" s="1125"/>
      <c r="J26" s="1125"/>
      <c r="K26" s="1555"/>
      <c r="L26" s="1557"/>
      <c r="M26" s="964"/>
      <c r="N26" s="964"/>
      <c r="O26" s="1560"/>
      <c r="P26" s="967"/>
      <c r="Q26" s="1202"/>
      <c r="R26" s="1202"/>
      <c r="S26" s="866" t="s">
        <v>35</v>
      </c>
      <c r="T26" s="314">
        <v>0</v>
      </c>
      <c r="U26" s="314">
        <v>0</v>
      </c>
      <c r="V26" s="314">
        <v>0</v>
      </c>
      <c r="W26" s="314">
        <v>0</v>
      </c>
      <c r="X26" s="314">
        <v>0</v>
      </c>
      <c r="Y26" s="314">
        <v>0</v>
      </c>
      <c r="Z26" s="314">
        <v>0</v>
      </c>
      <c r="AA26" s="314">
        <v>0</v>
      </c>
      <c r="AB26" s="314">
        <v>0</v>
      </c>
      <c r="AC26" s="314">
        <v>0</v>
      </c>
      <c r="AD26" s="314">
        <v>0</v>
      </c>
      <c r="AE26" s="314">
        <v>0</v>
      </c>
      <c r="AF26" s="314">
        <v>0</v>
      </c>
      <c r="AG26" s="314">
        <v>0</v>
      </c>
      <c r="AH26" s="314">
        <v>0</v>
      </c>
      <c r="AI26" s="314">
        <v>0</v>
      </c>
      <c r="AJ26" s="314">
        <v>0</v>
      </c>
      <c r="AK26" s="314">
        <v>0</v>
      </c>
      <c r="AL26" s="314">
        <v>0</v>
      </c>
      <c r="AM26" s="314">
        <v>0</v>
      </c>
      <c r="AN26" s="314">
        <v>0</v>
      </c>
      <c r="AO26" s="314">
        <v>0</v>
      </c>
      <c r="AP26" s="314">
        <v>0</v>
      </c>
      <c r="AQ26" s="314">
        <v>0</v>
      </c>
      <c r="AR26" s="314">
        <v>0</v>
      </c>
      <c r="AS26" s="314">
        <v>0</v>
      </c>
      <c r="AT26" s="314">
        <v>0</v>
      </c>
      <c r="AU26" s="314">
        <v>0</v>
      </c>
      <c r="AV26" s="314">
        <v>0</v>
      </c>
      <c r="AW26" s="314">
        <v>0</v>
      </c>
      <c r="AX26" s="1547"/>
      <c r="AY26" s="841"/>
      <c r="AZ26" s="841"/>
      <c r="BA26" s="841"/>
      <c r="BB26" s="841"/>
      <c r="BC26" s="841"/>
      <c r="BD26" s="841"/>
      <c r="BE26" s="841"/>
    </row>
    <row r="27" spans="1:57" s="469" customFormat="1" ht="15" customHeight="1">
      <c r="A27" s="1549" t="s">
        <v>127</v>
      </c>
      <c r="B27" s="1558" t="s">
        <v>1176</v>
      </c>
      <c r="C27" s="960" t="s">
        <v>7</v>
      </c>
      <c r="D27" s="964">
        <v>1823</v>
      </c>
      <c r="E27" s="969">
        <v>42065</v>
      </c>
      <c r="F27" s="969"/>
      <c r="G27" s="969">
        <v>42045</v>
      </c>
      <c r="H27" s="969">
        <v>42111</v>
      </c>
      <c r="I27" s="1125">
        <v>42369</v>
      </c>
      <c r="J27" s="1125"/>
      <c r="K27" s="1554">
        <f>[3]ОКТЯБРЬ!L43+O27</f>
        <v>1523</v>
      </c>
      <c r="L27" s="1556">
        <f>[3]ОКТЯБРЬ!L43+P27</f>
        <v>1063</v>
      </c>
      <c r="M27" s="964">
        <f>D27-L27</f>
        <v>760</v>
      </c>
      <c r="N27" s="964">
        <f>L27/D27*100</f>
        <v>58.310477235326388</v>
      </c>
      <c r="O27" s="1559">
        <f>SUM(T27:AW27)</f>
        <v>459.99999999999989</v>
      </c>
      <c r="P27" s="966">
        <f>SUM(T28:AW28)</f>
        <v>0</v>
      </c>
      <c r="Q27" s="1201">
        <f>252</f>
        <v>252</v>
      </c>
      <c r="R27" s="1201">
        <f>P27/O27*100</f>
        <v>0</v>
      </c>
      <c r="S27" s="49" t="s">
        <v>34</v>
      </c>
      <c r="T27" s="50">
        <v>15.33</v>
      </c>
      <c r="U27" s="50">
        <v>15.33</v>
      </c>
      <c r="V27" s="50">
        <v>15.33</v>
      </c>
      <c r="W27" s="50">
        <v>15.33</v>
      </c>
      <c r="X27" s="50">
        <v>15.33</v>
      </c>
      <c r="Y27" s="50">
        <v>15.33</v>
      </c>
      <c r="Z27" s="50">
        <v>15.33</v>
      </c>
      <c r="AA27" s="50">
        <v>15.33</v>
      </c>
      <c r="AB27" s="50">
        <v>15.33</v>
      </c>
      <c r="AC27" s="50">
        <v>15.33</v>
      </c>
      <c r="AD27" s="50">
        <v>15.33</v>
      </c>
      <c r="AE27" s="50">
        <v>15.33</v>
      </c>
      <c r="AF27" s="50">
        <v>15.33</v>
      </c>
      <c r="AG27" s="50">
        <v>15.33</v>
      </c>
      <c r="AH27" s="50">
        <v>15.33</v>
      </c>
      <c r="AI27" s="50">
        <v>15.33</v>
      </c>
      <c r="AJ27" s="50">
        <v>15.33</v>
      </c>
      <c r="AK27" s="50">
        <v>15.33</v>
      </c>
      <c r="AL27" s="50">
        <v>15.33</v>
      </c>
      <c r="AM27" s="50">
        <v>15.33</v>
      </c>
      <c r="AN27" s="50">
        <v>15.33</v>
      </c>
      <c r="AO27" s="50">
        <v>15.33</v>
      </c>
      <c r="AP27" s="50">
        <v>15.33</v>
      </c>
      <c r="AQ27" s="50">
        <v>15.33</v>
      </c>
      <c r="AR27" s="50">
        <v>15.33</v>
      </c>
      <c r="AS27" s="50">
        <v>15.33</v>
      </c>
      <c r="AT27" s="50">
        <v>15.33</v>
      </c>
      <c r="AU27" s="50">
        <v>15.33</v>
      </c>
      <c r="AV27" s="50">
        <v>15.33</v>
      </c>
      <c r="AW27" s="50">
        <v>15.43</v>
      </c>
      <c r="AX27" s="1548" t="s">
        <v>1233</v>
      </c>
      <c r="AY27" s="841"/>
      <c r="AZ27" s="841"/>
      <c r="BA27" s="841"/>
      <c r="BB27" s="841"/>
      <c r="BC27" s="841"/>
      <c r="BD27" s="841"/>
      <c r="BE27" s="841"/>
    </row>
    <row r="28" spans="1:57" s="469" customFormat="1" ht="15" customHeight="1">
      <c r="A28" s="1549"/>
      <c r="B28" s="1558"/>
      <c r="C28" s="961"/>
      <c r="D28" s="964"/>
      <c r="E28" s="969"/>
      <c r="F28" s="969"/>
      <c r="G28" s="969"/>
      <c r="H28" s="969"/>
      <c r="I28" s="1125"/>
      <c r="J28" s="1125"/>
      <c r="K28" s="1555"/>
      <c r="L28" s="1557"/>
      <c r="M28" s="964"/>
      <c r="N28" s="964"/>
      <c r="O28" s="1560"/>
      <c r="P28" s="967"/>
      <c r="Q28" s="1202"/>
      <c r="R28" s="1202"/>
      <c r="S28" s="866" t="s">
        <v>35</v>
      </c>
      <c r="T28" s="314">
        <v>0</v>
      </c>
      <c r="U28" s="314">
        <v>0</v>
      </c>
      <c r="V28" s="314">
        <v>0</v>
      </c>
      <c r="W28" s="314">
        <v>0</v>
      </c>
      <c r="X28" s="314">
        <v>0</v>
      </c>
      <c r="Y28" s="314">
        <v>0</v>
      </c>
      <c r="Z28" s="314">
        <v>0</v>
      </c>
      <c r="AA28" s="314">
        <v>0</v>
      </c>
      <c r="AB28" s="314">
        <v>0</v>
      </c>
      <c r="AC28" s="314">
        <v>0</v>
      </c>
      <c r="AD28" s="314">
        <v>0</v>
      </c>
      <c r="AE28" s="314">
        <v>0</v>
      </c>
      <c r="AF28" s="314">
        <v>0</v>
      </c>
      <c r="AG28" s="314">
        <v>0</v>
      </c>
      <c r="AH28" s="314">
        <v>0</v>
      </c>
      <c r="AI28" s="314">
        <v>0</v>
      </c>
      <c r="AJ28" s="314">
        <v>0</v>
      </c>
      <c r="AK28" s="314">
        <v>0</v>
      </c>
      <c r="AL28" s="314">
        <v>0</v>
      </c>
      <c r="AM28" s="314">
        <v>0</v>
      </c>
      <c r="AN28" s="314">
        <v>0</v>
      </c>
      <c r="AO28" s="314">
        <v>0</v>
      </c>
      <c r="AP28" s="314">
        <v>0</v>
      </c>
      <c r="AQ28" s="314">
        <v>0</v>
      </c>
      <c r="AR28" s="314">
        <v>0</v>
      </c>
      <c r="AS28" s="314">
        <v>0</v>
      </c>
      <c r="AT28" s="314">
        <v>0</v>
      </c>
      <c r="AU28" s="314">
        <v>0</v>
      </c>
      <c r="AV28" s="314">
        <v>0</v>
      </c>
      <c r="AW28" s="314">
        <v>0</v>
      </c>
      <c r="AX28" s="1547"/>
      <c r="AY28" s="841"/>
      <c r="AZ28" s="841"/>
      <c r="BA28" s="841"/>
      <c r="BB28" s="841"/>
      <c r="BC28" s="841"/>
      <c r="BD28" s="841"/>
      <c r="BE28" s="841"/>
    </row>
    <row r="29" spans="1:57" s="469" customFormat="1" ht="15" customHeight="1">
      <c r="A29" s="1549" t="s">
        <v>128</v>
      </c>
      <c r="B29" s="1558" t="s">
        <v>1104</v>
      </c>
      <c r="C29" s="960" t="s">
        <v>7</v>
      </c>
      <c r="D29" s="964">
        <v>1823</v>
      </c>
      <c r="E29" s="969">
        <v>42049</v>
      </c>
      <c r="F29" s="969"/>
      <c r="G29" s="969">
        <v>42057</v>
      </c>
      <c r="H29" s="969">
        <v>42094</v>
      </c>
      <c r="I29" s="1125">
        <v>42379</v>
      </c>
      <c r="J29" s="1125"/>
      <c r="K29" s="1554">
        <f>[3]ОКТЯБРЬ!L47+O29</f>
        <v>1309</v>
      </c>
      <c r="L29" s="1556">
        <f>[3]ОКТЯБРЬ!L47+P29</f>
        <v>849</v>
      </c>
      <c r="M29" s="964">
        <f>D29-L29</f>
        <v>974</v>
      </c>
      <c r="N29" s="964">
        <f>L29/D29*100</f>
        <v>46.571585298957764</v>
      </c>
      <c r="O29" s="1559">
        <f>SUM(T29:AW29)</f>
        <v>459.99999999999989</v>
      </c>
      <c r="P29" s="966">
        <f>SUM(T30:AW30)</f>
        <v>0</v>
      </c>
      <c r="Q29" s="1201"/>
      <c r="R29" s="1201">
        <f>P29/O29*100</f>
        <v>0</v>
      </c>
      <c r="S29" s="49" t="s">
        <v>34</v>
      </c>
      <c r="T29" s="50">
        <v>15.33</v>
      </c>
      <c r="U29" s="50">
        <v>15.33</v>
      </c>
      <c r="V29" s="50">
        <v>15.33</v>
      </c>
      <c r="W29" s="50">
        <v>15.33</v>
      </c>
      <c r="X29" s="50">
        <v>15.33</v>
      </c>
      <c r="Y29" s="50">
        <v>15.33</v>
      </c>
      <c r="Z29" s="50">
        <v>15.33</v>
      </c>
      <c r="AA29" s="50">
        <v>15.33</v>
      </c>
      <c r="AB29" s="50">
        <v>15.33</v>
      </c>
      <c r="AC29" s="50">
        <v>15.33</v>
      </c>
      <c r="AD29" s="50">
        <v>15.33</v>
      </c>
      <c r="AE29" s="50">
        <v>15.33</v>
      </c>
      <c r="AF29" s="50">
        <v>15.33</v>
      </c>
      <c r="AG29" s="50">
        <v>15.33</v>
      </c>
      <c r="AH29" s="50">
        <v>15.33</v>
      </c>
      <c r="AI29" s="50">
        <v>15.33</v>
      </c>
      <c r="AJ29" s="50">
        <v>15.33</v>
      </c>
      <c r="AK29" s="50">
        <v>15.33</v>
      </c>
      <c r="AL29" s="50">
        <v>15.33</v>
      </c>
      <c r="AM29" s="50">
        <v>15.33</v>
      </c>
      <c r="AN29" s="50">
        <v>15.33</v>
      </c>
      <c r="AO29" s="50">
        <v>15.33</v>
      </c>
      <c r="AP29" s="50">
        <v>15.33</v>
      </c>
      <c r="AQ29" s="50">
        <v>15.33</v>
      </c>
      <c r="AR29" s="50">
        <v>15.33</v>
      </c>
      <c r="AS29" s="50">
        <v>15.33</v>
      </c>
      <c r="AT29" s="50">
        <v>15.33</v>
      </c>
      <c r="AU29" s="50">
        <v>15.33</v>
      </c>
      <c r="AV29" s="50">
        <v>15.33</v>
      </c>
      <c r="AW29" s="50">
        <v>15.43</v>
      </c>
      <c r="AX29" s="1548" t="s">
        <v>1218</v>
      </c>
      <c r="AY29" s="841"/>
      <c r="AZ29" s="841"/>
      <c r="BA29" s="841"/>
      <c r="BB29" s="841"/>
      <c r="BC29" s="841"/>
      <c r="BD29" s="841"/>
      <c r="BE29" s="841"/>
    </row>
    <row r="30" spans="1:57" s="469" customFormat="1" ht="15" customHeight="1">
      <c r="A30" s="1549"/>
      <c r="B30" s="1558"/>
      <c r="C30" s="961"/>
      <c r="D30" s="964"/>
      <c r="E30" s="969"/>
      <c r="F30" s="969"/>
      <c r="G30" s="969"/>
      <c r="H30" s="969"/>
      <c r="I30" s="1125"/>
      <c r="J30" s="1125"/>
      <c r="K30" s="1555"/>
      <c r="L30" s="1557"/>
      <c r="M30" s="964"/>
      <c r="N30" s="964"/>
      <c r="O30" s="1560"/>
      <c r="P30" s="967"/>
      <c r="Q30" s="1202"/>
      <c r="R30" s="1202"/>
      <c r="S30" s="866" t="s">
        <v>35</v>
      </c>
      <c r="T30" s="867">
        <v>0</v>
      </c>
      <c r="U30" s="867">
        <v>0</v>
      </c>
      <c r="V30" s="867">
        <v>0</v>
      </c>
      <c r="W30" s="867">
        <v>0</v>
      </c>
      <c r="X30" s="867">
        <v>0</v>
      </c>
      <c r="Y30" s="867">
        <v>0</v>
      </c>
      <c r="Z30" s="314">
        <v>0</v>
      </c>
      <c r="AA30" s="314">
        <v>0</v>
      </c>
      <c r="AB30" s="867">
        <v>0</v>
      </c>
      <c r="AC30" s="867">
        <v>0</v>
      </c>
      <c r="AD30" s="867">
        <v>0</v>
      </c>
      <c r="AE30" s="867">
        <v>0</v>
      </c>
      <c r="AF30" s="867">
        <v>0</v>
      </c>
      <c r="AG30" s="867">
        <v>0</v>
      </c>
      <c r="AH30" s="867">
        <v>0</v>
      </c>
      <c r="AI30" s="867">
        <v>0</v>
      </c>
      <c r="AJ30" s="867">
        <v>0</v>
      </c>
      <c r="AK30" s="867">
        <v>0</v>
      </c>
      <c r="AL30" s="867">
        <v>0</v>
      </c>
      <c r="AM30" s="867">
        <v>0</v>
      </c>
      <c r="AN30" s="867">
        <v>0</v>
      </c>
      <c r="AO30" s="867">
        <v>0</v>
      </c>
      <c r="AP30" s="867">
        <v>0</v>
      </c>
      <c r="AQ30" s="867">
        <v>0</v>
      </c>
      <c r="AR30" s="867">
        <v>0</v>
      </c>
      <c r="AS30" s="867">
        <v>0</v>
      </c>
      <c r="AT30" s="867">
        <v>0</v>
      </c>
      <c r="AU30" s="867">
        <v>0</v>
      </c>
      <c r="AV30" s="867">
        <v>0</v>
      </c>
      <c r="AW30" s="867">
        <v>0</v>
      </c>
      <c r="AX30" s="1547"/>
      <c r="AY30" s="841"/>
      <c r="AZ30" s="841"/>
      <c r="BA30" s="841"/>
      <c r="BB30" s="841"/>
      <c r="BC30" s="841"/>
      <c r="BD30" s="841"/>
      <c r="BE30" s="841"/>
    </row>
    <row r="31" spans="1:57" s="469" customFormat="1" ht="18">
      <c r="A31" s="865" t="s">
        <v>201</v>
      </c>
      <c r="B31" s="1030" t="s">
        <v>1237</v>
      </c>
      <c r="C31" s="1030"/>
      <c r="D31" s="1030"/>
      <c r="E31" s="1030">
        <v>42068</v>
      </c>
      <c r="F31" s="1030"/>
      <c r="G31" s="1030"/>
      <c r="H31" s="1030">
        <v>42154</v>
      </c>
      <c r="I31" s="1030"/>
      <c r="J31" s="1030"/>
      <c r="K31" s="1030"/>
      <c r="L31" s="1030"/>
      <c r="M31" s="1030"/>
      <c r="N31" s="1030"/>
      <c r="O31" s="1030"/>
      <c r="P31" s="1030"/>
      <c r="Q31" s="1030"/>
      <c r="R31" s="1030"/>
      <c r="S31" s="1030"/>
      <c r="T31" s="1030"/>
      <c r="U31" s="1030"/>
      <c r="V31" s="1030"/>
      <c r="W31" s="1030"/>
      <c r="X31" s="1030"/>
      <c r="Y31" s="1030"/>
      <c r="Z31" s="1030"/>
      <c r="AA31" s="1030"/>
      <c r="AB31" s="1030"/>
      <c r="AC31" s="1030"/>
      <c r="AD31" s="1030"/>
      <c r="AE31" s="1030"/>
      <c r="AF31" s="1030"/>
      <c r="AG31" s="1030"/>
      <c r="AH31" s="1030"/>
      <c r="AI31" s="1030"/>
      <c r="AJ31" s="1030"/>
      <c r="AK31" s="1030"/>
      <c r="AL31" s="1030"/>
      <c r="AM31" s="1030"/>
      <c r="AN31" s="1030"/>
      <c r="AO31" s="1030"/>
      <c r="AP31" s="1030"/>
      <c r="AQ31" s="1030"/>
      <c r="AR31" s="1030"/>
      <c r="AS31" s="1030"/>
      <c r="AT31" s="1030"/>
      <c r="AU31" s="1030"/>
      <c r="AV31" s="1030"/>
      <c r="AW31" s="1030"/>
      <c r="AX31" s="1521"/>
      <c r="AY31" s="841"/>
      <c r="AZ31" s="841"/>
      <c r="BA31" s="841"/>
      <c r="BB31" s="841"/>
      <c r="BC31" s="841"/>
      <c r="BD31" s="841"/>
      <c r="BE31" s="841"/>
    </row>
    <row r="32" spans="1:57" s="469" customFormat="1" ht="15" customHeight="1">
      <c r="A32" s="1549" t="s">
        <v>194</v>
      </c>
      <c r="B32" s="1550" t="s">
        <v>1091</v>
      </c>
      <c r="C32" s="960" t="s">
        <v>33</v>
      </c>
      <c r="D32" s="964">
        <v>35.229999999999997</v>
      </c>
      <c r="E32" s="969">
        <v>42068</v>
      </c>
      <c r="F32" s="969"/>
      <c r="G32" s="969">
        <v>42061</v>
      </c>
      <c r="H32" s="969">
        <v>42309</v>
      </c>
      <c r="I32" s="1125">
        <v>42353</v>
      </c>
      <c r="J32" s="1125"/>
      <c r="K32" s="1554">
        <f>[3]ОКТЯБРЬ!L50+O32</f>
        <v>34.069999999999993</v>
      </c>
      <c r="L32" s="1556">
        <f>[3]ОКТЯБРЬ!L50+P32</f>
        <v>31.299999999999997</v>
      </c>
      <c r="M32" s="964">
        <f>D32-L32</f>
        <v>3.9299999999999997</v>
      </c>
      <c r="N32" s="964">
        <f>L32/D32*100</f>
        <v>88.844734601192172</v>
      </c>
      <c r="O32" s="1551">
        <f>SUM(T32:AW32)</f>
        <v>5.0599999999999978</v>
      </c>
      <c r="P32" s="964">
        <f>SUM(T33:AW33)</f>
        <v>2.29</v>
      </c>
      <c r="Q32" s="1201"/>
      <c r="R32" s="1188">
        <f t="shared" ref="R32:R44" si="1">P32/O32*100</f>
        <v>45.256916996047451</v>
      </c>
      <c r="S32" s="49" t="s">
        <v>34</v>
      </c>
      <c r="T32" s="50">
        <v>0.16900000000000001</v>
      </c>
      <c r="U32" s="50">
        <v>0.16900000000000001</v>
      </c>
      <c r="V32" s="50">
        <v>0.16900000000000001</v>
      </c>
      <c r="W32" s="50">
        <v>0.16900000000000001</v>
      </c>
      <c r="X32" s="50">
        <v>0.16900000000000001</v>
      </c>
      <c r="Y32" s="50">
        <v>0.16900000000000001</v>
      </c>
      <c r="Z32" s="50">
        <v>0.16900000000000001</v>
      </c>
      <c r="AA32" s="50">
        <v>0.16900000000000001</v>
      </c>
      <c r="AB32" s="50">
        <v>0.16900000000000001</v>
      </c>
      <c r="AC32" s="50">
        <v>0.16900000000000001</v>
      </c>
      <c r="AD32" s="50">
        <v>0.16900000000000001</v>
      </c>
      <c r="AE32" s="50">
        <v>0.16900000000000001</v>
      </c>
      <c r="AF32" s="50">
        <v>0.16900000000000001</v>
      </c>
      <c r="AG32" s="50">
        <v>0.16900000000000001</v>
      </c>
      <c r="AH32" s="50">
        <v>0.16900000000000001</v>
      </c>
      <c r="AI32" s="50">
        <v>0.16900000000000001</v>
      </c>
      <c r="AJ32" s="50">
        <v>0.16900000000000001</v>
      </c>
      <c r="AK32" s="50">
        <v>0.16900000000000001</v>
      </c>
      <c r="AL32" s="50">
        <v>0.16900000000000001</v>
      </c>
      <c r="AM32" s="50">
        <v>0.16900000000000001</v>
      </c>
      <c r="AN32" s="50">
        <v>0.16900000000000001</v>
      </c>
      <c r="AO32" s="50">
        <v>0.16900000000000001</v>
      </c>
      <c r="AP32" s="50">
        <v>0.16900000000000001</v>
      </c>
      <c r="AQ32" s="50">
        <v>0.16900000000000001</v>
      </c>
      <c r="AR32" s="50">
        <v>0.16900000000000001</v>
      </c>
      <c r="AS32" s="50">
        <v>0.16900000000000001</v>
      </c>
      <c r="AT32" s="50">
        <v>0.16900000000000001</v>
      </c>
      <c r="AU32" s="50">
        <v>0.16900000000000001</v>
      </c>
      <c r="AV32" s="50">
        <v>0.16900000000000001</v>
      </c>
      <c r="AW32" s="50">
        <v>0.159</v>
      </c>
      <c r="AX32" s="1548"/>
      <c r="AY32" s="841"/>
      <c r="AZ32" s="841"/>
      <c r="BA32" s="841"/>
      <c r="BB32" s="841"/>
      <c r="BC32" s="841"/>
      <c r="BD32" s="841"/>
      <c r="BE32" s="841"/>
    </row>
    <row r="33" spans="1:57" s="469" customFormat="1" ht="15" customHeight="1">
      <c r="A33" s="1549"/>
      <c r="B33" s="1550"/>
      <c r="C33" s="961"/>
      <c r="D33" s="964"/>
      <c r="E33" s="969"/>
      <c r="F33" s="969"/>
      <c r="G33" s="969"/>
      <c r="H33" s="969"/>
      <c r="I33" s="1125"/>
      <c r="J33" s="1125"/>
      <c r="K33" s="1555"/>
      <c r="L33" s="1557"/>
      <c r="M33" s="964"/>
      <c r="N33" s="964"/>
      <c r="O33" s="1551"/>
      <c r="P33" s="964"/>
      <c r="Q33" s="1202"/>
      <c r="R33" s="1188"/>
      <c r="S33" s="866" t="s">
        <v>35</v>
      </c>
      <c r="T33" s="314">
        <v>0</v>
      </c>
      <c r="U33" s="314">
        <v>0</v>
      </c>
      <c r="V33" s="314">
        <v>0</v>
      </c>
      <c r="W33" s="314">
        <v>0</v>
      </c>
      <c r="X33" s="314">
        <v>0</v>
      </c>
      <c r="Y33" s="314">
        <v>0</v>
      </c>
      <c r="Z33" s="314">
        <v>0.1</v>
      </c>
      <c r="AA33" s="314">
        <v>0.2</v>
      </c>
      <c r="AB33" s="314">
        <v>0</v>
      </c>
      <c r="AC33" s="314">
        <v>0</v>
      </c>
      <c r="AD33" s="314">
        <v>0</v>
      </c>
      <c r="AE33" s="314">
        <v>0</v>
      </c>
      <c r="AF33" s="314">
        <v>0</v>
      </c>
      <c r="AG33" s="314">
        <v>0</v>
      </c>
      <c r="AH33" s="314">
        <v>0</v>
      </c>
      <c r="AI33" s="314">
        <v>0.26</v>
      </c>
      <c r="AJ33" s="314">
        <v>0.13</v>
      </c>
      <c r="AK33" s="314">
        <v>0</v>
      </c>
      <c r="AL33" s="314">
        <v>0</v>
      </c>
      <c r="AM33" s="314">
        <v>0.1</v>
      </c>
      <c r="AN33" s="314">
        <v>0.2</v>
      </c>
      <c r="AO33" s="314">
        <v>0.1</v>
      </c>
      <c r="AP33" s="314">
        <v>0.2</v>
      </c>
      <c r="AQ33" s="314">
        <v>0.2</v>
      </c>
      <c r="AR33" s="314">
        <v>0</v>
      </c>
      <c r="AS33" s="314">
        <v>0</v>
      </c>
      <c r="AT33" s="314">
        <v>0</v>
      </c>
      <c r="AU33" s="314">
        <v>0.2</v>
      </c>
      <c r="AV33" s="314">
        <v>0.4</v>
      </c>
      <c r="AW33" s="314">
        <v>0.2</v>
      </c>
      <c r="AX33" s="1547"/>
      <c r="AY33" s="841"/>
      <c r="AZ33" s="841"/>
      <c r="BA33" s="841"/>
      <c r="BB33" s="841"/>
      <c r="BC33" s="841"/>
      <c r="BD33" s="841"/>
      <c r="BE33" s="841"/>
    </row>
    <row r="34" spans="1:57" s="469" customFormat="1" ht="15" customHeight="1">
      <c r="A34" s="1549" t="s">
        <v>195</v>
      </c>
      <c r="B34" s="1550" t="s">
        <v>1114</v>
      </c>
      <c r="C34" s="960" t="s">
        <v>7</v>
      </c>
      <c r="D34" s="964">
        <v>1826</v>
      </c>
      <c r="E34" s="969">
        <v>42070</v>
      </c>
      <c r="F34" s="969"/>
      <c r="G34" s="969">
        <v>42068</v>
      </c>
      <c r="H34" s="969">
        <v>42149</v>
      </c>
      <c r="I34" s="1125">
        <v>42379</v>
      </c>
      <c r="J34" s="1125"/>
      <c r="K34" s="1554">
        <f>[3]ОКТЯБРЬ!L52+O34</f>
        <v>1582</v>
      </c>
      <c r="L34" s="1556">
        <f>[3]ОКТЯБРЬ!L52+P34</f>
        <v>1471</v>
      </c>
      <c r="M34" s="964">
        <f>D34-L34</f>
        <v>355</v>
      </c>
      <c r="N34" s="964">
        <f>L34/D34*100</f>
        <v>80.558598028477547</v>
      </c>
      <c r="O34" s="1551">
        <f>SUM(T34:AW34)</f>
        <v>229.99999999999994</v>
      </c>
      <c r="P34" s="964">
        <f>SUM(T35:AW35)</f>
        <v>119</v>
      </c>
      <c r="Q34" s="1201"/>
      <c r="R34" s="1188">
        <f>P34/O34*100</f>
        <v>51.739130434782624</v>
      </c>
      <c r="S34" s="49" t="s">
        <v>34</v>
      </c>
      <c r="T34" s="50">
        <v>7.66</v>
      </c>
      <c r="U34" s="50">
        <v>7.66</v>
      </c>
      <c r="V34" s="50">
        <v>7.66</v>
      </c>
      <c r="W34" s="50">
        <v>7.66</v>
      </c>
      <c r="X34" s="50">
        <v>7.66</v>
      </c>
      <c r="Y34" s="50">
        <v>7.66</v>
      </c>
      <c r="Z34" s="50">
        <v>7.66</v>
      </c>
      <c r="AA34" s="50">
        <v>7.66</v>
      </c>
      <c r="AB34" s="50">
        <v>7.66</v>
      </c>
      <c r="AC34" s="50">
        <v>7.66</v>
      </c>
      <c r="AD34" s="50">
        <v>7.66</v>
      </c>
      <c r="AE34" s="50">
        <v>7.66</v>
      </c>
      <c r="AF34" s="50">
        <v>7.66</v>
      </c>
      <c r="AG34" s="50">
        <v>7.66</v>
      </c>
      <c r="AH34" s="50">
        <v>7.66</v>
      </c>
      <c r="AI34" s="50">
        <v>7.66</v>
      </c>
      <c r="AJ34" s="50">
        <v>7.66</v>
      </c>
      <c r="AK34" s="50">
        <v>7.66</v>
      </c>
      <c r="AL34" s="50">
        <v>7.66</v>
      </c>
      <c r="AM34" s="50">
        <v>7.66</v>
      </c>
      <c r="AN34" s="50">
        <v>7.66</v>
      </c>
      <c r="AO34" s="50">
        <v>7.66</v>
      </c>
      <c r="AP34" s="50">
        <v>7.66</v>
      </c>
      <c r="AQ34" s="50">
        <v>7.66</v>
      </c>
      <c r="AR34" s="50">
        <v>7.66</v>
      </c>
      <c r="AS34" s="50">
        <v>7.66</v>
      </c>
      <c r="AT34" s="50">
        <v>7.66</v>
      </c>
      <c r="AU34" s="50">
        <v>7.66</v>
      </c>
      <c r="AV34" s="50">
        <v>7.66</v>
      </c>
      <c r="AW34" s="50">
        <v>7.86</v>
      </c>
      <c r="AX34" s="1548" t="s">
        <v>1299</v>
      </c>
      <c r="AY34" s="841"/>
      <c r="AZ34" s="841"/>
      <c r="BA34" s="841"/>
      <c r="BB34" s="841"/>
      <c r="BC34" s="841"/>
      <c r="BD34" s="841"/>
      <c r="BE34" s="841"/>
    </row>
    <row r="35" spans="1:57" s="469" customFormat="1" ht="15" customHeight="1">
      <c r="A35" s="1549"/>
      <c r="B35" s="1550"/>
      <c r="C35" s="961"/>
      <c r="D35" s="964"/>
      <c r="E35" s="969"/>
      <c r="F35" s="969"/>
      <c r="G35" s="969"/>
      <c r="H35" s="969"/>
      <c r="I35" s="1125"/>
      <c r="J35" s="1125"/>
      <c r="K35" s="1555"/>
      <c r="L35" s="1557"/>
      <c r="M35" s="964"/>
      <c r="N35" s="964"/>
      <c r="O35" s="1551"/>
      <c r="P35" s="964"/>
      <c r="Q35" s="1202"/>
      <c r="R35" s="1188"/>
      <c r="S35" s="866" t="s">
        <v>35</v>
      </c>
      <c r="T35" s="314">
        <v>0</v>
      </c>
      <c r="U35" s="314">
        <v>4</v>
      </c>
      <c r="V35" s="314">
        <v>4</v>
      </c>
      <c r="W35" s="314">
        <v>3</v>
      </c>
      <c r="X35" s="314">
        <v>4</v>
      </c>
      <c r="Y35" s="314">
        <v>3</v>
      </c>
      <c r="Z35" s="314">
        <v>7</v>
      </c>
      <c r="AA35" s="314">
        <v>7</v>
      </c>
      <c r="AB35" s="314">
        <v>1</v>
      </c>
      <c r="AC35" s="314">
        <v>0</v>
      </c>
      <c r="AD35" s="314">
        <v>4</v>
      </c>
      <c r="AE35" s="314">
        <v>0</v>
      </c>
      <c r="AF35" s="314">
        <v>0</v>
      </c>
      <c r="AG35" s="314">
        <v>1</v>
      </c>
      <c r="AH35" s="314">
        <v>2</v>
      </c>
      <c r="AI35" s="314">
        <v>2</v>
      </c>
      <c r="AJ35" s="314">
        <v>5</v>
      </c>
      <c r="AK35" s="314">
        <v>5</v>
      </c>
      <c r="AL35" s="314">
        <v>6</v>
      </c>
      <c r="AM35" s="314">
        <v>3</v>
      </c>
      <c r="AN35" s="314">
        <v>0</v>
      </c>
      <c r="AO35" s="314">
        <v>0</v>
      </c>
      <c r="AP35" s="314">
        <v>6</v>
      </c>
      <c r="AQ35" s="314">
        <v>2</v>
      </c>
      <c r="AR35" s="314">
        <v>6</v>
      </c>
      <c r="AS35" s="314">
        <v>11</v>
      </c>
      <c r="AT35" s="314">
        <v>8</v>
      </c>
      <c r="AU35" s="314">
        <v>8</v>
      </c>
      <c r="AV35" s="314">
        <v>7</v>
      </c>
      <c r="AW35" s="314">
        <v>10</v>
      </c>
      <c r="AX35" s="1547"/>
      <c r="AY35" s="841"/>
      <c r="AZ35" s="841"/>
      <c r="BA35" s="841"/>
      <c r="BB35" s="841"/>
      <c r="BC35" s="841"/>
      <c r="BD35" s="841"/>
      <c r="BE35" s="841"/>
    </row>
    <row r="36" spans="1:57" s="469" customFormat="1" ht="15" customHeight="1">
      <c r="A36" s="1549" t="s">
        <v>196</v>
      </c>
      <c r="B36" s="1550" t="s">
        <v>1226</v>
      </c>
      <c r="C36" s="960" t="s">
        <v>33</v>
      </c>
      <c r="D36" s="964">
        <v>35.229999999999997</v>
      </c>
      <c r="E36" s="969">
        <v>42071</v>
      </c>
      <c r="F36" s="969"/>
      <c r="G36" s="969">
        <v>42071</v>
      </c>
      <c r="H36" s="969">
        <v>42152</v>
      </c>
      <c r="I36" s="1125">
        <v>42389</v>
      </c>
      <c r="J36" s="1125"/>
      <c r="K36" s="1554">
        <f>[3]ОКТЯБРЬ!L54+O36</f>
        <v>20.41</v>
      </c>
      <c r="L36" s="1556">
        <f>[3]ОКТЯБРЬ!L54+P36</f>
        <v>16.704999999999998</v>
      </c>
      <c r="M36" s="964">
        <f>D36-L36</f>
        <v>18.524999999999999</v>
      </c>
      <c r="N36" s="964">
        <f>L36/D36*100</f>
        <v>47.4169741697417</v>
      </c>
      <c r="O36" s="1551">
        <f>SUM(T36:AW36)</f>
        <v>6.0000000000000027</v>
      </c>
      <c r="P36" s="964">
        <f>SUM(T37:AW37)</f>
        <v>2.2949999999999999</v>
      </c>
      <c r="Q36" s="1201">
        <v>0.55000000000000004</v>
      </c>
      <c r="R36" s="1188">
        <f t="shared" si="1"/>
        <v>38.249999999999986</v>
      </c>
      <c r="S36" s="49" t="s">
        <v>34</v>
      </c>
      <c r="T36" s="50">
        <v>0.2</v>
      </c>
      <c r="U36" s="50">
        <v>0.2</v>
      </c>
      <c r="V36" s="50">
        <v>0.2</v>
      </c>
      <c r="W36" s="50">
        <v>0.2</v>
      </c>
      <c r="X36" s="50">
        <v>0.2</v>
      </c>
      <c r="Y36" s="50">
        <v>0.2</v>
      </c>
      <c r="Z36" s="50">
        <v>0.2</v>
      </c>
      <c r="AA36" s="50">
        <v>0.2</v>
      </c>
      <c r="AB36" s="50">
        <v>0.2</v>
      </c>
      <c r="AC36" s="50">
        <v>0.2</v>
      </c>
      <c r="AD36" s="50">
        <v>0.2</v>
      </c>
      <c r="AE36" s="50">
        <v>0.2</v>
      </c>
      <c r="AF36" s="50">
        <v>0.2</v>
      </c>
      <c r="AG36" s="50">
        <v>0.2</v>
      </c>
      <c r="AH36" s="50">
        <v>0.2</v>
      </c>
      <c r="AI36" s="50">
        <v>0.2</v>
      </c>
      <c r="AJ36" s="50">
        <v>0.2</v>
      </c>
      <c r="AK36" s="50">
        <v>0.2</v>
      </c>
      <c r="AL36" s="50">
        <v>0.2</v>
      </c>
      <c r="AM36" s="50">
        <v>0.2</v>
      </c>
      <c r="AN36" s="50">
        <v>0.2</v>
      </c>
      <c r="AO36" s="50">
        <v>0.2</v>
      </c>
      <c r="AP36" s="50">
        <v>0.2</v>
      </c>
      <c r="AQ36" s="50">
        <v>0.2</v>
      </c>
      <c r="AR36" s="50">
        <v>0.2</v>
      </c>
      <c r="AS36" s="50">
        <v>0.2</v>
      </c>
      <c r="AT36" s="50">
        <v>0.2</v>
      </c>
      <c r="AU36" s="50">
        <v>0.2</v>
      </c>
      <c r="AV36" s="50">
        <v>0.2</v>
      </c>
      <c r="AW36" s="50">
        <v>0.2</v>
      </c>
      <c r="AX36" s="1548" t="s">
        <v>31</v>
      </c>
      <c r="AY36" s="841"/>
      <c r="AZ36" s="841"/>
      <c r="BA36" s="841"/>
      <c r="BB36" s="841"/>
      <c r="BC36" s="841"/>
      <c r="BD36" s="841"/>
      <c r="BE36" s="841"/>
    </row>
    <row r="37" spans="1:57" s="469" customFormat="1" ht="15" customHeight="1">
      <c r="A37" s="1549"/>
      <c r="B37" s="1550"/>
      <c r="C37" s="961"/>
      <c r="D37" s="964"/>
      <c r="E37" s="969"/>
      <c r="F37" s="969"/>
      <c r="G37" s="969"/>
      <c r="H37" s="969"/>
      <c r="I37" s="1125"/>
      <c r="J37" s="1125"/>
      <c r="K37" s="1555"/>
      <c r="L37" s="1557"/>
      <c r="M37" s="964"/>
      <c r="N37" s="964"/>
      <c r="O37" s="1551"/>
      <c r="P37" s="964"/>
      <c r="Q37" s="1202"/>
      <c r="R37" s="1188"/>
      <c r="S37" s="866" t="s">
        <v>35</v>
      </c>
      <c r="T37" s="314">
        <v>0</v>
      </c>
      <c r="U37" s="314">
        <v>0</v>
      </c>
      <c r="V37" s="314">
        <v>0</v>
      </c>
      <c r="W37" s="314">
        <v>0</v>
      </c>
      <c r="X37" s="314">
        <v>0</v>
      </c>
      <c r="Y37" s="314">
        <v>0</v>
      </c>
      <c r="Z37" s="314">
        <v>0</v>
      </c>
      <c r="AA37" s="314">
        <v>0</v>
      </c>
      <c r="AB37" s="314">
        <v>0</v>
      </c>
      <c r="AC37" s="314">
        <v>0</v>
      </c>
      <c r="AD37" s="314">
        <v>0</v>
      </c>
      <c r="AE37" s="314">
        <v>0</v>
      </c>
      <c r="AF37" s="314">
        <v>0</v>
      </c>
      <c r="AG37" s="314">
        <v>0</v>
      </c>
      <c r="AH37" s="314">
        <v>0</v>
      </c>
      <c r="AI37" s="314">
        <v>0</v>
      </c>
      <c r="AJ37" s="314">
        <v>0</v>
      </c>
      <c r="AK37" s="314">
        <v>0</v>
      </c>
      <c r="AL37" s="314">
        <v>0</v>
      </c>
      <c r="AM37" s="314">
        <v>0</v>
      </c>
      <c r="AN37" s="314">
        <v>0</v>
      </c>
      <c r="AO37" s="314">
        <v>0</v>
      </c>
      <c r="AP37" s="314">
        <v>0.08</v>
      </c>
      <c r="AQ37" s="314">
        <v>0.22</v>
      </c>
      <c r="AR37" s="314">
        <v>0.495</v>
      </c>
      <c r="AS37" s="314">
        <v>0.3</v>
      </c>
      <c r="AT37" s="314">
        <v>0.3</v>
      </c>
      <c r="AU37" s="314">
        <v>0.25</v>
      </c>
      <c r="AV37" s="314">
        <v>0.28000000000000003</v>
      </c>
      <c r="AW37" s="314">
        <v>0.37</v>
      </c>
      <c r="AX37" s="1547"/>
      <c r="AY37" s="841"/>
      <c r="AZ37" s="841"/>
      <c r="BA37" s="841"/>
      <c r="BB37" s="841"/>
      <c r="BC37" s="841"/>
      <c r="BD37" s="841"/>
      <c r="BE37" s="841"/>
    </row>
    <row r="38" spans="1:57" s="469" customFormat="1" ht="15" customHeight="1">
      <c r="A38" s="1549" t="s">
        <v>197</v>
      </c>
      <c r="B38" s="1550" t="s">
        <v>1093</v>
      </c>
      <c r="C38" s="960" t="s">
        <v>7</v>
      </c>
      <c r="D38" s="964">
        <v>1826</v>
      </c>
      <c r="E38" s="969">
        <v>42074</v>
      </c>
      <c r="F38" s="969"/>
      <c r="G38" s="969">
        <v>42077</v>
      </c>
      <c r="H38" s="969">
        <v>42154</v>
      </c>
      <c r="I38" s="1125">
        <v>42389</v>
      </c>
      <c r="J38" s="1125"/>
      <c r="K38" s="1554">
        <f>[3]ОКТЯБРЬ!L56+O38</f>
        <v>1443</v>
      </c>
      <c r="L38" s="1556">
        <f>[3]ОКТЯБРЬ!L56+P38</f>
        <v>1274</v>
      </c>
      <c r="M38" s="964">
        <f>D38-L38</f>
        <v>552</v>
      </c>
      <c r="N38" s="964">
        <f>L38/D38*100</f>
        <v>69.769989047097482</v>
      </c>
      <c r="O38" s="1551">
        <f>SUM(T38:AW38)</f>
        <v>229.99999999999994</v>
      </c>
      <c r="P38" s="964">
        <f>SUM(T39:AW39)</f>
        <v>61</v>
      </c>
      <c r="Q38" s="1201"/>
      <c r="R38" s="1188">
        <f t="shared" si="1"/>
        <v>26.521739130434792</v>
      </c>
      <c r="S38" s="49" t="s">
        <v>34</v>
      </c>
      <c r="T38" s="50">
        <v>7.66</v>
      </c>
      <c r="U38" s="50">
        <v>7.66</v>
      </c>
      <c r="V38" s="50">
        <v>7.66</v>
      </c>
      <c r="W38" s="50">
        <v>7.66</v>
      </c>
      <c r="X38" s="50">
        <v>7.66</v>
      </c>
      <c r="Y38" s="50">
        <v>7.66</v>
      </c>
      <c r="Z38" s="50">
        <v>7.66</v>
      </c>
      <c r="AA38" s="50">
        <v>7.66</v>
      </c>
      <c r="AB38" s="50">
        <v>7.66</v>
      </c>
      <c r="AC38" s="50">
        <v>7.66</v>
      </c>
      <c r="AD38" s="50">
        <v>7.66</v>
      </c>
      <c r="AE38" s="50">
        <v>7.66</v>
      </c>
      <c r="AF38" s="50">
        <v>7.66</v>
      </c>
      <c r="AG38" s="50">
        <v>7.66</v>
      </c>
      <c r="AH38" s="50">
        <v>7.66</v>
      </c>
      <c r="AI38" s="50">
        <v>7.66</v>
      </c>
      <c r="AJ38" s="50">
        <v>7.66</v>
      </c>
      <c r="AK38" s="50">
        <v>7.66</v>
      </c>
      <c r="AL38" s="50">
        <v>7.66</v>
      </c>
      <c r="AM38" s="50">
        <v>7.66</v>
      </c>
      <c r="AN38" s="50">
        <v>7.66</v>
      </c>
      <c r="AO38" s="50">
        <v>7.66</v>
      </c>
      <c r="AP38" s="50">
        <v>7.66</v>
      </c>
      <c r="AQ38" s="50">
        <v>7.66</v>
      </c>
      <c r="AR38" s="50">
        <v>7.66</v>
      </c>
      <c r="AS38" s="50">
        <v>7.66</v>
      </c>
      <c r="AT38" s="50">
        <v>7.66</v>
      </c>
      <c r="AU38" s="50">
        <v>7.66</v>
      </c>
      <c r="AV38" s="50">
        <v>7.66</v>
      </c>
      <c r="AW38" s="50">
        <v>7.86</v>
      </c>
      <c r="AX38" s="1548" t="s">
        <v>1300</v>
      </c>
      <c r="AY38" s="841"/>
      <c r="AZ38" s="841"/>
      <c r="BA38" s="841"/>
      <c r="BB38" s="841"/>
      <c r="BC38" s="841"/>
      <c r="BD38" s="841"/>
      <c r="BE38" s="841"/>
    </row>
    <row r="39" spans="1:57" s="469" customFormat="1" ht="15" customHeight="1">
      <c r="A39" s="1549"/>
      <c r="B39" s="1550"/>
      <c r="C39" s="961"/>
      <c r="D39" s="964"/>
      <c r="E39" s="969"/>
      <c r="F39" s="969"/>
      <c r="G39" s="969"/>
      <c r="H39" s="969"/>
      <c r="I39" s="1125"/>
      <c r="J39" s="1125"/>
      <c r="K39" s="1555"/>
      <c r="L39" s="1557"/>
      <c r="M39" s="964"/>
      <c r="N39" s="964"/>
      <c r="O39" s="1551"/>
      <c r="P39" s="964"/>
      <c r="Q39" s="1202"/>
      <c r="R39" s="1188"/>
      <c r="S39" s="866" t="s">
        <v>35</v>
      </c>
      <c r="T39" s="314">
        <v>0</v>
      </c>
      <c r="U39" s="314">
        <v>0</v>
      </c>
      <c r="V39" s="314">
        <v>0</v>
      </c>
      <c r="W39" s="314">
        <v>0</v>
      </c>
      <c r="X39" s="314">
        <v>0</v>
      </c>
      <c r="Y39" s="314">
        <v>0</v>
      </c>
      <c r="Z39" s="314">
        <v>0</v>
      </c>
      <c r="AA39" s="314">
        <v>0</v>
      </c>
      <c r="AB39" s="314">
        <v>0</v>
      </c>
      <c r="AC39" s="314">
        <v>0</v>
      </c>
      <c r="AD39" s="314">
        <v>0</v>
      </c>
      <c r="AE39" s="314">
        <v>0</v>
      </c>
      <c r="AF39" s="314">
        <v>0</v>
      </c>
      <c r="AG39" s="314">
        <v>0</v>
      </c>
      <c r="AH39" s="314">
        <v>0</v>
      </c>
      <c r="AI39" s="314">
        <v>0</v>
      </c>
      <c r="AJ39" s="314">
        <v>0</v>
      </c>
      <c r="AK39" s="314">
        <v>0</v>
      </c>
      <c r="AL39" s="314">
        <v>0</v>
      </c>
      <c r="AM39" s="314">
        <v>0</v>
      </c>
      <c r="AN39" s="314">
        <v>0</v>
      </c>
      <c r="AO39" s="314">
        <v>10</v>
      </c>
      <c r="AP39" s="314">
        <v>10</v>
      </c>
      <c r="AQ39" s="314">
        <v>10</v>
      </c>
      <c r="AR39" s="314">
        <v>0</v>
      </c>
      <c r="AS39" s="314">
        <v>0</v>
      </c>
      <c r="AT39" s="314">
        <v>10</v>
      </c>
      <c r="AU39" s="314">
        <v>21</v>
      </c>
      <c r="AV39" s="314">
        <v>0</v>
      </c>
      <c r="AW39" s="314">
        <v>0</v>
      </c>
      <c r="AX39" s="1547"/>
      <c r="AY39" s="841"/>
      <c r="AZ39" s="841"/>
      <c r="BA39" s="841"/>
      <c r="BB39" s="841"/>
      <c r="BC39" s="841"/>
      <c r="BD39" s="841"/>
      <c r="BE39" s="841"/>
    </row>
    <row r="40" spans="1:57" s="469" customFormat="1" ht="15" customHeight="1">
      <c r="A40" s="1549" t="s">
        <v>198</v>
      </c>
      <c r="B40" s="1550" t="s">
        <v>1094</v>
      </c>
      <c r="C40" s="960" t="s">
        <v>7</v>
      </c>
      <c r="D40" s="964">
        <v>3649</v>
      </c>
      <c r="E40" s="969">
        <v>42077</v>
      </c>
      <c r="F40" s="969"/>
      <c r="G40" s="969">
        <v>42081</v>
      </c>
      <c r="H40" s="969">
        <v>42137</v>
      </c>
      <c r="I40" s="1125">
        <v>42394</v>
      </c>
      <c r="J40" s="1125"/>
      <c r="K40" s="1554">
        <f>[3]ОКТЯБРЬ!L58+O40</f>
        <v>2234</v>
      </c>
      <c r="L40" s="1556">
        <f>[3]ОКТЯБРЬ!L58+P40</f>
        <v>1778</v>
      </c>
      <c r="M40" s="964">
        <f>D40-L40</f>
        <v>1871</v>
      </c>
      <c r="N40" s="964">
        <f>L40/D40*100</f>
        <v>48.725678268018633</v>
      </c>
      <c r="O40" s="1551">
        <f>SUM(T40:AW40)</f>
        <v>459.99999999999989</v>
      </c>
      <c r="P40" s="964">
        <f>SUM(T41:AW41)</f>
        <v>4</v>
      </c>
      <c r="Q40" s="1201">
        <v>114</v>
      </c>
      <c r="R40" s="1188">
        <f t="shared" si="1"/>
        <v>0.86956521739130455</v>
      </c>
      <c r="S40" s="49" t="s">
        <v>34</v>
      </c>
      <c r="T40" s="50">
        <v>15.33</v>
      </c>
      <c r="U40" s="50">
        <v>15.33</v>
      </c>
      <c r="V40" s="50">
        <v>15.33</v>
      </c>
      <c r="W40" s="50">
        <v>15.33</v>
      </c>
      <c r="X40" s="50">
        <v>15.33</v>
      </c>
      <c r="Y40" s="50">
        <v>15.33</v>
      </c>
      <c r="Z40" s="50">
        <v>15.33</v>
      </c>
      <c r="AA40" s="50">
        <v>15.33</v>
      </c>
      <c r="AB40" s="50">
        <v>15.33</v>
      </c>
      <c r="AC40" s="50">
        <v>15.33</v>
      </c>
      <c r="AD40" s="50">
        <v>15.33</v>
      </c>
      <c r="AE40" s="50">
        <v>15.33</v>
      </c>
      <c r="AF40" s="50">
        <v>15.33</v>
      </c>
      <c r="AG40" s="50">
        <v>15.33</v>
      </c>
      <c r="AH40" s="50">
        <v>15.33</v>
      </c>
      <c r="AI40" s="50">
        <v>15.33</v>
      </c>
      <c r="AJ40" s="50">
        <v>15.33</v>
      </c>
      <c r="AK40" s="50">
        <v>15.33</v>
      </c>
      <c r="AL40" s="50">
        <v>15.33</v>
      </c>
      <c r="AM40" s="50">
        <v>15.33</v>
      </c>
      <c r="AN40" s="50">
        <v>15.33</v>
      </c>
      <c r="AO40" s="50">
        <v>15.33</v>
      </c>
      <c r="AP40" s="50">
        <v>15.33</v>
      </c>
      <c r="AQ40" s="50">
        <v>15.33</v>
      </c>
      <c r="AR40" s="50">
        <v>15.33</v>
      </c>
      <c r="AS40" s="50">
        <v>15.33</v>
      </c>
      <c r="AT40" s="50">
        <v>15.33</v>
      </c>
      <c r="AU40" s="50">
        <v>15.33</v>
      </c>
      <c r="AV40" s="50">
        <v>15.33</v>
      </c>
      <c r="AW40" s="50">
        <v>15.43</v>
      </c>
      <c r="AX40" s="1548" t="s">
        <v>1298</v>
      </c>
      <c r="AY40" s="841"/>
      <c r="AZ40" s="841"/>
      <c r="BA40" s="841"/>
      <c r="BB40" s="841"/>
      <c r="BC40" s="841"/>
      <c r="BD40" s="841"/>
      <c r="BE40" s="841"/>
    </row>
    <row r="41" spans="1:57" s="469" customFormat="1" ht="15" customHeight="1">
      <c r="A41" s="1549"/>
      <c r="B41" s="1550"/>
      <c r="C41" s="961"/>
      <c r="D41" s="964"/>
      <c r="E41" s="969"/>
      <c r="F41" s="969"/>
      <c r="G41" s="969"/>
      <c r="H41" s="969"/>
      <c r="I41" s="1125"/>
      <c r="J41" s="1125"/>
      <c r="K41" s="1555"/>
      <c r="L41" s="1557"/>
      <c r="M41" s="964"/>
      <c r="N41" s="964"/>
      <c r="O41" s="1551"/>
      <c r="P41" s="964"/>
      <c r="Q41" s="1202"/>
      <c r="R41" s="1188"/>
      <c r="S41" s="866" t="s">
        <v>35</v>
      </c>
      <c r="T41" s="314">
        <v>2</v>
      </c>
      <c r="U41" s="314">
        <v>0</v>
      </c>
      <c r="V41" s="314">
        <v>0</v>
      </c>
      <c r="W41" s="314">
        <v>0</v>
      </c>
      <c r="X41" s="314">
        <v>2</v>
      </c>
      <c r="Y41" s="314">
        <v>0</v>
      </c>
      <c r="Z41" s="314">
        <v>0</v>
      </c>
      <c r="AA41" s="314">
        <v>0</v>
      </c>
      <c r="AB41" s="314">
        <v>0</v>
      </c>
      <c r="AC41" s="314">
        <v>0</v>
      </c>
      <c r="AD41" s="314">
        <v>0</v>
      </c>
      <c r="AE41" s="314">
        <v>0</v>
      </c>
      <c r="AF41" s="314">
        <v>0</v>
      </c>
      <c r="AG41" s="314">
        <v>0</v>
      </c>
      <c r="AH41" s="314">
        <v>0</v>
      </c>
      <c r="AI41" s="314">
        <v>0</v>
      </c>
      <c r="AJ41" s="314">
        <v>0</v>
      </c>
      <c r="AK41" s="314">
        <v>0</v>
      </c>
      <c r="AL41" s="314">
        <v>0</v>
      </c>
      <c r="AM41" s="314">
        <v>0</v>
      </c>
      <c r="AN41" s="314">
        <v>0</v>
      </c>
      <c r="AO41" s="314">
        <v>0</v>
      </c>
      <c r="AP41" s="314">
        <v>0</v>
      </c>
      <c r="AQ41" s="314">
        <v>0</v>
      </c>
      <c r="AR41" s="314">
        <v>0</v>
      </c>
      <c r="AS41" s="314">
        <v>0</v>
      </c>
      <c r="AT41" s="314">
        <v>0</v>
      </c>
      <c r="AU41" s="314">
        <v>0</v>
      </c>
      <c r="AV41" s="314">
        <v>0</v>
      </c>
      <c r="AW41" s="314">
        <v>0</v>
      </c>
      <c r="AX41" s="1547"/>
      <c r="AY41" s="841"/>
      <c r="AZ41" s="841"/>
      <c r="BA41" s="841"/>
      <c r="BB41" s="841"/>
      <c r="BC41" s="841"/>
      <c r="BD41" s="841"/>
      <c r="BE41" s="841"/>
    </row>
    <row r="42" spans="1:57" s="469" customFormat="1" ht="15" customHeight="1">
      <c r="A42" s="1549" t="s">
        <v>199</v>
      </c>
      <c r="B42" s="1550" t="s">
        <v>1095</v>
      </c>
      <c r="C42" s="960" t="s">
        <v>33</v>
      </c>
      <c r="D42" s="964">
        <f>35.23</f>
        <v>35.229999999999997</v>
      </c>
      <c r="E42" s="969">
        <v>42092</v>
      </c>
      <c r="F42" s="969"/>
      <c r="G42" s="969">
        <v>42087</v>
      </c>
      <c r="H42" s="969">
        <v>42143</v>
      </c>
      <c r="I42" s="1125">
        <v>42396</v>
      </c>
      <c r="J42" s="1125"/>
      <c r="K42" s="1554">
        <f>[3]ОКТЯБРЬ!L60+O42</f>
        <v>18.369000000000003</v>
      </c>
      <c r="L42" s="1556">
        <f>[3]ОКТЯБРЬ!L60+P42</f>
        <v>13.068999999999999</v>
      </c>
      <c r="M42" s="964">
        <f>D42-L42</f>
        <v>22.160999999999998</v>
      </c>
      <c r="N42" s="964">
        <f>L42/D42*100</f>
        <v>37.096224808401928</v>
      </c>
      <c r="O42" s="1551">
        <f>SUM(T42:AW42)</f>
        <v>6.0000000000000027</v>
      </c>
      <c r="P42" s="964">
        <f>SUM(T43:AW43)</f>
        <v>0.7</v>
      </c>
      <c r="Q42" s="1201">
        <f>1.3+1.1</f>
        <v>2.4000000000000004</v>
      </c>
      <c r="R42" s="1188">
        <f t="shared" si="1"/>
        <v>11.666666666666661</v>
      </c>
      <c r="S42" s="49" t="s">
        <v>34</v>
      </c>
      <c r="T42" s="50">
        <v>0.2</v>
      </c>
      <c r="U42" s="50">
        <v>0.2</v>
      </c>
      <c r="V42" s="50">
        <v>0.2</v>
      </c>
      <c r="W42" s="50">
        <v>0.2</v>
      </c>
      <c r="X42" s="50">
        <v>0.2</v>
      </c>
      <c r="Y42" s="50">
        <v>0.2</v>
      </c>
      <c r="Z42" s="50">
        <v>0.2</v>
      </c>
      <c r="AA42" s="50">
        <v>0.2</v>
      </c>
      <c r="AB42" s="50">
        <v>0.2</v>
      </c>
      <c r="AC42" s="50">
        <v>0.2</v>
      </c>
      <c r="AD42" s="50">
        <v>0.2</v>
      </c>
      <c r="AE42" s="50">
        <v>0.2</v>
      </c>
      <c r="AF42" s="50">
        <v>0.2</v>
      </c>
      <c r="AG42" s="50">
        <v>0.2</v>
      </c>
      <c r="AH42" s="50">
        <v>0.2</v>
      </c>
      <c r="AI42" s="50">
        <v>0.2</v>
      </c>
      <c r="AJ42" s="50">
        <v>0.2</v>
      </c>
      <c r="AK42" s="50">
        <v>0.2</v>
      </c>
      <c r="AL42" s="50">
        <v>0.2</v>
      </c>
      <c r="AM42" s="50">
        <v>0.2</v>
      </c>
      <c r="AN42" s="50">
        <v>0.2</v>
      </c>
      <c r="AO42" s="50">
        <v>0.2</v>
      </c>
      <c r="AP42" s="50">
        <v>0.2</v>
      </c>
      <c r="AQ42" s="50">
        <v>0.2</v>
      </c>
      <c r="AR42" s="50">
        <v>0.2</v>
      </c>
      <c r="AS42" s="50">
        <v>0.2</v>
      </c>
      <c r="AT42" s="50">
        <v>0.2</v>
      </c>
      <c r="AU42" s="50">
        <v>0.2</v>
      </c>
      <c r="AV42" s="50">
        <v>0.2</v>
      </c>
      <c r="AW42" s="50">
        <v>0.2</v>
      </c>
      <c r="AX42" s="1548" t="s">
        <v>1298</v>
      </c>
      <c r="AY42" s="841"/>
      <c r="AZ42" s="841"/>
      <c r="BA42" s="841"/>
      <c r="BB42" s="841"/>
      <c r="BC42" s="841"/>
      <c r="BD42" s="841"/>
      <c r="BE42" s="841"/>
    </row>
    <row r="43" spans="1:57" s="469" customFormat="1" ht="15" customHeight="1">
      <c r="A43" s="1549"/>
      <c r="B43" s="1550"/>
      <c r="C43" s="961"/>
      <c r="D43" s="964"/>
      <c r="E43" s="969"/>
      <c r="F43" s="969"/>
      <c r="G43" s="969"/>
      <c r="H43" s="969"/>
      <c r="I43" s="1125"/>
      <c r="J43" s="1125"/>
      <c r="K43" s="1555"/>
      <c r="L43" s="1557"/>
      <c r="M43" s="964"/>
      <c r="N43" s="964"/>
      <c r="O43" s="1551"/>
      <c r="P43" s="964"/>
      <c r="Q43" s="1202"/>
      <c r="R43" s="1188"/>
      <c r="S43" s="866" t="s">
        <v>35</v>
      </c>
      <c r="T43" s="314">
        <v>0</v>
      </c>
      <c r="U43" s="314">
        <v>0</v>
      </c>
      <c r="V43" s="314">
        <v>0</v>
      </c>
      <c r="W43" s="314">
        <v>0</v>
      </c>
      <c r="X43" s="314">
        <v>0</v>
      </c>
      <c r="Y43" s="314">
        <v>0</v>
      </c>
      <c r="Z43" s="314">
        <v>0</v>
      </c>
      <c r="AA43" s="314">
        <v>0</v>
      </c>
      <c r="AB43" s="314">
        <v>0</v>
      </c>
      <c r="AC43" s="314">
        <v>0</v>
      </c>
      <c r="AD43" s="314">
        <v>0</v>
      </c>
      <c r="AE43" s="314">
        <v>0</v>
      </c>
      <c r="AF43" s="314"/>
      <c r="AG43" s="314">
        <v>0</v>
      </c>
      <c r="AH43" s="314">
        <v>0</v>
      </c>
      <c r="AI43" s="314">
        <v>0</v>
      </c>
      <c r="AJ43" s="314">
        <v>0</v>
      </c>
      <c r="AK43" s="314">
        <v>0.7</v>
      </c>
      <c r="AL43" s="314">
        <v>0</v>
      </c>
      <c r="AM43" s="314">
        <v>0</v>
      </c>
      <c r="AN43" s="314">
        <v>0</v>
      </c>
      <c r="AO43" s="314">
        <v>0</v>
      </c>
      <c r="AP43" s="314">
        <v>0</v>
      </c>
      <c r="AQ43" s="314">
        <v>0</v>
      </c>
      <c r="AR43" s="314">
        <v>0</v>
      </c>
      <c r="AS43" s="314">
        <v>0</v>
      </c>
      <c r="AT43" s="314">
        <v>0</v>
      </c>
      <c r="AU43" s="314">
        <v>0</v>
      </c>
      <c r="AV43" s="314">
        <v>0</v>
      </c>
      <c r="AW43" s="314">
        <v>0</v>
      </c>
      <c r="AX43" s="1547"/>
      <c r="AY43" s="841"/>
      <c r="AZ43" s="841"/>
      <c r="BA43" s="841"/>
      <c r="BB43" s="841"/>
      <c r="BC43" s="841"/>
      <c r="BD43" s="841"/>
      <c r="BE43" s="841"/>
    </row>
    <row r="44" spans="1:57" s="469" customFormat="1" ht="15" customHeight="1">
      <c r="A44" s="1549" t="s">
        <v>200</v>
      </c>
      <c r="B44" s="1550" t="s">
        <v>1096</v>
      </c>
      <c r="C44" s="960" t="s">
        <v>33</v>
      </c>
      <c r="D44" s="964">
        <f>D32</f>
        <v>35.229999999999997</v>
      </c>
      <c r="E44" s="969">
        <v>42099</v>
      </c>
      <c r="F44" s="969"/>
      <c r="G44" s="969">
        <v>42100</v>
      </c>
      <c r="H44" s="969">
        <v>42149</v>
      </c>
      <c r="I44" s="1125">
        <v>42410</v>
      </c>
      <c r="J44" s="1125"/>
      <c r="K44" s="1554">
        <f>[3]ОКТЯБРЬ!L62+O44</f>
        <v>17.770000000000003</v>
      </c>
      <c r="L44" s="1556">
        <f>[3]ОКТЯБРЬ!L62+P44</f>
        <v>12.73</v>
      </c>
      <c r="M44" s="964">
        <f>D44-L44</f>
        <v>22.499999999999996</v>
      </c>
      <c r="N44" s="964">
        <f>L44/D44*100</f>
        <v>36.133976724382634</v>
      </c>
      <c r="O44" s="1551">
        <f>SUM(T44:AW44)</f>
        <v>6.0000000000000027</v>
      </c>
      <c r="P44" s="964">
        <f>SUM(T45:AW45)</f>
        <v>0.96000000000000019</v>
      </c>
      <c r="Q44" s="1201">
        <v>1.1000000000000001</v>
      </c>
      <c r="R44" s="1188">
        <f t="shared" si="1"/>
        <v>15.999999999999995</v>
      </c>
      <c r="S44" s="49" t="s">
        <v>34</v>
      </c>
      <c r="T44" s="50">
        <v>0.2</v>
      </c>
      <c r="U44" s="50">
        <v>0.2</v>
      </c>
      <c r="V44" s="50">
        <v>0.2</v>
      </c>
      <c r="W44" s="50">
        <v>0.2</v>
      </c>
      <c r="X44" s="50">
        <v>0.2</v>
      </c>
      <c r="Y44" s="50">
        <v>0.2</v>
      </c>
      <c r="Z44" s="50">
        <v>0.2</v>
      </c>
      <c r="AA44" s="50">
        <v>0.2</v>
      </c>
      <c r="AB44" s="50">
        <v>0.2</v>
      </c>
      <c r="AC44" s="50">
        <v>0.2</v>
      </c>
      <c r="AD44" s="50">
        <v>0.2</v>
      </c>
      <c r="AE44" s="50">
        <v>0.2</v>
      </c>
      <c r="AF44" s="50">
        <v>0.2</v>
      </c>
      <c r="AG44" s="50">
        <v>0.2</v>
      </c>
      <c r="AH44" s="50">
        <v>0.2</v>
      </c>
      <c r="AI44" s="50">
        <v>0.2</v>
      </c>
      <c r="AJ44" s="50">
        <v>0.2</v>
      </c>
      <c r="AK44" s="50">
        <v>0.2</v>
      </c>
      <c r="AL44" s="50">
        <v>0.2</v>
      </c>
      <c r="AM44" s="50">
        <v>0.2</v>
      </c>
      <c r="AN44" s="50">
        <v>0.2</v>
      </c>
      <c r="AO44" s="50">
        <v>0.2</v>
      </c>
      <c r="AP44" s="50">
        <v>0.2</v>
      </c>
      <c r="AQ44" s="50">
        <v>0.2</v>
      </c>
      <c r="AR44" s="50">
        <v>0.2</v>
      </c>
      <c r="AS44" s="50">
        <v>0.2</v>
      </c>
      <c r="AT44" s="50">
        <v>0.2</v>
      </c>
      <c r="AU44" s="50">
        <v>0.2</v>
      </c>
      <c r="AV44" s="50">
        <v>0.2</v>
      </c>
      <c r="AW44" s="50">
        <v>0.2</v>
      </c>
      <c r="AX44" s="1548" t="s">
        <v>1298</v>
      </c>
      <c r="AY44" s="841"/>
      <c r="AZ44" s="841"/>
      <c r="BA44" s="841"/>
      <c r="BB44" s="841"/>
      <c r="BC44" s="841"/>
      <c r="BD44" s="841"/>
      <c r="BE44" s="841"/>
    </row>
    <row r="45" spans="1:57" s="469" customFormat="1" ht="15" customHeight="1">
      <c r="A45" s="1549"/>
      <c r="B45" s="1550"/>
      <c r="C45" s="961"/>
      <c r="D45" s="964"/>
      <c r="E45" s="969"/>
      <c r="F45" s="969"/>
      <c r="G45" s="969"/>
      <c r="H45" s="969"/>
      <c r="I45" s="1125"/>
      <c r="J45" s="1125"/>
      <c r="K45" s="1555"/>
      <c r="L45" s="1557"/>
      <c r="M45" s="964"/>
      <c r="N45" s="964"/>
      <c r="O45" s="1551"/>
      <c r="P45" s="964"/>
      <c r="Q45" s="1202"/>
      <c r="R45" s="1188"/>
      <c r="S45" s="866" t="s">
        <v>35</v>
      </c>
      <c r="T45" s="314">
        <v>0</v>
      </c>
      <c r="U45" s="314">
        <v>0</v>
      </c>
      <c r="V45" s="314">
        <v>0</v>
      </c>
      <c r="W45" s="314">
        <v>0</v>
      </c>
      <c r="X45" s="314">
        <v>0</v>
      </c>
      <c r="Y45" s="314">
        <v>0</v>
      </c>
      <c r="Z45" s="314">
        <v>0</v>
      </c>
      <c r="AA45" s="314">
        <v>0</v>
      </c>
      <c r="AB45" s="314">
        <v>0</v>
      </c>
      <c r="AC45" s="314">
        <v>0</v>
      </c>
      <c r="AD45" s="314">
        <v>0</v>
      </c>
      <c r="AE45" s="314">
        <v>0</v>
      </c>
      <c r="AF45" s="314">
        <v>0</v>
      </c>
      <c r="AG45" s="314">
        <v>0</v>
      </c>
      <c r="AH45" s="314">
        <v>0</v>
      </c>
      <c r="AI45" s="314">
        <v>0</v>
      </c>
      <c r="AJ45" s="314">
        <v>0</v>
      </c>
      <c r="AK45" s="314">
        <v>0</v>
      </c>
      <c r="AL45" s="314">
        <v>0.2</v>
      </c>
      <c r="AM45" s="314">
        <v>0.4</v>
      </c>
      <c r="AN45" s="314">
        <v>0.3</v>
      </c>
      <c r="AO45" s="314">
        <v>0.06</v>
      </c>
      <c r="AP45" s="314">
        <v>0</v>
      </c>
      <c r="AQ45" s="314">
        <v>0</v>
      </c>
      <c r="AR45" s="314">
        <v>0</v>
      </c>
      <c r="AS45" s="314">
        <v>0</v>
      </c>
      <c r="AT45" s="314">
        <v>0</v>
      </c>
      <c r="AU45" s="314">
        <v>0</v>
      </c>
      <c r="AV45" s="314">
        <v>0</v>
      </c>
      <c r="AW45" s="314">
        <v>0</v>
      </c>
      <c r="AX45" s="1547"/>
      <c r="AY45" s="841"/>
      <c r="AZ45" s="841"/>
      <c r="BA45" s="841"/>
      <c r="BB45" s="841"/>
      <c r="BC45" s="841"/>
      <c r="BD45" s="841"/>
      <c r="BE45" s="841"/>
    </row>
    <row r="46" spans="1:57" ht="18.75">
      <c r="A46" s="860">
        <v>4</v>
      </c>
      <c r="B46" s="1552" t="s">
        <v>91</v>
      </c>
      <c r="C46" s="1552"/>
      <c r="D46" s="1552"/>
      <c r="E46" s="1552">
        <v>42045</v>
      </c>
      <c r="F46" s="1552"/>
      <c r="G46" s="1552"/>
      <c r="H46" s="1552">
        <v>42174</v>
      </c>
      <c r="I46" s="1552"/>
      <c r="J46" s="1552"/>
      <c r="K46" s="1552"/>
      <c r="L46" s="1552"/>
      <c r="M46" s="1552"/>
      <c r="N46" s="1552"/>
      <c r="O46" s="1552"/>
      <c r="P46" s="1552"/>
      <c r="Q46" s="1552"/>
      <c r="R46" s="1552"/>
      <c r="S46" s="1552"/>
      <c r="T46" s="1552"/>
      <c r="U46" s="1552"/>
      <c r="V46" s="1552"/>
      <c r="W46" s="1552"/>
      <c r="X46" s="1552"/>
      <c r="Y46" s="1552"/>
      <c r="Z46" s="1552"/>
      <c r="AA46" s="1552"/>
      <c r="AB46" s="1552"/>
      <c r="AC46" s="1552"/>
      <c r="AD46" s="1552"/>
      <c r="AE46" s="1552"/>
      <c r="AF46" s="1552"/>
      <c r="AG46" s="1552"/>
      <c r="AH46" s="1552"/>
      <c r="AI46" s="1552"/>
      <c r="AJ46" s="1552"/>
      <c r="AK46" s="1552"/>
      <c r="AL46" s="1552"/>
      <c r="AM46" s="1552"/>
      <c r="AN46" s="1552"/>
      <c r="AO46" s="1552"/>
      <c r="AP46" s="1552"/>
      <c r="AQ46" s="1552"/>
      <c r="AR46" s="1552"/>
      <c r="AS46" s="1552"/>
      <c r="AT46" s="1552"/>
      <c r="AU46" s="1552"/>
      <c r="AV46" s="1552"/>
      <c r="AW46" s="1552"/>
      <c r="AX46" s="1553"/>
      <c r="AY46" s="841"/>
      <c r="AZ46" s="841"/>
      <c r="BA46" s="841"/>
      <c r="BB46" s="841"/>
      <c r="BC46" s="841"/>
      <c r="BD46" s="841"/>
      <c r="BE46" s="841"/>
    </row>
    <row r="47" spans="1:57" ht="18.75">
      <c r="A47" s="860" t="s">
        <v>328</v>
      </c>
      <c r="B47" s="1552" t="s">
        <v>103</v>
      </c>
      <c r="C47" s="1552"/>
      <c r="D47" s="1552"/>
      <c r="E47" s="1552">
        <v>42065</v>
      </c>
      <c r="F47" s="1552"/>
      <c r="G47" s="1552"/>
      <c r="H47" s="1552">
        <v>42144</v>
      </c>
      <c r="I47" s="1552"/>
      <c r="J47" s="1552"/>
      <c r="K47" s="1552"/>
      <c r="L47" s="1552"/>
      <c r="M47" s="1552"/>
      <c r="N47" s="1552"/>
      <c r="O47" s="1552"/>
      <c r="P47" s="1552"/>
      <c r="Q47" s="1552"/>
      <c r="R47" s="1552"/>
      <c r="S47" s="1552"/>
      <c r="T47" s="1552"/>
      <c r="U47" s="1552"/>
      <c r="V47" s="1552"/>
      <c r="W47" s="1552"/>
      <c r="X47" s="1552"/>
      <c r="Y47" s="1552"/>
      <c r="Z47" s="1552"/>
      <c r="AA47" s="1552"/>
      <c r="AB47" s="1552"/>
      <c r="AC47" s="1552"/>
      <c r="AD47" s="1552"/>
      <c r="AE47" s="1552"/>
      <c r="AF47" s="1552"/>
      <c r="AG47" s="1552"/>
      <c r="AH47" s="1552"/>
      <c r="AI47" s="1552"/>
      <c r="AJ47" s="1552"/>
      <c r="AK47" s="1552"/>
      <c r="AL47" s="1552"/>
      <c r="AM47" s="1552"/>
      <c r="AN47" s="1552"/>
      <c r="AO47" s="1552"/>
      <c r="AP47" s="1552"/>
      <c r="AQ47" s="1552"/>
      <c r="AR47" s="1552"/>
      <c r="AS47" s="1552"/>
      <c r="AT47" s="1552"/>
      <c r="AU47" s="1552"/>
      <c r="AV47" s="1552"/>
      <c r="AW47" s="1552"/>
      <c r="AX47" s="1553"/>
      <c r="AY47" s="841"/>
      <c r="AZ47" s="841"/>
      <c r="BA47" s="841"/>
      <c r="BB47" s="841"/>
      <c r="BC47" s="841"/>
      <c r="BD47" s="841"/>
      <c r="BE47" s="841"/>
    </row>
    <row r="48" spans="1:57" ht="15" customHeight="1">
      <c r="A48" s="865" t="s">
        <v>150</v>
      </c>
      <c r="B48" s="1030" t="s">
        <v>93</v>
      </c>
      <c r="C48" s="1030"/>
      <c r="D48" s="1030"/>
      <c r="E48" s="1030"/>
      <c r="F48" s="1030"/>
      <c r="G48" s="1030"/>
      <c r="H48" s="1030"/>
      <c r="I48" s="1030"/>
      <c r="J48" s="1030"/>
      <c r="K48" s="1030"/>
      <c r="L48" s="1030"/>
      <c r="M48" s="1030"/>
      <c r="N48" s="1030"/>
      <c r="O48" s="1030"/>
      <c r="P48" s="1030"/>
      <c r="Q48" s="1030"/>
      <c r="R48" s="1030"/>
      <c r="S48" s="1030"/>
      <c r="T48" s="1030"/>
      <c r="U48" s="1030"/>
      <c r="V48" s="1030"/>
      <c r="W48" s="1030"/>
      <c r="X48" s="1030"/>
      <c r="Y48" s="1030"/>
      <c r="Z48" s="1030"/>
      <c r="AA48" s="1030"/>
      <c r="AB48" s="1030"/>
      <c r="AC48" s="1030"/>
      <c r="AD48" s="1030"/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030"/>
      <c r="AV48" s="1030"/>
      <c r="AW48" s="1030"/>
      <c r="AX48" s="1521"/>
      <c r="AY48" s="841">
        <f>H48-E48</f>
        <v>0</v>
      </c>
      <c r="AZ48" s="841"/>
      <c r="BA48" s="841"/>
      <c r="BB48" s="841"/>
      <c r="BC48" s="841"/>
      <c r="BD48" s="841"/>
      <c r="BE48" s="841"/>
    </row>
    <row r="49" spans="1:57" ht="15" customHeight="1">
      <c r="A49" s="1525" t="s">
        <v>1238</v>
      </c>
      <c r="B49" s="1534" t="s">
        <v>1239</v>
      </c>
      <c r="C49" s="1515" t="s">
        <v>889</v>
      </c>
      <c r="D49" s="964">
        <v>48</v>
      </c>
      <c r="E49" s="969">
        <v>42065</v>
      </c>
      <c r="F49" s="1125">
        <v>42348</v>
      </c>
      <c r="G49" s="1518"/>
      <c r="H49" s="1065">
        <v>42066</v>
      </c>
      <c r="I49" s="1518">
        <v>42354</v>
      </c>
      <c r="J49" s="1518"/>
      <c r="K49" s="966">
        <f>O49</f>
        <v>48</v>
      </c>
      <c r="L49" s="966">
        <f>P49</f>
        <v>0</v>
      </c>
      <c r="M49" s="966">
        <f>D49-L49</f>
        <v>48</v>
      </c>
      <c r="N49" s="966">
        <f>L49/D49*100</f>
        <v>0</v>
      </c>
      <c r="O49" s="966">
        <f>SUM(T49:AW49)</f>
        <v>48</v>
      </c>
      <c r="P49" s="966">
        <f>SUM(T50:AW50)</f>
        <v>0</v>
      </c>
      <c r="Q49" s="868"/>
      <c r="R49" s="941"/>
      <c r="S49" s="49" t="s">
        <v>34</v>
      </c>
      <c r="T49" s="50">
        <v>24</v>
      </c>
      <c r="U49" s="50">
        <v>24</v>
      </c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1546" t="s">
        <v>1289</v>
      </c>
      <c r="AY49" s="841"/>
      <c r="AZ49" s="841"/>
      <c r="BA49" s="841"/>
      <c r="BB49" s="841"/>
      <c r="BC49" s="841"/>
      <c r="BD49" s="841"/>
      <c r="BE49" s="841"/>
    </row>
    <row r="50" spans="1:57" ht="15" customHeight="1">
      <c r="A50" s="1543"/>
      <c r="B50" s="1544"/>
      <c r="C50" s="1537"/>
      <c r="D50" s="964"/>
      <c r="E50" s="969"/>
      <c r="F50" s="1125"/>
      <c r="G50" s="1538"/>
      <c r="H50" s="1066"/>
      <c r="I50" s="1538"/>
      <c r="J50" s="1538"/>
      <c r="K50" s="967"/>
      <c r="L50" s="967"/>
      <c r="M50" s="967"/>
      <c r="N50" s="1516"/>
      <c r="O50" s="1516"/>
      <c r="P50" s="1516"/>
      <c r="Q50" s="868"/>
      <c r="R50" s="941"/>
      <c r="S50" s="866" t="s">
        <v>35</v>
      </c>
      <c r="T50" s="314">
        <v>0</v>
      </c>
      <c r="U50" s="314">
        <v>0</v>
      </c>
      <c r="V50" s="314"/>
      <c r="W50" s="314"/>
      <c r="X50" s="314"/>
      <c r="Y50" s="314"/>
      <c r="Z50" s="314"/>
      <c r="AA50" s="314"/>
      <c r="AB50" s="314"/>
      <c r="AC50" s="314"/>
      <c r="AD50" s="314"/>
      <c r="AE50" s="314"/>
      <c r="AF50" s="314"/>
      <c r="AG50" s="314"/>
      <c r="AH50" s="314"/>
      <c r="AI50" s="314"/>
      <c r="AJ50" s="314"/>
      <c r="AK50" s="314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4"/>
      <c r="AW50" s="314"/>
      <c r="AX50" s="1547"/>
      <c r="AY50" s="841"/>
      <c r="AZ50" s="841"/>
      <c r="BA50" s="841"/>
      <c r="BB50" s="841"/>
      <c r="BC50" s="841"/>
      <c r="BD50" s="841"/>
      <c r="BE50" s="841"/>
    </row>
    <row r="51" spans="1:57" ht="15" customHeight="1">
      <c r="A51" s="1525" t="s">
        <v>1240</v>
      </c>
      <c r="B51" s="1534" t="s">
        <v>614</v>
      </c>
      <c r="C51" s="1515" t="s">
        <v>889</v>
      </c>
      <c r="D51" s="966">
        <v>444</v>
      </c>
      <c r="E51" s="1065">
        <v>42066</v>
      </c>
      <c r="F51" s="1518">
        <v>42351</v>
      </c>
      <c r="G51" s="1518"/>
      <c r="H51" s="1065">
        <v>42072</v>
      </c>
      <c r="I51" s="1545">
        <v>42356</v>
      </c>
      <c r="J51" s="1518"/>
      <c r="K51" s="966">
        <f>O51</f>
        <v>444</v>
      </c>
      <c r="L51" s="966">
        <f>P51</f>
        <v>0</v>
      </c>
      <c r="M51" s="966">
        <f>D51-L51</f>
        <v>444</v>
      </c>
      <c r="N51" s="966">
        <f>L51/D51*100</f>
        <v>0</v>
      </c>
      <c r="O51" s="966">
        <f>SUM(T51:AW51)</f>
        <v>444</v>
      </c>
      <c r="P51" s="966">
        <f>SUM(T52:AW52)</f>
        <v>0</v>
      </c>
      <c r="Q51" s="868"/>
      <c r="R51" s="941"/>
      <c r="S51" s="49" t="s">
        <v>34</v>
      </c>
      <c r="T51" s="50"/>
      <c r="U51" s="50"/>
      <c r="V51" s="50">
        <v>111</v>
      </c>
      <c r="W51" s="50">
        <v>111</v>
      </c>
      <c r="X51" s="50">
        <v>111</v>
      </c>
      <c r="Y51" s="50">
        <v>111</v>
      </c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1546" t="s">
        <v>1289</v>
      </c>
      <c r="AY51" s="841"/>
      <c r="AZ51" s="841"/>
      <c r="BA51" s="841"/>
      <c r="BB51" s="841"/>
      <c r="BC51" s="841"/>
      <c r="BD51" s="841"/>
      <c r="BE51" s="841"/>
    </row>
    <row r="52" spans="1:57" ht="15" customHeight="1">
      <c r="A52" s="1543"/>
      <c r="B52" s="1544"/>
      <c r="C52" s="1537"/>
      <c r="D52" s="1516"/>
      <c r="E52" s="1517"/>
      <c r="F52" s="1519"/>
      <c r="G52" s="1519"/>
      <c r="H52" s="1517"/>
      <c r="I52" s="1519"/>
      <c r="J52" s="1519"/>
      <c r="K52" s="967"/>
      <c r="L52" s="967"/>
      <c r="M52" s="967"/>
      <c r="N52" s="1516"/>
      <c r="O52" s="1516"/>
      <c r="P52" s="1516"/>
      <c r="Q52" s="868"/>
      <c r="R52" s="941"/>
      <c r="S52" s="866" t="s">
        <v>35</v>
      </c>
      <c r="T52" s="314"/>
      <c r="U52" s="314"/>
      <c r="V52" s="314">
        <v>0</v>
      </c>
      <c r="W52" s="314">
        <v>0</v>
      </c>
      <c r="X52" s="314">
        <v>0</v>
      </c>
      <c r="Y52" s="314">
        <v>0</v>
      </c>
      <c r="Z52" s="314"/>
      <c r="AA52" s="314"/>
      <c r="AB52" s="314"/>
      <c r="AC52" s="314"/>
      <c r="AD52" s="314"/>
      <c r="AE52" s="314"/>
      <c r="AF52" s="314"/>
      <c r="AG52" s="314"/>
      <c r="AH52" s="314"/>
      <c r="AI52" s="314"/>
      <c r="AJ52" s="314"/>
      <c r="AK52" s="314"/>
      <c r="AL52" s="314"/>
      <c r="AM52" s="314"/>
      <c r="AN52" s="314"/>
      <c r="AO52" s="314"/>
      <c r="AP52" s="314"/>
      <c r="AQ52" s="314"/>
      <c r="AR52" s="314"/>
      <c r="AS52" s="314"/>
      <c r="AT52" s="314"/>
      <c r="AU52" s="314"/>
      <c r="AV52" s="314"/>
      <c r="AW52" s="314"/>
      <c r="AX52" s="1547"/>
      <c r="AY52" s="841"/>
      <c r="AZ52" s="841"/>
      <c r="BA52" s="841"/>
      <c r="BB52" s="841"/>
      <c r="BC52" s="841"/>
      <c r="BD52" s="841"/>
      <c r="BE52" s="841"/>
    </row>
    <row r="53" spans="1:57" ht="15" customHeight="1">
      <c r="A53" s="1525" t="s">
        <v>1241</v>
      </c>
      <c r="B53" s="1534" t="s">
        <v>505</v>
      </c>
      <c r="C53" s="1515" t="s">
        <v>889</v>
      </c>
      <c r="D53" s="966">
        <v>486</v>
      </c>
      <c r="E53" s="1065">
        <v>42072</v>
      </c>
      <c r="F53" s="1518">
        <v>42355</v>
      </c>
      <c r="G53" s="1518"/>
      <c r="H53" s="1065">
        <v>42074</v>
      </c>
      <c r="I53" s="1545">
        <v>42360</v>
      </c>
      <c r="J53" s="1518"/>
      <c r="K53" s="966">
        <f>O53</f>
        <v>486</v>
      </c>
      <c r="L53" s="966">
        <f>P53</f>
        <v>0</v>
      </c>
      <c r="M53" s="966">
        <f>D53-L53</f>
        <v>486</v>
      </c>
      <c r="N53" s="966">
        <f>L53/D53*100</f>
        <v>0</v>
      </c>
      <c r="O53" s="966">
        <f>SUM(T53:AW53)</f>
        <v>486</v>
      </c>
      <c r="P53" s="966">
        <f>SUM(T54:AW54)</f>
        <v>0</v>
      </c>
      <c r="Q53" s="868"/>
      <c r="R53" s="941"/>
      <c r="S53" s="49" t="s">
        <v>34</v>
      </c>
      <c r="T53" s="50"/>
      <c r="U53" s="50"/>
      <c r="V53" s="50"/>
      <c r="W53" s="50"/>
      <c r="X53" s="50"/>
      <c r="Y53" s="50"/>
      <c r="Z53" s="50">
        <v>486</v>
      </c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1546" t="s">
        <v>1289</v>
      </c>
      <c r="AY53" s="841"/>
      <c r="AZ53" s="841"/>
      <c r="BA53" s="841"/>
      <c r="BB53" s="841"/>
      <c r="BC53" s="841"/>
      <c r="BD53" s="841"/>
      <c r="BE53" s="841"/>
    </row>
    <row r="54" spans="1:57" ht="15" customHeight="1">
      <c r="A54" s="1543"/>
      <c r="B54" s="1544"/>
      <c r="C54" s="1537"/>
      <c r="D54" s="1516"/>
      <c r="E54" s="1517"/>
      <c r="F54" s="1519"/>
      <c r="G54" s="1519"/>
      <c r="H54" s="1517"/>
      <c r="I54" s="1519"/>
      <c r="J54" s="1519"/>
      <c r="K54" s="967"/>
      <c r="L54" s="967"/>
      <c r="M54" s="967"/>
      <c r="N54" s="1516"/>
      <c r="O54" s="1516"/>
      <c r="P54" s="1516"/>
      <c r="Q54" s="868"/>
      <c r="R54" s="941"/>
      <c r="S54" s="866" t="s">
        <v>35</v>
      </c>
      <c r="T54" s="314"/>
      <c r="U54" s="314"/>
      <c r="V54" s="314"/>
      <c r="W54" s="314"/>
      <c r="X54" s="314"/>
      <c r="Y54" s="314"/>
      <c r="Z54" s="314">
        <v>0</v>
      </c>
      <c r="AA54" s="314"/>
      <c r="AB54" s="314"/>
      <c r="AC54" s="314"/>
      <c r="AD54" s="314"/>
      <c r="AE54" s="314"/>
      <c r="AF54" s="314"/>
      <c r="AG54" s="314"/>
      <c r="AH54" s="314"/>
      <c r="AI54" s="314"/>
      <c r="AJ54" s="314"/>
      <c r="AK54" s="314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4"/>
      <c r="AW54" s="314"/>
      <c r="AX54" s="1547"/>
      <c r="AY54" s="841"/>
      <c r="AZ54" s="841"/>
      <c r="BA54" s="841"/>
      <c r="BB54" s="841"/>
      <c r="BC54" s="841"/>
      <c r="BD54" s="841"/>
      <c r="BE54" s="841"/>
    </row>
    <row r="55" spans="1:57" ht="18" customHeight="1">
      <c r="A55" s="865" t="s">
        <v>151</v>
      </c>
      <c r="B55" s="1030" t="s">
        <v>1208</v>
      </c>
      <c r="C55" s="1030"/>
      <c r="D55" s="1030"/>
      <c r="E55" s="1030"/>
      <c r="F55" s="1030"/>
      <c r="G55" s="1030"/>
      <c r="H55" s="1030"/>
      <c r="I55" s="1030"/>
      <c r="J55" s="1030"/>
      <c r="K55" s="1030"/>
      <c r="L55" s="1030"/>
      <c r="M55" s="1030"/>
      <c r="N55" s="1030"/>
      <c r="O55" s="1030"/>
      <c r="P55" s="1030"/>
      <c r="Q55" s="1030"/>
      <c r="R55" s="1030"/>
      <c r="S55" s="1030"/>
      <c r="T55" s="1030"/>
      <c r="U55" s="1030"/>
      <c r="V55" s="1030"/>
      <c r="W55" s="1030"/>
      <c r="X55" s="1030"/>
      <c r="Y55" s="1030"/>
      <c r="Z55" s="1030"/>
      <c r="AA55" s="1030"/>
      <c r="AB55" s="1030"/>
      <c r="AC55" s="1030"/>
      <c r="AD55" s="1030"/>
      <c r="AE55" s="1030"/>
      <c r="AF55" s="1030"/>
      <c r="AG55" s="1030"/>
      <c r="AH55" s="1030"/>
      <c r="AI55" s="1030"/>
      <c r="AJ55" s="1030"/>
      <c r="AK55" s="1030"/>
      <c r="AL55" s="1030"/>
      <c r="AM55" s="1030"/>
      <c r="AN55" s="1030"/>
      <c r="AO55" s="1030"/>
      <c r="AP55" s="1030"/>
      <c r="AQ55" s="1030"/>
      <c r="AR55" s="1030"/>
      <c r="AS55" s="1030"/>
      <c r="AT55" s="1030"/>
      <c r="AU55" s="1030"/>
      <c r="AV55" s="1030"/>
      <c r="AW55" s="1030"/>
      <c r="AX55" s="1521"/>
      <c r="AY55" s="841"/>
      <c r="AZ55" s="841"/>
      <c r="BA55" s="841"/>
      <c r="BB55" s="841"/>
      <c r="BC55" s="841"/>
      <c r="BD55" s="841"/>
      <c r="BE55" s="841"/>
    </row>
    <row r="56" spans="1:57" ht="15" customHeight="1">
      <c r="A56" s="1525" t="s">
        <v>1242</v>
      </c>
      <c r="B56" s="1535" t="s">
        <v>467</v>
      </c>
      <c r="C56" s="1515" t="s">
        <v>889</v>
      </c>
      <c r="D56" s="966">
        <v>350</v>
      </c>
      <c r="E56" s="1065">
        <v>42115</v>
      </c>
      <c r="F56" s="1518">
        <v>42346</v>
      </c>
      <c r="G56" s="1518"/>
      <c r="H56" s="1065">
        <v>42117</v>
      </c>
      <c r="I56" s="1518">
        <v>42348</v>
      </c>
      <c r="J56" s="1518"/>
      <c r="K56" s="966">
        <f>O56</f>
        <v>350</v>
      </c>
      <c r="L56" s="966">
        <f>P56</f>
        <v>0</v>
      </c>
      <c r="M56" s="966">
        <f>D56-L56</f>
        <v>350</v>
      </c>
      <c r="N56" s="966">
        <f>L56/D56*100</f>
        <v>0</v>
      </c>
      <c r="O56" s="966">
        <f>SUM(T56:AW56)</f>
        <v>350</v>
      </c>
      <c r="P56" s="966">
        <f>SUM(T57:AW57)</f>
        <v>0</v>
      </c>
      <c r="Q56" s="868"/>
      <c r="R56" s="941"/>
      <c r="S56" s="49" t="s">
        <v>34</v>
      </c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>
        <v>120</v>
      </c>
      <c r="AE56" s="50">
        <v>115</v>
      </c>
      <c r="AF56" s="50">
        <v>115</v>
      </c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1546" t="s">
        <v>1295</v>
      </c>
      <c r="AY56" s="841"/>
      <c r="AZ56" s="841"/>
      <c r="BA56" s="841"/>
      <c r="BB56" s="841"/>
      <c r="BC56" s="841"/>
      <c r="BD56" s="841"/>
      <c r="BE56" s="841"/>
    </row>
    <row r="57" spans="1:57" ht="15" customHeight="1">
      <c r="A57" s="1526"/>
      <c r="B57" s="1536"/>
      <c r="C57" s="1537"/>
      <c r="D57" s="967"/>
      <c r="E57" s="1066"/>
      <c r="F57" s="1538"/>
      <c r="G57" s="1538"/>
      <c r="H57" s="1066"/>
      <c r="I57" s="1538"/>
      <c r="J57" s="1538"/>
      <c r="K57" s="967"/>
      <c r="L57" s="967"/>
      <c r="M57" s="967"/>
      <c r="N57" s="967"/>
      <c r="O57" s="967"/>
      <c r="P57" s="967"/>
      <c r="Q57" s="868"/>
      <c r="R57" s="941"/>
      <c r="S57" s="866" t="s">
        <v>35</v>
      </c>
      <c r="T57" s="314"/>
      <c r="U57" s="314"/>
      <c r="V57" s="314"/>
      <c r="W57" s="314"/>
      <c r="X57" s="314"/>
      <c r="Y57" s="314"/>
      <c r="Z57" s="314"/>
      <c r="AA57" s="314"/>
      <c r="AB57" s="314"/>
      <c r="AC57" s="314"/>
      <c r="AD57" s="314">
        <v>0</v>
      </c>
      <c r="AE57" s="314">
        <v>0</v>
      </c>
      <c r="AF57" s="314">
        <v>0</v>
      </c>
      <c r="AG57" s="314"/>
      <c r="AH57" s="314"/>
      <c r="AI57" s="314"/>
      <c r="AJ57" s="314"/>
      <c r="AK57" s="314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4"/>
      <c r="AW57" s="314"/>
      <c r="AX57" s="1580"/>
      <c r="AY57" s="841"/>
      <c r="AZ57" s="841"/>
      <c r="BA57" s="841"/>
      <c r="BB57" s="841"/>
      <c r="BC57" s="841"/>
      <c r="BD57" s="841"/>
      <c r="BE57" s="841"/>
    </row>
    <row r="58" spans="1:57" ht="15" customHeight="1">
      <c r="A58" s="1525" t="s">
        <v>1243</v>
      </c>
      <c r="B58" s="1527" t="s">
        <v>468</v>
      </c>
      <c r="C58" s="1540" t="s">
        <v>907</v>
      </c>
      <c r="D58" s="1540">
        <v>1</v>
      </c>
      <c r="E58" s="1541">
        <v>42117</v>
      </c>
      <c r="F58" s="1542">
        <v>42347</v>
      </c>
      <c r="G58" s="1542"/>
      <c r="H58" s="1541">
        <v>42121</v>
      </c>
      <c r="I58" s="1542">
        <v>42349</v>
      </c>
      <c r="J58" s="1542"/>
      <c r="K58" s="966">
        <f>O58</f>
        <v>1</v>
      </c>
      <c r="L58" s="966">
        <f>P58</f>
        <v>0</v>
      </c>
      <c r="M58" s="966">
        <f>D58-L58</f>
        <v>1</v>
      </c>
      <c r="N58" s="966">
        <f>L58/D58*100</f>
        <v>0</v>
      </c>
      <c r="O58" s="966">
        <f>SUM(T58:AW58)</f>
        <v>1</v>
      </c>
      <c r="P58" s="966">
        <f>SUM(T59:AW59)</f>
        <v>0</v>
      </c>
      <c r="Q58" s="868"/>
      <c r="R58" s="941"/>
      <c r="S58" s="49" t="s">
        <v>34</v>
      </c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>
        <v>0.15</v>
      </c>
      <c r="AH58" s="50">
        <v>0.15</v>
      </c>
      <c r="AI58" s="50">
        <v>0.15</v>
      </c>
      <c r="AJ58" s="50">
        <v>0.15</v>
      </c>
      <c r="AK58" s="50">
        <v>0.2</v>
      </c>
      <c r="AL58" s="50">
        <v>0.2</v>
      </c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1546" t="s">
        <v>1295</v>
      </c>
      <c r="AY58" s="841"/>
      <c r="AZ58" s="841"/>
      <c r="BA58" s="841"/>
      <c r="BB58" s="841"/>
      <c r="BC58" s="841"/>
      <c r="BD58" s="841"/>
      <c r="BE58" s="841"/>
    </row>
    <row r="59" spans="1:57" ht="15" customHeight="1">
      <c r="A59" s="1526"/>
      <c r="B59" s="1539"/>
      <c r="C59" s="1516"/>
      <c r="D59" s="1516"/>
      <c r="E59" s="1517"/>
      <c r="F59" s="1519"/>
      <c r="G59" s="1519"/>
      <c r="H59" s="1517"/>
      <c r="I59" s="1519"/>
      <c r="J59" s="1519"/>
      <c r="K59" s="967"/>
      <c r="L59" s="967"/>
      <c r="M59" s="967"/>
      <c r="N59" s="967"/>
      <c r="O59" s="967"/>
      <c r="P59" s="967"/>
      <c r="Q59" s="868"/>
      <c r="R59" s="941"/>
      <c r="S59" s="866" t="s">
        <v>35</v>
      </c>
      <c r="T59" s="314"/>
      <c r="U59" s="314"/>
      <c r="V59" s="314"/>
      <c r="W59" s="314"/>
      <c r="X59" s="314"/>
      <c r="Y59" s="314"/>
      <c r="Z59" s="314"/>
      <c r="AA59" s="314"/>
      <c r="AB59" s="314"/>
      <c r="AC59" s="314"/>
      <c r="AD59" s="314"/>
      <c r="AE59" s="314"/>
      <c r="AF59" s="314"/>
      <c r="AG59" s="314">
        <v>0</v>
      </c>
      <c r="AH59" s="314">
        <v>0</v>
      </c>
      <c r="AI59" s="314">
        <v>0</v>
      </c>
      <c r="AJ59" s="314">
        <v>0</v>
      </c>
      <c r="AK59" s="314">
        <v>0</v>
      </c>
      <c r="AL59" s="314">
        <v>0</v>
      </c>
      <c r="AM59" s="314"/>
      <c r="AN59" s="314"/>
      <c r="AO59" s="314"/>
      <c r="AP59" s="314"/>
      <c r="AQ59" s="314"/>
      <c r="AR59" s="314"/>
      <c r="AS59" s="314"/>
      <c r="AT59" s="314"/>
      <c r="AU59" s="314"/>
      <c r="AV59" s="314"/>
      <c r="AW59" s="314"/>
      <c r="AX59" s="1580"/>
      <c r="AY59" s="841"/>
      <c r="AZ59" s="841"/>
      <c r="BA59" s="841"/>
      <c r="BB59" s="841"/>
      <c r="BC59" s="841"/>
      <c r="BD59" s="841"/>
      <c r="BE59" s="841"/>
    </row>
    <row r="60" spans="1:57" ht="15" customHeight="1">
      <c r="A60" s="1525" t="s">
        <v>1244</v>
      </c>
      <c r="B60" s="1527" t="s">
        <v>620</v>
      </c>
      <c r="C60" s="1515" t="s">
        <v>907</v>
      </c>
      <c r="D60" s="966">
        <v>1</v>
      </c>
      <c r="E60" s="1065">
        <v>42121</v>
      </c>
      <c r="F60" s="1518">
        <v>42348</v>
      </c>
      <c r="G60" s="1518"/>
      <c r="H60" s="1065">
        <v>42122</v>
      </c>
      <c r="I60" s="1518">
        <v>42350</v>
      </c>
      <c r="J60" s="1518"/>
      <c r="K60" s="966">
        <f>O60</f>
        <v>1</v>
      </c>
      <c r="L60" s="966">
        <f>P60</f>
        <v>0</v>
      </c>
      <c r="M60" s="966">
        <f>D60-L60</f>
        <v>1</v>
      </c>
      <c r="N60" s="966">
        <f>L60/D60*100</f>
        <v>0</v>
      </c>
      <c r="O60" s="966">
        <f>SUM(T60:AW60)</f>
        <v>1</v>
      </c>
      <c r="P60" s="966">
        <f>SUM(T61:AW61)</f>
        <v>0</v>
      </c>
      <c r="Q60" s="868"/>
      <c r="R60" s="941"/>
      <c r="S60" s="49" t="s">
        <v>34</v>
      </c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>
        <v>1</v>
      </c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1546"/>
      <c r="AY60" s="841"/>
      <c r="AZ60" s="841"/>
      <c r="BA60" s="841"/>
      <c r="BB60" s="841"/>
      <c r="BC60" s="841"/>
      <c r="BD60" s="841"/>
      <c r="BE60" s="841"/>
    </row>
    <row r="61" spans="1:57" ht="15" customHeight="1">
      <c r="A61" s="1526"/>
      <c r="B61" s="1528"/>
      <c r="C61" s="1516"/>
      <c r="D61" s="1516"/>
      <c r="E61" s="1517"/>
      <c r="F61" s="1519"/>
      <c r="G61" s="1519"/>
      <c r="H61" s="1517"/>
      <c r="I61" s="1519"/>
      <c r="J61" s="1519"/>
      <c r="K61" s="967"/>
      <c r="L61" s="967"/>
      <c r="M61" s="967"/>
      <c r="N61" s="967"/>
      <c r="O61" s="967"/>
      <c r="P61" s="967"/>
      <c r="Q61" s="868"/>
      <c r="R61" s="941"/>
      <c r="S61" s="866" t="s">
        <v>35</v>
      </c>
      <c r="T61" s="314"/>
      <c r="U61" s="314"/>
      <c r="V61" s="314"/>
      <c r="W61" s="314"/>
      <c r="X61" s="314"/>
      <c r="Y61" s="314"/>
      <c r="Z61" s="314"/>
      <c r="AA61" s="314"/>
      <c r="AB61" s="314"/>
      <c r="AC61" s="314"/>
      <c r="AD61" s="314"/>
      <c r="AE61" s="314"/>
      <c r="AF61" s="314"/>
      <c r="AG61" s="314"/>
      <c r="AH61" s="314"/>
      <c r="AI61" s="314"/>
      <c r="AJ61" s="314"/>
      <c r="AK61" s="314"/>
      <c r="AL61" s="314"/>
      <c r="AM61" s="314">
        <v>0</v>
      </c>
      <c r="AN61" s="314"/>
      <c r="AO61" s="314"/>
      <c r="AP61" s="314"/>
      <c r="AQ61" s="314"/>
      <c r="AR61" s="314"/>
      <c r="AS61" s="314"/>
      <c r="AT61" s="314"/>
      <c r="AU61" s="314"/>
      <c r="AV61" s="314"/>
      <c r="AW61" s="314"/>
      <c r="AX61" s="1580"/>
      <c r="AY61" s="841"/>
      <c r="AZ61" s="841"/>
      <c r="BA61" s="841"/>
      <c r="BB61" s="841"/>
      <c r="BC61" s="841"/>
      <c r="BD61" s="841"/>
      <c r="BE61" s="841"/>
    </row>
    <row r="62" spans="1:57" ht="15" customHeight="1">
      <c r="A62" s="1525" t="s">
        <v>1245</v>
      </c>
      <c r="B62" s="1527" t="s">
        <v>574</v>
      </c>
      <c r="C62" s="1515" t="s">
        <v>907</v>
      </c>
      <c r="D62" s="966">
        <v>1</v>
      </c>
      <c r="E62" s="1065">
        <v>42121</v>
      </c>
      <c r="F62" s="1518">
        <v>42348</v>
      </c>
      <c r="G62" s="1518"/>
      <c r="H62" s="1065">
        <v>42122</v>
      </c>
      <c r="I62" s="1518">
        <v>42350</v>
      </c>
      <c r="J62" s="1518"/>
      <c r="K62" s="966">
        <f>O62</f>
        <v>1</v>
      </c>
      <c r="L62" s="966">
        <f>P62</f>
        <v>0</v>
      </c>
      <c r="M62" s="966">
        <f>D62-L62</f>
        <v>1</v>
      </c>
      <c r="N62" s="966">
        <f>L62/D62*100</f>
        <v>0</v>
      </c>
      <c r="O62" s="966">
        <f>SUM(T62:AW62)</f>
        <v>1</v>
      </c>
      <c r="P62" s="966">
        <f>SUM(T63:AW63)</f>
        <v>0</v>
      </c>
      <c r="Q62" s="868"/>
      <c r="R62" s="941"/>
      <c r="S62" s="49" t="s">
        <v>34</v>
      </c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>
        <v>1</v>
      </c>
      <c r="AO62" s="50"/>
      <c r="AP62" s="50"/>
      <c r="AQ62" s="50"/>
      <c r="AR62" s="50"/>
      <c r="AS62" s="50"/>
      <c r="AT62" s="50"/>
      <c r="AU62" s="50"/>
      <c r="AV62" s="50"/>
      <c r="AW62" s="50"/>
      <c r="AX62" s="1546"/>
      <c r="AY62" s="841"/>
      <c r="AZ62" s="841"/>
      <c r="BA62" s="841"/>
      <c r="BB62" s="841"/>
      <c r="BC62" s="841"/>
      <c r="BD62" s="841"/>
      <c r="BE62" s="841"/>
    </row>
    <row r="63" spans="1:57" ht="15" customHeight="1">
      <c r="A63" s="1526"/>
      <c r="B63" s="1529"/>
      <c r="C63" s="1516"/>
      <c r="D63" s="1516"/>
      <c r="E63" s="1517"/>
      <c r="F63" s="1519"/>
      <c r="G63" s="1519"/>
      <c r="H63" s="1517"/>
      <c r="I63" s="1519"/>
      <c r="J63" s="1519"/>
      <c r="K63" s="967"/>
      <c r="L63" s="967"/>
      <c r="M63" s="967"/>
      <c r="N63" s="967"/>
      <c r="O63" s="967"/>
      <c r="P63" s="967"/>
      <c r="Q63" s="868"/>
      <c r="R63" s="941"/>
      <c r="S63" s="866" t="s">
        <v>35</v>
      </c>
      <c r="T63" s="314"/>
      <c r="U63" s="314"/>
      <c r="V63" s="314"/>
      <c r="W63" s="314"/>
      <c r="X63" s="314"/>
      <c r="Y63" s="314"/>
      <c r="Z63" s="314"/>
      <c r="AA63" s="314"/>
      <c r="AB63" s="314"/>
      <c r="AC63" s="314"/>
      <c r="AD63" s="314"/>
      <c r="AE63" s="314"/>
      <c r="AF63" s="314"/>
      <c r="AG63" s="314"/>
      <c r="AH63" s="314"/>
      <c r="AI63" s="314"/>
      <c r="AJ63" s="314"/>
      <c r="AK63" s="314"/>
      <c r="AL63" s="314"/>
      <c r="AM63" s="314"/>
      <c r="AN63" s="314">
        <v>0</v>
      </c>
      <c r="AO63" s="314"/>
      <c r="AP63" s="314"/>
      <c r="AQ63" s="314"/>
      <c r="AR63" s="314"/>
      <c r="AS63" s="314"/>
      <c r="AT63" s="314"/>
      <c r="AU63" s="314"/>
      <c r="AV63" s="314"/>
      <c r="AW63" s="314"/>
      <c r="AX63" s="1580"/>
      <c r="AY63" s="841"/>
      <c r="AZ63" s="841"/>
      <c r="BA63" s="841"/>
      <c r="BB63" s="841"/>
      <c r="BC63" s="841"/>
      <c r="BD63" s="841"/>
      <c r="BE63" s="841"/>
    </row>
    <row r="64" spans="1:57" ht="15" customHeight="1">
      <c r="A64" s="1525" t="s">
        <v>1246</v>
      </c>
      <c r="B64" s="1527" t="s">
        <v>549</v>
      </c>
      <c r="C64" s="1515" t="s">
        <v>33</v>
      </c>
      <c r="D64" s="966">
        <v>0.52300000000000002</v>
      </c>
      <c r="E64" s="1065">
        <v>42121</v>
      </c>
      <c r="F64" s="1518">
        <v>42348</v>
      </c>
      <c r="G64" s="1518"/>
      <c r="H64" s="1065">
        <v>42122</v>
      </c>
      <c r="I64" s="1518">
        <v>42350</v>
      </c>
      <c r="J64" s="1518"/>
      <c r="K64" s="966">
        <f>O64</f>
        <v>0.52</v>
      </c>
      <c r="L64" s="966">
        <f>P64</f>
        <v>0</v>
      </c>
      <c r="M64" s="966">
        <f>D64-L64</f>
        <v>0.52300000000000002</v>
      </c>
      <c r="N64" s="966">
        <f>L64/D64*100</f>
        <v>0</v>
      </c>
      <c r="O64" s="966">
        <f>SUM(T64:AW64)</f>
        <v>0.52</v>
      </c>
      <c r="P64" s="966">
        <f>SUM(T65:AW65)</f>
        <v>0</v>
      </c>
      <c r="Q64" s="868"/>
      <c r="R64" s="941"/>
      <c r="S64" s="49" t="s">
        <v>34</v>
      </c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>
        <v>7.0000000000000007E-2</v>
      </c>
      <c r="AF64" s="50">
        <v>0.05</v>
      </c>
      <c r="AG64" s="50">
        <v>0.05</v>
      </c>
      <c r="AH64" s="50">
        <v>0.05</v>
      </c>
      <c r="AI64" s="50">
        <v>0.05</v>
      </c>
      <c r="AJ64" s="50">
        <v>0.05</v>
      </c>
      <c r="AK64" s="50">
        <v>0.05</v>
      </c>
      <c r="AL64" s="50">
        <v>0.05</v>
      </c>
      <c r="AM64" s="50">
        <v>0.05</v>
      </c>
      <c r="AN64" s="50">
        <v>0.05</v>
      </c>
      <c r="AO64" s="50"/>
      <c r="AP64" s="50"/>
      <c r="AQ64" s="50"/>
      <c r="AR64" s="50"/>
      <c r="AS64" s="50"/>
      <c r="AT64" s="50"/>
      <c r="AU64" s="50"/>
      <c r="AV64" s="50"/>
      <c r="AW64" s="50"/>
      <c r="AX64" s="1546" t="s">
        <v>1289</v>
      </c>
      <c r="AY64" s="841"/>
      <c r="AZ64" s="841"/>
      <c r="BA64" s="841"/>
      <c r="BB64" s="841"/>
      <c r="BC64" s="841"/>
      <c r="BD64" s="841"/>
      <c r="BE64" s="841"/>
    </row>
    <row r="65" spans="1:57" ht="15" customHeight="1">
      <c r="A65" s="1526"/>
      <c r="B65" s="1528"/>
      <c r="C65" s="1516"/>
      <c r="D65" s="1516"/>
      <c r="E65" s="1517"/>
      <c r="F65" s="1519"/>
      <c r="G65" s="1519"/>
      <c r="H65" s="1517"/>
      <c r="I65" s="1519"/>
      <c r="J65" s="1519"/>
      <c r="K65" s="967"/>
      <c r="L65" s="967"/>
      <c r="M65" s="967"/>
      <c r="N65" s="967"/>
      <c r="O65" s="967"/>
      <c r="P65" s="967"/>
      <c r="Q65" s="868"/>
      <c r="R65" s="941"/>
      <c r="S65" s="866" t="s">
        <v>35</v>
      </c>
      <c r="T65" s="314"/>
      <c r="U65" s="314"/>
      <c r="V65" s="314"/>
      <c r="W65" s="314"/>
      <c r="X65" s="314"/>
      <c r="Y65" s="314"/>
      <c r="Z65" s="314"/>
      <c r="AA65" s="314"/>
      <c r="AB65" s="314"/>
      <c r="AC65" s="314"/>
      <c r="AD65" s="314"/>
      <c r="AE65" s="314">
        <v>0</v>
      </c>
      <c r="AF65" s="314">
        <v>0</v>
      </c>
      <c r="AG65" s="314">
        <v>0</v>
      </c>
      <c r="AH65" s="314">
        <v>0</v>
      </c>
      <c r="AI65" s="314">
        <v>0</v>
      </c>
      <c r="AJ65" s="314">
        <v>0</v>
      </c>
      <c r="AK65" s="314">
        <v>0</v>
      </c>
      <c r="AL65" s="314">
        <v>0</v>
      </c>
      <c r="AM65" s="314">
        <v>0</v>
      </c>
      <c r="AN65" s="314">
        <v>0</v>
      </c>
      <c r="AO65" s="314"/>
      <c r="AP65" s="314"/>
      <c r="AQ65" s="314"/>
      <c r="AR65" s="314"/>
      <c r="AS65" s="314"/>
      <c r="AT65" s="314"/>
      <c r="AU65" s="314"/>
      <c r="AV65" s="314"/>
      <c r="AW65" s="314"/>
      <c r="AX65" s="1581"/>
      <c r="AY65" s="841"/>
      <c r="AZ65" s="841"/>
      <c r="BA65" s="841"/>
      <c r="BB65" s="841"/>
      <c r="BC65" s="841"/>
      <c r="BD65" s="841"/>
      <c r="BE65" s="841"/>
    </row>
    <row r="66" spans="1:57" ht="15" customHeight="1">
      <c r="A66" s="1525" t="s">
        <v>1247</v>
      </c>
      <c r="B66" s="1527" t="s">
        <v>621</v>
      </c>
      <c r="C66" s="1515" t="s">
        <v>7</v>
      </c>
      <c r="D66" s="966">
        <v>86</v>
      </c>
      <c r="E66" s="1065">
        <v>42122</v>
      </c>
      <c r="F66" s="1518">
        <v>42348</v>
      </c>
      <c r="G66" s="1518"/>
      <c r="H66" s="1065">
        <v>42123</v>
      </c>
      <c r="I66" s="1518">
        <v>42350</v>
      </c>
      <c r="J66" s="1518"/>
      <c r="K66" s="966">
        <f>O66</f>
        <v>86</v>
      </c>
      <c r="L66" s="966">
        <f>P66</f>
        <v>0</v>
      </c>
      <c r="M66" s="966">
        <f>D66-L66</f>
        <v>86</v>
      </c>
      <c r="N66" s="966">
        <f>L66/D66*100</f>
        <v>0</v>
      </c>
      <c r="O66" s="966">
        <f>SUM(T66:AW66)</f>
        <v>86</v>
      </c>
      <c r="P66" s="966">
        <f>SUM(T67:AW67)</f>
        <v>0</v>
      </c>
      <c r="Q66" s="868"/>
      <c r="R66" s="941"/>
      <c r="S66" s="49" t="s">
        <v>34</v>
      </c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>
        <v>30</v>
      </c>
      <c r="AP66" s="50">
        <v>30</v>
      </c>
      <c r="AQ66" s="50">
        <v>26</v>
      </c>
      <c r="AR66" s="50"/>
      <c r="AS66" s="50"/>
      <c r="AT66" s="50"/>
      <c r="AU66" s="50"/>
      <c r="AV66" s="50"/>
      <c r="AW66" s="50"/>
      <c r="AX66" s="1546"/>
      <c r="AY66" s="841"/>
      <c r="AZ66" s="841"/>
      <c r="BA66" s="841"/>
      <c r="BB66" s="841"/>
      <c r="BC66" s="841"/>
      <c r="BD66" s="841"/>
      <c r="BE66" s="841"/>
    </row>
    <row r="67" spans="1:57" ht="15" customHeight="1">
      <c r="A67" s="1526"/>
      <c r="B67" s="1529"/>
      <c r="C67" s="1516"/>
      <c r="D67" s="1516"/>
      <c r="E67" s="1517"/>
      <c r="F67" s="1519"/>
      <c r="G67" s="1519"/>
      <c r="H67" s="1517"/>
      <c r="I67" s="1519"/>
      <c r="J67" s="1519"/>
      <c r="K67" s="967"/>
      <c r="L67" s="967"/>
      <c r="M67" s="967"/>
      <c r="N67" s="967"/>
      <c r="O67" s="967"/>
      <c r="P67" s="967"/>
      <c r="Q67" s="868"/>
      <c r="R67" s="941"/>
      <c r="S67" s="866" t="s">
        <v>35</v>
      </c>
      <c r="T67" s="314"/>
      <c r="U67" s="314"/>
      <c r="V67" s="314"/>
      <c r="W67" s="314"/>
      <c r="X67" s="314"/>
      <c r="Y67" s="314"/>
      <c r="Z67" s="314"/>
      <c r="AA67" s="314"/>
      <c r="AB67" s="314"/>
      <c r="AC67" s="314"/>
      <c r="AD67" s="314"/>
      <c r="AE67" s="314"/>
      <c r="AF67" s="314"/>
      <c r="AG67" s="314"/>
      <c r="AH67" s="314"/>
      <c r="AI67" s="314"/>
      <c r="AJ67" s="314"/>
      <c r="AK67" s="314"/>
      <c r="AL67" s="314"/>
      <c r="AM67" s="314"/>
      <c r="AN67" s="314"/>
      <c r="AO67" s="314">
        <v>0</v>
      </c>
      <c r="AP67" s="314">
        <v>0</v>
      </c>
      <c r="AQ67" s="314">
        <v>0</v>
      </c>
      <c r="AR67" s="314"/>
      <c r="AS67" s="314"/>
      <c r="AT67" s="314"/>
      <c r="AU67" s="314"/>
      <c r="AV67" s="314"/>
      <c r="AW67" s="314"/>
      <c r="AX67" s="1580"/>
      <c r="AY67" s="841"/>
      <c r="AZ67" s="841"/>
      <c r="BA67" s="841"/>
      <c r="BB67" s="841"/>
      <c r="BC67" s="841"/>
      <c r="BD67" s="841"/>
      <c r="BE67" s="841"/>
    </row>
    <row r="68" spans="1:57" ht="15" customHeight="1">
      <c r="A68" s="1525" t="s">
        <v>1248</v>
      </c>
      <c r="B68" s="1527" t="s">
        <v>474</v>
      </c>
      <c r="C68" s="1515" t="s">
        <v>227</v>
      </c>
      <c r="D68" s="966">
        <v>1</v>
      </c>
      <c r="E68" s="1065">
        <v>42123</v>
      </c>
      <c r="F68" s="1518">
        <v>42350</v>
      </c>
      <c r="G68" s="1518"/>
      <c r="H68" s="1065">
        <v>42124</v>
      </c>
      <c r="I68" s="1518">
        <v>42358</v>
      </c>
      <c r="J68" s="1518"/>
      <c r="K68" s="966">
        <f>O68</f>
        <v>1</v>
      </c>
      <c r="L68" s="966">
        <f>P68</f>
        <v>0</v>
      </c>
      <c r="M68" s="966">
        <f>D68-L68</f>
        <v>1</v>
      </c>
      <c r="N68" s="966">
        <f>L68/D68*100</f>
        <v>0</v>
      </c>
      <c r="O68" s="966">
        <f>SUM(T68:AW68)</f>
        <v>1</v>
      </c>
      <c r="P68" s="966">
        <f>SUM(T69:AW69)</f>
        <v>0</v>
      </c>
      <c r="Q68" s="868"/>
      <c r="R68" s="941"/>
      <c r="S68" s="49" t="s">
        <v>34</v>
      </c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>
        <v>1</v>
      </c>
      <c r="AS68" s="50"/>
      <c r="AT68" s="50"/>
      <c r="AU68" s="50"/>
      <c r="AV68" s="50"/>
      <c r="AW68" s="50"/>
      <c r="AX68" s="1546"/>
      <c r="AY68" s="841"/>
      <c r="AZ68" s="841"/>
      <c r="BA68" s="841"/>
      <c r="BB68" s="841"/>
      <c r="BC68" s="841"/>
      <c r="BD68" s="841"/>
      <c r="BE68" s="841"/>
    </row>
    <row r="69" spans="1:57" ht="15" customHeight="1">
      <c r="A69" s="1526"/>
      <c r="B69" s="1528"/>
      <c r="C69" s="1516"/>
      <c r="D69" s="1516"/>
      <c r="E69" s="1517"/>
      <c r="F69" s="1519"/>
      <c r="G69" s="1519"/>
      <c r="H69" s="1517"/>
      <c r="I69" s="1519"/>
      <c r="J69" s="1519"/>
      <c r="K69" s="967"/>
      <c r="L69" s="967"/>
      <c r="M69" s="967"/>
      <c r="N69" s="967"/>
      <c r="O69" s="967"/>
      <c r="P69" s="967"/>
      <c r="Q69" s="868"/>
      <c r="R69" s="941"/>
      <c r="S69" s="866" t="s">
        <v>35</v>
      </c>
      <c r="T69" s="314"/>
      <c r="U69" s="314"/>
      <c r="V69" s="314"/>
      <c r="W69" s="314"/>
      <c r="X69" s="314"/>
      <c r="Y69" s="314"/>
      <c r="Z69" s="314"/>
      <c r="AA69" s="314"/>
      <c r="AB69" s="314"/>
      <c r="AC69" s="314"/>
      <c r="AD69" s="314"/>
      <c r="AE69" s="314"/>
      <c r="AF69" s="314"/>
      <c r="AG69" s="314"/>
      <c r="AH69" s="314"/>
      <c r="AI69" s="314"/>
      <c r="AJ69" s="314"/>
      <c r="AK69" s="314"/>
      <c r="AL69" s="314"/>
      <c r="AM69" s="314"/>
      <c r="AN69" s="314"/>
      <c r="AO69" s="314"/>
      <c r="AP69" s="314"/>
      <c r="AQ69" s="314"/>
      <c r="AR69" s="314">
        <v>0</v>
      </c>
      <c r="AS69" s="314"/>
      <c r="AT69" s="314"/>
      <c r="AU69" s="314"/>
      <c r="AV69" s="314"/>
      <c r="AW69" s="314"/>
      <c r="AX69" s="1580"/>
      <c r="AY69" s="841"/>
      <c r="AZ69" s="841"/>
      <c r="BA69" s="841"/>
      <c r="BB69" s="841"/>
      <c r="BC69" s="841"/>
      <c r="BD69" s="841"/>
      <c r="BE69" s="841"/>
    </row>
    <row r="70" spans="1:57" ht="15" customHeight="1">
      <c r="A70" s="1525" t="s">
        <v>1249</v>
      </c>
      <c r="B70" s="1527" t="s">
        <v>475</v>
      </c>
      <c r="C70" s="1515" t="s">
        <v>913</v>
      </c>
      <c r="D70" s="966">
        <v>0.01</v>
      </c>
      <c r="E70" s="1065">
        <v>42116</v>
      </c>
      <c r="F70" s="1518">
        <v>42350</v>
      </c>
      <c r="G70" s="1518"/>
      <c r="H70" s="1065">
        <v>42117</v>
      </c>
      <c r="I70" s="1518">
        <v>42358</v>
      </c>
      <c r="J70" s="1518"/>
      <c r="K70" s="966">
        <f>O70</f>
        <v>0.01</v>
      </c>
      <c r="L70" s="966">
        <f>P70</f>
        <v>0</v>
      </c>
      <c r="M70" s="966">
        <f>D70-L70</f>
        <v>0.01</v>
      </c>
      <c r="N70" s="966">
        <f>L70/D70*100</f>
        <v>0</v>
      </c>
      <c r="O70" s="966">
        <f>SUM(T70:AW70)</f>
        <v>0.01</v>
      </c>
      <c r="P70" s="966">
        <f>SUM(T71:AW71)</f>
        <v>0</v>
      </c>
      <c r="Q70" s="868"/>
      <c r="R70" s="941"/>
      <c r="S70" s="49" t="s">
        <v>34</v>
      </c>
      <c r="T70" s="893"/>
      <c r="U70" s="893"/>
      <c r="V70" s="893"/>
      <c r="W70" s="893"/>
      <c r="X70" s="893"/>
      <c r="Y70" s="893"/>
      <c r="Z70" s="893"/>
      <c r="AA70" s="893"/>
      <c r="AB70" s="893"/>
      <c r="AC70" s="893"/>
      <c r="AD70" s="893"/>
      <c r="AE70" s="893"/>
      <c r="AF70" s="893">
        <v>3.0000000000000001E-3</v>
      </c>
      <c r="AG70" s="893">
        <v>3.0000000000000001E-3</v>
      </c>
      <c r="AH70" s="893">
        <v>2E-3</v>
      </c>
      <c r="AI70" s="893">
        <v>2E-3</v>
      </c>
      <c r="AJ70" s="893"/>
      <c r="AK70" s="893"/>
      <c r="AL70" s="893"/>
      <c r="AM70" s="893"/>
      <c r="AN70" s="893"/>
      <c r="AO70" s="893"/>
      <c r="AP70" s="893"/>
      <c r="AQ70" s="893"/>
      <c r="AR70" s="893"/>
      <c r="AS70" s="893"/>
      <c r="AT70" s="893"/>
      <c r="AU70" s="893"/>
      <c r="AV70" s="893"/>
      <c r="AW70" s="893"/>
      <c r="AX70" s="1546" t="s">
        <v>1293</v>
      </c>
      <c r="AY70" s="841"/>
      <c r="AZ70" s="841"/>
      <c r="BA70" s="841"/>
      <c r="BB70" s="841"/>
      <c r="BC70" s="841"/>
      <c r="BD70" s="841"/>
      <c r="BE70" s="841"/>
    </row>
    <row r="71" spans="1:57" ht="15" customHeight="1">
      <c r="A71" s="1526"/>
      <c r="B71" s="1529"/>
      <c r="C71" s="1516"/>
      <c r="D71" s="1516"/>
      <c r="E71" s="1517"/>
      <c r="F71" s="1519"/>
      <c r="G71" s="1519"/>
      <c r="H71" s="1517"/>
      <c r="I71" s="1519"/>
      <c r="J71" s="1519"/>
      <c r="K71" s="967"/>
      <c r="L71" s="967"/>
      <c r="M71" s="967"/>
      <c r="N71" s="967"/>
      <c r="O71" s="967"/>
      <c r="P71" s="967"/>
      <c r="Q71" s="868"/>
      <c r="R71" s="941"/>
      <c r="S71" s="866" t="s">
        <v>35</v>
      </c>
      <c r="T71" s="894"/>
      <c r="U71" s="894"/>
      <c r="V71" s="894"/>
      <c r="W71" s="894"/>
      <c r="X71" s="894"/>
      <c r="Y71" s="894"/>
      <c r="Z71" s="314"/>
      <c r="AA71" s="314"/>
      <c r="AB71" s="894"/>
      <c r="AC71" s="894"/>
      <c r="AD71" s="894"/>
      <c r="AE71" s="894"/>
      <c r="AF71" s="894">
        <v>0</v>
      </c>
      <c r="AG71" s="894">
        <v>0</v>
      </c>
      <c r="AH71" s="894">
        <v>0</v>
      </c>
      <c r="AI71" s="894">
        <v>0</v>
      </c>
      <c r="AJ71" s="894"/>
      <c r="AK71" s="894"/>
      <c r="AL71" s="894"/>
      <c r="AM71" s="894"/>
      <c r="AN71" s="894"/>
      <c r="AO71" s="894"/>
      <c r="AP71" s="894"/>
      <c r="AQ71" s="894"/>
      <c r="AR71" s="894"/>
      <c r="AS71" s="894"/>
      <c r="AT71" s="894"/>
      <c r="AU71" s="894"/>
      <c r="AV71" s="894"/>
      <c r="AW71" s="894"/>
      <c r="AX71" s="1580"/>
      <c r="AY71" s="841"/>
      <c r="AZ71" s="841"/>
      <c r="BA71" s="841"/>
      <c r="BB71" s="841"/>
      <c r="BC71" s="841"/>
      <c r="BD71" s="841"/>
      <c r="BE71" s="841"/>
    </row>
    <row r="72" spans="1:57" ht="15" customHeight="1">
      <c r="A72" s="1525" t="s">
        <v>1250</v>
      </c>
      <c r="B72" s="1527" t="s">
        <v>473</v>
      </c>
      <c r="C72" s="1515" t="s">
        <v>33</v>
      </c>
      <c r="D72" s="966">
        <v>0.85</v>
      </c>
      <c r="E72" s="1065">
        <v>42123</v>
      </c>
      <c r="F72" s="1518">
        <v>42350</v>
      </c>
      <c r="G72" s="1518"/>
      <c r="H72" s="1065">
        <v>42125</v>
      </c>
      <c r="I72" s="1518">
        <v>42358</v>
      </c>
      <c r="J72" s="1518"/>
      <c r="K72" s="966">
        <f>O72</f>
        <v>0.85000000000000009</v>
      </c>
      <c r="L72" s="966">
        <f>P72</f>
        <v>0</v>
      </c>
      <c r="M72" s="966">
        <f>D72-L72</f>
        <v>0.85</v>
      </c>
      <c r="N72" s="966">
        <f>L72/D72*100</f>
        <v>0</v>
      </c>
      <c r="O72" s="966">
        <f>SUM(T72:AW72)</f>
        <v>0.85000000000000009</v>
      </c>
      <c r="P72" s="966">
        <f>SUM(T73:AW73)</f>
        <v>0</v>
      </c>
      <c r="Q72" s="868"/>
      <c r="R72" s="941"/>
      <c r="S72" s="49" t="s">
        <v>34</v>
      </c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>
        <v>0.45</v>
      </c>
      <c r="AS72" s="50">
        <v>0.4</v>
      </c>
      <c r="AT72" s="50"/>
      <c r="AU72" s="50"/>
      <c r="AV72" s="50"/>
      <c r="AW72" s="50"/>
      <c r="AX72" s="1546"/>
      <c r="AY72" s="841"/>
      <c r="AZ72" s="841"/>
      <c r="BA72" s="841"/>
      <c r="BB72" s="841"/>
      <c r="BC72" s="841"/>
      <c r="BD72" s="841"/>
      <c r="BE72" s="841"/>
    </row>
    <row r="73" spans="1:57" ht="15" customHeight="1">
      <c r="A73" s="1526"/>
      <c r="B73" s="1528"/>
      <c r="C73" s="1516"/>
      <c r="D73" s="1516"/>
      <c r="E73" s="1517"/>
      <c r="F73" s="1519"/>
      <c r="G73" s="1519"/>
      <c r="H73" s="1517"/>
      <c r="I73" s="1519"/>
      <c r="J73" s="1519"/>
      <c r="K73" s="967"/>
      <c r="L73" s="967"/>
      <c r="M73" s="967"/>
      <c r="N73" s="967"/>
      <c r="O73" s="967"/>
      <c r="P73" s="967"/>
      <c r="Q73" s="868"/>
      <c r="R73" s="941"/>
      <c r="S73" s="866" t="s">
        <v>35</v>
      </c>
      <c r="T73" s="314"/>
      <c r="U73" s="314"/>
      <c r="V73" s="314"/>
      <c r="W73" s="314"/>
      <c r="X73" s="314"/>
      <c r="Y73" s="314"/>
      <c r="Z73" s="314"/>
      <c r="AA73" s="314"/>
      <c r="AB73" s="314"/>
      <c r="AC73" s="314"/>
      <c r="AD73" s="314"/>
      <c r="AE73" s="314"/>
      <c r="AF73" s="314"/>
      <c r="AG73" s="314"/>
      <c r="AH73" s="314"/>
      <c r="AI73" s="314"/>
      <c r="AJ73" s="314"/>
      <c r="AK73" s="314"/>
      <c r="AL73" s="314"/>
      <c r="AM73" s="314"/>
      <c r="AN73" s="314"/>
      <c r="AO73" s="314"/>
      <c r="AP73" s="314"/>
      <c r="AQ73" s="314"/>
      <c r="AR73" s="314">
        <v>0</v>
      </c>
      <c r="AS73" s="314">
        <v>0</v>
      </c>
      <c r="AT73" s="314"/>
      <c r="AU73" s="314"/>
      <c r="AV73" s="314"/>
      <c r="AW73" s="314"/>
      <c r="AX73" s="1580"/>
      <c r="AY73" s="841"/>
      <c r="AZ73" s="841"/>
      <c r="BA73" s="841"/>
      <c r="BB73" s="841"/>
      <c r="BC73" s="841"/>
      <c r="BD73" s="841"/>
      <c r="BE73" s="841"/>
    </row>
    <row r="74" spans="1:57" ht="15" customHeight="1">
      <c r="A74" s="1525" t="s">
        <v>1251</v>
      </c>
      <c r="B74" s="1527" t="s">
        <v>622</v>
      </c>
      <c r="C74" s="1515" t="s">
        <v>889</v>
      </c>
      <c r="D74" s="966">
        <v>350</v>
      </c>
      <c r="E74" s="1065">
        <v>42125</v>
      </c>
      <c r="F74" s="1518">
        <v>42350</v>
      </c>
      <c r="G74" s="1518"/>
      <c r="H74" s="1065">
        <v>42126</v>
      </c>
      <c r="I74" s="1518">
        <v>42358</v>
      </c>
      <c r="J74" s="1518"/>
      <c r="K74" s="966">
        <f>O74</f>
        <v>350</v>
      </c>
      <c r="L74" s="966">
        <f>P74</f>
        <v>0</v>
      </c>
      <c r="M74" s="966">
        <f>D74-L74</f>
        <v>350</v>
      </c>
      <c r="N74" s="966">
        <f>L74/D74*100</f>
        <v>0</v>
      </c>
      <c r="O74" s="966">
        <f>SUM(T74:AW74)</f>
        <v>350</v>
      </c>
      <c r="P74" s="966">
        <f>SUM(T75:AW75)</f>
        <v>0</v>
      </c>
      <c r="Q74" s="868"/>
      <c r="R74" s="941"/>
      <c r="S74" s="49" t="s">
        <v>34</v>
      </c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>
        <v>120</v>
      </c>
      <c r="AU74" s="50">
        <v>120</v>
      </c>
      <c r="AV74" s="50">
        <v>110</v>
      </c>
      <c r="AW74" s="50"/>
      <c r="AX74" s="1546"/>
      <c r="AY74" s="841"/>
      <c r="AZ74" s="841"/>
      <c r="BA74" s="841"/>
      <c r="BB74" s="841"/>
      <c r="BC74" s="841"/>
      <c r="BD74" s="841"/>
      <c r="BE74" s="841"/>
    </row>
    <row r="75" spans="1:57" ht="15" customHeight="1">
      <c r="A75" s="1526"/>
      <c r="B75" s="1529"/>
      <c r="C75" s="1516"/>
      <c r="D75" s="1516"/>
      <c r="E75" s="1517"/>
      <c r="F75" s="1519"/>
      <c r="G75" s="1519"/>
      <c r="H75" s="1517"/>
      <c r="I75" s="1519"/>
      <c r="J75" s="1519"/>
      <c r="K75" s="967"/>
      <c r="L75" s="967"/>
      <c r="M75" s="967"/>
      <c r="N75" s="967"/>
      <c r="O75" s="967"/>
      <c r="P75" s="967"/>
      <c r="Q75" s="868"/>
      <c r="R75" s="941"/>
      <c r="S75" s="866" t="s">
        <v>35</v>
      </c>
      <c r="T75" s="314"/>
      <c r="U75" s="314"/>
      <c r="V75" s="314"/>
      <c r="W75" s="314"/>
      <c r="X75" s="314"/>
      <c r="Y75" s="314"/>
      <c r="Z75" s="314"/>
      <c r="AA75" s="314"/>
      <c r="AB75" s="314"/>
      <c r="AC75" s="314"/>
      <c r="AD75" s="314"/>
      <c r="AE75" s="314"/>
      <c r="AF75" s="314"/>
      <c r="AG75" s="314"/>
      <c r="AH75" s="314"/>
      <c r="AI75" s="314"/>
      <c r="AJ75" s="314"/>
      <c r="AK75" s="314"/>
      <c r="AL75" s="314"/>
      <c r="AM75" s="314"/>
      <c r="AN75" s="314"/>
      <c r="AO75" s="314"/>
      <c r="AP75" s="314"/>
      <c r="AQ75" s="314"/>
      <c r="AR75" s="314"/>
      <c r="AS75" s="314"/>
      <c r="AT75" s="314">
        <v>0</v>
      </c>
      <c r="AU75" s="314">
        <v>0</v>
      </c>
      <c r="AV75" s="314">
        <v>0</v>
      </c>
      <c r="AW75" s="314"/>
      <c r="AX75" s="1580"/>
      <c r="AY75" s="841"/>
      <c r="AZ75" s="841"/>
      <c r="BA75" s="841"/>
      <c r="BB75" s="841"/>
      <c r="BC75" s="841"/>
      <c r="BD75" s="841"/>
      <c r="BE75" s="841"/>
    </row>
    <row r="76" spans="1:57" ht="15" customHeight="1">
      <c r="A76" s="1525" t="s">
        <v>1252</v>
      </c>
      <c r="B76" s="1527" t="s">
        <v>551</v>
      </c>
      <c r="C76" s="1515" t="s">
        <v>38</v>
      </c>
      <c r="D76" s="966">
        <v>0.7</v>
      </c>
      <c r="E76" s="1065">
        <v>42126</v>
      </c>
      <c r="F76" s="1518">
        <v>42353</v>
      </c>
      <c r="G76" s="1518"/>
      <c r="H76" s="1065">
        <v>42128</v>
      </c>
      <c r="I76" s="1518">
        <v>42358</v>
      </c>
      <c r="J76" s="1518"/>
      <c r="K76" s="966">
        <f>O76</f>
        <v>0.7</v>
      </c>
      <c r="L76" s="966">
        <f>P76</f>
        <v>0</v>
      </c>
      <c r="M76" s="966">
        <f>D76-L76</f>
        <v>0.7</v>
      </c>
      <c r="N76" s="966">
        <f>L76/D76*100</f>
        <v>0</v>
      </c>
      <c r="O76" s="966">
        <f>SUM(T76:AW76)</f>
        <v>0.7</v>
      </c>
      <c r="P76" s="966">
        <f>SUM(T77:AW77)</f>
        <v>0</v>
      </c>
      <c r="Q76" s="868"/>
      <c r="R76" s="941"/>
      <c r="S76" s="49" t="s">
        <v>34</v>
      </c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>
        <v>0.7</v>
      </c>
      <c r="AX76" s="1546"/>
      <c r="AY76" s="841"/>
      <c r="AZ76" s="841"/>
      <c r="BA76" s="841"/>
      <c r="BB76" s="841"/>
      <c r="BC76" s="841"/>
      <c r="BD76" s="841"/>
      <c r="BE76" s="841"/>
    </row>
    <row r="77" spans="1:57" ht="15" customHeight="1">
      <c r="A77" s="1526"/>
      <c r="B77" s="1528"/>
      <c r="C77" s="1516"/>
      <c r="D77" s="1516"/>
      <c r="E77" s="1517"/>
      <c r="F77" s="1519"/>
      <c r="G77" s="1519"/>
      <c r="H77" s="1517"/>
      <c r="I77" s="1519"/>
      <c r="J77" s="1519"/>
      <c r="K77" s="967"/>
      <c r="L77" s="967"/>
      <c r="M77" s="967"/>
      <c r="N77" s="967"/>
      <c r="O77" s="967"/>
      <c r="P77" s="967"/>
      <c r="Q77" s="868"/>
      <c r="R77" s="941"/>
      <c r="S77" s="866" t="s">
        <v>35</v>
      </c>
      <c r="T77" s="314"/>
      <c r="U77" s="314"/>
      <c r="V77" s="314"/>
      <c r="W77" s="314"/>
      <c r="X77" s="314"/>
      <c r="Y77" s="314"/>
      <c r="Z77" s="314"/>
      <c r="AA77" s="314"/>
      <c r="AB77" s="314"/>
      <c r="AC77" s="314"/>
      <c r="AD77" s="314"/>
      <c r="AE77" s="314"/>
      <c r="AF77" s="314"/>
      <c r="AG77" s="314"/>
      <c r="AH77" s="314"/>
      <c r="AI77" s="314"/>
      <c r="AJ77" s="314"/>
      <c r="AK77" s="314"/>
      <c r="AL77" s="314"/>
      <c r="AM77" s="314"/>
      <c r="AN77" s="314"/>
      <c r="AO77" s="314"/>
      <c r="AP77" s="314"/>
      <c r="AQ77" s="314"/>
      <c r="AR77" s="314"/>
      <c r="AS77" s="314"/>
      <c r="AT77" s="314"/>
      <c r="AU77" s="314"/>
      <c r="AV77" s="314"/>
      <c r="AW77" s="314">
        <v>0</v>
      </c>
      <c r="AX77" s="1580"/>
      <c r="AY77" s="841"/>
      <c r="AZ77" s="841"/>
      <c r="BA77" s="841"/>
      <c r="BB77" s="841"/>
      <c r="BC77" s="841"/>
      <c r="BD77" s="841"/>
      <c r="BE77" s="841"/>
    </row>
    <row r="78" spans="1:57" ht="15" customHeight="1">
      <c r="A78" s="1525" t="s">
        <v>1253</v>
      </c>
      <c r="B78" s="1534" t="s">
        <v>552</v>
      </c>
      <c r="C78" s="1515" t="s">
        <v>38</v>
      </c>
      <c r="D78" s="966">
        <v>3</v>
      </c>
      <c r="E78" s="1065">
        <v>42128</v>
      </c>
      <c r="F78" s="1518">
        <v>42353</v>
      </c>
      <c r="G78" s="1518"/>
      <c r="H78" s="1065">
        <v>42129</v>
      </c>
      <c r="I78" s="1518">
        <v>42358</v>
      </c>
      <c r="J78" s="1518"/>
      <c r="K78" s="966">
        <f>O78</f>
        <v>3</v>
      </c>
      <c r="L78" s="966">
        <f>P78</f>
        <v>0</v>
      </c>
      <c r="M78" s="966">
        <f>D78-L78</f>
        <v>3</v>
      </c>
      <c r="N78" s="966">
        <f>L78/D78*100</f>
        <v>0</v>
      </c>
      <c r="O78" s="966">
        <f>SUM(T78:AW78)</f>
        <v>3</v>
      </c>
      <c r="P78" s="966">
        <f>SUM(T79:AW79)</f>
        <v>0</v>
      </c>
      <c r="Q78" s="868"/>
      <c r="R78" s="941"/>
      <c r="S78" s="49" t="s">
        <v>34</v>
      </c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>
        <v>3</v>
      </c>
      <c r="AW78" s="50"/>
      <c r="AX78" s="1546"/>
      <c r="AY78" s="841"/>
      <c r="AZ78" s="841"/>
      <c r="BA78" s="841"/>
      <c r="BB78" s="841"/>
      <c r="BC78" s="841"/>
      <c r="BD78" s="841"/>
      <c r="BE78" s="841"/>
    </row>
    <row r="79" spans="1:57" ht="15" customHeight="1">
      <c r="A79" s="1526"/>
      <c r="B79" s="1528"/>
      <c r="C79" s="1516"/>
      <c r="D79" s="1516"/>
      <c r="E79" s="1517"/>
      <c r="F79" s="1519"/>
      <c r="G79" s="1519"/>
      <c r="H79" s="1517"/>
      <c r="I79" s="1519"/>
      <c r="J79" s="1519"/>
      <c r="K79" s="967"/>
      <c r="L79" s="967"/>
      <c r="M79" s="967"/>
      <c r="N79" s="967"/>
      <c r="O79" s="967"/>
      <c r="P79" s="967"/>
      <c r="Q79" s="868"/>
      <c r="R79" s="941"/>
      <c r="S79" s="866" t="s">
        <v>35</v>
      </c>
      <c r="T79" s="314"/>
      <c r="U79" s="314"/>
      <c r="V79" s="314"/>
      <c r="W79" s="314"/>
      <c r="X79" s="314"/>
      <c r="Y79" s="314"/>
      <c r="Z79" s="314"/>
      <c r="AA79" s="314"/>
      <c r="AB79" s="314"/>
      <c r="AC79" s="314"/>
      <c r="AD79" s="314"/>
      <c r="AE79" s="314"/>
      <c r="AF79" s="314"/>
      <c r="AG79" s="314"/>
      <c r="AH79" s="314"/>
      <c r="AI79" s="314"/>
      <c r="AJ79" s="314"/>
      <c r="AK79" s="314"/>
      <c r="AL79" s="314"/>
      <c r="AM79" s="314"/>
      <c r="AN79" s="314"/>
      <c r="AO79" s="314"/>
      <c r="AP79" s="314"/>
      <c r="AQ79" s="314"/>
      <c r="AR79" s="314"/>
      <c r="AS79" s="314"/>
      <c r="AT79" s="314"/>
      <c r="AU79" s="314"/>
      <c r="AV79" s="314">
        <v>0</v>
      </c>
      <c r="AW79" s="314"/>
      <c r="AX79" s="1580"/>
      <c r="AY79" s="841"/>
      <c r="AZ79" s="841"/>
      <c r="BA79" s="841"/>
      <c r="BB79" s="841"/>
      <c r="BC79" s="841"/>
      <c r="BD79" s="841"/>
      <c r="BE79" s="841"/>
    </row>
    <row r="80" spans="1:57" ht="16.5" customHeight="1">
      <c r="A80" s="865" t="s">
        <v>152</v>
      </c>
      <c r="B80" s="1030" t="s">
        <v>624</v>
      </c>
      <c r="C80" s="1030"/>
      <c r="D80" s="1030"/>
      <c r="E80" s="1030"/>
      <c r="F80" s="1030"/>
      <c r="G80" s="1030"/>
      <c r="H80" s="1030"/>
      <c r="I80" s="1030"/>
      <c r="J80" s="1030"/>
      <c r="K80" s="1030"/>
      <c r="L80" s="1030"/>
      <c r="M80" s="1030"/>
      <c r="N80" s="1030"/>
      <c r="O80" s="1030"/>
      <c r="P80" s="1030"/>
      <c r="Q80" s="1030"/>
      <c r="R80" s="1030"/>
      <c r="S80" s="1030"/>
      <c r="T80" s="1030"/>
      <c r="U80" s="1030"/>
      <c r="V80" s="1030"/>
      <c r="W80" s="1030"/>
      <c r="X80" s="1030"/>
      <c r="Y80" s="1030"/>
      <c r="Z80" s="1030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V80" s="1030"/>
      <c r="AW80" s="1030"/>
      <c r="AX80" s="1521"/>
      <c r="AY80" s="841"/>
      <c r="AZ80" s="841"/>
      <c r="BA80" s="841"/>
      <c r="BB80" s="841"/>
      <c r="BC80" s="841"/>
      <c r="BD80" s="841"/>
      <c r="BE80" s="841"/>
    </row>
    <row r="81" spans="1:57" ht="15" customHeight="1">
      <c r="A81" s="1533" t="s">
        <v>1254</v>
      </c>
      <c r="B81" s="1527" t="s">
        <v>555</v>
      </c>
      <c r="C81" s="1515" t="s">
        <v>913</v>
      </c>
      <c r="D81" s="966">
        <v>0.42</v>
      </c>
      <c r="E81" s="1065">
        <v>42130</v>
      </c>
      <c r="F81" s="1518">
        <v>42358</v>
      </c>
      <c r="G81" s="1518"/>
      <c r="H81" s="1065">
        <v>42135</v>
      </c>
      <c r="I81" s="1518">
        <v>42359</v>
      </c>
      <c r="J81" s="1518"/>
      <c r="K81" s="966">
        <f>O81</f>
        <v>0.42</v>
      </c>
      <c r="L81" s="966">
        <f>P81</f>
        <v>0</v>
      </c>
      <c r="M81" s="966">
        <f>D81-L81</f>
        <v>0.42</v>
      </c>
      <c r="N81" s="966">
        <f>L81/D81*100</f>
        <v>0</v>
      </c>
      <c r="O81" s="966">
        <f>SUM(T81:AW81)</f>
        <v>0.42</v>
      </c>
      <c r="P81" s="966">
        <f>SUM(T82:AW82)</f>
        <v>0</v>
      </c>
      <c r="Q81" s="868"/>
      <c r="R81" s="941"/>
      <c r="S81" s="49" t="s">
        <v>34</v>
      </c>
      <c r="T81" s="50"/>
      <c r="U81" s="50"/>
      <c r="V81" s="50"/>
      <c r="W81" s="50"/>
      <c r="X81" s="50"/>
      <c r="Y81" s="50"/>
      <c r="Z81" s="50">
        <v>0.21</v>
      </c>
      <c r="AA81" s="50">
        <v>0.21</v>
      </c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1546" t="s">
        <v>1289</v>
      </c>
      <c r="AY81" s="841"/>
      <c r="AZ81" s="841"/>
      <c r="BA81" s="841"/>
      <c r="BB81" s="841"/>
      <c r="BC81" s="841"/>
      <c r="BD81" s="841"/>
      <c r="BE81" s="841"/>
    </row>
    <row r="82" spans="1:57" ht="15" customHeight="1">
      <c r="A82" s="1531"/>
      <c r="B82" s="1528"/>
      <c r="C82" s="1516"/>
      <c r="D82" s="1516"/>
      <c r="E82" s="1517"/>
      <c r="F82" s="1519"/>
      <c r="G82" s="1519"/>
      <c r="H82" s="1517"/>
      <c r="I82" s="1519"/>
      <c r="J82" s="1519"/>
      <c r="K82" s="1516"/>
      <c r="L82" s="1516"/>
      <c r="M82" s="1516"/>
      <c r="N82" s="1516"/>
      <c r="O82" s="1516"/>
      <c r="P82" s="1516"/>
      <c r="Q82" s="868"/>
      <c r="R82" s="941"/>
      <c r="S82" s="866" t="s">
        <v>35</v>
      </c>
      <c r="T82" s="314"/>
      <c r="U82" s="314"/>
      <c r="V82" s="314"/>
      <c r="W82" s="314"/>
      <c r="X82" s="314"/>
      <c r="Y82" s="314"/>
      <c r="Z82" s="314">
        <v>0</v>
      </c>
      <c r="AA82" s="314">
        <v>0</v>
      </c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314"/>
      <c r="AP82" s="314"/>
      <c r="AQ82" s="314"/>
      <c r="AR82" s="314"/>
      <c r="AS82" s="314"/>
      <c r="AT82" s="314"/>
      <c r="AU82" s="314"/>
      <c r="AV82" s="314"/>
      <c r="AW82" s="314"/>
      <c r="AX82" s="1547"/>
      <c r="AY82" s="841"/>
      <c r="AZ82" s="841"/>
      <c r="BA82" s="841"/>
      <c r="BB82" s="841"/>
      <c r="BC82" s="841"/>
      <c r="BD82" s="841"/>
      <c r="BE82" s="841"/>
    </row>
    <row r="83" spans="1:57" ht="15" customHeight="1">
      <c r="A83" s="1533" t="s">
        <v>1255</v>
      </c>
      <c r="B83" s="1513" t="s">
        <v>625</v>
      </c>
      <c r="C83" s="1515" t="s">
        <v>913</v>
      </c>
      <c r="D83" s="966">
        <v>0.49</v>
      </c>
      <c r="E83" s="1065">
        <v>42130</v>
      </c>
      <c r="F83" s="1518">
        <v>42358</v>
      </c>
      <c r="G83" s="1518"/>
      <c r="H83" s="1065">
        <v>42131</v>
      </c>
      <c r="I83" s="1518">
        <v>42359</v>
      </c>
      <c r="J83" s="1518"/>
      <c r="K83" s="966">
        <f>O83</f>
        <v>0.49</v>
      </c>
      <c r="L83" s="966">
        <f>P83</f>
        <v>0</v>
      </c>
      <c r="M83" s="966">
        <f>D83-L83</f>
        <v>0.49</v>
      </c>
      <c r="N83" s="966">
        <f>L83/D83*100</f>
        <v>0</v>
      </c>
      <c r="O83" s="966">
        <f>SUM(T83:AW83)</f>
        <v>0.49</v>
      </c>
      <c r="P83" s="966">
        <f>SUM(T84:AW84)</f>
        <v>0</v>
      </c>
      <c r="Q83" s="868"/>
      <c r="R83" s="941"/>
      <c r="S83" s="49" t="s">
        <v>34</v>
      </c>
      <c r="T83" s="50"/>
      <c r="U83" s="50"/>
      <c r="V83" s="50"/>
      <c r="W83" s="50"/>
      <c r="X83" s="50"/>
      <c r="Y83" s="50"/>
      <c r="Z83" s="50"/>
      <c r="AA83" s="50"/>
      <c r="AB83" s="50"/>
      <c r="AC83" s="50">
        <v>0.49</v>
      </c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1546" t="s">
        <v>1289</v>
      </c>
      <c r="AY83" s="841"/>
      <c r="AZ83" s="841"/>
      <c r="BA83" s="841"/>
      <c r="BB83" s="841"/>
      <c r="BC83" s="841"/>
      <c r="BD83" s="841"/>
      <c r="BE83" s="841"/>
    </row>
    <row r="84" spans="1:57" ht="15" customHeight="1">
      <c r="A84" s="1531"/>
      <c r="B84" s="1520"/>
      <c r="C84" s="1516"/>
      <c r="D84" s="1516"/>
      <c r="E84" s="1517"/>
      <c r="F84" s="1519"/>
      <c r="G84" s="1519"/>
      <c r="H84" s="1517"/>
      <c r="I84" s="1519"/>
      <c r="J84" s="1519"/>
      <c r="K84" s="1516"/>
      <c r="L84" s="1516"/>
      <c r="M84" s="1516"/>
      <c r="N84" s="1516"/>
      <c r="O84" s="1516"/>
      <c r="P84" s="1516"/>
      <c r="Q84" s="868"/>
      <c r="R84" s="941"/>
      <c r="S84" s="866" t="s">
        <v>35</v>
      </c>
      <c r="T84" s="314"/>
      <c r="U84" s="314"/>
      <c r="V84" s="314"/>
      <c r="W84" s="314"/>
      <c r="X84" s="314"/>
      <c r="Y84" s="314"/>
      <c r="Z84" s="314"/>
      <c r="AA84" s="314"/>
      <c r="AB84" s="314"/>
      <c r="AC84" s="314">
        <v>0</v>
      </c>
      <c r="AD84" s="314"/>
      <c r="AE84" s="314"/>
      <c r="AF84" s="314"/>
      <c r="AG84" s="314"/>
      <c r="AH84" s="314"/>
      <c r="AI84" s="314"/>
      <c r="AJ84" s="314"/>
      <c r="AK84" s="314"/>
      <c r="AL84" s="314"/>
      <c r="AM84" s="314"/>
      <c r="AN84" s="314"/>
      <c r="AO84" s="314"/>
      <c r="AP84" s="314"/>
      <c r="AQ84" s="314"/>
      <c r="AR84" s="314"/>
      <c r="AS84" s="314"/>
      <c r="AT84" s="314"/>
      <c r="AU84" s="314"/>
      <c r="AV84" s="314"/>
      <c r="AW84" s="314"/>
      <c r="AX84" s="1581"/>
      <c r="AY84" s="841"/>
      <c r="AZ84" s="841"/>
      <c r="BA84" s="841"/>
      <c r="BB84" s="841"/>
      <c r="BC84" s="841"/>
      <c r="BD84" s="841"/>
      <c r="BE84" s="841"/>
    </row>
    <row r="85" spans="1:57" ht="15" customHeight="1">
      <c r="A85" s="1533" t="s">
        <v>1256</v>
      </c>
      <c r="B85" s="1527" t="s">
        <v>484</v>
      </c>
      <c r="C85" s="1515" t="s">
        <v>913</v>
      </c>
      <c r="D85" s="966">
        <v>0.42</v>
      </c>
      <c r="E85" s="1065">
        <v>42131</v>
      </c>
      <c r="F85" s="1518">
        <v>42358</v>
      </c>
      <c r="G85" s="1518"/>
      <c r="H85" s="1065">
        <v>42133</v>
      </c>
      <c r="I85" s="1518">
        <v>42360</v>
      </c>
      <c r="J85" s="1518"/>
      <c r="K85" s="966">
        <f>O85</f>
        <v>0.42000000000000004</v>
      </c>
      <c r="L85" s="966">
        <f>P85</f>
        <v>0</v>
      </c>
      <c r="M85" s="966">
        <f>D85-L85</f>
        <v>0.42</v>
      </c>
      <c r="N85" s="966">
        <f>L85/D85*100</f>
        <v>0</v>
      </c>
      <c r="O85" s="966">
        <f>SUM(T85:AW85)</f>
        <v>0.42000000000000004</v>
      </c>
      <c r="P85" s="966">
        <f>SUM(T86:AW86)</f>
        <v>0</v>
      </c>
      <c r="Q85" s="868"/>
      <c r="R85" s="941"/>
      <c r="S85" s="49" t="s">
        <v>34</v>
      </c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>
        <v>0.14000000000000001</v>
      </c>
      <c r="AE85" s="50">
        <v>0.14000000000000001</v>
      </c>
      <c r="AF85" s="50">
        <v>0.14000000000000001</v>
      </c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1546" t="s">
        <v>1291</v>
      </c>
      <c r="AY85" s="841"/>
      <c r="AZ85" s="841"/>
      <c r="BA85" s="841"/>
      <c r="BB85" s="841"/>
      <c r="BC85" s="841"/>
      <c r="BD85" s="841"/>
      <c r="BE85" s="841"/>
    </row>
    <row r="86" spans="1:57" ht="15" customHeight="1">
      <c r="A86" s="1531"/>
      <c r="B86" s="1528"/>
      <c r="C86" s="1516"/>
      <c r="D86" s="1516"/>
      <c r="E86" s="1517"/>
      <c r="F86" s="1519"/>
      <c r="G86" s="1519"/>
      <c r="H86" s="1517"/>
      <c r="I86" s="1519"/>
      <c r="J86" s="1519"/>
      <c r="K86" s="1516"/>
      <c r="L86" s="1516"/>
      <c r="M86" s="1516"/>
      <c r="N86" s="1516"/>
      <c r="O86" s="1516"/>
      <c r="P86" s="1516"/>
      <c r="Q86" s="868"/>
      <c r="R86" s="941"/>
      <c r="S86" s="866" t="s">
        <v>35</v>
      </c>
      <c r="T86" s="314"/>
      <c r="U86" s="314"/>
      <c r="V86" s="314"/>
      <c r="W86" s="314"/>
      <c r="X86" s="314"/>
      <c r="Y86" s="314"/>
      <c r="Z86" s="314"/>
      <c r="AA86" s="314"/>
      <c r="AB86" s="314"/>
      <c r="AC86" s="314"/>
      <c r="AD86" s="314">
        <v>0</v>
      </c>
      <c r="AE86" s="314">
        <v>0</v>
      </c>
      <c r="AF86" s="314">
        <v>0</v>
      </c>
      <c r="AG86" s="314"/>
      <c r="AH86" s="314"/>
      <c r="AI86" s="314"/>
      <c r="AJ86" s="314"/>
      <c r="AK86" s="314"/>
      <c r="AL86" s="314"/>
      <c r="AM86" s="314"/>
      <c r="AN86" s="314"/>
      <c r="AO86" s="314"/>
      <c r="AP86" s="314"/>
      <c r="AQ86" s="314"/>
      <c r="AR86" s="314"/>
      <c r="AS86" s="314"/>
      <c r="AT86" s="314"/>
      <c r="AU86" s="314"/>
      <c r="AV86" s="314"/>
      <c r="AW86" s="314"/>
      <c r="AX86" s="1580"/>
      <c r="AY86" s="841"/>
      <c r="AZ86" s="841"/>
      <c r="BA86" s="841"/>
      <c r="BB86" s="841"/>
      <c r="BC86" s="841"/>
      <c r="BD86" s="841"/>
      <c r="BE86" s="841"/>
    </row>
    <row r="87" spans="1:57" ht="15" customHeight="1">
      <c r="A87" s="1533" t="s">
        <v>1257</v>
      </c>
      <c r="B87" s="1527" t="s">
        <v>556</v>
      </c>
      <c r="C87" s="1515" t="s">
        <v>38</v>
      </c>
      <c r="D87" s="966">
        <v>96</v>
      </c>
      <c r="E87" s="1065">
        <v>42133</v>
      </c>
      <c r="F87" s="1518">
        <v>42363</v>
      </c>
      <c r="G87" s="1518"/>
      <c r="H87" s="1065">
        <v>42134</v>
      </c>
      <c r="I87" s="1518">
        <v>42363</v>
      </c>
      <c r="J87" s="1518"/>
      <c r="K87" s="966">
        <f>O87</f>
        <v>96</v>
      </c>
      <c r="L87" s="966">
        <f>P87</f>
        <v>0</v>
      </c>
      <c r="M87" s="966">
        <f>D87-L87</f>
        <v>96</v>
      </c>
      <c r="N87" s="966">
        <f>L87/D87*100</f>
        <v>0</v>
      </c>
      <c r="O87" s="966">
        <f>SUM(T87:AW87)</f>
        <v>96</v>
      </c>
      <c r="P87" s="966">
        <f>SUM(T88:AW88)</f>
        <v>0</v>
      </c>
      <c r="Q87" s="868"/>
      <c r="R87" s="941"/>
      <c r="S87" s="49" t="s">
        <v>34</v>
      </c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>
        <v>96</v>
      </c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1546" t="s">
        <v>1294</v>
      </c>
      <c r="AY87" s="841"/>
      <c r="AZ87" s="841"/>
      <c r="BA87" s="841"/>
      <c r="BB87" s="841"/>
      <c r="BC87" s="841"/>
      <c r="BD87" s="841"/>
      <c r="BE87" s="841"/>
    </row>
    <row r="88" spans="1:57" ht="15" customHeight="1">
      <c r="A88" s="1531"/>
      <c r="B88" s="1528"/>
      <c r="C88" s="1516"/>
      <c r="D88" s="1516"/>
      <c r="E88" s="1517"/>
      <c r="F88" s="1519"/>
      <c r="G88" s="1519"/>
      <c r="H88" s="1517"/>
      <c r="I88" s="1519"/>
      <c r="J88" s="1519"/>
      <c r="K88" s="1516"/>
      <c r="L88" s="1516"/>
      <c r="M88" s="1516"/>
      <c r="N88" s="1516"/>
      <c r="O88" s="1516"/>
      <c r="P88" s="1516"/>
      <c r="Q88" s="868"/>
      <c r="R88" s="941"/>
      <c r="S88" s="866" t="s">
        <v>35</v>
      </c>
      <c r="T88" s="314"/>
      <c r="U88" s="314"/>
      <c r="V88" s="314"/>
      <c r="W88" s="314"/>
      <c r="X88" s="314"/>
      <c r="Y88" s="314"/>
      <c r="Z88" s="314"/>
      <c r="AA88" s="314"/>
      <c r="AB88" s="314"/>
      <c r="AC88" s="314"/>
      <c r="AD88" s="314"/>
      <c r="AE88" s="314"/>
      <c r="AF88" s="314"/>
      <c r="AG88" s="314">
        <v>0</v>
      </c>
      <c r="AH88" s="314"/>
      <c r="AI88" s="314"/>
      <c r="AJ88" s="314"/>
      <c r="AK88" s="314"/>
      <c r="AL88" s="314"/>
      <c r="AM88" s="314"/>
      <c r="AN88" s="314"/>
      <c r="AO88" s="314"/>
      <c r="AP88" s="314"/>
      <c r="AQ88" s="314"/>
      <c r="AR88" s="314"/>
      <c r="AS88" s="314"/>
      <c r="AT88" s="314"/>
      <c r="AU88" s="314"/>
      <c r="AV88" s="314"/>
      <c r="AW88" s="314"/>
      <c r="AX88" s="1580"/>
      <c r="AY88" s="841"/>
      <c r="AZ88" s="841"/>
      <c r="BA88" s="841"/>
      <c r="BB88" s="841"/>
      <c r="BC88" s="841"/>
      <c r="BD88" s="841"/>
      <c r="BE88" s="841"/>
    </row>
    <row r="89" spans="1:57" ht="15" customHeight="1">
      <c r="A89" s="1533" t="s">
        <v>1258</v>
      </c>
      <c r="B89" s="1527" t="s">
        <v>485</v>
      </c>
      <c r="C89" s="1515" t="s">
        <v>38</v>
      </c>
      <c r="D89" s="966">
        <v>96</v>
      </c>
      <c r="E89" s="1065">
        <v>42134</v>
      </c>
      <c r="F89" s="1518">
        <v>42363</v>
      </c>
      <c r="G89" s="1518"/>
      <c r="H89" s="1065">
        <v>42135</v>
      </c>
      <c r="I89" s="1518">
        <v>42363</v>
      </c>
      <c r="J89" s="1518"/>
      <c r="K89" s="966">
        <f>O89</f>
        <v>96</v>
      </c>
      <c r="L89" s="966">
        <f>P89</f>
        <v>0</v>
      </c>
      <c r="M89" s="966">
        <f>D89-L89</f>
        <v>96</v>
      </c>
      <c r="N89" s="966">
        <f>L89/D89*100</f>
        <v>0</v>
      </c>
      <c r="O89" s="966">
        <f>SUM(T89:AW89)</f>
        <v>96</v>
      </c>
      <c r="P89" s="966">
        <f>SUM(T90:AW90)</f>
        <v>0</v>
      </c>
      <c r="Q89" s="868"/>
      <c r="R89" s="941"/>
      <c r="S89" s="49" t="s">
        <v>34</v>
      </c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>
        <v>96</v>
      </c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1546" t="s">
        <v>1294</v>
      </c>
      <c r="AY89" s="841"/>
      <c r="AZ89" s="841"/>
      <c r="BA89" s="841"/>
      <c r="BB89" s="841"/>
      <c r="BC89" s="841"/>
      <c r="BD89" s="841"/>
      <c r="BE89" s="841"/>
    </row>
    <row r="90" spans="1:57" ht="15" customHeight="1">
      <c r="A90" s="1531"/>
      <c r="B90" s="1529"/>
      <c r="C90" s="1516"/>
      <c r="D90" s="1516"/>
      <c r="E90" s="1517"/>
      <c r="F90" s="1519"/>
      <c r="G90" s="1519"/>
      <c r="H90" s="1517"/>
      <c r="I90" s="1519"/>
      <c r="J90" s="1519"/>
      <c r="K90" s="1516"/>
      <c r="L90" s="1516"/>
      <c r="M90" s="1516"/>
      <c r="N90" s="1516"/>
      <c r="O90" s="1516"/>
      <c r="P90" s="1516"/>
      <c r="Q90" s="868"/>
      <c r="R90" s="941"/>
      <c r="S90" s="866" t="s">
        <v>35</v>
      </c>
      <c r="T90" s="314"/>
      <c r="U90" s="314"/>
      <c r="V90" s="314"/>
      <c r="W90" s="314"/>
      <c r="X90" s="314"/>
      <c r="Y90" s="314"/>
      <c r="Z90" s="314"/>
      <c r="AA90" s="314"/>
      <c r="AB90" s="314"/>
      <c r="AC90" s="314"/>
      <c r="AD90" s="314"/>
      <c r="AE90" s="314"/>
      <c r="AF90" s="314"/>
      <c r="AG90" s="314"/>
      <c r="AH90" s="314">
        <v>0</v>
      </c>
      <c r="AI90" s="314"/>
      <c r="AJ90" s="314"/>
      <c r="AK90" s="314"/>
      <c r="AL90" s="314"/>
      <c r="AM90" s="314"/>
      <c r="AN90" s="314"/>
      <c r="AO90" s="314"/>
      <c r="AP90" s="314"/>
      <c r="AQ90" s="314"/>
      <c r="AR90" s="314"/>
      <c r="AS90" s="314"/>
      <c r="AT90" s="314"/>
      <c r="AU90" s="314"/>
      <c r="AV90" s="314"/>
      <c r="AW90" s="314"/>
      <c r="AX90" s="1580"/>
      <c r="AY90" s="841"/>
      <c r="AZ90" s="841"/>
      <c r="BA90" s="841"/>
      <c r="BB90" s="841"/>
      <c r="BC90" s="841"/>
      <c r="BD90" s="841"/>
      <c r="BE90" s="841"/>
    </row>
    <row r="91" spans="1:57" ht="18" customHeight="1">
      <c r="A91" s="865" t="s">
        <v>153</v>
      </c>
      <c r="B91" s="1030" t="s">
        <v>627</v>
      </c>
      <c r="C91" s="1030"/>
      <c r="D91" s="1030"/>
      <c r="E91" s="1030"/>
      <c r="F91" s="1030"/>
      <c r="G91" s="1030"/>
      <c r="H91" s="1030"/>
      <c r="I91" s="1030"/>
      <c r="J91" s="1030"/>
      <c r="K91" s="1030"/>
      <c r="L91" s="1030"/>
      <c r="M91" s="1030"/>
      <c r="N91" s="1030"/>
      <c r="O91" s="1030"/>
      <c r="P91" s="1030"/>
      <c r="Q91" s="1030"/>
      <c r="R91" s="1030"/>
      <c r="S91" s="1030"/>
      <c r="T91" s="1030"/>
      <c r="U91" s="1030"/>
      <c r="V91" s="1030"/>
      <c r="W91" s="1030"/>
      <c r="X91" s="1030"/>
      <c r="Y91" s="1030"/>
      <c r="Z91" s="1030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V91" s="1030"/>
      <c r="AW91" s="1030"/>
      <c r="AX91" s="1521"/>
      <c r="AY91" s="841"/>
      <c r="AZ91" s="841"/>
      <c r="BA91" s="841"/>
      <c r="BB91" s="841"/>
      <c r="BC91" s="841"/>
      <c r="BD91" s="841"/>
      <c r="BE91" s="841"/>
    </row>
    <row r="92" spans="1:57" ht="15" customHeight="1">
      <c r="A92" s="1525" t="s">
        <v>1259</v>
      </c>
      <c r="B92" s="1527" t="s">
        <v>586</v>
      </c>
      <c r="C92" s="1515" t="s">
        <v>227</v>
      </c>
      <c r="D92" s="966">
        <v>10</v>
      </c>
      <c r="E92" s="1065">
        <v>42133</v>
      </c>
      <c r="F92" s="1518">
        <v>42358</v>
      </c>
      <c r="G92" s="1518"/>
      <c r="H92" s="1065">
        <v>42134</v>
      </c>
      <c r="I92" s="1518">
        <v>42363</v>
      </c>
      <c r="J92" s="1518"/>
      <c r="K92" s="966">
        <f>O92</f>
        <v>10</v>
      </c>
      <c r="L92" s="966">
        <f>P92</f>
        <v>0</v>
      </c>
      <c r="M92" s="966">
        <f>D92-L92</f>
        <v>10</v>
      </c>
      <c r="N92" s="966">
        <f>L92/D92*100</f>
        <v>0</v>
      </c>
      <c r="O92" s="966">
        <f>SUM(T92:AW92)</f>
        <v>10</v>
      </c>
      <c r="P92" s="966">
        <f>SUM(T93:AW93)</f>
        <v>0</v>
      </c>
      <c r="Q92" s="868"/>
      <c r="R92" s="941"/>
      <c r="S92" s="49" t="s">
        <v>34</v>
      </c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>
        <v>5</v>
      </c>
      <c r="AE92" s="50">
        <v>5</v>
      </c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1546" t="s">
        <v>1291</v>
      </c>
      <c r="AY92" s="841"/>
      <c r="AZ92" s="841"/>
      <c r="BA92" s="841"/>
      <c r="BB92" s="841"/>
      <c r="BC92" s="841"/>
      <c r="BD92" s="841"/>
      <c r="BE92" s="841"/>
    </row>
    <row r="93" spans="1:57" ht="15" customHeight="1">
      <c r="A93" s="1531"/>
      <c r="B93" s="1532"/>
      <c r="C93" s="1516"/>
      <c r="D93" s="1516"/>
      <c r="E93" s="1517"/>
      <c r="F93" s="1519"/>
      <c r="G93" s="1519"/>
      <c r="H93" s="1517"/>
      <c r="I93" s="1519"/>
      <c r="J93" s="1519"/>
      <c r="K93" s="1516"/>
      <c r="L93" s="1516"/>
      <c r="M93" s="1516"/>
      <c r="N93" s="1516"/>
      <c r="O93" s="1516"/>
      <c r="P93" s="1516"/>
      <c r="Q93" s="868"/>
      <c r="R93" s="941"/>
      <c r="S93" s="866" t="s">
        <v>35</v>
      </c>
      <c r="T93" s="314"/>
      <c r="U93" s="314"/>
      <c r="V93" s="314"/>
      <c r="W93" s="314"/>
      <c r="X93" s="314"/>
      <c r="Y93" s="314"/>
      <c r="Z93" s="314"/>
      <c r="AA93" s="314"/>
      <c r="AB93" s="314"/>
      <c r="AC93" s="314"/>
      <c r="AD93" s="314">
        <v>0</v>
      </c>
      <c r="AE93" s="314">
        <v>0</v>
      </c>
      <c r="AF93" s="314"/>
      <c r="AG93" s="314"/>
      <c r="AH93" s="314"/>
      <c r="AI93" s="314"/>
      <c r="AJ93" s="314"/>
      <c r="AK93" s="314"/>
      <c r="AL93" s="314"/>
      <c r="AM93" s="314"/>
      <c r="AN93" s="314"/>
      <c r="AO93" s="314"/>
      <c r="AP93" s="314"/>
      <c r="AQ93" s="314"/>
      <c r="AR93" s="314"/>
      <c r="AS93" s="314"/>
      <c r="AT93" s="314"/>
      <c r="AU93" s="314"/>
      <c r="AV93" s="314"/>
      <c r="AW93" s="314"/>
      <c r="AX93" s="1580"/>
      <c r="AY93" s="841"/>
      <c r="AZ93" s="841"/>
      <c r="BA93" s="841"/>
      <c r="BB93" s="841"/>
      <c r="BC93" s="841"/>
      <c r="BD93" s="841"/>
      <c r="BE93" s="841"/>
    </row>
    <row r="94" spans="1:57" ht="15" customHeight="1">
      <c r="A94" s="1525" t="s">
        <v>1260</v>
      </c>
      <c r="B94" s="1527" t="s">
        <v>628</v>
      </c>
      <c r="C94" s="1515" t="s">
        <v>925</v>
      </c>
      <c r="D94" s="966">
        <v>10</v>
      </c>
      <c r="E94" s="1065">
        <v>42130</v>
      </c>
      <c r="F94" s="1518">
        <v>42358</v>
      </c>
      <c r="G94" s="1518"/>
      <c r="H94" s="1065">
        <v>42131</v>
      </c>
      <c r="I94" s="1518">
        <v>42363</v>
      </c>
      <c r="J94" s="1518"/>
      <c r="K94" s="966">
        <f>O94</f>
        <v>10</v>
      </c>
      <c r="L94" s="966">
        <f>P94</f>
        <v>0</v>
      </c>
      <c r="M94" s="966">
        <f>D94-L94</f>
        <v>10</v>
      </c>
      <c r="N94" s="966">
        <f>L94/D94*100</f>
        <v>0</v>
      </c>
      <c r="O94" s="966">
        <f>SUM(T94:AW94)</f>
        <v>10</v>
      </c>
      <c r="P94" s="966">
        <f>SUM(T95:AW95)</f>
        <v>0</v>
      </c>
      <c r="Q94" s="868"/>
      <c r="R94" s="941"/>
      <c r="S94" s="49" t="s">
        <v>34</v>
      </c>
      <c r="T94" s="50"/>
      <c r="U94" s="50"/>
      <c r="V94" s="50"/>
      <c r="W94" s="50"/>
      <c r="X94" s="50"/>
      <c r="Y94" s="50"/>
      <c r="Z94" s="50">
        <v>10</v>
      </c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1546" t="s">
        <v>1289</v>
      </c>
      <c r="AY94" s="841"/>
      <c r="AZ94" s="841"/>
      <c r="BA94" s="841"/>
      <c r="BB94" s="841"/>
      <c r="BC94" s="841"/>
      <c r="BD94" s="841"/>
      <c r="BE94" s="841"/>
    </row>
    <row r="95" spans="1:57" ht="15" customHeight="1">
      <c r="A95" s="1531"/>
      <c r="B95" s="1532"/>
      <c r="C95" s="1516"/>
      <c r="D95" s="1516"/>
      <c r="E95" s="1517"/>
      <c r="F95" s="1519"/>
      <c r="G95" s="1519"/>
      <c r="H95" s="1517"/>
      <c r="I95" s="1519"/>
      <c r="J95" s="1519"/>
      <c r="K95" s="1516"/>
      <c r="L95" s="1516"/>
      <c r="M95" s="1516"/>
      <c r="N95" s="1516"/>
      <c r="O95" s="1516"/>
      <c r="P95" s="1516"/>
      <c r="Q95" s="868"/>
      <c r="R95" s="941"/>
      <c r="S95" s="866" t="s">
        <v>35</v>
      </c>
      <c r="T95" s="314"/>
      <c r="U95" s="314"/>
      <c r="V95" s="314"/>
      <c r="W95" s="314"/>
      <c r="X95" s="314"/>
      <c r="Y95" s="314"/>
      <c r="Z95" s="314">
        <v>0</v>
      </c>
      <c r="AA95" s="314"/>
      <c r="AB95" s="314"/>
      <c r="AC95" s="314"/>
      <c r="AD95" s="314"/>
      <c r="AE95" s="314"/>
      <c r="AF95" s="314"/>
      <c r="AG95" s="314"/>
      <c r="AH95" s="314"/>
      <c r="AI95" s="314"/>
      <c r="AJ95" s="314"/>
      <c r="AK95" s="314"/>
      <c r="AL95" s="314"/>
      <c r="AM95" s="314"/>
      <c r="AN95" s="314"/>
      <c r="AO95" s="314"/>
      <c r="AP95" s="314"/>
      <c r="AQ95" s="314"/>
      <c r="AR95" s="314"/>
      <c r="AS95" s="314"/>
      <c r="AT95" s="314"/>
      <c r="AU95" s="314"/>
      <c r="AV95" s="314"/>
      <c r="AW95" s="314"/>
      <c r="AX95" s="1547"/>
      <c r="AY95" s="841"/>
      <c r="AZ95" s="841"/>
      <c r="BA95" s="841"/>
      <c r="BB95" s="841"/>
      <c r="BC95" s="841"/>
      <c r="BD95" s="841"/>
      <c r="BE95" s="841"/>
    </row>
    <row r="96" spans="1:57" ht="15" customHeight="1">
      <c r="A96" s="1525" t="s">
        <v>1261</v>
      </c>
      <c r="B96" s="1527" t="s">
        <v>585</v>
      </c>
      <c r="C96" s="1515" t="s">
        <v>913</v>
      </c>
      <c r="D96" s="966">
        <v>0.15</v>
      </c>
      <c r="E96" s="1065">
        <v>42131</v>
      </c>
      <c r="F96" s="1518">
        <v>42358</v>
      </c>
      <c r="G96" s="1518"/>
      <c r="H96" s="1065">
        <v>42133</v>
      </c>
      <c r="I96" s="1518">
        <v>42363</v>
      </c>
      <c r="J96" s="1518"/>
      <c r="K96" s="966">
        <f>O96</f>
        <v>0.15000000000000002</v>
      </c>
      <c r="L96" s="966">
        <f>P96</f>
        <v>0</v>
      </c>
      <c r="M96" s="966">
        <f>D96-L96</f>
        <v>0.15</v>
      </c>
      <c r="N96" s="966">
        <f>L96/D96*100</f>
        <v>0</v>
      </c>
      <c r="O96" s="966">
        <f>SUM(T96:AW96)</f>
        <v>0.15000000000000002</v>
      </c>
      <c r="P96" s="966">
        <f>SUM(T97:AW97)</f>
        <v>0</v>
      </c>
      <c r="Q96" s="868"/>
      <c r="R96" s="941"/>
      <c r="S96" s="49" t="s">
        <v>34</v>
      </c>
      <c r="T96" s="50"/>
      <c r="U96" s="50"/>
      <c r="V96" s="50"/>
      <c r="W96" s="50"/>
      <c r="X96" s="50"/>
      <c r="Y96" s="50"/>
      <c r="Z96" s="50"/>
      <c r="AA96" s="50">
        <v>0.08</v>
      </c>
      <c r="AB96" s="50">
        <v>7.0000000000000007E-2</v>
      </c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1546" t="s">
        <v>1289</v>
      </c>
      <c r="AY96" s="841"/>
      <c r="AZ96" s="841"/>
      <c r="BA96" s="841"/>
      <c r="BB96" s="841"/>
      <c r="BC96" s="841"/>
      <c r="BD96" s="841"/>
      <c r="BE96" s="841"/>
    </row>
    <row r="97" spans="1:57" ht="15" customHeight="1">
      <c r="A97" s="1531"/>
      <c r="B97" s="1529"/>
      <c r="C97" s="1516"/>
      <c r="D97" s="1516"/>
      <c r="E97" s="1517"/>
      <c r="F97" s="1519"/>
      <c r="G97" s="1519"/>
      <c r="H97" s="1517"/>
      <c r="I97" s="1519"/>
      <c r="J97" s="1519"/>
      <c r="K97" s="1516"/>
      <c r="L97" s="1516"/>
      <c r="M97" s="1516"/>
      <c r="N97" s="1516"/>
      <c r="O97" s="1516"/>
      <c r="P97" s="1516"/>
      <c r="Q97" s="868"/>
      <c r="R97" s="941"/>
      <c r="S97" s="866" t="s">
        <v>35</v>
      </c>
      <c r="T97" s="314"/>
      <c r="U97" s="314"/>
      <c r="V97" s="314"/>
      <c r="W97" s="314"/>
      <c r="X97" s="314"/>
      <c r="Y97" s="314"/>
      <c r="Z97" s="314"/>
      <c r="AA97" s="314">
        <v>0</v>
      </c>
      <c r="AB97" s="314">
        <v>0</v>
      </c>
      <c r="AC97" s="314"/>
      <c r="AD97" s="314"/>
      <c r="AE97" s="314"/>
      <c r="AF97" s="314"/>
      <c r="AG97" s="314"/>
      <c r="AH97" s="314"/>
      <c r="AI97" s="314"/>
      <c r="AJ97" s="314"/>
      <c r="AK97" s="314"/>
      <c r="AL97" s="314"/>
      <c r="AM97" s="314"/>
      <c r="AN97" s="314"/>
      <c r="AO97" s="314"/>
      <c r="AP97" s="314"/>
      <c r="AQ97" s="314"/>
      <c r="AR97" s="314"/>
      <c r="AS97" s="314"/>
      <c r="AT97" s="314"/>
      <c r="AU97" s="314"/>
      <c r="AV97" s="314"/>
      <c r="AW97" s="314"/>
      <c r="AX97" s="1547"/>
      <c r="AY97" s="841"/>
      <c r="AZ97" s="841"/>
      <c r="BA97" s="841"/>
      <c r="BB97" s="841"/>
      <c r="BC97" s="841"/>
      <c r="BD97" s="841"/>
      <c r="BE97" s="841"/>
    </row>
    <row r="98" spans="1:57" ht="15" customHeight="1">
      <c r="A98" s="1525" t="s">
        <v>1262</v>
      </c>
      <c r="B98" s="1527" t="s">
        <v>587</v>
      </c>
      <c r="C98" s="1515" t="s">
        <v>913</v>
      </c>
      <c r="D98" s="966">
        <v>0.1</v>
      </c>
      <c r="E98" s="1065">
        <v>42134</v>
      </c>
      <c r="F98" s="1518">
        <v>42358</v>
      </c>
      <c r="G98" s="1518"/>
      <c r="H98" s="1065">
        <v>42135</v>
      </c>
      <c r="I98" s="1518">
        <v>42363</v>
      </c>
      <c r="J98" s="1518"/>
      <c r="K98" s="966">
        <f>O98</f>
        <v>0.1</v>
      </c>
      <c r="L98" s="966">
        <f>P98</f>
        <v>0</v>
      </c>
      <c r="M98" s="966">
        <f>D98-L98</f>
        <v>0.1</v>
      </c>
      <c r="N98" s="966">
        <f>L98/D98*100</f>
        <v>0</v>
      </c>
      <c r="O98" s="966">
        <f>SUM(T98:AW98)</f>
        <v>0.1</v>
      </c>
      <c r="P98" s="966">
        <f>SUM(T99:AW99)</f>
        <v>0</v>
      </c>
      <c r="Q98" s="868"/>
      <c r="R98" s="941"/>
      <c r="S98" s="49" t="s">
        <v>34</v>
      </c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>
        <v>0.02</v>
      </c>
      <c r="AG98" s="50">
        <v>0.02</v>
      </c>
      <c r="AH98" s="50">
        <v>0.02</v>
      </c>
      <c r="AI98" s="50">
        <v>0.02</v>
      </c>
      <c r="AJ98" s="50">
        <v>0.02</v>
      </c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1546" t="s">
        <v>1289</v>
      </c>
      <c r="AY98" s="841"/>
      <c r="AZ98" s="841"/>
      <c r="BA98" s="841"/>
      <c r="BB98" s="841"/>
      <c r="BC98" s="841"/>
      <c r="BD98" s="841"/>
      <c r="BE98" s="841"/>
    </row>
    <row r="99" spans="1:57" ht="15" customHeight="1">
      <c r="A99" s="1531"/>
      <c r="B99" s="1528"/>
      <c r="C99" s="1516"/>
      <c r="D99" s="1516"/>
      <c r="E99" s="1517"/>
      <c r="F99" s="1519"/>
      <c r="G99" s="1519"/>
      <c r="H99" s="1517"/>
      <c r="I99" s="1519"/>
      <c r="J99" s="1519"/>
      <c r="K99" s="1516"/>
      <c r="L99" s="1516"/>
      <c r="M99" s="1516"/>
      <c r="N99" s="1516"/>
      <c r="O99" s="1516"/>
      <c r="P99" s="1516"/>
      <c r="Q99" s="868"/>
      <c r="R99" s="941"/>
      <c r="S99" s="866" t="s">
        <v>35</v>
      </c>
      <c r="T99" s="314"/>
      <c r="U99" s="314"/>
      <c r="V99" s="314"/>
      <c r="W99" s="314"/>
      <c r="X99" s="314"/>
      <c r="Y99" s="314"/>
      <c r="Z99" s="314"/>
      <c r="AA99" s="314"/>
      <c r="AB99" s="314"/>
      <c r="AC99" s="314"/>
      <c r="AD99" s="314"/>
      <c r="AE99" s="314"/>
      <c r="AF99" s="314">
        <v>0</v>
      </c>
      <c r="AG99" s="314">
        <v>0</v>
      </c>
      <c r="AH99" s="314">
        <v>0</v>
      </c>
      <c r="AI99" s="314">
        <v>0</v>
      </c>
      <c r="AJ99" s="314">
        <v>0</v>
      </c>
      <c r="AK99" s="314"/>
      <c r="AL99" s="314"/>
      <c r="AM99" s="314"/>
      <c r="AN99" s="314"/>
      <c r="AO99" s="314"/>
      <c r="AP99" s="314"/>
      <c r="AQ99" s="314"/>
      <c r="AR99" s="314"/>
      <c r="AS99" s="314"/>
      <c r="AT99" s="314"/>
      <c r="AU99" s="314"/>
      <c r="AV99" s="314"/>
      <c r="AW99" s="314"/>
      <c r="AX99" s="1581"/>
      <c r="AY99" s="841"/>
      <c r="AZ99" s="841"/>
      <c r="BA99" s="841"/>
      <c r="BB99" s="841"/>
      <c r="BC99" s="841"/>
      <c r="BD99" s="841"/>
      <c r="BE99" s="841"/>
    </row>
    <row r="100" spans="1:57" ht="15" customHeight="1">
      <c r="A100" s="1525" t="s">
        <v>1263</v>
      </c>
      <c r="B100" s="1527" t="s">
        <v>494</v>
      </c>
      <c r="C100" s="1515" t="s">
        <v>889</v>
      </c>
      <c r="D100" s="966">
        <v>3</v>
      </c>
      <c r="E100" s="1065">
        <v>42135</v>
      </c>
      <c r="F100" s="1518">
        <v>42363</v>
      </c>
      <c r="G100" s="1518"/>
      <c r="H100" s="1065">
        <v>42136</v>
      </c>
      <c r="I100" s="1518">
        <v>42365</v>
      </c>
      <c r="J100" s="1518"/>
      <c r="K100" s="966">
        <f>O100</f>
        <v>3</v>
      </c>
      <c r="L100" s="966">
        <f>P100</f>
        <v>0</v>
      </c>
      <c r="M100" s="966">
        <f>D100-L100</f>
        <v>3</v>
      </c>
      <c r="N100" s="966">
        <f>L100/D100*100</f>
        <v>0</v>
      </c>
      <c r="O100" s="966">
        <f>SUM(T100:AW100)</f>
        <v>3</v>
      </c>
      <c r="P100" s="966">
        <f>SUM(T101:AW101)</f>
        <v>0</v>
      </c>
      <c r="Q100" s="868"/>
      <c r="R100" s="941"/>
      <c r="S100" s="49" t="s">
        <v>34</v>
      </c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>
        <v>1</v>
      </c>
      <c r="AL100" s="50">
        <v>1</v>
      </c>
      <c r="AM100" s="50">
        <v>1</v>
      </c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1546"/>
      <c r="AY100" s="841"/>
      <c r="AZ100" s="841"/>
      <c r="BA100" s="841"/>
      <c r="BB100" s="841"/>
      <c r="BC100" s="841"/>
      <c r="BD100" s="841"/>
      <c r="BE100" s="841"/>
    </row>
    <row r="101" spans="1:57" ht="15" customHeight="1">
      <c r="A101" s="1531"/>
      <c r="B101" s="1529"/>
      <c r="C101" s="1516"/>
      <c r="D101" s="1516"/>
      <c r="E101" s="1517"/>
      <c r="F101" s="1519"/>
      <c r="G101" s="1519"/>
      <c r="H101" s="1517"/>
      <c r="I101" s="1519"/>
      <c r="J101" s="1519"/>
      <c r="K101" s="1516"/>
      <c r="L101" s="1516"/>
      <c r="M101" s="1516"/>
      <c r="N101" s="1516"/>
      <c r="O101" s="1516"/>
      <c r="P101" s="1516"/>
      <c r="Q101" s="868"/>
      <c r="R101" s="941"/>
      <c r="S101" s="866" t="s">
        <v>35</v>
      </c>
      <c r="T101" s="314"/>
      <c r="U101" s="314"/>
      <c r="V101" s="314"/>
      <c r="W101" s="314"/>
      <c r="X101" s="314"/>
      <c r="Y101" s="314"/>
      <c r="Z101" s="314"/>
      <c r="AA101" s="314"/>
      <c r="AB101" s="314"/>
      <c r="AC101" s="314"/>
      <c r="AD101" s="314"/>
      <c r="AE101" s="314"/>
      <c r="AF101" s="314"/>
      <c r="AG101" s="314"/>
      <c r="AH101" s="314"/>
      <c r="AI101" s="314"/>
      <c r="AJ101" s="314"/>
      <c r="AK101" s="314">
        <v>0</v>
      </c>
      <c r="AL101" s="314">
        <v>0</v>
      </c>
      <c r="AM101" s="314">
        <v>0</v>
      </c>
      <c r="AN101" s="314"/>
      <c r="AO101" s="314"/>
      <c r="AP101" s="314"/>
      <c r="AQ101" s="314"/>
      <c r="AR101" s="314"/>
      <c r="AS101" s="314"/>
      <c r="AT101" s="314"/>
      <c r="AU101" s="314"/>
      <c r="AV101" s="314"/>
      <c r="AW101" s="314"/>
      <c r="AX101" s="1580"/>
      <c r="AY101" s="841"/>
      <c r="AZ101" s="841"/>
      <c r="BA101" s="841"/>
      <c r="BB101" s="841"/>
      <c r="BC101" s="841"/>
      <c r="BD101" s="841"/>
      <c r="BE101" s="841"/>
    </row>
    <row r="102" spans="1:57" ht="18.75">
      <c r="A102" s="860" t="s">
        <v>329</v>
      </c>
      <c r="B102" s="1552" t="s">
        <v>1264</v>
      </c>
      <c r="C102" s="1552"/>
      <c r="D102" s="1552"/>
      <c r="E102" s="1552"/>
      <c r="F102" s="1552"/>
      <c r="G102" s="1552"/>
      <c r="H102" s="1552"/>
      <c r="I102" s="1552"/>
      <c r="J102" s="1552"/>
      <c r="K102" s="1552"/>
      <c r="L102" s="1552"/>
      <c r="M102" s="1552"/>
      <c r="N102" s="1552"/>
      <c r="O102" s="1552"/>
      <c r="P102" s="1552"/>
      <c r="Q102" s="1552"/>
      <c r="R102" s="1552"/>
      <c r="S102" s="1552"/>
      <c r="T102" s="1552"/>
      <c r="U102" s="1552"/>
      <c r="V102" s="1552"/>
      <c r="W102" s="1552"/>
      <c r="X102" s="1552"/>
      <c r="Y102" s="1552"/>
      <c r="Z102" s="1552"/>
      <c r="AA102" s="1552"/>
      <c r="AB102" s="1552"/>
      <c r="AC102" s="1552"/>
      <c r="AD102" s="1552"/>
      <c r="AE102" s="1552"/>
      <c r="AF102" s="1552"/>
      <c r="AG102" s="1552"/>
      <c r="AH102" s="1552"/>
      <c r="AI102" s="1552"/>
      <c r="AJ102" s="1552"/>
      <c r="AK102" s="1552"/>
      <c r="AL102" s="1552"/>
      <c r="AM102" s="1552"/>
      <c r="AN102" s="1552"/>
      <c r="AO102" s="1552"/>
      <c r="AP102" s="1552"/>
      <c r="AQ102" s="1552"/>
      <c r="AR102" s="1552"/>
      <c r="AS102" s="1552"/>
      <c r="AT102" s="1552"/>
      <c r="AU102" s="1552"/>
      <c r="AV102" s="1552"/>
      <c r="AW102" s="1552"/>
      <c r="AX102" s="1553"/>
      <c r="AY102" s="841"/>
      <c r="AZ102" s="841"/>
      <c r="BA102" s="841"/>
      <c r="BB102" s="841"/>
      <c r="BC102" s="841"/>
      <c r="BD102" s="841"/>
      <c r="BE102" s="841"/>
    </row>
    <row r="103" spans="1:57" ht="18" customHeight="1">
      <c r="A103" s="865" t="s">
        <v>156</v>
      </c>
      <c r="B103" s="1030" t="s">
        <v>654</v>
      </c>
      <c r="C103" s="1030"/>
      <c r="D103" s="1030"/>
      <c r="E103" s="1030"/>
      <c r="F103" s="1030"/>
      <c r="G103" s="1030"/>
      <c r="H103" s="1030"/>
      <c r="I103" s="1030"/>
      <c r="J103" s="1030"/>
      <c r="K103" s="1030"/>
      <c r="L103" s="1030"/>
      <c r="M103" s="1030"/>
      <c r="N103" s="1030"/>
      <c r="O103" s="1030"/>
      <c r="P103" s="1030"/>
      <c r="Q103" s="1030"/>
      <c r="R103" s="1030"/>
      <c r="S103" s="1030"/>
      <c r="T103" s="1030"/>
      <c r="U103" s="1030"/>
      <c r="V103" s="1030"/>
      <c r="W103" s="1030"/>
      <c r="X103" s="1030"/>
      <c r="Y103" s="1030"/>
      <c r="Z103" s="1030"/>
      <c r="AA103" s="1030"/>
      <c r="AB103" s="1030"/>
      <c r="AC103" s="1030"/>
      <c r="AD103" s="1030"/>
      <c r="AE103" s="1030"/>
      <c r="AF103" s="1030"/>
      <c r="AG103" s="1030"/>
      <c r="AH103" s="1030"/>
      <c r="AI103" s="1030"/>
      <c r="AJ103" s="1030"/>
      <c r="AK103" s="1030"/>
      <c r="AL103" s="1030"/>
      <c r="AM103" s="1030"/>
      <c r="AN103" s="1030"/>
      <c r="AO103" s="1030"/>
      <c r="AP103" s="1030"/>
      <c r="AQ103" s="1030"/>
      <c r="AR103" s="1030"/>
      <c r="AS103" s="1030"/>
      <c r="AT103" s="1030"/>
      <c r="AU103" s="1030"/>
      <c r="AV103" s="1030"/>
      <c r="AW103" s="1030"/>
      <c r="AX103" s="1521"/>
      <c r="AY103" s="841"/>
      <c r="AZ103" s="841"/>
      <c r="BA103" s="841"/>
      <c r="BB103" s="841"/>
      <c r="BC103" s="841"/>
      <c r="BD103" s="841"/>
      <c r="BE103" s="841"/>
    </row>
    <row r="104" spans="1:57" ht="15" customHeight="1">
      <c r="A104" s="1525" t="s">
        <v>1265</v>
      </c>
      <c r="B104" s="1527" t="s">
        <v>655</v>
      </c>
      <c r="C104" s="1515" t="s">
        <v>889</v>
      </c>
      <c r="D104" s="966">
        <v>313</v>
      </c>
      <c r="E104" s="1065">
        <v>42063</v>
      </c>
      <c r="F104" s="1518">
        <v>42343</v>
      </c>
      <c r="G104" s="1518"/>
      <c r="H104" s="1065">
        <v>42064</v>
      </c>
      <c r="I104" s="1518">
        <v>42353</v>
      </c>
      <c r="J104" s="1518"/>
      <c r="K104" s="966">
        <f>O104</f>
        <v>313</v>
      </c>
      <c r="L104" s="966">
        <f>P104</f>
        <v>0</v>
      </c>
      <c r="M104" s="966">
        <f>D104-L104</f>
        <v>313</v>
      </c>
      <c r="N104" s="966">
        <f>L104/D104*100</f>
        <v>0</v>
      </c>
      <c r="O104" s="966">
        <f>SUM(T104:AW104)</f>
        <v>313</v>
      </c>
      <c r="P104" s="966">
        <f>SUM(T105:AW105)</f>
        <v>0</v>
      </c>
      <c r="Q104" s="868"/>
      <c r="R104" s="941"/>
      <c r="S104" s="49" t="s">
        <v>34</v>
      </c>
      <c r="T104" s="50">
        <v>78.25</v>
      </c>
      <c r="U104" s="50">
        <v>78.25</v>
      </c>
      <c r="V104" s="50">
        <v>78.25</v>
      </c>
      <c r="W104" s="50">
        <v>78.25</v>
      </c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1546" t="s">
        <v>1289</v>
      </c>
      <c r="AY104" s="841"/>
      <c r="AZ104" s="841"/>
      <c r="BA104" s="841"/>
      <c r="BB104" s="841"/>
      <c r="BC104" s="841"/>
      <c r="BD104" s="841"/>
      <c r="BE104" s="841"/>
    </row>
    <row r="105" spans="1:57" ht="15" customHeight="1">
      <c r="A105" s="1526"/>
      <c r="B105" s="1530"/>
      <c r="C105" s="1516"/>
      <c r="D105" s="1516"/>
      <c r="E105" s="1517"/>
      <c r="F105" s="1519"/>
      <c r="G105" s="1519"/>
      <c r="H105" s="1517"/>
      <c r="I105" s="1519"/>
      <c r="J105" s="1519"/>
      <c r="K105" s="1516"/>
      <c r="L105" s="1516"/>
      <c r="M105" s="1516"/>
      <c r="N105" s="1516"/>
      <c r="O105" s="1516"/>
      <c r="P105" s="1516"/>
      <c r="Q105" s="868"/>
      <c r="R105" s="941"/>
      <c r="S105" s="866" t="s">
        <v>35</v>
      </c>
      <c r="T105" s="314">
        <v>0</v>
      </c>
      <c r="U105" s="314">
        <v>0</v>
      </c>
      <c r="V105" s="314">
        <v>0</v>
      </c>
      <c r="W105" s="314">
        <v>0</v>
      </c>
      <c r="X105" s="314"/>
      <c r="Y105" s="314"/>
      <c r="Z105" s="314"/>
      <c r="AA105" s="314"/>
      <c r="AB105" s="314"/>
      <c r="AC105" s="314"/>
      <c r="AD105" s="314"/>
      <c r="AE105" s="314"/>
      <c r="AF105" s="314"/>
      <c r="AG105" s="314"/>
      <c r="AH105" s="314"/>
      <c r="AI105" s="314"/>
      <c r="AJ105" s="314"/>
      <c r="AK105" s="314"/>
      <c r="AL105" s="314"/>
      <c r="AM105" s="314"/>
      <c r="AN105" s="314"/>
      <c r="AO105" s="314"/>
      <c r="AP105" s="314"/>
      <c r="AQ105" s="314"/>
      <c r="AR105" s="314"/>
      <c r="AS105" s="314"/>
      <c r="AT105" s="314"/>
      <c r="AU105" s="314"/>
      <c r="AV105" s="314"/>
      <c r="AW105" s="314"/>
      <c r="AX105" s="1547"/>
      <c r="AY105" s="841"/>
      <c r="AZ105" s="841"/>
      <c r="BA105" s="841"/>
      <c r="BB105" s="841"/>
      <c r="BC105" s="841"/>
      <c r="BD105" s="841"/>
      <c r="BE105" s="841"/>
    </row>
    <row r="106" spans="1:57" ht="15" customHeight="1">
      <c r="A106" s="1525" t="s">
        <v>1266</v>
      </c>
      <c r="B106" s="1527" t="s">
        <v>656</v>
      </c>
      <c r="C106" s="1515" t="s">
        <v>889</v>
      </c>
      <c r="D106" s="966">
        <v>1979</v>
      </c>
      <c r="E106" s="1065">
        <v>42055</v>
      </c>
      <c r="F106" s="1518">
        <v>42343</v>
      </c>
      <c r="G106" s="1518"/>
      <c r="H106" s="1065">
        <v>42061</v>
      </c>
      <c r="I106" s="1518">
        <v>42355</v>
      </c>
      <c r="J106" s="1518"/>
      <c r="K106" s="966">
        <f>O106</f>
        <v>1979</v>
      </c>
      <c r="L106" s="966">
        <f>P106</f>
        <v>0</v>
      </c>
      <c r="M106" s="966">
        <f>D106-L106</f>
        <v>1979</v>
      </c>
      <c r="N106" s="966">
        <f>L106/D106*100</f>
        <v>0</v>
      </c>
      <c r="O106" s="966">
        <f>SUM(T106:AW106)</f>
        <v>1979</v>
      </c>
      <c r="P106" s="966">
        <f>SUM(T107:AW107)</f>
        <v>0</v>
      </c>
      <c r="Q106" s="868"/>
      <c r="R106" s="941"/>
      <c r="S106" s="49" t="s">
        <v>34</v>
      </c>
      <c r="T106" s="50"/>
      <c r="U106" s="50"/>
      <c r="V106" s="50"/>
      <c r="W106" s="50">
        <v>494.75</v>
      </c>
      <c r="X106" s="50">
        <v>494.75</v>
      </c>
      <c r="Y106" s="50">
        <v>494.75</v>
      </c>
      <c r="Z106" s="50">
        <v>494.75</v>
      </c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1546" t="s">
        <v>1289</v>
      </c>
      <c r="AY106" s="841"/>
      <c r="AZ106" s="841"/>
      <c r="BA106" s="841"/>
      <c r="BB106" s="841"/>
      <c r="BC106" s="841"/>
      <c r="BD106" s="841"/>
      <c r="BE106" s="841"/>
    </row>
    <row r="107" spans="1:57" ht="15" customHeight="1">
      <c r="A107" s="1526"/>
      <c r="B107" s="1529"/>
      <c r="C107" s="1516"/>
      <c r="D107" s="1516"/>
      <c r="E107" s="1517"/>
      <c r="F107" s="1519"/>
      <c r="G107" s="1519"/>
      <c r="H107" s="1517"/>
      <c r="I107" s="1519"/>
      <c r="J107" s="1519"/>
      <c r="K107" s="1516"/>
      <c r="L107" s="1516"/>
      <c r="M107" s="1516"/>
      <c r="N107" s="1516"/>
      <c r="O107" s="1516"/>
      <c r="P107" s="1516"/>
      <c r="Q107" s="868"/>
      <c r="R107" s="941"/>
      <c r="S107" s="866" t="s">
        <v>35</v>
      </c>
      <c r="T107" s="314"/>
      <c r="U107" s="314"/>
      <c r="V107" s="314"/>
      <c r="W107" s="314">
        <v>0</v>
      </c>
      <c r="X107" s="314">
        <v>0</v>
      </c>
      <c r="Y107" s="314">
        <v>0</v>
      </c>
      <c r="Z107" s="314">
        <v>0</v>
      </c>
      <c r="AA107" s="314"/>
      <c r="AB107" s="314"/>
      <c r="AC107" s="314"/>
      <c r="AD107" s="314"/>
      <c r="AE107" s="314"/>
      <c r="AF107" s="314"/>
      <c r="AG107" s="314"/>
      <c r="AH107" s="314"/>
      <c r="AI107" s="314"/>
      <c r="AJ107" s="314"/>
      <c r="AK107" s="314"/>
      <c r="AL107" s="314"/>
      <c r="AM107" s="314"/>
      <c r="AN107" s="314"/>
      <c r="AO107" s="314"/>
      <c r="AP107" s="314"/>
      <c r="AQ107" s="314"/>
      <c r="AR107" s="314"/>
      <c r="AS107" s="314"/>
      <c r="AT107" s="314"/>
      <c r="AU107" s="314"/>
      <c r="AV107" s="314"/>
      <c r="AW107" s="314"/>
      <c r="AX107" s="1547"/>
      <c r="AY107" s="841"/>
      <c r="AZ107" s="841"/>
      <c r="BA107" s="841"/>
      <c r="BB107" s="841"/>
      <c r="BC107" s="841"/>
      <c r="BD107" s="841"/>
      <c r="BE107" s="841"/>
    </row>
    <row r="108" spans="1:57" ht="15" customHeight="1">
      <c r="A108" s="1525" t="s">
        <v>1267</v>
      </c>
      <c r="B108" s="1527" t="s">
        <v>656</v>
      </c>
      <c r="C108" s="1515" t="s">
        <v>889</v>
      </c>
      <c r="D108" s="966">
        <v>462</v>
      </c>
      <c r="E108" s="1065">
        <v>42055</v>
      </c>
      <c r="F108" s="1518">
        <v>42343</v>
      </c>
      <c r="G108" s="1518"/>
      <c r="H108" s="1065">
        <v>42061</v>
      </c>
      <c r="I108" s="1518">
        <v>42355</v>
      </c>
      <c r="J108" s="1518"/>
      <c r="K108" s="966">
        <f>O108</f>
        <v>462</v>
      </c>
      <c r="L108" s="966">
        <f>P108</f>
        <v>0</v>
      </c>
      <c r="M108" s="966">
        <f>D108-L108</f>
        <v>462</v>
      </c>
      <c r="N108" s="966">
        <f>L108/D108*100</f>
        <v>0</v>
      </c>
      <c r="O108" s="966">
        <f>SUM(T108:AW108)</f>
        <v>462</v>
      </c>
      <c r="P108" s="966">
        <f>SUM(T109:AW109)</f>
        <v>0</v>
      </c>
      <c r="Q108" s="868"/>
      <c r="R108" s="941"/>
      <c r="S108" s="49" t="s">
        <v>34</v>
      </c>
      <c r="T108" s="50"/>
      <c r="U108" s="50"/>
      <c r="V108" s="50"/>
      <c r="W108" s="50"/>
      <c r="X108" s="50">
        <v>154</v>
      </c>
      <c r="Y108" s="50">
        <v>154</v>
      </c>
      <c r="Z108" s="50">
        <v>154</v>
      </c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1546" t="s">
        <v>1289</v>
      </c>
      <c r="AY108" s="841"/>
      <c r="AZ108" s="841"/>
      <c r="BA108" s="841"/>
      <c r="BB108" s="841"/>
      <c r="BC108" s="841"/>
      <c r="BD108" s="841"/>
      <c r="BE108" s="841"/>
    </row>
    <row r="109" spans="1:57" ht="15" customHeight="1">
      <c r="A109" s="1526"/>
      <c r="B109" s="1528"/>
      <c r="C109" s="1516"/>
      <c r="D109" s="1516"/>
      <c r="E109" s="1517"/>
      <c r="F109" s="1519"/>
      <c r="G109" s="1519"/>
      <c r="H109" s="1517"/>
      <c r="I109" s="1519"/>
      <c r="J109" s="1519"/>
      <c r="K109" s="1516"/>
      <c r="L109" s="1516"/>
      <c r="M109" s="1516"/>
      <c r="N109" s="1516"/>
      <c r="O109" s="1516"/>
      <c r="P109" s="1516"/>
      <c r="Q109" s="868"/>
      <c r="R109" s="941"/>
      <c r="S109" s="866" t="s">
        <v>35</v>
      </c>
      <c r="T109" s="314"/>
      <c r="U109" s="314"/>
      <c r="V109" s="314"/>
      <c r="W109" s="314"/>
      <c r="X109" s="314">
        <v>0</v>
      </c>
      <c r="Y109" s="314">
        <v>0</v>
      </c>
      <c r="Z109" s="314">
        <v>0</v>
      </c>
      <c r="AA109" s="314"/>
      <c r="AB109" s="314"/>
      <c r="AC109" s="314"/>
      <c r="AD109" s="314"/>
      <c r="AE109" s="314"/>
      <c r="AF109" s="314"/>
      <c r="AG109" s="314"/>
      <c r="AH109" s="314"/>
      <c r="AI109" s="314"/>
      <c r="AJ109" s="314"/>
      <c r="AK109" s="314"/>
      <c r="AL109" s="314"/>
      <c r="AM109" s="314"/>
      <c r="AN109" s="314"/>
      <c r="AO109" s="314"/>
      <c r="AP109" s="314"/>
      <c r="AQ109" s="314"/>
      <c r="AR109" s="314"/>
      <c r="AS109" s="314"/>
      <c r="AT109" s="314"/>
      <c r="AU109" s="314"/>
      <c r="AV109" s="314"/>
      <c r="AW109" s="314"/>
      <c r="AX109" s="1547"/>
      <c r="AY109" s="841"/>
      <c r="AZ109" s="841"/>
      <c r="BA109" s="841"/>
      <c r="BB109" s="841"/>
      <c r="BC109" s="841"/>
      <c r="BD109" s="841"/>
      <c r="BE109" s="841"/>
    </row>
    <row r="110" spans="1:57" ht="15" customHeight="1">
      <c r="A110" s="1525" t="s">
        <v>1268</v>
      </c>
      <c r="B110" s="1527" t="s">
        <v>657</v>
      </c>
      <c r="C110" s="1515" t="s">
        <v>38</v>
      </c>
      <c r="D110" s="966">
        <v>2541</v>
      </c>
      <c r="E110" s="1065">
        <v>42063</v>
      </c>
      <c r="F110" s="1518">
        <v>42343</v>
      </c>
      <c r="G110" s="1518"/>
      <c r="H110" s="1065">
        <v>42064</v>
      </c>
      <c r="I110" s="1518">
        <v>42355</v>
      </c>
      <c r="J110" s="1518"/>
      <c r="K110" s="966">
        <f>O110</f>
        <v>2541</v>
      </c>
      <c r="L110" s="966">
        <f>P110</f>
        <v>0</v>
      </c>
      <c r="M110" s="966">
        <f>D110-L110</f>
        <v>2541</v>
      </c>
      <c r="N110" s="966">
        <f>L110/D110*100</f>
        <v>0</v>
      </c>
      <c r="O110" s="966">
        <f>SUM(T110:AW110)</f>
        <v>2541</v>
      </c>
      <c r="P110" s="966">
        <f>SUM(T111:AW111)</f>
        <v>0</v>
      </c>
      <c r="Q110" s="868"/>
      <c r="R110" s="941"/>
      <c r="S110" s="49" t="s">
        <v>34</v>
      </c>
      <c r="T110" s="50"/>
      <c r="U110" s="50"/>
      <c r="V110" s="50"/>
      <c r="W110" s="50"/>
      <c r="X110" s="50">
        <v>847</v>
      </c>
      <c r="Y110" s="50">
        <v>847</v>
      </c>
      <c r="Z110" s="50">
        <v>847</v>
      </c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1546" t="s">
        <v>1289</v>
      </c>
      <c r="AY110" s="841"/>
      <c r="AZ110" s="841"/>
      <c r="BA110" s="841"/>
      <c r="BB110" s="841"/>
      <c r="BC110" s="841"/>
      <c r="BD110" s="841"/>
      <c r="BE110" s="841"/>
    </row>
    <row r="111" spans="1:57" ht="15" customHeight="1">
      <c r="A111" s="1526"/>
      <c r="B111" s="1529"/>
      <c r="C111" s="1516"/>
      <c r="D111" s="1516"/>
      <c r="E111" s="1517"/>
      <c r="F111" s="1519"/>
      <c r="G111" s="1519"/>
      <c r="H111" s="1517"/>
      <c r="I111" s="1519"/>
      <c r="J111" s="1519"/>
      <c r="K111" s="1516"/>
      <c r="L111" s="1516"/>
      <c r="M111" s="1516"/>
      <c r="N111" s="1516"/>
      <c r="O111" s="1516"/>
      <c r="P111" s="1516"/>
      <c r="Q111" s="868"/>
      <c r="R111" s="941"/>
      <c r="S111" s="866" t="s">
        <v>35</v>
      </c>
      <c r="T111" s="314"/>
      <c r="U111" s="314"/>
      <c r="V111" s="314"/>
      <c r="W111" s="314"/>
      <c r="X111" s="314">
        <v>0</v>
      </c>
      <c r="Y111" s="314">
        <v>0</v>
      </c>
      <c r="Z111" s="314">
        <v>0</v>
      </c>
      <c r="AA111" s="314"/>
      <c r="AB111" s="314"/>
      <c r="AC111" s="314"/>
      <c r="AD111" s="314"/>
      <c r="AE111" s="314"/>
      <c r="AF111" s="314"/>
      <c r="AG111" s="314"/>
      <c r="AH111" s="314"/>
      <c r="AI111" s="314"/>
      <c r="AJ111" s="314"/>
      <c r="AK111" s="314"/>
      <c r="AL111" s="314"/>
      <c r="AM111" s="314"/>
      <c r="AN111" s="314"/>
      <c r="AO111" s="314"/>
      <c r="AP111" s="314"/>
      <c r="AQ111" s="314"/>
      <c r="AR111" s="314"/>
      <c r="AS111" s="314"/>
      <c r="AT111" s="314"/>
      <c r="AU111" s="314"/>
      <c r="AV111" s="314"/>
      <c r="AW111" s="314"/>
      <c r="AX111" s="1547"/>
      <c r="AY111" s="841"/>
      <c r="AZ111" s="841"/>
      <c r="BA111" s="841"/>
      <c r="BB111" s="841"/>
      <c r="BC111" s="841"/>
      <c r="BD111" s="841"/>
      <c r="BE111" s="841"/>
    </row>
    <row r="112" spans="1:57" ht="18" customHeight="1">
      <c r="A112" s="865" t="s">
        <v>157</v>
      </c>
      <c r="B112" s="1030" t="s">
        <v>666</v>
      </c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0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0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521"/>
      <c r="AY112" s="841"/>
      <c r="AZ112" s="841"/>
      <c r="BA112" s="841"/>
      <c r="BB112" s="841"/>
      <c r="BC112" s="841"/>
      <c r="BD112" s="841"/>
      <c r="BE112" s="841"/>
    </row>
    <row r="113" spans="1:57" s="870" customFormat="1" ht="15" customHeight="1">
      <c r="A113" s="1511" t="s">
        <v>1269</v>
      </c>
      <c r="B113" s="1513" t="s">
        <v>508</v>
      </c>
      <c r="C113" s="1515" t="s">
        <v>889</v>
      </c>
      <c r="D113" s="966">
        <v>460</v>
      </c>
      <c r="E113" s="1065">
        <v>42145</v>
      </c>
      <c r="F113" s="1518">
        <v>42338</v>
      </c>
      <c r="G113" s="1518"/>
      <c r="H113" s="1065">
        <v>42147</v>
      </c>
      <c r="I113" s="1518">
        <v>42343</v>
      </c>
      <c r="J113" s="1518"/>
      <c r="K113" s="966">
        <f>O113</f>
        <v>460</v>
      </c>
      <c r="L113" s="966">
        <f>P113</f>
        <v>0</v>
      </c>
      <c r="M113" s="966">
        <f>D113-L113</f>
        <v>460</v>
      </c>
      <c r="N113" s="966">
        <f>L113/D113*100</f>
        <v>0</v>
      </c>
      <c r="O113" s="966">
        <f>SUM(T113:AW113)</f>
        <v>460</v>
      </c>
      <c r="P113" s="966">
        <f>SUM(T114:AW114)</f>
        <v>0</v>
      </c>
      <c r="Q113" s="869"/>
      <c r="R113" s="940"/>
      <c r="S113" s="49" t="s">
        <v>34</v>
      </c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>
        <v>115</v>
      </c>
      <c r="AE113" s="50">
        <v>115</v>
      </c>
      <c r="AF113" s="50">
        <v>115</v>
      </c>
      <c r="AG113" s="50">
        <v>115</v>
      </c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1546" t="s">
        <v>1290</v>
      </c>
      <c r="AY113" s="862"/>
      <c r="AZ113" s="862"/>
      <c r="BA113" s="862"/>
      <c r="BB113" s="862"/>
      <c r="BC113" s="862"/>
      <c r="BD113" s="862"/>
      <c r="BE113" s="862"/>
    </row>
    <row r="114" spans="1:57" s="870" customFormat="1" ht="15" customHeight="1">
      <c r="A114" s="1512"/>
      <c r="B114" s="1522"/>
      <c r="C114" s="1516"/>
      <c r="D114" s="1516"/>
      <c r="E114" s="1517"/>
      <c r="F114" s="1519"/>
      <c r="G114" s="1519"/>
      <c r="H114" s="1517"/>
      <c r="I114" s="1519"/>
      <c r="J114" s="1519"/>
      <c r="K114" s="1516"/>
      <c r="L114" s="1516"/>
      <c r="M114" s="1516"/>
      <c r="N114" s="1516"/>
      <c r="O114" s="1516"/>
      <c r="P114" s="1516"/>
      <c r="Q114" s="869"/>
      <c r="R114" s="940"/>
      <c r="S114" s="866" t="s">
        <v>35</v>
      </c>
      <c r="T114" s="314"/>
      <c r="U114" s="314"/>
      <c r="V114" s="314"/>
      <c r="W114" s="314"/>
      <c r="X114" s="314"/>
      <c r="Y114" s="314"/>
      <c r="Z114" s="314"/>
      <c r="AA114" s="314"/>
      <c r="AB114" s="314"/>
      <c r="AC114" s="314"/>
      <c r="AD114" s="314">
        <v>0</v>
      </c>
      <c r="AE114" s="314">
        <v>0</v>
      </c>
      <c r="AF114" s="314">
        <v>0</v>
      </c>
      <c r="AG114" s="314">
        <v>0</v>
      </c>
      <c r="AH114" s="314"/>
      <c r="AI114" s="314"/>
      <c r="AJ114" s="314"/>
      <c r="AK114" s="314"/>
      <c r="AL114" s="314"/>
      <c r="AM114" s="314"/>
      <c r="AN114" s="314"/>
      <c r="AO114" s="314"/>
      <c r="AP114" s="314"/>
      <c r="AQ114" s="314"/>
      <c r="AR114" s="314"/>
      <c r="AS114" s="314"/>
      <c r="AT114" s="314"/>
      <c r="AU114" s="314"/>
      <c r="AV114" s="314"/>
      <c r="AW114" s="314"/>
      <c r="AX114" s="1580"/>
      <c r="AY114" s="862"/>
      <c r="AZ114" s="862"/>
      <c r="BA114" s="862"/>
      <c r="BB114" s="862"/>
      <c r="BC114" s="862"/>
      <c r="BD114" s="862"/>
      <c r="BE114" s="862"/>
    </row>
    <row r="115" spans="1:57" s="870" customFormat="1" ht="15" customHeight="1">
      <c r="A115" s="1511" t="s">
        <v>1270</v>
      </c>
      <c r="B115" s="1513" t="s">
        <v>509</v>
      </c>
      <c r="C115" s="1515" t="s">
        <v>907</v>
      </c>
      <c r="D115" s="966">
        <v>1</v>
      </c>
      <c r="E115" s="1065">
        <v>42148</v>
      </c>
      <c r="F115" s="1518">
        <v>42348</v>
      </c>
      <c r="G115" s="1518"/>
      <c r="H115" s="1065">
        <v>42152</v>
      </c>
      <c r="I115" s="1518">
        <v>42350</v>
      </c>
      <c r="J115" s="1518"/>
      <c r="K115" s="966">
        <f>O115</f>
        <v>1</v>
      </c>
      <c r="L115" s="966">
        <f>P115</f>
        <v>0</v>
      </c>
      <c r="M115" s="966">
        <f>D115-L115</f>
        <v>1</v>
      </c>
      <c r="N115" s="966">
        <f>L115/D115*100</f>
        <v>0</v>
      </c>
      <c r="O115" s="966">
        <f>SUM(T115:AW115)</f>
        <v>1</v>
      </c>
      <c r="P115" s="966">
        <f>SUM(T116:AW116)</f>
        <v>0</v>
      </c>
      <c r="Q115" s="869"/>
      <c r="R115" s="940"/>
      <c r="S115" s="49" t="s">
        <v>34</v>
      </c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>
        <v>0.3</v>
      </c>
      <c r="AN115" s="50">
        <v>0.3</v>
      </c>
      <c r="AO115" s="50">
        <v>0.4</v>
      </c>
      <c r="AP115" s="50"/>
      <c r="AQ115" s="50"/>
      <c r="AR115" s="50"/>
      <c r="AS115" s="50"/>
      <c r="AT115" s="50"/>
      <c r="AU115" s="50"/>
      <c r="AV115" s="50"/>
      <c r="AW115" s="50"/>
      <c r="AX115" s="1546"/>
      <c r="AY115" s="862"/>
      <c r="AZ115" s="862"/>
      <c r="BA115" s="862"/>
      <c r="BB115" s="862"/>
      <c r="BC115" s="862"/>
      <c r="BD115" s="862"/>
      <c r="BE115" s="862"/>
    </row>
    <row r="116" spans="1:57" s="870" customFormat="1" ht="15" customHeight="1">
      <c r="A116" s="1512"/>
      <c r="B116" s="1524"/>
      <c r="C116" s="1516"/>
      <c r="D116" s="1516"/>
      <c r="E116" s="1517"/>
      <c r="F116" s="1519"/>
      <c r="G116" s="1519"/>
      <c r="H116" s="1517"/>
      <c r="I116" s="1519"/>
      <c r="J116" s="1519"/>
      <c r="K116" s="1516"/>
      <c r="L116" s="1516"/>
      <c r="M116" s="1516"/>
      <c r="N116" s="1516"/>
      <c r="O116" s="1516"/>
      <c r="P116" s="1516"/>
      <c r="Q116" s="869"/>
      <c r="R116" s="940"/>
      <c r="S116" s="866" t="s">
        <v>35</v>
      </c>
      <c r="T116" s="314"/>
      <c r="U116" s="314"/>
      <c r="V116" s="314"/>
      <c r="W116" s="314"/>
      <c r="X116" s="314"/>
      <c r="Y116" s="314"/>
      <c r="Z116" s="314"/>
      <c r="AA116" s="314"/>
      <c r="AB116" s="314"/>
      <c r="AC116" s="314"/>
      <c r="AD116" s="314"/>
      <c r="AE116" s="314"/>
      <c r="AF116" s="314"/>
      <c r="AG116" s="314"/>
      <c r="AH116" s="314"/>
      <c r="AI116" s="314"/>
      <c r="AJ116" s="314"/>
      <c r="AK116" s="314"/>
      <c r="AL116" s="314"/>
      <c r="AM116" s="314">
        <v>0</v>
      </c>
      <c r="AN116" s="314">
        <v>0</v>
      </c>
      <c r="AO116" s="314">
        <v>0</v>
      </c>
      <c r="AP116" s="314"/>
      <c r="AQ116" s="314"/>
      <c r="AR116" s="314"/>
      <c r="AS116" s="314"/>
      <c r="AT116" s="314"/>
      <c r="AU116" s="314"/>
      <c r="AV116" s="314"/>
      <c r="AW116" s="314"/>
      <c r="AX116" s="1580"/>
      <c r="AY116" s="862"/>
      <c r="AZ116" s="862"/>
      <c r="BA116" s="862"/>
      <c r="BB116" s="862"/>
      <c r="BC116" s="862"/>
      <c r="BD116" s="862"/>
      <c r="BE116" s="862"/>
    </row>
    <row r="117" spans="1:57" s="870" customFormat="1" ht="15" customHeight="1">
      <c r="A117" s="1511" t="s">
        <v>1271</v>
      </c>
      <c r="B117" s="1513" t="s">
        <v>1272</v>
      </c>
      <c r="C117" s="1515" t="s">
        <v>907</v>
      </c>
      <c r="D117" s="966">
        <v>1</v>
      </c>
      <c r="E117" s="1065">
        <v>42148</v>
      </c>
      <c r="F117" s="1518">
        <v>42338</v>
      </c>
      <c r="G117" s="1518"/>
      <c r="H117" s="1065">
        <v>42149</v>
      </c>
      <c r="I117" s="1518">
        <v>42339</v>
      </c>
      <c r="J117" s="1518"/>
      <c r="K117" s="966">
        <f>O117</f>
        <v>1</v>
      </c>
      <c r="L117" s="966">
        <f>P117</f>
        <v>0</v>
      </c>
      <c r="M117" s="966">
        <f>D117-L117</f>
        <v>1</v>
      </c>
      <c r="N117" s="966">
        <f>L117/D117*100</f>
        <v>0</v>
      </c>
      <c r="O117" s="966">
        <f>SUM(T117:AW117)</f>
        <v>1</v>
      </c>
      <c r="P117" s="966">
        <f>SUM(T118:AW118)</f>
        <v>0</v>
      </c>
      <c r="Q117" s="869"/>
      <c r="R117" s="940"/>
      <c r="S117" s="49" t="s">
        <v>34</v>
      </c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>
        <v>0.5</v>
      </c>
      <c r="AN117" s="50">
        <v>0.5</v>
      </c>
      <c r="AO117" s="50"/>
      <c r="AP117" s="50"/>
      <c r="AQ117" s="50"/>
      <c r="AR117" s="50"/>
      <c r="AS117" s="50"/>
      <c r="AT117" s="50"/>
      <c r="AU117" s="50"/>
      <c r="AV117" s="50"/>
      <c r="AW117" s="50"/>
      <c r="AX117" s="1546"/>
      <c r="AY117" s="862"/>
      <c r="AZ117" s="862"/>
      <c r="BA117" s="862"/>
      <c r="BB117" s="862"/>
      <c r="BC117" s="862"/>
      <c r="BD117" s="862"/>
      <c r="BE117" s="862"/>
    </row>
    <row r="118" spans="1:57" s="870" customFormat="1" ht="15" customHeight="1">
      <c r="A118" s="1512"/>
      <c r="B118" s="1522"/>
      <c r="C118" s="1516"/>
      <c r="D118" s="1516"/>
      <c r="E118" s="1517"/>
      <c r="F118" s="1519"/>
      <c r="G118" s="1519"/>
      <c r="H118" s="1517"/>
      <c r="I118" s="1519"/>
      <c r="J118" s="1519"/>
      <c r="K118" s="1516"/>
      <c r="L118" s="1516"/>
      <c r="M118" s="1516"/>
      <c r="N118" s="1516"/>
      <c r="O118" s="1516"/>
      <c r="P118" s="1516"/>
      <c r="Q118" s="869"/>
      <c r="R118" s="940"/>
      <c r="S118" s="866" t="s">
        <v>35</v>
      </c>
      <c r="T118" s="314"/>
      <c r="U118" s="314"/>
      <c r="V118" s="314"/>
      <c r="W118" s="314"/>
      <c r="X118" s="314"/>
      <c r="Y118" s="314"/>
      <c r="Z118" s="314"/>
      <c r="AA118" s="314"/>
      <c r="AB118" s="314"/>
      <c r="AC118" s="314"/>
      <c r="AD118" s="314"/>
      <c r="AE118" s="314"/>
      <c r="AF118" s="314"/>
      <c r="AG118" s="314"/>
      <c r="AH118" s="314"/>
      <c r="AI118" s="314"/>
      <c r="AJ118" s="314"/>
      <c r="AK118" s="314"/>
      <c r="AL118" s="314"/>
      <c r="AM118" s="314">
        <v>0</v>
      </c>
      <c r="AN118" s="314">
        <v>0</v>
      </c>
      <c r="AO118" s="314"/>
      <c r="AP118" s="314"/>
      <c r="AQ118" s="314"/>
      <c r="AR118" s="314"/>
      <c r="AS118" s="314"/>
      <c r="AT118" s="314"/>
      <c r="AU118" s="314"/>
      <c r="AV118" s="314"/>
      <c r="AW118" s="314"/>
      <c r="AX118" s="1580"/>
      <c r="AY118" s="862"/>
      <c r="AZ118" s="862"/>
      <c r="BA118" s="862"/>
      <c r="BB118" s="862"/>
      <c r="BC118" s="862"/>
      <c r="BD118" s="862"/>
      <c r="BE118" s="862"/>
    </row>
    <row r="119" spans="1:57" s="870" customFormat="1" ht="15" customHeight="1">
      <c r="A119" s="1511" t="s">
        <v>1273</v>
      </c>
      <c r="B119" s="1513" t="s">
        <v>574</v>
      </c>
      <c r="C119" s="1515" t="s">
        <v>907</v>
      </c>
      <c r="D119" s="966">
        <v>1</v>
      </c>
      <c r="E119" s="1065">
        <v>42148</v>
      </c>
      <c r="F119" s="1518">
        <v>42338</v>
      </c>
      <c r="G119" s="1518"/>
      <c r="H119" s="1065">
        <v>42149</v>
      </c>
      <c r="I119" s="1518">
        <v>42339</v>
      </c>
      <c r="J119" s="1518"/>
      <c r="K119" s="966">
        <f>O119</f>
        <v>1</v>
      </c>
      <c r="L119" s="966">
        <f>P119</f>
        <v>0</v>
      </c>
      <c r="M119" s="966">
        <f>D119-L119</f>
        <v>1</v>
      </c>
      <c r="N119" s="966">
        <f>L119/D119*100</f>
        <v>0</v>
      </c>
      <c r="O119" s="966">
        <f>SUM(T119:AW119)</f>
        <v>1</v>
      </c>
      <c r="P119" s="966">
        <f>SUM(T120:AW120)</f>
        <v>0</v>
      </c>
      <c r="Q119" s="869"/>
      <c r="R119" s="940"/>
      <c r="S119" s="49" t="s">
        <v>34</v>
      </c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>
        <v>0.5</v>
      </c>
      <c r="AN119" s="50">
        <v>0.5</v>
      </c>
      <c r="AO119" s="50"/>
      <c r="AP119" s="50"/>
      <c r="AQ119" s="50"/>
      <c r="AR119" s="50"/>
      <c r="AS119" s="50"/>
      <c r="AT119" s="50"/>
      <c r="AU119" s="50"/>
      <c r="AV119" s="50"/>
      <c r="AW119" s="50"/>
      <c r="AX119" s="1546"/>
      <c r="AY119" s="862"/>
      <c r="AZ119" s="862"/>
      <c r="BA119" s="862"/>
      <c r="BB119" s="862"/>
      <c r="BC119" s="862"/>
      <c r="BD119" s="862"/>
      <c r="BE119" s="862"/>
    </row>
    <row r="120" spans="1:57" s="870" customFormat="1" ht="15" customHeight="1">
      <c r="A120" s="1512"/>
      <c r="B120" s="1524"/>
      <c r="C120" s="1516"/>
      <c r="D120" s="1516"/>
      <c r="E120" s="1517"/>
      <c r="F120" s="1519"/>
      <c r="G120" s="1519"/>
      <c r="H120" s="1517"/>
      <c r="I120" s="1519"/>
      <c r="J120" s="1519"/>
      <c r="K120" s="1516"/>
      <c r="L120" s="1516"/>
      <c r="M120" s="1516"/>
      <c r="N120" s="1516"/>
      <c r="O120" s="1516"/>
      <c r="P120" s="1516"/>
      <c r="Q120" s="869"/>
      <c r="R120" s="940"/>
      <c r="S120" s="866" t="s">
        <v>35</v>
      </c>
      <c r="T120" s="314"/>
      <c r="U120" s="314"/>
      <c r="V120" s="314"/>
      <c r="W120" s="314"/>
      <c r="X120" s="314"/>
      <c r="Y120" s="314"/>
      <c r="Z120" s="314"/>
      <c r="AA120" s="314"/>
      <c r="AB120" s="314"/>
      <c r="AC120" s="314"/>
      <c r="AD120" s="314"/>
      <c r="AE120" s="314"/>
      <c r="AF120" s="314"/>
      <c r="AG120" s="314"/>
      <c r="AH120" s="314"/>
      <c r="AI120" s="314"/>
      <c r="AJ120" s="314"/>
      <c r="AK120" s="314"/>
      <c r="AL120" s="314"/>
      <c r="AM120" s="314">
        <v>0</v>
      </c>
      <c r="AN120" s="314">
        <v>0</v>
      </c>
      <c r="AO120" s="314"/>
      <c r="AP120" s="314"/>
      <c r="AQ120" s="314"/>
      <c r="AR120" s="314"/>
      <c r="AS120" s="314"/>
      <c r="AT120" s="314"/>
      <c r="AU120" s="314"/>
      <c r="AV120" s="314"/>
      <c r="AW120" s="314"/>
      <c r="AX120" s="1580"/>
      <c r="AY120" s="862"/>
      <c r="AZ120" s="862"/>
      <c r="BA120" s="862"/>
      <c r="BB120" s="862"/>
      <c r="BC120" s="862"/>
      <c r="BD120" s="862"/>
      <c r="BE120" s="862"/>
    </row>
    <row r="121" spans="1:57" s="870" customFormat="1" ht="15" customHeight="1">
      <c r="A121" s="1511" t="s">
        <v>1274</v>
      </c>
      <c r="B121" s="1513" t="s">
        <v>667</v>
      </c>
      <c r="C121" s="1515" t="s">
        <v>7</v>
      </c>
      <c r="D121" s="966">
        <v>75</v>
      </c>
      <c r="E121" s="1065">
        <v>42152</v>
      </c>
      <c r="F121" s="1518">
        <v>42340</v>
      </c>
      <c r="G121" s="1518"/>
      <c r="H121" s="1065">
        <v>42153</v>
      </c>
      <c r="I121" s="1518">
        <v>42343</v>
      </c>
      <c r="J121" s="1518"/>
      <c r="K121" s="966">
        <f>O121</f>
        <v>75</v>
      </c>
      <c r="L121" s="966">
        <f>P121</f>
        <v>0</v>
      </c>
      <c r="M121" s="966">
        <f>D121-L121</f>
        <v>75</v>
      </c>
      <c r="N121" s="966">
        <f>L121/D121*100</f>
        <v>0</v>
      </c>
      <c r="O121" s="966">
        <f>SUM(T121:AW121)</f>
        <v>75</v>
      </c>
      <c r="P121" s="966">
        <f>SUM(T122:AW122)</f>
        <v>0</v>
      </c>
      <c r="Q121" s="869"/>
      <c r="R121" s="940"/>
      <c r="S121" s="49" t="s">
        <v>34</v>
      </c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>
        <v>20</v>
      </c>
      <c r="AP121" s="50">
        <v>20</v>
      </c>
      <c r="AQ121" s="50">
        <v>20</v>
      </c>
      <c r="AR121" s="50">
        <v>15</v>
      </c>
      <c r="AS121" s="50"/>
      <c r="AT121" s="50"/>
      <c r="AU121" s="50"/>
      <c r="AV121" s="50"/>
      <c r="AW121" s="50"/>
      <c r="AX121" s="1546"/>
      <c r="AY121" s="862"/>
      <c r="AZ121" s="862"/>
      <c r="BA121" s="862"/>
      <c r="BB121" s="862"/>
      <c r="BC121" s="862"/>
      <c r="BD121" s="862"/>
      <c r="BE121" s="862"/>
    </row>
    <row r="122" spans="1:57" s="870" customFormat="1" ht="15" customHeight="1">
      <c r="A122" s="1512"/>
      <c r="B122" s="1522"/>
      <c r="C122" s="1516"/>
      <c r="D122" s="1516"/>
      <c r="E122" s="1517"/>
      <c r="F122" s="1519"/>
      <c r="G122" s="1519"/>
      <c r="H122" s="1517"/>
      <c r="I122" s="1519"/>
      <c r="J122" s="1519"/>
      <c r="K122" s="1516"/>
      <c r="L122" s="1516"/>
      <c r="M122" s="1516"/>
      <c r="N122" s="1516"/>
      <c r="O122" s="1516"/>
      <c r="P122" s="1516"/>
      <c r="Q122" s="869"/>
      <c r="R122" s="940"/>
      <c r="S122" s="866" t="s">
        <v>35</v>
      </c>
      <c r="T122" s="314"/>
      <c r="U122" s="314"/>
      <c r="V122" s="314"/>
      <c r="W122" s="314"/>
      <c r="X122" s="314"/>
      <c r="Y122" s="314"/>
      <c r="Z122" s="314"/>
      <c r="AA122" s="314"/>
      <c r="AB122" s="314"/>
      <c r="AC122" s="314"/>
      <c r="AD122" s="314"/>
      <c r="AE122" s="314"/>
      <c r="AF122" s="314"/>
      <c r="AG122" s="314"/>
      <c r="AH122" s="314"/>
      <c r="AI122" s="314"/>
      <c r="AJ122" s="314"/>
      <c r="AK122" s="314"/>
      <c r="AL122" s="314"/>
      <c r="AM122" s="314"/>
      <c r="AN122" s="314"/>
      <c r="AO122" s="314">
        <v>0</v>
      </c>
      <c r="AP122" s="314">
        <v>0</v>
      </c>
      <c r="AQ122" s="314">
        <v>0</v>
      </c>
      <c r="AR122" s="314">
        <v>0</v>
      </c>
      <c r="AS122" s="314"/>
      <c r="AT122" s="314"/>
      <c r="AU122" s="314"/>
      <c r="AV122" s="314"/>
      <c r="AW122" s="314"/>
      <c r="AX122" s="1580"/>
      <c r="AY122" s="862"/>
      <c r="AZ122" s="862"/>
      <c r="BA122" s="862"/>
      <c r="BB122" s="862"/>
      <c r="BC122" s="862"/>
      <c r="BD122" s="862"/>
      <c r="BE122" s="862"/>
    </row>
    <row r="123" spans="1:57" s="870" customFormat="1" ht="15" customHeight="1">
      <c r="A123" s="1511" t="s">
        <v>1275</v>
      </c>
      <c r="B123" s="1513" t="s">
        <v>515</v>
      </c>
      <c r="C123" s="1515" t="s">
        <v>227</v>
      </c>
      <c r="D123" s="966">
        <v>1</v>
      </c>
      <c r="E123" s="1065">
        <v>42153</v>
      </c>
      <c r="F123" s="1518">
        <v>42343</v>
      </c>
      <c r="G123" s="1518"/>
      <c r="H123" s="1065">
        <v>42154</v>
      </c>
      <c r="I123" s="1518">
        <v>42345</v>
      </c>
      <c r="J123" s="1518"/>
      <c r="K123" s="966">
        <f>O123</f>
        <v>1</v>
      </c>
      <c r="L123" s="966">
        <f>P123</f>
        <v>0</v>
      </c>
      <c r="M123" s="966">
        <f>D123-L123</f>
        <v>1</v>
      </c>
      <c r="N123" s="966">
        <f>L123/D123*100</f>
        <v>0</v>
      </c>
      <c r="O123" s="966">
        <f>SUM(T123:AW123)</f>
        <v>1</v>
      </c>
      <c r="P123" s="966">
        <f>SUM(T124:AW124)</f>
        <v>0</v>
      </c>
      <c r="Q123" s="869"/>
      <c r="R123" s="940"/>
      <c r="S123" s="49" t="s">
        <v>34</v>
      </c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>
        <v>1</v>
      </c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1546"/>
      <c r="AY123" s="862"/>
      <c r="AZ123" s="862"/>
      <c r="BA123" s="862"/>
      <c r="BB123" s="862"/>
      <c r="BC123" s="862"/>
      <c r="BD123" s="862"/>
      <c r="BE123" s="862"/>
    </row>
    <row r="124" spans="1:57" s="870" customFormat="1" ht="15" customHeight="1">
      <c r="A124" s="1512"/>
      <c r="B124" s="1524"/>
      <c r="C124" s="1516"/>
      <c r="D124" s="1516"/>
      <c r="E124" s="1517"/>
      <c r="F124" s="1519"/>
      <c r="G124" s="1519"/>
      <c r="H124" s="1517"/>
      <c r="I124" s="1519"/>
      <c r="J124" s="1519"/>
      <c r="K124" s="1516"/>
      <c r="L124" s="1516"/>
      <c r="M124" s="1516"/>
      <c r="N124" s="1516"/>
      <c r="O124" s="1516"/>
      <c r="P124" s="1516"/>
      <c r="Q124" s="869"/>
      <c r="R124" s="940"/>
      <c r="S124" s="866" t="s">
        <v>35</v>
      </c>
      <c r="T124" s="314"/>
      <c r="U124" s="314"/>
      <c r="V124" s="314"/>
      <c r="W124" s="314"/>
      <c r="X124" s="314"/>
      <c r="Y124" s="314"/>
      <c r="Z124" s="314"/>
      <c r="AA124" s="314"/>
      <c r="AB124" s="314"/>
      <c r="AC124" s="314"/>
      <c r="AD124" s="314"/>
      <c r="AE124" s="314"/>
      <c r="AF124" s="314"/>
      <c r="AG124" s="314"/>
      <c r="AH124" s="314"/>
      <c r="AI124" s="314"/>
      <c r="AJ124" s="314"/>
      <c r="AK124" s="314"/>
      <c r="AL124" s="314">
        <v>0</v>
      </c>
      <c r="AM124" s="314"/>
      <c r="AN124" s="314"/>
      <c r="AO124" s="314"/>
      <c r="AP124" s="314"/>
      <c r="AQ124" s="314"/>
      <c r="AR124" s="314"/>
      <c r="AS124" s="314"/>
      <c r="AT124" s="314"/>
      <c r="AU124" s="314"/>
      <c r="AV124" s="314"/>
      <c r="AW124" s="314"/>
      <c r="AX124" s="1580"/>
      <c r="AY124" s="862"/>
      <c r="AZ124" s="862"/>
      <c r="BA124" s="862"/>
      <c r="BB124" s="862"/>
      <c r="BC124" s="862"/>
      <c r="BD124" s="862"/>
      <c r="BE124" s="862"/>
    </row>
    <row r="125" spans="1:57" s="870" customFormat="1" ht="15" customHeight="1">
      <c r="A125" s="1511" t="s">
        <v>1276</v>
      </c>
      <c r="B125" s="1513" t="s">
        <v>516</v>
      </c>
      <c r="C125" s="1515" t="s">
        <v>913</v>
      </c>
      <c r="D125" s="966">
        <v>0.01</v>
      </c>
      <c r="E125" s="1065">
        <v>42147</v>
      </c>
      <c r="F125" s="1518">
        <v>42348</v>
      </c>
      <c r="G125" s="1518"/>
      <c r="H125" s="1065">
        <v>42148</v>
      </c>
      <c r="I125" s="1518">
        <v>42350</v>
      </c>
      <c r="J125" s="1518"/>
      <c r="K125" s="966">
        <f>O125</f>
        <v>0.01</v>
      </c>
      <c r="L125" s="966">
        <f>P125</f>
        <v>0</v>
      </c>
      <c r="M125" s="966">
        <f>D125-L125</f>
        <v>0.01</v>
      </c>
      <c r="N125" s="966">
        <f>L125/D125*100</f>
        <v>0</v>
      </c>
      <c r="O125" s="966">
        <f>SUM(T125:AW125)</f>
        <v>0.01</v>
      </c>
      <c r="P125" s="966">
        <f>SUM(T126:AW126)</f>
        <v>0</v>
      </c>
      <c r="Q125" s="869"/>
      <c r="R125" s="940"/>
      <c r="S125" s="49" t="s">
        <v>34</v>
      </c>
      <c r="T125" s="893"/>
      <c r="U125" s="893"/>
      <c r="V125" s="893"/>
      <c r="W125" s="893"/>
      <c r="X125" s="893"/>
      <c r="Y125" s="893"/>
      <c r="Z125" s="893"/>
      <c r="AA125" s="893"/>
      <c r="AB125" s="893"/>
      <c r="AC125" s="893"/>
      <c r="AD125" s="893"/>
      <c r="AE125" s="893"/>
      <c r="AF125" s="893"/>
      <c r="AG125" s="893"/>
      <c r="AH125" s="893">
        <v>2E-3</v>
      </c>
      <c r="AI125" s="893">
        <v>2E-3</v>
      </c>
      <c r="AJ125" s="893">
        <v>2E-3</v>
      </c>
      <c r="AK125" s="893">
        <v>2E-3</v>
      </c>
      <c r="AL125" s="893">
        <v>2E-3</v>
      </c>
      <c r="AM125" s="893"/>
      <c r="AN125" s="893"/>
      <c r="AO125" s="893"/>
      <c r="AP125" s="893"/>
      <c r="AQ125" s="893"/>
      <c r="AR125" s="893"/>
      <c r="AS125" s="893"/>
      <c r="AT125" s="893"/>
      <c r="AU125" s="893"/>
      <c r="AV125" s="893"/>
      <c r="AW125" s="893"/>
      <c r="AX125" s="1546" t="s">
        <v>1290</v>
      </c>
      <c r="AY125" s="862"/>
      <c r="AZ125" s="862"/>
      <c r="BA125" s="862"/>
      <c r="BB125" s="862"/>
      <c r="BC125" s="862"/>
      <c r="BD125" s="862"/>
      <c r="BE125" s="862"/>
    </row>
    <row r="126" spans="1:57" s="870" customFormat="1" ht="15" customHeight="1">
      <c r="A126" s="1512"/>
      <c r="B126" s="1520"/>
      <c r="C126" s="1516"/>
      <c r="D126" s="1516"/>
      <c r="E126" s="1517"/>
      <c r="F126" s="1519"/>
      <c r="G126" s="1519"/>
      <c r="H126" s="1517"/>
      <c r="I126" s="1519"/>
      <c r="J126" s="1519"/>
      <c r="K126" s="1516"/>
      <c r="L126" s="1516"/>
      <c r="M126" s="1516"/>
      <c r="N126" s="1516"/>
      <c r="O126" s="1516"/>
      <c r="P126" s="1516"/>
      <c r="Q126" s="869"/>
      <c r="R126" s="940"/>
      <c r="S126" s="866" t="s">
        <v>35</v>
      </c>
      <c r="T126" s="894"/>
      <c r="U126" s="894"/>
      <c r="V126" s="894"/>
      <c r="W126" s="894"/>
      <c r="X126" s="894"/>
      <c r="Y126" s="894"/>
      <c r="Z126" s="314"/>
      <c r="AA126" s="314"/>
      <c r="AB126" s="894"/>
      <c r="AC126" s="894"/>
      <c r="AD126" s="894"/>
      <c r="AE126" s="894"/>
      <c r="AF126" s="894"/>
      <c r="AG126" s="894"/>
      <c r="AH126" s="894">
        <v>0</v>
      </c>
      <c r="AI126" s="894">
        <v>0</v>
      </c>
      <c r="AJ126" s="894">
        <v>0</v>
      </c>
      <c r="AK126" s="894">
        <v>0</v>
      </c>
      <c r="AL126" s="894">
        <v>0</v>
      </c>
      <c r="AM126" s="894"/>
      <c r="AN126" s="894"/>
      <c r="AO126" s="894"/>
      <c r="AP126" s="894"/>
      <c r="AQ126" s="894"/>
      <c r="AR126" s="894"/>
      <c r="AS126" s="894"/>
      <c r="AT126" s="894"/>
      <c r="AU126" s="894"/>
      <c r="AV126" s="894"/>
      <c r="AW126" s="894"/>
      <c r="AX126" s="1580"/>
      <c r="AY126" s="862"/>
      <c r="AZ126" s="862"/>
      <c r="BA126" s="862"/>
      <c r="BB126" s="862"/>
      <c r="BC126" s="862"/>
      <c r="BD126" s="862"/>
      <c r="BE126" s="862"/>
    </row>
    <row r="127" spans="1:57" s="870" customFormat="1" ht="15" customHeight="1">
      <c r="A127" s="1511" t="s">
        <v>1277</v>
      </c>
      <c r="B127" s="1513" t="s">
        <v>514</v>
      </c>
      <c r="C127" s="1515" t="s">
        <v>33</v>
      </c>
      <c r="D127" s="966">
        <v>0.41299999999999998</v>
      </c>
      <c r="E127" s="1065">
        <v>42153</v>
      </c>
      <c r="F127" s="1518">
        <v>42350</v>
      </c>
      <c r="G127" s="1518"/>
      <c r="H127" s="1065">
        <v>42155</v>
      </c>
      <c r="I127" s="1518">
        <v>42351</v>
      </c>
      <c r="J127" s="1518"/>
      <c r="K127" s="966">
        <f>O127</f>
        <v>0.41000000000000003</v>
      </c>
      <c r="L127" s="966">
        <f>P127</f>
        <v>0</v>
      </c>
      <c r="M127" s="966">
        <f>D127-L127</f>
        <v>0.41299999999999998</v>
      </c>
      <c r="N127" s="966">
        <f>L127/D127*100</f>
        <v>0</v>
      </c>
      <c r="O127" s="966">
        <f>SUM(T127:AW127)</f>
        <v>0.41000000000000003</v>
      </c>
      <c r="P127" s="966">
        <f>SUM(T128:AW128)</f>
        <v>0</v>
      </c>
      <c r="Q127" s="869"/>
      <c r="R127" s="940"/>
      <c r="S127" s="49" t="s">
        <v>34</v>
      </c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>
        <v>0.11</v>
      </c>
      <c r="AI127" s="50">
        <v>0.1</v>
      </c>
      <c r="AJ127" s="50">
        <v>0.1</v>
      </c>
      <c r="AK127" s="50">
        <v>0.1</v>
      </c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1546" t="s">
        <v>1296</v>
      </c>
      <c r="AY127" s="862"/>
      <c r="AZ127" s="862"/>
      <c r="BA127" s="862"/>
      <c r="BB127" s="862"/>
      <c r="BC127" s="862"/>
      <c r="BD127" s="862"/>
      <c r="BE127" s="862"/>
    </row>
    <row r="128" spans="1:57" s="870" customFormat="1" ht="15" customHeight="1">
      <c r="A128" s="1512"/>
      <c r="B128" s="1514"/>
      <c r="C128" s="1516"/>
      <c r="D128" s="1516"/>
      <c r="E128" s="1517"/>
      <c r="F128" s="1519"/>
      <c r="G128" s="1519"/>
      <c r="H128" s="1517"/>
      <c r="I128" s="1519"/>
      <c r="J128" s="1519"/>
      <c r="K128" s="1516"/>
      <c r="L128" s="1516"/>
      <c r="M128" s="1516"/>
      <c r="N128" s="1516"/>
      <c r="O128" s="1516"/>
      <c r="P128" s="1516"/>
      <c r="Q128" s="869"/>
      <c r="R128" s="940"/>
      <c r="S128" s="866" t="s">
        <v>35</v>
      </c>
      <c r="T128" s="314"/>
      <c r="U128" s="314"/>
      <c r="V128" s="314"/>
      <c r="W128" s="314"/>
      <c r="X128" s="314"/>
      <c r="Y128" s="314"/>
      <c r="Z128" s="314"/>
      <c r="AA128" s="314"/>
      <c r="AB128" s="314"/>
      <c r="AC128" s="314"/>
      <c r="AD128" s="314"/>
      <c r="AE128" s="314"/>
      <c r="AF128" s="314"/>
      <c r="AG128" s="314"/>
      <c r="AH128" s="314">
        <v>0</v>
      </c>
      <c r="AI128" s="314">
        <v>0</v>
      </c>
      <c r="AJ128" s="314">
        <v>0</v>
      </c>
      <c r="AK128" s="314">
        <v>0</v>
      </c>
      <c r="AL128" s="314"/>
      <c r="AM128" s="314"/>
      <c r="AN128" s="314"/>
      <c r="AO128" s="314"/>
      <c r="AP128" s="314"/>
      <c r="AQ128" s="314"/>
      <c r="AR128" s="314"/>
      <c r="AS128" s="314"/>
      <c r="AT128" s="314"/>
      <c r="AU128" s="314"/>
      <c r="AV128" s="314"/>
      <c r="AW128" s="314"/>
      <c r="AX128" s="1580"/>
      <c r="AY128" s="862"/>
      <c r="AZ128" s="862"/>
      <c r="BA128" s="862"/>
      <c r="BB128" s="862"/>
      <c r="BC128" s="862"/>
      <c r="BD128" s="862"/>
      <c r="BE128" s="862"/>
    </row>
    <row r="129" spans="1:57" s="870" customFormat="1" ht="15" customHeight="1">
      <c r="A129" s="1511" t="s">
        <v>1278</v>
      </c>
      <c r="B129" s="1513" t="s">
        <v>668</v>
      </c>
      <c r="C129" s="1515" t="s">
        <v>889</v>
      </c>
      <c r="D129" s="966">
        <v>460</v>
      </c>
      <c r="E129" s="1065">
        <v>42155</v>
      </c>
      <c r="F129" s="1518">
        <v>42350</v>
      </c>
      <c r="G129" s="1518"/>
      <c r="H129" s="1065">
        <v>42156</v>
      </c>
      <c r="I129" s="1518">
        <v>42351</v>
      </c>
      <c r="J129" s="1518"/>
      <c r="K129" s="966">
        <f>O129</f>
        <v>460</v>
      </c>
      <c r="L129" s="966">
        <f>P129</f>
        <v>0</v>
      </c>
      <c r="M129" s="966">
        <f>D129-L129</f>
        <v>460</v>
      </c>
      <c r="N129" s="966">
        <f>L129/D129*100</f>
        <v>0</v>
      </c>
      <c r="O129" s="966">
        <f>SUM(T129:AW129)</f>
        <v>460</v>
      </c>
      <c r="P129" s="966">
        <f>SUM(T130:AW130)</f>
        <v>0</v>
      </c>
      <c r="Q129" s="869"/>
      <c r="R129" s="940"/>
      <c r="S129" s="49" t="s">
        <v>34</v>
      </c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>
        <v>150</v>
      </c>
      <c r="AT129" s="50">
        <v>150</v>
      </c>
      <c r="AU129" s="50">
        <v>160</v>
      </c>
      <c r="AV129" s="50"/>
      <c r="AW129" s="50"/>
      <c r="AX129" s="1546"/>
      <c r="AY129" s="862"/>
      <c r="AZ129" s="862"/>
      <c r="BA129" s="862"/>
      <c r="BB129" s="862"/>
      <c r="BC129" s="862"/>
      <c r="BD129" s="862"/>
      <c r="BE129" s="862"/>
    </row>
    <row r="130" spans="1:57" s="870" customFormat="1" ht="15" customHeight="1">
      <c r="A130" s="1512"/>
      <c r="B130" s="1520"/>
      <c r="C130" s="1516"/>
      <c r="D130" s="1516"/>
      <c r="E130" s="1517"/>
      <c r="F130" s="1519"/>
      <c r="G130" s="1519"/>
      <c r="H130" s="1517"/>
      <c r="I130" s="1519"/>
      <c r="J130" s="1519"/>
      <c r="K130" s="1516"/>
      <c r="L130" s="1516"/>
      <c r="M130" s="1516"/>
      <c r="N130" s="1516"/>
      <c r="O130" s="1516"/>
      <c r="P130" s="1516"/>
      <c r="Q130" s="869"/>
      <c r="R130" s="940"/>
      <c r="S130" s="866" t="s">
        <v>35</v>
      </c>
      <c r="T130" s="314"/>
      <c r="U130" s="314"/>
      <c r="V130" s="314"/>
      <c r="W130" s="314"/>
      <c r="X130" s="314"/>
      <c r="Y130" s="314"/>
      <c r="Z130" s="314"/>
      <c r="AA130" s="314"/>
      <c r="AB130" s="314"/>
      <c r="AC130" s="314"/>
      <c r="AD130" s="314"/>
      <c r="AE130" s="314"/>
      <c r="AF130" s="314"/>
      <c r="AG130" s="314"/>
      <c r="AH130" s="314"/>
      <c r="AI130" s="314"/>
      <c r="AJ130" s="314"/>
      <c r="AK130" s="314"/>
      <c r="AL130" s="314"/>
      <c r="AM130" s="314"/>
      <c r="AN130" s="314"/>
      <c r="AO130" s="314"/>
      <c r="AP130" s="314"/>
      <c r="AQ130" s="314"/>
      <c r="AR130" s="314"/>
      <c r="AS130" s="314">
        <v>0</v>
      </c>
      <c r="AT130" s="314">
        <v>0</v>
      </c>
      <c r="AU130" s="314">
        <v>0</v>
      </c>
      <c r="AV130" s="314"/>
      <c r="AW130" s="314"/>
      <c r="AX130" s="1580"/>
      <c r="AY130" s="862"/>
      <c r="AZ130" s="862"/>
      <c r="BA130" s="862"/>
      <c r="BB130" s="862"/>
      <c r="BC130" s="862"/>
      <c r="BD130" s="862"/>
      <c r="BE130" s="862"/>
    </row>
    <row r="131" spans="1:57" s="870" customFormat="1" ht="15" customHeight="1">
      <c r="A131" s="1511" t="s">
        <v>1279</v>
      </c>
      <c r="B131" s="1513" t="s">
        <v>577</v>
      </c>
      <c r="C131" s="1515" t="s">
        <v>38</v>
      </c>
      <c r="D131" s="966">
        <v>0.7</v>
      </c>
      <c r="E131" s="1065">
        <v>42156</v>
      </c>
      <c r="F131" s="1518">
        <v>42347</v>
      </c>
      <c r="G131" s="1518"/>
      <c r="H131" s="1065">
        <v>42158</v>
      </c>
      <c r="I131" s="1518">
        <v>42347</v>
      </c>
      <c r="J131" s="1518"/>
      <c r="K131" s="966">
        <f>O131</f>
        <v>0.7</v>
      </c>
      <c r="L131" s="966">
        <f>P131</f>
        <v>0</v>
      </c>
      <c r="M131" s="966">
        <f>D131-L131</f>
        <v>0.7</v>
      </c>
      <c r="N131" s="966">
        <f>L131/D131*100</f>
        <v>0</v>
      </c>
      <c r="O131" s="966">
        <f>SUM(T131:AW131)</f>
        <v>0.7</v>
      </c>
      <c r="P131" s="966">
        <f>SUM(T132:AW132)</f>
        <v>0</v>
      </c>
      <c r="Q131" s="869"/>
      <c r="R131" s="940"/>
      <c r="S131" s="49" t="s">
        <v>34</v>
      </c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>
        <v>0.7</v>
      </c>
      <c r="AW131" s="50"/>
      <c r="AX131" s="1546"/>
      <c r="AY131" s="862"/>
      <c r="AZ131" s="862"/>
      <c r="BA131" s="862"/>
      <c r="BB131" s="862"/>
      <c r="BC131" s="862"/>
      <c r="BD131" s="862"/>
      <c r="BE131" s="862"/>
    </row>
    <row r="132" spans="1:57" s="870" customFormat="1" ht="15" customHeight="1">
      <c r="A132" s="1512"/>
      <c r="B132" s="1514"/>
      <c r="C132" s="1516"/>
      <c r="D132" s="1516"/>
      <c r="E132" s="1517"/>
      <c r="F132" s="1519"/>
      <c r="G132" s="1519"/>
      <c r="H132" s="1517"/>
      <c r="I132" s="1519"/>
      <c r="J132" s="1519"/>
      <c r="K132" s="1516"/>
      <c r="L132" s="1516"/>
      <c r="M132" s="1516"/>
      <c r="N132" s="1516"/>
      <c r="O132" s="1516"/>
      <c r="P132" s="1516"/>
      <c r="Q132" s="869"/>
      <c r="R132" s="940"/>
      <c r="S132" s="866" t="s">
        <v>35</v>
      </c>
      <c r="T132" s="314"/>
      <c r="U132" s="314"/>
      <c r="V132" s="314"/>
      <c r="W132" s="314"/>
      <c r="X132" s="314"/>
      <c r="Y132" s="314"/>
      <c r="Z132" s="314"/>
      <c r="AA132" s="314"/>
      <c r="AB132" s="314"/>
      <c r="AC132" s="314"/>
      <c r="AD132" s="314"/>
      <c r="AE132" s="314"/>
      <c r="AF132" s="314"/>
      <c r="AG132" s="314"/>
      <c r="AH132" s="314"/>
      <c r="AI132" s="314"/>
      <c r="AJ132" s="314"/>
      <c r="AK132" s="314"/>
      <c r="AL132" s="314"/>
      <c r="AM132" s="314"/>
      <c r="AN132" s="314"/>
      <c r="AO132" s="314"/>
      <c r="AP132" s="314"/>
      <c r="AQ132" s="314"/>
      <c r="AR132" s="314"/>
      <c r="AS132" s="314"/>
      <c r="AT132" s="314"/>
      <c r="AU132" s="314"/>
      <c r="AV132" s="314">
        <v>0</v>
      </c>
      <c r="AW132" s="314"/>
      <c r="AX132" s="1580"/>
      <c r="AY132" s="862"/>
      <c r="AZ132" s="862"/>
      <c r="BA132" s="862"/>
      <c r="BB132" s="862"/>
      <c r="BC132" s="862"/>
      <c r="BD132" s="862"/>
      <c r="BE132" s="862"/>
    </row>
    <row r="133" spans="1:57" s="870" customFormat="1" ht="15" customHeight="1">
      <c r="A133" s="1511" t="s">
        <v>1280</v>
      </c>
      <c r="B133" s="1523" t="s">
        <v>578</v>
      </c>
      <c r="C133" s="1515" t="s">
        <v>38</v>
      </c>
      <c r="D133" s="966">
        <v>3</v>
      </c>
      <c r="E133" s="1065">
        <v>42158</v>
      </c>
      <c r="F133" s="1518">
        <v>42348</v>
      </c>
      <c r="G133" s="1518"/>
      <c r="H133" s="1065">
        <v>42159</v>
      </c>
      <c r="I133" s="1518">
        <v>42348</v>
      </c>
      <c r="J133" s="1518"/>
      <c r="K133" s="966">
        <f>O133</f>
        <v>3</v>
      </c>
      <c r="L133" s="966">
        <f>P133</f>
        <v>0</v>
      </c>
      <c r="M133" s="966">
        <f>D133-L133</f>
        <v>3</v>
      </c>
      <c r="N133" s="966">
        <f>L133/D133*100</f>
        <v>0</v>
      </c>
      <c r="O133" s="966">
        <f>SUM(T133:AW133)</f>
        <v>3</v>
      </c>
      <c r="P133" s="966">
        <f>SUM(T134:AW134)</f>
        <v>0</v>
      </c>
      <c r="Q133" s="869"/>
      <c r="R133" s="940"/>
      <c r="S133" s="49" t="s">
        <v>34</v>
      </c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>
        <v>3</v>
      </c>
      <c r="AX133" s="1546"/>
      <c r="AY133" s="862"/>
      <c r="AZ133" s="862"/>
      <c r="BA133" s="862"/>
      <c r="BB133" s="862"/>
      <c r="BC133" s="862"/>
      <c r="BD133" s="862"/>
      <c r="BE133" s="862"/>
    </row>
    <row r="134" spans="1:57" s="870" customFormat="1" ht="15" customHeight="1">
      <c r="A134" s="1512"/>
      <c r="B134" s="1520"/>
      <c r="C134" s="1516"/>
      <c r="D134" s="1516"/>
      <c r="E134" s="1517"/>
      <c r="F134" s="1519"/>
      <c r="G134" s="1519"/>
      <c r="H134" s="1517"/>
      <c r="I134" s="1519"/>
      <c r="J134" s="1519"/>
      <c r="K134" s="1516"/>
      <c r="L134" s="1516"/>
      <c r="M134" s="1516"/>
      <c r="N134" s="1516"/>
      <c r="O134" s="1516"/>
      <c r="P134" s="1516"/>
      <c r="Q134" s="869"/>
      <c r="R134" s="940"/>
      <c r="S134" s="866" t="s">
        <v>35</v>
      </c>
      <c r="T134" s="314"/>
      <c r="U134" s="314"/>
      <c r="V134" s="314"/>
      <c r="W134" s="314"/>
      <c r="X134" s="314"/>
      <c r="Y134" s="314"/>
      <c r="Z134" s="314"/>
      <c r="AA134" s="314"/>
      <c r="AB134" s="314"/>
      <c r="AC134" s="314"/>
      <c r="AD134" s="314"/>
      <c r="AE134" s="314"/>
      <c r="AF134" s="314"/>
      <c r="AG134" s="314"/>
      <c r="AH134" s="314"/>
      <c r="AI134" s="314"/>
      <c r="AJ134" s="314"/>
      <c r="AK134" s="314"/>
      <c r="AL134" s="314"/>
      <c r="AM134" s="314"/>
      <c r="AN134" s="314"/>
      <c r="AO134" s="314"/>
      <c r="AP134" s="314"/>
      <c r="AQ134" s="314"/>
      <c r="AR134" s="314"/>
      <c r="AS134" s="314"/>
      <c r="AT134" s="314"/>
      <c r="AU134" s="314"/>
      <c r="AV134" s="314"/>
      <c r="AW134" s="314">
        <v>0</v>
      </c>
      <c r="AX134" s="1580"/>
      <c r="AY134" s="862"/>
      <c r="AZ134" s="862"/>
      <c r="BA134" s="862"/>
      <c r="BB134" s="862"/>
      <c r="BC134" s="862"/>
      <c r="BD134" s="862"/>
      <c r="BE134" s="862"/>
    </row>
    <row r="135" spans="1:57" ht="19.149999999999999" customHeight="1">
      <c r="A135" s="865" t="s">
        <v>158</v>
      </c>
      <c r="B135" s="1030" t="s">
        <v>670</v>
      </c>
      <c r="C135" s="1030"/>
      <c r="D135" s="1030"/>
      <c r="E135" s="1030"/>
      <c r="F135" s="1030"/>
      <c r="G135" s="1030"/>
      <c r="H135" s="1030"/>
      <c r="I135" s="1030"/>
      <c r="J135" s="1030"/>
      <c r="K135" s="1030"/>
      <c r="L135" s="1030"/>
      <c r="M135" s="1030"/>
      <c r="N135" s="1030"/>
      <c r="O135" s="1030"/>
      <c r="P135" s="1030"/>
      <c r="Q135" s="1030"/>
      <c r="R135" s="1030"/>
      <c r="S135" s="1030"/>
      <c r="T135" s="1030"/>
      <c r="U135" s="1030"/>
      <c r="V135" s="1030"/>
      <c r="W135" s="1030"/>
      <c r="X135" s="1030"/>
      <c r="Y135" s="1030"/>
      <c r="Z135" s="1030"/>
      <c r="AA135" s="1030"/>
      <c r="AB135" s="1030"/>
      <c r="AC135" s="1030"/>
      <c r="AD135" s="1030"/>
      <c r="AE135" s="1030"/>
      <c r="AF135" s="1030"/>
      <c r="AG135" s="1030"/>
      <c r="AH135" s="1030"/>
      <c r="AI135" s="1030"/>
      <c r="AJ135" s="1030"/>
      <c r="AK135" s="1030"/>
      <c r="AL135" s="1030"/>
      <c r="AM135" s="1030"/>
      <c r="AN135" s="1030"/>
      <c r="AO135" s="1030"/>
      <c r="AP135" s="1030"/>
      <c r="AQ135" s="1030"/>
      <c r="AR135" s="1030"/>
      <c r="AS135" s="1030"/>
      <c r="AT135" s="1030"/>
      <c r="AU135" s="1030"/>
      <c r="AV135" s="1030"/>
      <c r="AW135" s="1030"/>
      <c r="AX135" s="1521"/>
      <c r="AY135" s="841"/>
      <c r="AZ135" s="841"/>
      <c r="BA135" s="841"/>
      <c r="BB135" s="841"/>
      <c r="BC135" s="841"/>
      <c r="BD135" s="841"/>
      <c r="BE135" s="841"/>
    </row>
    <row r="136" spans="1:57" s="870" customFormat="1" ht="15" customHeight="1">
      <c r="A136" s="1511" t="s">
        <v>1281</v>
      </c>
      <c r="B136" s="1513" t="s">
        <v>671</v>
      </c>
      <c r="C136" s="1515" t="s">
        <v>913</v>
      </c>
      <c r="D136" s="966">
        <v>0.42</v>
      </c>
      <c r="E136" s="1065">
        <v>42160</v>
      </c>
      <c r="F136" s="1518">
        <v>42348</v>
      </c>
      <c r="G136" s="1518"/>
      <c r="H136" s="1065">
        <v>42165</v>
      </c>
      <c r="I136" s="1518">
        <v>42350</v>
      </c>
      <c r="J136" s="1518"/>
      <c r="K136" s="966">
        <f>O136</f>
        <v>0.42000000000000004</v>
      </c>
      <c r="L136" s="966">
        <f>P136</f>
        <v>0</v>
      </c>
      <c r="M136" s="966">
        <f>D136-L136</f>
        <v>0.42</v>
      </c>
      <c r="N136" s="966">
        <f>L136/D136*100</f>
        <v>0</v>
      </c>
      <c r="O136" s="966">
        <f>SUM(T136:AW136)</f>
        <v>0.42000000000000004</v>
      </c>
      <c r="P136" s="966">
        <f>SUM(T137:AW137)</f>
        <v>0</v>
      </c>
      <c r="Q136" s="869"/>
      <c r="R136" s="940"/>
      <c r="S136" s="49" t="s">
        <v>34</v>
      </c>
      <c r="T136" s="50"/>
      <c r="U136" s="50"/>
      <c r="V136" s="50"/>
      <c r="W136" s="50"/>
      <c r="X136" s="50"/>
      <c r="Y136" s="50"/>
      <c r="Z136" s="50"/>
      <c r="AA136" s="50">
        <v>0.14000000000000001</v>
      </c>
      <c r="AB136" s="50">
        <v>0.14000000000000001</v>
      </c>
      <c r="AC136" s="50">
        <v>0.14000000000000001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1546" t="s">
        <v>1289</v>
      </c>
      <c r="AY136" s="862"/>
      <c r="AZ136" s="862"/>
      <c r="BA136" s="862"/>
      <c r="BB136" s="862"/>
      <c r="BC136" s="862"/>
      <c r="BD136" s="862"/>
      <c r="BE136" s="862"/>
    </row>
    <row r="137" spans="1:57" s="870" customFormat="1" ht="15" customHeight="1">
      <c r="A137" s="1512"/>
      <c r="B137" s="1522"/>
      <c r="C137" s="1516"/>
      <c r="D137" s="1516"/>
      <c r="E137" s="1517"/>
      <c r="F137" s="1519"/>
      <c r="G137" s="1519"/>
      <c r="H137" s="1517"/>
      <c r="I137" s="1519"/>
      <c r="J137" s="1519"/>
      <c r="K137" s="1516"/>
      <c r="L137" s="1516"/>
      <c r="M137" s="1516"/>
      <c r="N137" s="1516"/>
      <c r="O137" s="1516"/>
      <c r="P137" s="1516"/>
      <c r="Q137" s="869"/>
      <c r="R137" s="940"/>
      <c r="S137" s="866" t="s">
        <v>35</v>
      </c>
      <c r="T137" s="314"/>
      <c r="U137" s="314"/>
      <c r="V137" s="314"/>
      <c r="W137" s="314"/>
      <c r="X137" s="314"/>
      <c r="Y137" s="314"/>
      <c r="Z137" s="314"/>
      <c r="AA137" s="314">
        <v>0</v>
      </c>
      <c r="AB137" s="314">
        <v>0</v>
      </c>
      <c r="AC137" s="314">
        <v>0</v>
      </c>
      <c r="AD137" s="314"/>
      <c r="AE137" s="314"/>
      <c r="AF137" s="314"/>
      <c r="AG137" s="314"/>
      <c r="AH137" s="314"/>
      <c r="AI137" s="314"/>
      <c r="AJ137" s="314"/>
      <c r="AK137" s="314"/>
      <c r="AL137" s="314"/>
      <c r="AM137" s="314"/>
      <c r="AN137" s="314"/>
      <c r="AO137" s="314"/>
      <c r="AP137" s="314"/>
      <c r="AQ137" s="314"/>
      <c r="AR137" s="314"/>
      <c r="AS137" s="314"/>
      <c r="AT137" s="314"/>
      <c r="AU137" s="314"/>
      <c r="AV137" s="314"/>
      <c r="AW137" s="314"/>
      <c r="AX137" s="1547"/>
      <c r="AY137" s="862"/>
      <c r="AZ137" s="862"/>
      <c r="BA137" s="862"/>
      <c r="BB137" s="862"/>
      <c r="BC137" s="862"/>
      <c r="BD137" s="862"/>
      <c r="BE137" s="862"/>
    </row>
    <row r="138" spans="1:57" s="870" customFormat="1" ht="15" customHeight="1">
      <c r="A138" s="1511" t="s">
        <v>1282</v>
      </c>
      <c r="B138" s="1513" t="s">
        <v>672</v>
      </c>
      <c r="C138" s="1515" t="s">
        <v>913</v>
      </c>
      <c r="D138" s="966">
        <v>0.49</v>
      </c>
      <c r="E138" s="1065">
        <v>42160</v>
      </c>
      <c r="F138" s="1518">
        <v>42348</v>
      </c>
      <c r="G138" s="1518"/>
      <c r="H138" s="1065">
        <v>42161</v>
      </c>
      <c r="I138" s="1518">
        <v>42350</v>
      </c>
      <c r="J138" s="1518"/>
      <c r="K138" s="966">
        <f>O138</f>
        <v>0.49</v>
      </c>
      <c r="L138" s="966">
        <f>P138</f>
        <v>0</v>
      </c>
      <c r="M138" s="966">
        <f>D138-L138</f>
        <v>0.49</v>
      </c>
      <c r="N138" s="966">
        <f>L138/D138*100</f>
        <v>0</v>
      </c>
      <c r="O138" s="966">
        <f>SUM(T138:AW138)</f>
        <v>0.49</v>
      </c>
      <c r="P138" s="966">
        <f>SUM(T139:AW139)</f>
        <v>0</v>
      </c>
      <c r="Q138" s="869"/>
      <c r="R138" s="940"/>
      <c r="S138" s="49" t="s">
        <v>34</v>
      </c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>
        <v>0.25</v>
      </c>
      <c r="AE138" s="50">
        <v>0.24</v>
      </c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1546" t="s">
        <v>1289</v>
      </c>
      <c r="AY138" s="862"/>
      <c r="AZ138" s="862"/>
      <c r="BA138" s="862"/>
      <c r="BB138" s="862"/>
      <c r="BC138" s="862"/>
      <c r="BD138" s="862"/>
      <c r="BE138" s="862"/>
    </row>
    <row r="139" spans="1:57" s="870" customFormat="1" ht="15" customHeight="1">
      <c r="A139" s="1512"/>
      <c r="B139" s="1514"/>
      <c r="C139" s="1516"/>
      <c r="D139" s="1516"/>
      <c r="E139" s="1517"/>
      <c r="F139" s="1519"/>
      <c r="G139" s="1519"/>
      <c r="H139" s="1517"/>
      <c r="I139" s="1519"/>
      <c r="J139" s="1519"/>
      <c r="K139" s="1516"/>
      <c r="L139" s="1516"/>
      <c r="M139" s="1516"/>
      <c r="N139" s="1516"/>
      <c r="O139" s="1516"/>
      <c r="P139" s="1516"/>
      <c r="Q139" s="869"/>
      <c r="R139" s="940"/>
      <c r="S139" s="866" t="s">
        <v>35</v>
      </c>
      <c r="T139" s="314"/>
      <c r="U139" s="314"/>
      <c r="V139" s="314"/>
      <c r="W139" s="314"/>
      <c r="X139" s="314"/>
      <c r="Y139" s="314"/>
      <c r="Z139" s="314"/>
      <c r="AA139" s="314"/>
      <c r="AB139" s="314"/>
      <c r="AC139" s="314"/>
      <c r="AD139" s="314">
        <v>0</v>
      </c>
      <c r="AE139" s="314">
        <v>0</v>
      </c>
      <c r="AF139" s="314"/>
      <c r="AG139" s="314"/>
      <c r="AH139" s="314"/>
      <c r="AI139" s="314"/>
      <c r="AJ139" s="314"/>
      <c r="AK139" s="314"/>
      <c r="AL139" s="314"/>
      <c r="AM139" s="314"/>
      <c r="AN139" s="314"/>
      <c r="AO139" s="314"/>
      <c r="AP139" s="314"/>
      <c r="AQ139" s="314"/>
      <c r="AR139" s="314"/>
      <c r="AS139" s="314"/>
      <c r="AT139" s="314"/>
      <c r="AU139" s="314"/>
      <c r="AV139" s="314"/>
      <c r="AW139" s="314"/>
      <c r="AX139" s="1581"/>
      <c r="AY139" s="862"/>
      <c r="AZ139" s="862"/>
      <c r="BA139" s="862"/>
      <c r="BB139" s="862"/>
      <c r="BC139" s="862"/>
      <c r="BD139" s="862"/>
      <c r="BE139" s="862"/>
    </row>
    <row r="140" spans="1:57" s="870" customFormat="1" ht="15" customHeight="1">
      <c r="A140" s="1511" t="s">
        <v>1283</v>
      </c>
      <c r="B140" s="1513" t="s">
        <v>673</v>
      </c>
      <c r="C140" s="1515" t="s">
        <v>913</v>
      </c>
      <c r="D140" s="966">
        <v>0.42</v>
      </c>
      <c r="E140" s="1065">
        <v>42161</v>
      </c>
      <c r="F140" s="1518">
        <v>42358</v>
      </c>
      <c r="G140" s="1518"/>
      <c r="H140" s="1065">
        <v>42163</v>
      </c>
      <c r="I140" s="1518">
        <v>42359</v>
      </c>
      <c r="J140" s="1518"/>
      <c r="K140" s="966">
        <f>O140</f>
        <v>0.42</v>
      </c>
      <c r="L140" s="966">
        <f>P140</f>
        <v>0</v>
      </c>
      <c r="M140" s="966">
        <f>D140-L140</f>
        <v>0.42</v>
      </c>
      <c r="N140" s="966">
        <f>L140/D140*100</f>
        <v>0</v>
      </c>
      <c r="O140" s="966">
        <f>SUM(T140:AW140)</f>
        <v>0.42</v>
      </c>
      <c r="P140" s="966">
        <f>SUM(T141:AW141)</f>
        <v>0</v>
      </c>
      <c r="Q140" s="869"/>
      <c r="R140" s="940"/>
      <c r="S140" s="49" t="s">
        <v>34</v>
      </c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>
        <v>0.21</v>
      </c>
      <c r="AG140" s="50">
        <v>0.21</v>
      </c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1546" t="s">
        <v>1292</v>
      </c>
      <c r="AY140" s="862"/>
      <c r="AZ140" s="862"/>
      <c r="BA140" s="862"/>
      <c r="BB140" s="862"/>
      <c r="BC140" s="862"/>
      <c r="BD140" s="862"/>
      <c r="BE140" s="862"/>
    </row>
    <row r="141" spans="1:57" s="870" customFormat="1" ht="15" customHeight="1">
      <c r="A141" s="1512"/>
      <c r="B141" s="1520"/>
      <c r="C141" s="1516"/>
      <c r="D141" s="1516"/>
      <c r="E141" s="1517"/>
      <c r="F141" s="1519"/>
      <c r="G141" s="1519"/>
      <c r="H141" s="1517"/>
      <c r="I141" s="1519"/>
      <c r="J141" s="1519"/>
      <c r="K141" s="1516"/>
      <c r="L141" s="1516"/>
      <c r="M141" s="1516"/>
      <c r="N141" s="1516"/>
      <c r="O141" s="1516"/>
      <c r="P141" s="1516"/>
      <c r="Q141" s="869"/>
      <c r="R141" s="940"/>
      <c r="S141" s="866" t="s">
        <v>35</v>
      </c>
      <c r="T141" s="314"/>
      <c r="U141" s="314"/>
      <c r="V141" s="314"/>
      <c r="W141" s="314"/>
      <c r="X141" s="314"/>
      <c r="Y141" s="314"/>
      <c r="Z141" s="314"/>
      <c r="AA141" s="314"/>
      <c r="AB141" s="314"/>
      <c r="AC141" s="314"/>
      <c r="AD141" s="314"/>
      <c r="AE141" s="314"/>
      <c r="AF141" s="314">
        <v>0</v>
      </c>
      <c r="AG141" s="314">
        <v>0</v>
      </c>
      <c r="AH141" s="314"/>
      <c r="AI141" s="314"/>
      <c r="AJ141" s="314"/>
      <c r="AK141" s="314"/>
      <c r="AL141" s="314"/>
      <c r="AM141" s="314"/>
      <c r="AN141" s="314"/>
      <c r="AO141" s="314"/>
      <c r="AP141" s="314"/>
      <c r="AQ141" s="314"/>
      <c r="AR141" s="314"/>
      <c r="AS141" s="314"/>
      <c r="AT141" s="314"/>
      <c r="AU141" s="314"/>
      <c r="AV141" s="314"/>
      <c r="AW141" s="314"/>
      <c r="AX141" s="1580"/>
      <c r="AY141" s="862"/>
      <c r="AZ141" s="862"/>
      <c r="BA141" s="862"/>
      <c r="BB141" s="862"/>
      <c r="BC141" s="862"/>
      <c r="BD141" s="862"/>
      <c r="BE141" s="862"/>
    </row>
    <row r="142" spans="1:57" s="870" customFormat="1" ht="15" customHeight="1">
      <c r="A142" s="1511" t="s">
        <v>1284</v>
      </c>
      <c r="B142" s="1513" t="s">
        <v>674</v>
      </c>
      <c r="C142" s="1515" t="s">
        <v>38</v>
      </c>
      <c r="D142" s="966">
        <v>96</v>
      </c>
      <c r="E142" s="1065">
        <v>42163</v>
      </c>
      <c r="F142" s="1518">
        <v>42358</v>
      </c>
      <c r="G142" s="1518"/>
      <c r="H142" s="1065">
        <v>42164</v>
      </c>
      <c r="I142" s="1518">
        <v>42359</v>
      </c>
      <c r="J142" s="1518"/>
      <c r="K142" s="966">
        <f>O142</f>
        <v>96</v>
      </c>
      <c r="L142" s="966">
        <f>P142</f>
        <v>0</v>
      </c>
      <c r="M142" s="966">
        <f>D142-L142</f>
        <v>96</v>
      </c>
      <c r="N142" s="966">
        <f>L142/D142*100</f>
        <v>0</v>
      </c>
      <c r="O142" s="966">
        <f>SUM(T142:AW142)</f>
        <v>96</v>
      </c>
      <c r="P142" s="966">
        <f>SUM(T143:AW143)</f>
        <v>0</v>
      </c>
      <c r="Q142" s="869"/>
      <c r="R142" s="940"/>
      <c r="S142" s="49" t="s">
        <v>34</v>
      </c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>
        <v>96</v>
      </c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1546"/>
      <c r="AY142" s="862"/>
      <c r="AZ142" s="862"/>
      <c r="BA142" s="862"/>
      <c r="BB142" s="862"/>
      <c r="BC142" s="862"/>
      <c r="BD142" s="862"/>
      <c r="BE142" s="862"/>
    </row>
    <row r="143" spans="1:57" s="870" customFormat="1" ht="15" customHeight="1">
      <c r="A143" s="1512"/>
      <c r="B143" s="1514"/>
      <c r="C143" s="1516"/>
      <c r="D143" s="1516"/>
      <c r="E143" s="1517"/>
      <c r="F143" s="1519"/>
      <c r="G143" s="1519"/>
      <c r="H143" s="1517"/>
      <c r="I143" s="1519"/>
      <c r="J143" s="1519"/>
      <c r="K143" s="1516"/>
      <c r="L143" s="1516"/>
      <c r="M143" s="1516"/>
      <c r="N143" s="1516"/>
      <c r="O143" s="1516"/>
      <c r="P143" s="1516"/>
      <c r="Q143" s="869"/>
      <c r="R143" s="940"/>
      <c r="S143" s="866" t="s">
        <v>35</v>
      </c>
      <c r="T143" s="314"/>
      <c r="U143" s="314"/>
      <c r="V143" s="314"/>
      <c r="W143" s="314"/>
      <c r="X143" s="314"/>
      <c r="Y143" s="314"/>
      <c r="Z143" s="314"/>
      <c r="AA143" s="314"/>
      <c r="AB143" s="314"/>
      <c r="AC143" s="314"/>
      <c r="AD143" s="314"/>
      <c r="AE143" s="314"/>
      <c r="AF143" s="314"/>
      <c r="AG143" s="314"/>
      <c r="AH143" s="314">
        <v>0</v>
      </c>
      <c r="AI143" s="314"/>
      <c r="AJ143" s="314"/>
      <c r="AK143" s="314"/>
      <c r="AL143" s="314"/>
      <c r="AM143" s="314"/>
      <c r="AN143" s="314"/>
      <c r="AO143" s="314"/>
      <c r="AP143" s="314"/>
      <c r="AQ143" s="314"/>
      <c r="AR143" s="314"/>
      <c r="AS143" s="314"/>
      <c r="AT143" s="314"/>
      <c r="AU143" s="314"/>
      <c r="AV143" s="314"/>
      <c r="AW143" s="314"/>
      <c r="AX143" s="1580"/>
      <c r="AY143" s="862"/>
      <c r="AZ143" s="862"/>
      <c r="BA143" s="862"/>
      <c r="BB143" s="862"/>
      <c r="BC143" s="862"/>
      <c r="BD143" s="862"/>
      <c r="BE143" s="862"/>
    </row>
    <row r="144" spans="1:57" s="870" customFormat="1" ht="15" customHeight="1">
      <c r="A144" s="1511" t="s">
        <v>1285</v>
      </c>
      <c r="B144" s="1513" t="s">
        <v>675</v>
      </c>
      <c r="C144" s="1515" t="s">
        <v>38</v>
      </c>
      <c r="D144" s="966">
        <v>96</v>
      </c>
      <c r="E144" s="1065">
        <v>42164</v>
      </c>
      <c r="F144" s="1518">
        <v>42363</v>
      </c>
      <c r="G144" s="1518"/>
      <c r="H144" s="1065">
        <v>42165</v>
      </c>
      <c r="I144" s="1518">
        <v>42364</v>
      </c>
      <c r="J144" s="1518"/>
      <c r="K144" s="966">
        <f>O144</f>
        <v>96</v>
      </c>
      <c r="L144" s="966">
        <f>P144</f>
        <v>0</v>
      </c>
      <c r="M144" s="966">
        <f>D144-L144</f>
        <v>96</v>
      </c>
      <c r="N144" s="966">
        <f>L144/D144*100</f>
        <v>0</v>
      </c>
      <c r="O144" s="966">
        <f>SUM(T144:AW144)</f>
        <v>96</v>
      </c>
      <c r="P144" s="966">
        <f>SUM(T145:AW145)</f>
        <v>0</v>
      </c>
      <c r="Q144" s="869"/>
      <c r="R144" s="940"/>
      <c r="S144" s="49" t="s">
        <v>34</v>
      </c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>
        <v>96</v>
      </c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1546" t="s">
        <v>1297</v>
      </c>
      <c r="AY144" s="862"/>
      <c r="AZ144" s="862"/>
      <c r="BA144" s="862"/>
      <c r="BB144" s="862"/>
      <c r="BC144" s="862"/>
      <c r="BD144" s="862"/>
      <c r="BE144" s="862"/>
    </row>
    <row r="145" spans="1:57" s="870" customFormat="1" ht="15" customHeight="1">
      <c r="A145" s="1512"/>
      <c r="B145" s="1514"/>
      <c r="C145" s="1516"/>
      <c r="D145" s="1516"/>
      <c r="E145" s="1517"/>
      <c r="F145" s="1519"/>
      <c r="G145" s="1519"/>
      <c r="H145" s="1517"/>
      <c r="I145" s="1519"/>
      <c r="J145" s="1519"/>
      <c r="K145" s="1516"/>
      <c r="L145" s="1516"/>
      <c r="M145" s="1516"/>
      <c r="N145" s="1516"/>
      <c r="O145" s="1516"/>
      <c r="P145" s="1516"/>
      <c r="Q145" s="869"/>
      <c r="R145" s="940"/>
      <c r="S145" s="866" t="s">
        <v>35</v>
      </c>
      <c r="T145" s="314"/>
      <c r="U145" s="314"/>
      <c r="V145" s="314"/>
      <c r="W145" s="314"/>
      <c r="X145" s="314"/>
      <c r="Y145" s="314"/>
      <c r="Z145" s="314"/>
      <c r="AA145" s="314"/>
      <c r="AB145" s="314"/>
      <c r="AC145" s="314"/>
      <c r="AD145" s="314"/>
      <c r="AE145" s="314"/>
      <c r="AF145" s="314"/>
      <c r="AG145" s="314"/>
      <c r="AH145" s="314"/>
      <c r="AI145" s="314">
        <v>0</v>
      </c>
      <c r="AJ145" s="314"/>
      <c r="AK145" s="314"/>
      <c r="AL145" s="314"/>
      <c r="AM145" s="314"/>
      <c r="AN145" s="314"/>
      <c r="AO145" s="314"/>
      <c r="AP145" s="314"/>
      <c r="AQ145" s="314"/>
      <c r="AR145" s="314"/>
      <c r="AS145" s="314"/>
      <c r="AT145" s="314"/>
      <c r="AU145" s="314"/>
      <c r="AV145" s="314"/>
      <c r="AW145" s="314"/>
      <c r="AX145" s="1580"/>
      <c r="AY145" s="862"/>
      <c r="AZ145" s="862"/>
      <c r="BA145" s="862"/>
      <c r="BB145" s="862"/>
      <c r="BC145" s="862"/>
      <c r="BD145" s="862"/>
      <c r="BE145" s="862"/>
    </row>
    <row r="146" spans="1:57">
      <c r="A146" s="841"/>
      <c r="B146" s="871"/>
      <c r="C146" s="841"/>
      <c r="D146" s="841"/>
      <c r="E146" s="872"/>
      <c r="F146" s="841"/>
      <c r="G146" s="841"/>
      <c r="H146" s="841"/>
      <c r="I146" s="841"/>
      <c r="J146" s="841"/>
      <c r="K146" s="841"/>
      <c r="L146" s="841"/>
      <c r="M146" s="841"/>
      <c r="N146" s="841"/>
      <c r="O146" s="841"/>
      <c r="P146" s="841"/>
      <c r="Q146" s="841"/>
      <c r="R146" s="841"/>
      <c r="S146" s="841"/>
      <c r="T146" s="841"/>
      <c r="U146" s="841"/>
      <c r="V146" s="841"/>
      <c r="W146" s="841"/>
      <c r="X146" s="841"/>
      <c r="Y146" s="841"/>
      <c r="Z146" s="841"/>
      <c r="AA146" s="841"/>
      <c r="AB146" s="841"/>
      <c r="AC146" s="841"/>
      <c r="AD146" s="841"/>
      <c r="AE146" s="841"/>
      <c r="AF146" s="841"/>
      <c r="AG146" s="841"/>
      <c r="AH146" s="841"/>
      <c r="AI146" s="841"/>
      <c r="AJ146" s="841"/>
      <c r="AK146" s="841"/>
      <c r="AL146" s="841"/>
      <c r="AM146" s="841"/>
      <c r="AN146" s="841"/>
      <c r="AO146" s="841"/>
      <c r="AP146" s="841"/>
      <c r="AQ146" s="841"/>
      <c r="AR146" s="841"/>
      <c r="AS146" s="841"/>
      <c r="AT146" s="841"/>
      <c r="AU146" s="841"/>
      <c r="AV146" s="841"/>
      <c r="AW146" s="841"/>
      <c r="AX146" s="841"/>
      <c r="AY146" s="841"/>
      <c r="AZ146" s="841"/>
      <c r="BA146" s="841"/>
      <c r="BB146" s="841"/>
      <c r="BC146" s="841"/>
      <c r="BD146" s="841"/>
      <c r="BE146" s="841"/>
    </row>
    <row r="147" spans="1:57" s="870" customFormat="1">
      <c r="A147" s="1087" t="s">
        <v>0</v>
      </c>
      <c r="B147" s="1509" t="s">
        <v>40</v>
      </c>
      <c r="C147" s="1087" t="s">
        <v>41</v>
      </c>
      <c r="D147" s="1088" t="s">
        <v>42</v>
      </c>
      <c r="E147" s="1089"/>
      <c r="F147" s="1090"/>
      <c r="G147" s="1094" t="s">
        <v>43</v>
      </c>
      <c r="H147" s="1095"/>
      <c r="I147" s="1095"/>
      <c r="J147" s="1096"/>
      <c r="K147" s="1104" t="s">
        <v>44</v>
      </c>
      <c r="L147" s="1094" t="s">
        <v>45</v>
      </c>
      <c r="M147" s="1095"/>
      <c r="N147" s="1095"/>
      <c r="O147" s="1095"/>
      <c r="P147" s="1095"/>
      <c r="Q147" s="1095"/>
      <c r="R147" s="1095"/>
      <c r="S147" s="1096"/>
      <c r="T147" s="1094" t="s">
        <v>1236</v>
      </c>
      <c r="U147" s="1095"/>
      <c r="V147" s="1095"/>
      <c r="W147" s="1095"/>
      <c r="X147" s="1095"/>
      <c r="Y147" s="1095"/>
      <c r="Z147" s="1095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43" t="s">
        <v>21</v>
      </c>
      <c r="AY147" s="862"/>
      <c r="AZ147" s="862"/>
      <c r="BA147" s="862"/>
      <c r="BB147" s="862"/>
      <c r="BC147" s="862"/>
      <c r="BD147" s="862"/>
      <c r="BE147" s="862"/>
    </row>
    <row r="148" spans="1:57" s="870" customFormat="1" ht="39.75" customHeight="1">
      <c r="A148" s="1087"/>
      <c r="B148" s="1510"/>
      <c r="C148" s="1087"/>
      <c r="D148" s="1091"/>
      <c r="E148" s="1092"/>
      <c r="F148" s="1093"/>
      <c r="G148" s="897" t="s">
        <v>46</v>
      </c>
      <c r="H148" s="1094" t="s">
        <v>47</v>
      </c>
      <c r="I148" s="1095"/>
      <c r="J148" s="1096"/>
      <c r="K148" s="1105"/>
      <c r="L148" s="199" t="s">
        <v>48</v>
      </c>
      <c r="M148" s="1094" t="s">
        <v>49</v>
      </c>
      <c r="N148" s="1095"/>
      <c r="O148" s="1095"/>
      <c r="P148" s="1095"/>
      <c r="Q148" s="1095"/>
      <c r="R148" s="1095"/>
      <c r="S148" s="1096"/>
      <c r="T148" s="899">
        <v>1</v>
      </c>
      <c r="U148" s="899">
        <v>2</v>
      </c>
      <c r="V148" s="899">
        <v>3</v>
      </c>
      <c r="W148" s="899">
        <v>4</v>
      </c>
      <c r="X148" s="899">
        <v>5</v>
      </c>
      <c r="Y148" s="899">
        <v>6</v>
      </c>
      <c r="Z148" s="899">
        <v>7</v>
      </c>
      <c r="AA148" s="899">
        <v>8</v>
      </c>
      <c r="AB148" s="899">
        <v>9</v>
      </c>
      <c r="AC148" s="899">
        <v>10</v>
      </c>
      <c r="AD148" s="899">
        <v>11</v>
      </c>
      <c r="AE148" s="899">
        <v>12</v>
      </c>
      <c r="AF148" s="899">
        <v>13</v>
      </c>
      <c r="AG148" s="899">
        <v>14</v>
      </c>
      <c r="AH148" s="899">
        <v>15</v>
      </c>
      <c r="AI148" s="899">
        <v>16</v>
      </c>
      <c r="AJ148" s="899">
        <v>17</v>
      </c>
      <c r="AK148" s="899">
        <v>18</v>
      </c>
      <c r="AL148" s="899">
        <v>19</v>
      </c>
      <c r="AM148" s="899">
        <v>20</v>
      </c>
      <c r="AN148" s="899">
        <v>21</v>
      </c>
      <c r="AO148" s="899">
        <v>22</v>
      </c>
      <c r="AP148" s="899">
        <v>23</v>
      </c>
      <c r="AQ148" s="899">
        <v>24</v>
      </c>
      <c r="AR148" s="899">
        <v>25</v>
      </c>
      <c r="AS148" s="899">
        <v>26</v>
      </c>
      <c r="AT148" s="899">
        <v>27</v>
      </c>
      <c r="AU148" s="899">
        <v>28</v>
      </c>
      <c r="AV148" s="899">
        <v>29</v>
      </c>
      <c r="AW148" s="899">
        <v>30</v>
      </c>
      <c r="AX148" s="1045"/>
      <c r="AY148" s="862"/>
      <c r="AZ148" s="862"/>
      <c r="BA148" s="862"/>
      <c r="BB148" s="862"/>
      <c r="BC148" s="862"/>
      <c r="BD148" s="862"/>
      <c r="BE148" s="862"/>
    </row>
    <row r="149" spans="1:57" s="870" customFormat="1">
      <c r="A149" s="897">
        <v>1</v>
      </c>
      <c r="B149" s="270">
        <v>2</v>
      </c>
      <c r="C149" s="898">
        <v>3</v>
      </c>
      <c r="D149" s="1094">
        <v>4</v>
      </c>
      <c r="E149" s="1095"/>
      <c r="F149" s="1096"/>
      <c r="G149" s="897">
        <v>5</v>
      </c>
      <c r="H149" s="1094">
        <v>6</v>
      </c>
      <c r="I149" s="1095"/>
      <c r="J149" s="1096"/>
      <c r="K149" s="899">
        <v>7</v>
      </c>
      <c r="L149" s="199">
        <v>8</v>
      </c>
      <c r="M149" s="1094">
        <v>9</v>
      </c>
      <c r="N149" s="1095"/>
      <c r="O149" s="1095"/>
      <c r="P149" s="1095"/>
      <c r="Q149" s="1095"/>
      <c r="R149" s="1095"/>
      <c r="S149" s="1096"/>
      <c r="T149" s="1094">
        <v>10</v>
      </c>
      <c r="U149" s="1095"/>
      <c r="V149" s="1095"/>
      <c r="W149" s="1095"/>
      <c r="X149" s="1095"/>
      <c r="Y149" s="1095"/>
      <c r="Z149" s="1095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895">
        <v>11</v>
      </c>
      <c r="AY149" s="862"/>
      <c r="AZ149" s="862"/>
      <c r="BA149" s="862"/>
      <c r="BB149" s="862"/>
      <c r="BC149" s="862"/>
      <c r="BD149" s="862"/>
      <c r="BE149" s="862"/>
    </row>
    <row r="150" spans="1:57" s="870" customFormat="1" ht="15" customHeight="1">
      <c r="A150" s="332">
        <v>1</v>
      </c>
      <c r="B150" s="873" t="s">
        <v>330</v>
      </c>
      <c r="C150" s="874" t="s">
        <v>331</v>
      </c>
      <c r="D150" s="1502"/>
      <c r="E150" s="1502"/>
      <c r="F150" s="1503"/>
      <c r="G150" s="332"/>
      <c r="H150" s="1504"/>
      <c r="I150" s="1502"/>
      <c r="J150" s="1503"/>
      <c r="K150" s="875"/>
      <c r="L150" s="321"/>
      <c r="M150" s="1480"/>
      <c r="N150" s="1478"/>
      <c r="O150" s="1478"/>
      <c r="P150" s="1478"/>
      <c r="Q150" s="1478"/>
      <c r="R150" s="1478"/>
      <c r="S150" s="1479"/>
      <c r="T150" s="331">
        <v>1</v>
      </c>
      <c r="U150" s="331">
        <v>1</v>
      </c>
      <c r="V150" s="331">
        <v>1</v>
      </c>
      <c r="W150" s="331">
        <v>1</v>
      </c>
      <c r="X150" s="331">
        <v>1</v>
      </c>
      <c r="Y150" s="331">
        <v>1</v>
      </c>
      <c r="Z150" s="331">
        <v>1</v>
      </c>
      <c r="AA150" s="331">
        <v>1</v>
      </c>
      <c r="AB150" s="331">
        <v>1</v>
      </c>
      <c r="AC150" s="331">
        <v>1</v>
      </c>
      <c r="AD150" s="331">
        <v>1</v>
      </c>
      <c r="AE150" s="331">
        <v>1</v>
      </c>
      <c r="AF150" s="331">
        <v>1</v>
      </c>
      <c r="AG150" s="331">
        <v>1</v>
      </c>
      <c r="AH150" s="331">
        <v>1</v>
      </c>
      <c r="AI150" s="331">
        <v>1</v>
      </c>
      <c r="AJ150" s="331">
        <v>1</v>
      </c>
      <c r="AK150" s="331">
        <v>1</v>
      </c>
      <c r="AL150" s="331">
        <v>1</v>
      </c>
      <c r="AM150" s="331">
        <v>1</v>
      </c>
      <c r="AN150" s="331">
        <v>1</v>
      </c>
      <c r="AO150" s="331">
        <v>1</v>
      </c>
      <c r="AP150" s="331">
        <v>1</v>
      </c>
      <c r="AQ150" s="331">
        <v>1</v>
      </c>
      <c r="AR150" s="331">
        <v>1</v>
      </c>
      <c r="AS150" s="331">
        <v>1</v>
      </c>
      <c r="AT150" s="331">
        <v>1</v>
      </c>
      <c r="AU150" s="331">
        <v>1</v>
      </c>
      <c r="AV150" s="331">
        <v>1</v>
      </c>
      <c r="AW150" s="331">
        <v>1</v>
      </c>
      <c r="AX150" s="876"/>
      <c r="AY150" s="862"/>
      <c r="AZ150" s="862"/>
      <c r="BA150" s="862"/>
      <c r="BB150" s="862"/>
      <c r="BC150" s="862"/>
      <c r="BD150" s="862"/>
      <c r="BE150" s="862"/>
    </row>
    <row r="151" spans="1:57" s="870" customFormat="1" ht="15" customHeight="1">
      <c r="A151" s="332">
        <v>2</v>
      </c>
      <c r="B151" s="873" t="s">
        <v>330</v>
      </c>
      <c r="C151" s="874" t="s">
        <v>332</v>
      </c>
      <c r="D151" s="911"/>
      <c r="E151" s="911"/>
      <c r="F151" s="912"/>
      <c r="G151" s="332"/>
      <c r="H151" s="913"/>
      <c r="I151" s="911"/>
      <c r="J151" s="912"/>
      <c r="K151" s="875"/>
      <c r="L151" s="321"/>
      <c r="M151" s="907"/>
      <c r="N151" s="905"/>
      <c r="O151" s="905"/>
      <c r="P151" s="905"/>
      <c r="Q151" s="905"/>
      <c r="R151" s="905"/>
      <c r="S151" s="906"/>
      <c r="T151" s="331">
        <v>1</v>
      </c>
      <c r="U151" s="331">
        <v>1</v>
      </c>
      <c r="V151" s="331">
        <v>1</v>
      </c>
      <c r="W151" s="331">
        <v>1</v>
      </c>
      <c r="X151" s="331">
        <v>1</v>
      </c>
      <c r="Y151" s="331">
        <v>1</v>
      </c>
      <c r="Z151" s="331">
        <v>1</v>
      </c>
      <c r="AA151" s="331">
        <v>1</v>
      </c>
      <c r="AB151" s="331">
        <v>1</v>
      </c>
      <c r="AC151" s="331">
        <v>1</v>
      </c>
      <c r="AD151" s="331">
        <v>1</v>
      </c>
      <c r="AE151" s="331">
        <v>1</v>
      </c>
      <c r="AF151" s="331">
        <v>1</v>
      </c>
      <c r="AG151" s="331">
        <v>1</v>
      </c>
      <c r="AH151" s="331">
        <v>1</v>
      </c>
      <c r="AI151" s="331">
        <v>1</v>
      </c>
      <c r="AJ151" s="331">
        <v>1</v>
      </c>
      <c r="AK151" s="331">
        <v>1</v>
      </c>
      <c r="AL151" s="331">
        <v>1</v>
      </c>
      <c r="AM151" s="331">
        <v>1</v>
      </c>
      <c r="AN151" s="331">
        <v>1</v>
      </c>
      <c r="AO151" s="331">
        <v>1</v>
      </c>
      <c r="AP151" s="331">
        <v>1</v>
      </c>
      <c r="AQ151" s="331">
        <v>1</v>
      </c>
      <c r="AR151" s="331">
        <v>1</v>
      </c>
      <c r="AS151" s="331">
        <v>1</v>
      </c>
      <c r="AT151" s="331">
        <v>1</v>
      </c>
      <c r="AU151" s="331">
        <v>1</v>
      </c>
      <c r="AV151" s="331">
        <v>1</v>
      </c>
      <c r="AW151" s="331">
        <v>1</v>
      </c>
      <c r="AX151" s="877"/>
      <c r="AY151" s="862"/>
      <c r="AZ151" s="862"/>
      <c r="BA151" s="862"/>
      <c r="BB151" s="862"/>
      <c r="BC151" s="862"/>
      <c r="BD151" s="862"/>
      <c r="BE151" s="862"/>
    </row>
    <row r="152" spans="1:57" s="870" customFormat="1" ht="15" customHeight="1">
      <c r="A152" s="332">
        <v>3</v>
      </c>
      <c r="B152" s="873" t="s">
        <v>330</v>
      </c>
      <c r="C152" s="874" t="s">
        <v>333</v>
      </c>
      <c r="D152" s="911"/>
      <c r="E152" s="911"/>
      <c r="F152" s="912"/>
      <c r="G152" s="332"/>
      <c r="H152" s="913"/>
      <c r="I152" s="911"/>
      <c r="J152" s="912"/>
      <c r="K152" s="875"/>
      <c r="L152" s="321"/>
      <c r="M152" s="907"/>
      <c r="N152" s="905"/>
      <c r="O152" s="905"/>
      <c r="P152" s="905"/>
      <c r="Q152" s="905"/>
      <c r="R152" s="905"/>
      <c r="S152" s="906"/>
      <c r="T152" s="331">
        <v>1</v>
      </c>
      <c r="U152" s="331">
        <v>1</v>
      </c>
      <c r="V152" s="331">
        <v>1</v>
      </c>
      <c r="W152" s="331">
        <v>1</v>
      </c>
      <c r="X152" s="331">
        <v>1</v>
      </c>
      <c r="Y152" s="331">
        <v>1</v>
      </c>
      <c r="Z152" s="331">
        <v>1</v>
      </c>
      <c r="AA152" s="331">
        <v>1</v>
      </c>
      <c r="AB152" s="331">
        <v>1</v>
      </c>
      <c r="AC152" s="331">
        <v>1</v>
      </c>
      <c r="AD152" s="331">
        <v>1</v>
      </c>
      <c r="AE152" s="331">
        <v>1</v>
      </c>
      <c r="AF152" s="331">
        <v>1</v>
      </c>
      <c r="AG152" s="331">
        <v>1</v>
      </c>
      <c r="AH152" s="331">
        <v>1</v>
      </c>
      <c r="AI152" s="331">
        <v>1</v>
      </c>
      <c r="AJ152" s="331">
        <v>1</v>
      </c>
      <c r="AK152" s="331">
        <v>1</v>
      </c>
      <c r="AL152" s="331">
        <v>1</v>
      </c>
      <c r="AM152" s="331">
        <v>1</v>
      </c>
      <c r="AN152" s="331">
        <v>1</v>
      </c>
      <c r="AO152" s="331">
        <v>1</v>
      </c>
      <c r="AP152" s="331">
        <v>1</v>
      </c>
      <c r="AQ152" s="331">
        <v>1</v>
      </c>
      <c r="AR152" s="331">
        <v>1</v>
      </c>
      <c r="AS152" s="331">
        <v>1</v>
      </c>
      <c r="AT152" s="331">
        <v>1</v>
      </c>
      <c r="AU152" s="331">
        <v>1</v>
      </c>
      <c r="AV152" s="331">
        <v>1</v>
      </c>
      <c r="AW152" s="331">
        <v>1</v>
      </c>
      <c r="AX152" s="877"/>
      <c r="AY152" s="862"/>
      <c r="AZ152" s="862"/>
      <c r="BA152" s="862"/>
      <c r="BB152" s="862"/>
      <c r="BC152" s="862"/>
      <c r="BD152" s="862"/>
      <c r="BE152" s="862"/>
    </row>
    <row r="153" spans="1:57" s="870" customFormat="1" ht="15" customHeight="1">
      <c r="A153" s="332">
        <v>4</v>
      </c>
      <c r="B153" s="873" t="s">
        <v>330</v>
      </c>
      <c r="C153" s="874" t="s">
        <v>334</v>
      </c>
      <c r="D153" s="911"/>
      <c r="E153" s="911"/>
      <c r="F153" s="912"/>
      <c r="G153" s="332"/>
      <c r="H153" s="913"/>
      <c r="I153" s="911"/>
      <c r="J153" s="912"/>
      <c r="K153" s="875"/>
      <c r="L153" s="878"/>
      <c r="M153" s="1499" t="s">
        <v>415</v>
      </c>
      <c r="N153" s="1500"/>
      <c r="O153" s="1500"/>
      <c r="P153" s="1500"/>
      <c r="Q153" s="1500"/>
      <c r="R153" s="1500"/>
      <c r="S153" s="1501"/>
      <c r="T153" s="331">
        <v>1</v>
      </c>
      <c r="U153" s="331">
        <v>1</v>
      </c>
      <c r="V153" s="331">
        <v>1</v>
      </c>
      <c r="W153" s="331">
        <v>1</v>
      </c>
      <c r="X153" s="331">
        <v>1</v>
      </c>
      <c r="Y153" s="331">
        <v>1</v>
      </c>
      <c r="Z153" s="331">
        <v>1</v>
      </c>
      <c r="AA153" s="331">
        <v>1</v>
      </c>
      <c r="AB153" s="331">
        <v>1</v>
      </c>
      <c r="AC153" s="331">
        <v>1</v>
      </c>
      <c r="AD153" s="331">
        <v>1</v>
      </c>
      <c r="AE153" s="331">
        <v>1</v>
      </c>
      <c r="AF153" s="331">
        <v>1</v>
      </c>
      <c r="AG153" s="331">
        <v>1</v>
      </c>
      <c r="AH153" s="331">
        <v>1</v>
      </c>
      <c r="AI153" s="331">
        <v>1</v>
      </c>
      <c r="AJ153" s="331">
        <v>1</v>
      </c>
      <c r="AK153" s="331">
        <v>1</v>
      </c>
      <c r="AL153" s="331">
        <v>1</v>
      </c>
      <c r="AM153" s="331">
        <v>1</v>
      </c>
      <c r="AN153" s="331">
        <v>1</v>
      </c>
      <c r="AO153" s="331">
        <v>1</v>
      </c>
      <c r="AP153" s="331">
        <v>1</v>
      </c>
      <c r="AQ153" s="331">
        <v>1</v>
      </c>
      <c r="AR153" s="331">
        <v>1</v>
      </c>
      <c r="AS153" s="331">
        <v>1</v>
      </c>
      <c r="AT153" s="331">
        <v>1</v>
      </c>
      <c r="AU153" s="331">
        <v>1</v>
      </c>
      <c r="AV153" s="331">
        <v>1</v>
      </c>
      <c r="AW153" s="331">
        <v>1</v>
      </c>
      <c r="AX153" s="877"/>
      <c r="AY153" s="862"/>
      <c r="AZ153" s="862"/>
      <c r="BA153" s="862"/>
      <c r="BB153" s="862"/>
      <c r="BC153" s="862"/>
      <c r="BD153" s="862"/>
      <c r="BE153" s="862"/>
    </row>
    <row r="154" spans="1:57" s="870" customFormat="1" ht="15" customHeight="1">
      <c r="A154" s="332">
        <v>5</v>
      </c>
      <c r="B154" s="873" t="s">
        <v>330</v>
      </c>
      <c r="C154" s="874" t="s">
        <v>335</v>
      </c>
      <c r="D154" s="911"/>
      <c r="E154" s="911"/>
      <c r="F154" s="912"/>
      <c r="G154" s="332"/>
      <c r="H154" s="913"/>
      <c r="I154" s="911"/>
      <c r="J154" s="912"/>
      <c r="K154" s="875"/>
      <c r="L154" s="321"/>
      <c r="M154" s="1499" t="s">
        <v>414</v>
      </c>
      <c r="N154" s="1500"/>
      <c r="O154" s="1500"/>
      <c r="P154" s="1500"/>
      <c r="Q154" s="1500"/>
      <c r="R154" s="1500"/>
      <c r="S154" s="1501"/>
      <c r="T154" s="331">
        <v>1</v>
      </c>
      <c r="U154" s="331">
        <v>1</v>
      </c>
      <c r="V154" s="331">
        <v>1</v>
      </c>
      <c r="W154" s="331">
        <v>1</v>
      </c>
      <c r="X154" s="331">
        <v>1</v>
      </c>
      <c r="Y154" s="331">
        <v>1</v>
      </c>
      <c r="Z154" s="331">
        <v>1</v>
      </c>
      <c r="AA154" s="331">
        <v>1</v>
      </c>
      <c r="AB154" s="331">
        <v>1</v>
      </c>
      <c r="AC154" s="331">
        <v>1</v>
      </c>
      <c r="AD154" s="331">
        <v>1</v>
      </c>
      <c r="AE154" s="331">
        <v>1</v>
      </c>
      <c r="AF154" s="331">
        <v>1</v>
      </c>
      <c r="AG154" s="331">
        <v>1</v>
      </c>
      <c r="AH154" s="331">
        <v>1</v>
      </c>
      <c r="AI154" s="331">
        <v>1</v>
      </c>
      <c r="AJ154" s="331">
        <v>1</v>
      </c>
      <c r="AK154" s="331">
        <v>1</v>
      </c>
      <c r="AL154" s="331">
        <v>1</v>
      </c>
      <c r="AM154" s="331">
        <v>1</v>
      </c>
      <c r="AN154" s="331">
        <v>1</v>
      </c>
      <c r="AO154" s="331">
        <v>1</v>
      </c>
      <c r="AP154" s="331">
        <v>1</v>
      </c>
      <c r="AQ154" s="331">
        <v>1</v>
      </c>
      <c r="AR154" s="331">
        <v>1</v>
      </c>
      <c r="AS154" s="331">
        <v>1</v>
      </c>
      <c r="AT154" s="331">
        <v>1</v>
      </c>
      <c r="AU154" s="331">
        <v>1</v>
      </c>
      <c r="AV154" s="331">
        <v>1</v>
      </c>
      <c r="AW154" s="331">
        <v>1</v>
      </c>
      <c r="AX154" s="877"/>
      <c r="AY154" s="862"/>
      <c r="AZ154" s="862"/>
      <c r="BA154" s="862"/>
      <c r="BB154" s="862"/>
      <c r="BC154" s="862"/>
      <c r="BD154" s="862"/>
      <c r="BE154" s="862"/>
    </row>
    <row r="155" spans="1:57" s="870" customFormat="1" ht="15" customHeight="1">
      <c r="A155" s="332">
        <v>6</v>
      </c>
      <c r="B155" s="873" t="s">
        <v>330</v>
      </c>
      <c r="C155" s="874" t="s">
        <v>336</v>
      </c>
      <c r="D155" s="1502"/>
      <c r="E155" s="1502"/>
      <c r="F155" s="1503"/>
      <c r="G155" s="332"/>
      <c r="H155" s="1504"/>
      <c r="I155" s="1502"/>
      <c r="J155" s="1503"/>
      <c r="K155" s="875"/>
      <c r="L155" s="321"/>
      <c r="M155" s="900"/>
      <c r="N155" s="905"/>
      <c r="O155" s="905"/>
      <c r="P155" s="905"/>
      <c r="Q155" s="905"/>
      <c r="R155" s="905"/>
      <c r="S155" s="906"/>
      <c r="T155" s="331">
        <v>1</v>
      </c>
      <c r="U155" s="331">
        <v>1</v>
      </c>
      <c r="V155" s="331">
        <v>1</v>
      </c>
      <c r="W155" s="331">
        <v>1</v>
      </c>
      <c r="X155" s="331">
        <v>1</v>
      </c>
      <c r="Y155" s="331">
        <v>1</v>
      </c>
      <c r="Z155" s="331">
        <v>1</v>
      </c>
      <c r="AA155" s="331">
        <v>1</v>
      </c>
      <c r="AB155" s="331">
        <v>1</v>
      </c>
      <c r="AC155" s="331">
        <v>1</v>
      </c>
      <c r="AD155" s="331">
        <v>1</v>
      </c>
      <c r="AE155" s="331">
        <v>1</v>
      </c>
      <c r="AF155" s="331">
        <v>1</v>
      </c>
      <c r="AG155" s="331">
        <v>1</v>
      </c>
      <c r="AH155" s="331">
        <v>1</v>
      </c>
      <c r="AI155" s="331">
        <v>1</v>
      </c>
      <c r="AJ155" s="331">
        <v>1</v>
      </c>
      <c r="AK155" s="331">
        <v>1</v>
      </c>
      <c r="AL155" s="331">
        <v>1</v>
      </c>
      <c r="AM155" s="331">
        <v>1</v>
      </c>
      <c r="AN155" s="331">
        <v>1</v>
      </c>
      <c r="AO155" s="331">
        <v>1</v>
      </c>
      <c r="AP155" s="331">
        <v>1</v>
      </c>
      <c r="AQ155" s="331">
        <v>1</v>
      </c>
      <c r="AR155" s="331">
        <v>1</v>
      </c>
      <c r="AS155" s="331">
        <v>1</v>
      </c>
      <c r="AT155" s="331">
        <v>1</v>
      </c>
      <c r="AU155" s="331">
        <v>1</v>
      </c>
      <c r="AV155" s="331">
        <v>1</v>
      </c>
      <c r="AW155" s="331">
        <v>1</v>
      </c>
      <c r="AX155" s="877"/>
      <c r="AY155" s="862"/>
      <c r="AZ155" s="862"/>
      <c r="BA155" s="862"/>
      <c r="BB155" s="862"/>
      <c r="BC155" s="862"/>
      <c r="BD155" s="862"/>
      <c r="BE155" s="862"/>
    </row>
    <row r="156" spans="1:57" s="870" customFormat="1" ht="15" customHeight="1">
      <c r="A156" s="332">
        <v>7</v>
      </c>
      <c r="B156" s="873" t="s">
        <v>330</v>
      </c>
      <c r="C156" s="874" t="s">
        <v>338</v>
      </c>
      <c r="D156" s="911"/>
      <c r="E156" s="911"/>
      <c r="F156" s="912"/>
      <c r="G156" s="332"/>
      <c r="H156" s="913"/>
      <c r="I156" s="911"/>
      <c r="J156" s="912"/>
      <c r="K156" s="875"/>
      <c r="L156" s="321"/>
      <c r="M156" s="907"/>
      <c r="N156" s="905"/>
      <c r="O156" s="905"/>
      <c r="P156" s="905"/>
      <c r="Q156" s="905"/>
      <c r="R156" s="905"/>
      <c r="S156" s="906"/>
      <c r="T156" s="331">
        <v>1</v>
      </c>
      <c r="U156" s="331">
        <v>1</v>
      </c>
      <c r="V156" s="331">
        <v>1</v>
      </c>
      <c r="W156" s="331">
        <v>1</v>
      </c>
      <c r="X156" s="331">
        <v>1</v>
      </c>
      <c r="Y156" s="331">
        <v>1</v>
      </c>
      <c r="Z156" s="331">
        <v>1</v>
      </c>
      <c r="AA156" s="331">
        <v>1</v>
      </c>
      <c r="AB156" s="331">
        <v>1</v>
      </c>
      <c r="AC156" s="331">
        <v>1</v>
      </c>
      <c r="AD156" s="331">
        <v>1</v>
      </c>
      <c r="AE156" s="331">
        <v>1</v>
      </c>
      <c r="AF156" s="331">
        <v>1</v>
      </c>
      <c r="AG156" s="331">
        <v>1</v>
      </c>
      <c r="AH156" s="331">
        <v>1</v>
      </c>
      <c r="AI156" s="331">
        <v>1</v>
      </c>
      <c r="AJ156" s="331">
        <v>1</v>
      </c>
      <c r="AK156" s="331">
        <v>1</v>
      </c>
      <c r="AL156" s="331">
        <v>1</v>
      </c>
      <c r="AM156" s="331">
        <v>1</v>
      </c>
      <c r="AN156" s="331">
        <v>1</v>
      </c>
      <c r="AO156" s="331">
        <v>1</v>
      </c>
      <c r="AP156" s="331">
        <v>1</v>
      </c>
      <c r="AQ156" s="331">
        <v>1</v>
      </c>
      <c r="AR156" s="331">
        <v>1</v>
      </c>
      <c r="AS156" s="331">
        <v>1</v>
      </c>
      <c r="AT156" s="331">
        <v>1</v>
      </c>
      <c r="AU156" s="331">
        <v>1</v>
      </c>
      <c r="AV156" s="331">
        <v>1</v>
      </c>
      <c r="AW156" s="331">
        <v>1</v>
      </c>
      <c r="AX156" s="877"/>
      <c r="AY156" s="862"/>
      <c r="AZ156" s="862"/>
      <c r="BA156" s="862"/>
      <c r="BB156" s="862"/>
      <c r="BC156" s="862"/>
      <c r="BD156" s="862"/>
      <c r="BE156" s="862"/>
    </row>
    <row r="157" spans="1:57" s="870" customFormat="1" ht="15" customHeight="1">
      <c r="A157" s="332">
        <v>8</v>
      </c>
      <c r="B157" s="873" t="s">
        <v>339</v>
      </c>
      <c r="C157" s="874" t="s">
        <v>340</v>
      </c>
      <c r="D157" s="911"/>
      <c r="E157" s="911"/>
      <c r="F157" s="912"/>
      <c r="G157" s="332"/>
      <c r="H157" s="913"/>
      <c r="I157" s="911"/>
      <c r="J157" s="912"/>
      <c r="K157" s="875"/>
      <c r="L157" s="321"/>
      <c r="M157" s="907"/>
      <c r="N157" s="905"/>
      <c r="O157" s="905"/>
      <c r="P157" s="905"/>
      <c r="Q157" s="905"/>
      <c r="R157" s="905"/>
      <c r="S157" s="906"/>
      <c r="T157" s="331">
        <v>1</v>
      </c>
      <c r="U157" s="331">
        <v>1</v>
      </c>
      <c r="V157" s="331">
        <v>1</v>
      </c>
      <c r="W157" s="331">
        <v>1</v>
      </c>
      <c r="X157" s="331">
        <v>1</v>
      </c>
      <c r="Y157" s="331">
        <v>1</v>
      </c>
      <c r="Z157" s="331">
        <v>1</v>
      </c>
      <c r="AA157" s="331">
        <v>1</v>
      </c>
      <c r="AB157" s="331">
        <v>1</v>
      </c>
      <c r="AC157" s="331">
        <v>1</v>
      </c>
      <c r="AD157" s="331">
        <v>1</v>
      </c>
      <c r="AE157" s="331">
        <v>1</v>
      </c>
      <c r="AF157" s="331">
        <v>1</v>
      </c>
      <c r="AG157" s="331">
        <v>1</v>
      </c>
      <c r="AH157" s="331">
        <v>1</v>
      </c>
      <c r="AI157" s="331">
        <v>1</v>
      </c>
      <c r="AJ157" s="331">
        <v>1</v>
      </c>
      <c r="AK157" s="331">
        <v>1</v>
      </c>
      <c r="AL157" s="331">
        <v>1</v>
      </c>
      <c r="AM157" s="331">
        <v>1</v>
      </c>
      <c r="AN157" s="331">
        <v>1</v>
      </c>
      <c r="AO157" s="331">
        <v>1</v>
      </c>
      <c r="AP157" s="331">
        <v>1</v>
      </c>
      <c r="AQ157" s="331">
        <v>1</v>
      </c>
      <c r="AR157" s="331">
        <v>1</v>
      </c>
      <c r="AS157" s="331">
        <v>1</v>
      </c>
      <c r="AT157" s="331">
        <v>1</v>
      </c>
      <c r="AU157" s="331">
        <v>1</v>
      </c>
      <c r="AV157" s="331">
        <v>1</v>
      </c>
      <c r="AW157" s="331">
        <v>1</v>
      </c>
      <c r="AX157" s="877"/>
      <c r="AY157" s="862"/>
      <c r="AZ157" s="862"/>
      <c r="BA157" s="862"/>
      <c r="BB157" s="862"/>
      <c r="BC157" s="862"/>
      <c r="BD157" s="862"/>
      <c r="BE157" s="862"/>
    </row>
    <row r="158" spans="1:57" s="870" customFormat="1" ht="15" customHeight="1">
      <c r="A158" s="332">
        <v>9</v>
      </c>
      <c r="B158" s="873" t="s">
        <v>341</v>
      </c>
      <c r="C158" s="874" t="s">
        <v>342</v>
      </c>
      <c r="D158" s="911"/>
      <c r="E158" s="911"/>
      <c r="F158" s="912"/>
      <c r="G158" s="332"/>
      <c r="H158" s="913"/>
      <c r="I158" s="911"/>
      <c r="J158" s="912"/>
      <c r="K158" s="875"/>
      <c r="L158" s="321"/>
      <c r="M158" s="907"/>
      <c r="N158" s="905"/>
      <c r="O158" s="905"/>
      <c r="P158" s="905"/>
      <c r="Q158" s="905"/>
      <c r="R158" s="905"/>
      <c r="S158" s="906"/>
      <c r="T158" s="331">
        <v>1</v>
      </c>
      <c r="U158" s="331">
        <v>1</v>
      </c>
      <c r="V158" s="331">
        <v>1</v>
      </c>
      <c r="W158" s="331">
        <v>1</v>
      </c>
      <c r="X158" s="331">
        <v>1</v>
      </c>
      <c r="Y158" s="331">
        <v>1</v>
      </c>
      <c r="Z158" s="331">
        <v>1</v>
      </c>
      <c r="AA158" s="331">
        <v>1</v>
      </c>
      <c r="AB158" s="331">
        <v>1</v>
      </c>
      <c r="AC158" s="331">
        <v>1</v>
      </c>
      <c r="AD158" s="331">
        <v>1</v>
      </c>
      <c r="AE158" s="331">
        <v>1</v>
      </c>
      <c r="AF158" s="331">
        <v>1</v>
      </c>
      <c r="AG158" s="331">
        <v>1</v>
      </c>
      <c r="AH158" s="331">
        <v>1</v>
      </c>
      <c r="AI158" s="331">
        <v>1</v>
      </c>
      <c r="AJ158" s="331">
        <v>1</v>
      </c>
      <c r="AK158" s="331">
        <v>1</v>
      </c>
      <c r="AL158" s="331">
        <v>1</v>
      </c>
      <c r="AM158" s="331">
        <v>1</v>
      </c>
      <c r="AN158" s="331">
        <v>1</v>
      </c>
      <c r="AO158" s="331">
        <v>1</v>
      </c>
      <c r="AP158" s="331">
        <v>1</v>
      </c>
      <c r="AQ158" s="331">
        <v>1</v>
      </c>
      <c r="AR158" s="331">
        <v>1</v>
      </c>
      <c r="AS158" s="331">
        <v>1</v>
      </c>
      <c r="AT158" s="331">
        <v>1</v>
      </c>
      <c r="AU158" s="331">
        <v>1</v>
      </c>
      <c r="AV158" s="331">
        <v>1</v>
      </c>
      <c r="AW158" s="331">
        <v>1</v>
      </c>
      <c r="AX158" s="877"/>
      <c r="AY158" s="862"/>
      <c r="AZ158" s="862"/>
      <c r="BA158" s="862"/>
      <c r="BB158" s="862"/>
      <c r="BC158" s="862"/>
      <c r="BD158" s="862"/>
      <c r="BE158" s="862"/>
    </row>
    <row r="159" spans="1:57" s="870" customFormat="1" ht="15" customHeight="1">
      <c r="A159" s="332">
        <v>10</v>
      </c>
      <c r="B159" s="873" t="s">
        <v>341</v>
      </c>
      <c r="C159" s="874" t="s">
        <v>343</v>
      </c>
      <c r="D159" s="911"/>
      <c r="E159" s="911"/>
      <c r="F159" s="912"/>
      <c r="G159" s="332"/>
      <c r="H159" s="913"/>
      <c r="I159" s="911"/>
      <c r="J159" s="912"/>
      <c r="K159" s="875"/>
      <c r="L159" s="321"/>
      <c r="M159" s="1499" t="s">
        <v>1133</v>
      </c>
      <c r="N159" s="1500"/>
      <c r="O159" s="1500"/>
      <c r="P159" s="1500"/>
      <c r="Q159" s="1500"/>
      <c r="R159" s="1500"/>
      <c r="S159" s="1501"/>
      <c r="T159" s="331">
        <v>1</v>
      </c>
      <c r="U159" s="331">
        <v>1</v>
      </c>
      <c r="V159" s="331">
        <v>1</v>
      </c>
      <c r="W159" s="331">
        <v>1</v>
      </c>
      <c r="X159" s="331">
        <v>1</v>
      </c>
      <c r="Y159" s="331">
        <v>1</v>
      </c>
      <c r="Z159" s="331">
        <v>1</v>
      </c>
      <c r="AA159" s="331">
        <v>1</v>
      </c>
      <c r="AB159" s="331">
        <v>1</v>
      </c>
      <c r="AC159" s="331">
        <v>1</v>
      </c>
      <c r="AD159" s="331">
        <v>1</v>
      </c>
      <c r="AE159" s="331">
        <v>1</v>
      </c>
      <c r="AF159" s="331">
        <v>1</v>
      </c>
      <c r="AG159" s="331">
        <v>1</v>
      </c>
      <c r="AH159" s="331">
        <v>1</v>
      </c>
      <c r="AI159" s="331">
        <v>1</v>
      </c>
      <c r="AJ159" s="331">
        <v>1</v>
      </c>
      <c r="AK159" s="331">
        <v>1</v>
      </c>
      <c r="AL159" s="331">
        <v>1</v>
      </c>
      <c r="AM159" s="331">
        <v>1</v>
      </c>
      <c r="AN159" s="331">
        <v>1</v>
      </c>
      <c r="AO159" s="331">
        <v>1</v>
      </c>
      <c r="AP159" s="331">
        <v>1</v>
      </c>
      <c r="AQ159" s="331">
        <v>1</v>
      </c>
      <c r="AR159" s="331">
        <v>1</v>
      </c>
      <c r="AS159" s="331">
        <v>1</v>
      </c>
      <c r="AT159" s="331">
        <v>1</v>
      </c>
      <c r="AU159" s="331">
        <v>1</v>
      </c>
      <c r="AV159" s="331">
        <v>1</v>
      </c>
      <c r="AW159" s="331">
        <v>1</v>
      </c>
      <c r="AX159" s="877"/>
      <c r="AY159" s="862"/>
      <c r="AZ159" s="862"/>
      <c r="BA159" s="862"/>
      <c r="BB159" s="862"/>
      <c r="BC159" s="862"/>
      <c r="BD159" s="862"/>
      <c r="BE159" s="862"/>
    </row>
    <row r="160" spans="1:57" s="870" customFormat="1" ht="15" customHeight="1">
      <c r="A160" s="332">
        <v>11</v>
      </c>
      <c r="B160" s="873" t="s">
        <v>344</v>
      </c>
      <c r="C160" s="874" t="s">
        <v>345</v>
      </c>
      <c r="D160" s="911"/>
      <c r="E160" s="911"/>
      <c r="F160" s="912"/>
      <c r="G160" s="332"/>
      <c r="H160" s="913"/>
      <c r="I160" s="911"/>
      <c r="J160" s="912"/>
      <c r="K160" s="875"/>
      <c r="L160" s="321"/>
      <c r="M160" s="1499"/>
      <c r="N160" s="1500"/>
      <c r="O160" s="1500"/>
      <c r="P160" s="1500"/>
      <c r="Q160" s="1500"/>
      <c r="R160" s="1500"/>
      <c r="S160" s="1501"/>
      <c r="T160" s="331">
        <v>1</v>
      </c>
      <c r="U160" s="331">
        <v>1</v>
      </c>
      <c r="V160" s="331">
        <v>1</v>
      </c>
      <c r="W160" s="331">
        <v>1</v>
      </c>
      <c r="X160" s="331">
        <v>1</v>
      </c>
      <c r="Y160" s="331">
        <v>1</v>
      </c>
      <c r="Z160" s="331">
        <v>1</v>
      </c>
      <c r="AA160" s="331">
        <v>1</v>
      </c>
      <c r="AB160" s="331">
        <v>1</v>
      </c>
      <c r="AC160" s="331">
        <v>1</v>
      </c>
      <c r="AD160" s="331">
        <v>1</v>
      </c>
      <c r="AE160" s="331">
        <v>1</v>
      </c>
      <c r="AF160" s="331">
        <v>1</v>
      </c>
      <c r="AG160" s="331">
        <v>1</v>
      </c>
      <c r="AH160" s="331">
        <v>1</v>
      </c>
      <c r="AI160" s="331">
        <v>1</v>
      </c>
      <c r="AJ160" s="331">
        <v>1</v>
      </c>
      <c r="AK160" s="331">
        <v>1</v>
      </c>
      <c r="AL160" s="331">
        <v>1</v>
      </c>
      <c r="AM160" s="331">
        <v>1</v>
      </c>
      <c r="AN160" s="331">
        <v>1</v>
      </c>
      <c r="AO160" s="331">
        <v>1</v>
      </c>
      <c r="AP160" s="331">
        <v>1</v>
      </c>
      <c r="AQ160" s="331">
        <v>1</v>
      </c>
      <c r="AR160" s="331">
        <v>1</v>
      </c>
      <c r="AS160" s="331">
        <v>1</v>
      </c>
      <c r="AT160" s="331">
        <v>1</v>
      </c>
      <c r="AU160" s="331">
        <v>1</v>
      </c>
      <c r="AV160" s="331">
        <v>1</v>
      </c>
      <c r="AW160" s="331">
        <v>1</v>
      </c>
      <c r="AX160" s="877"/>
      <c r="AY160" s="862"/>
      <c r="AZ160" s="862"/>
      <c r="BA160" s="862"/>
      <c r="BB160" s="862"/>
      <c r="BC160" s="862"/>
      <c r="BD160" s="862"/>
      <c r="BE160" s="862"/>
    </row>
    <row r="161" spans="1:57" s="870" customFormat="1" ht="15" customHeight="1">
      <c r="A161" s="332">
        <v>12</v>
      </c>
      <c r="B161" s="873" t="s">
        <v>344</v>
      </c>
      <c r="C161" s="874" t="s">
        <v>346</v>
      </c>
      <c r="D161" s="913"/>
      <c r="E161" s="911"/>
      <c r="F161" s="912"/>
      <c r="G161" s="332"/>
      <c r="H161" s="913"/>
      <c r="I161" s="911"/>
      <c r="J161" s="912"/>
      <c r="K161" s="875"/>
      <c r="L161" s="321"/>
      <c r="M161" s="907"/>
      <c r="N161" s="905"/>
      <c r="O161" s="905"/>
      <c r="P161" s="905"/>
      <c r="Q161" s="905"/>
      <c r="R161" s="905"/>
      <c r="S161" s="906"/>
      <c r="T161" s="331">
        <v>1</v>
      </c>
      <c r="U161" s="331">
        <v>1</v>
      </c>
      <c r="V161" s="331">
        <v>1</v>
      </c>
      <c r="W161" s="331">
        <v>1</v>
      </c>
      <c r="X161" s="331">
        <v>1</v>
      </c>
      <c r="Y161" s="331">
        <v>1</v>
      </c>
      <c r="Z161" s="331">
        <v>1</v>
      </c>
      <c r="AA161" s="331">
        <v>1</v>
      </c>
      <c r="AB161" s="331">
        <v>1</v>
      </c>
      <c r="AC161" s="331">
        <v>1</v>
      </c>
      <c r="AD161" s="331">
        <v>1</v>
      </c>
      <c r="AE161" s="331">
        <v>1</v>
      </c>
      <c r="AF161" s="331">
        <v>1</v>
      </c>
      <c r="AG161" s="331">
        <v>1</v>
      </c>
      <c r="AH161" s="331">
        <v>1</v>
      </c>
      <c r="AI161" s="331">
        <v>1</v>
      </c>
      <c r="AJ161" s="331">
        <v>1</v>
      </c>
      <c r="AK161" s="331">
        <v>1</v>
      </c>
      <c r="AL161" s="331">
        <v>1</v>
      </c>
      <c r="AM161" s="331">
        <v>1</v>
      </c>
      <c r="AN161" s="331">
        <v>1</v>
      </c>
      <c r="AO161" s="331">
        <v>1</v>
      </c>
      <c r="AP161" s="331">
        <v>1</v>
      </c>
      <c r="AQ161" s="331">
        <v>1</v>
      </c>
      <c r="AR161" s="331">
        <v>1</v>
      </c>
      <c r="AS161" s="331">
        <v>1</v>
      </c>
      <c r="AT161" s="331">
        <v>1</v>
      </c>
      <c r="AU161" s="331">
        <v>1</v>
      </c>
      <c r="AV161" s="331">
        <v>1</v>
      </c>
      <c r="AW161" s="331">
        <v>1</v>
      </c>
      <c r="AX161" s="877"/>
      <c r="AY161" s="862"/>
      <c r="AZ161" s="862"/>
      <c r="BA161" s="862"/>
      <c r="BB161" s="862"/>
      <c r="BC161" s="862"/>
      <c r="BD161" s="862"/>
      <c r="BE161" s="862"/>
    </row>
    <row r="162" spans="1:57" s="870" customFormat="1" ht="15" customHeight="1">
      <c r="A162" s="332">
        <v>13</v>
      </c>
      <c r="B162" s="873" t="s">
        <v>347</v>
      </c>
      <c r="C162" s="874" t="s">
        <v>348</v>
      </c>
      <c r="D162" s="913"/>
      <c r="E162" s="911"/>
      <c r="F162" s="912"/>
      <c r="G162" s="332"/>
      <c r="H162" s="913"/>
      <c r="I162" s="911"/>
      <c r="J162" s="912"/>
      <c r="K162" s="875"/>
      <c r="L162" s="321"/>
      <c r="M162" s="907"/>
      <c r="N162" s="905"/>
      <c r="O162" s="1478"/>
      <c r="P162" s="1478"/>
      <c r="Q162" s="905"/>
      <c r="R162" s="905"/>
      <c r="S162" s="906"/>
      <c r="T162" s="331">
        <v>1</v>
      </c>
      <c r="U162" s="331">
        <v>1</v>
      </c>
      <c r="V162" s="331">
        <v>1</v>
      </c>
      <c r="W162" s="331">
        <v>1</v>
      </c>
      <c r="X162" s="331">
        <v>1</v>
      </c>
      <c r="Y162" s="331">
        <v>1</v>
      </c>
      <c r="Z162" s="331">
        <v>1</v>
      </c>
      <c r="AA162" s="331">
        <v>1</v>
      </c>
      <c r="AB162" s="331">
        <v>1</v>
      </c>
      <c r="AC162" s="331">
        <v>1</v>
      </c>
      <c r="AD162" s="331">
        <v>1</v>
      </c>
      <c r="AE162" s="331">
        <v>1</v>
      </c>
      <c r="AF162" s="331">
        <v>1</v>
      </c>
      <c r="AG162" s="331">
        <v>1</v>
      </c>
      <c r="AH162" s="331">
        <v>1</v>
      </c>
      <c r="AI162" s="331">
        <v>1</v>
      </c>
      <c r="AJ162" s="331">
        <v>1</v>
      </c>
      <c r="AK162" s="331">
        <v>1</v>
      </c>
      <c r="AL162" s="331">
        <v>1</v>
      </c>
      <c r="AM162" s="331">
        <v>1</v>
      </c>
      <c r="AN162" s="331">
        <v>1</v>
      </c>
      <c r="AO162" s="331">
        <v>1</v>
      </c>
      <c r="AP162" s="331">
        <v>1</v>
      </c>
      <c r="AQ162" s="331">
        <v>1</v>
      </c>
      <c r="AR162" s="331">
        <v>1</v>
      </c>
      <c r="AS162" s="331">
        <v>1</v>
      </c>
      <c r="AT162" s="331">
        <v>1</v>
      </c>
      <c r="AU162" s="331">
        <v>1</v>
      </c>
      <c r="AV162" s="331">
        <v>1</v>
      </c>
      <c r="AW162" s="331">
        <v>1</v>
      </c>
      <c r="AX162" s="877"/>
      <c r="AY162" s="862"/>
      <c r="AZ162" s="862"/>
      <c r="BA162" s="862"/>
      <c r="BB162" s="862"/>
      <c r="BC162" s="862"/>
      <c r="BD162" s="862"/>
      <c r="BE162" s="862"/>
    </row>
    <row r="163" spans="1:57" s="870" customFormat="1" ht="15" customHeight="1">
      <c r="A163" s="332">
        <v>14</v>
      </c>
      <c r="B163" s="873" t="s">
        <v>347</v>
      </c>
      <c r="C163" s="874" t="s">
        <v>349</v>
      </c>
      <c r="D163" s="913"/>
      <c r="E163" s="911"/>
      <c r="F163" s="912"/>
      <c r="G163" s="332"/>
      <c r="H163" s="913"/>
      <c r="I163" s="911"/>
      <c r="J163" s="912"/>
      <c r="K163" s="875"/>
      <c r="L163" s="321"/>
      <c r="M163" s="1499"/>
      <c r="N163" s="1500"/>
      <c r="O163" s="1500"/>
      <c r="P163" s="1500"/>
      <c r="Q163" s="1500"/>
      <c r="R163" s="1500"/>
      <c r="S163" s="1501"/>
      <c r="T163" s="331">
        <v>1</v>
      </c>
      <c r="U163" s="331">
        <v>1</v>
      </c>
      <c r="V163" s="331">
        <v>1</v>
      </c>
      <c r="W163" s="331">
        <v>1</v>
      </c>
      <c r="X163" s="331">
        <v>1</v>
      </c>
      <c r="Y163" s="331">
        <v>1</v>
      </c>
      <c r="Z163" s="331">
        <v>1</v>
      </c>
      <c r="AA163" s="331">
        <v>1</v>
      </c>
      <c r="AB163" s="331">
        <v>1</v>
      </c>
      <c r="AC163" s="331">
        <v>1</v>
      </c>
      <c r="AD163" s="331">
        <v>1</v>
      </c>
      <c r="AE163" s="331">
        <v>1</v>
      </c>
      <c r="AF163" s="331">
        <v>1</v>
      </c>
      <c r="AG163" s="331">
        <v>1</v>
      </c>
      <c r="AH163" s="331">
        <v>1</v>
      </c>
      <c r="AI163" s="331">
        <v>1</v>
      </c>
      <c r="AJ163" s="331">
        <v>1</v>
      </c>
      <c r="AK163" s="331">
        <v>1</v>
      </c>
      <c r="AL163" s="331">
        <v>1</v>
      </c>
      <c r="AM163" s="331">
        <v>1</v>
      </c>
      <c r="AN163" s="331">
        <v>1</v>
      </c>
      <c r="AO163" s="331">
        <v>1</v>
      </c>
      <c r="AP163" s="331">
        <v>1</v>
      </c>
      <c r="AQ163" s="331">
        <v>1</v>
      </c>
      <c r="AR163" s="331">
        <v>1</v>
      </c>
      <c r="AS163" s="331">
        <v>1</v>
      </c>
      <c r="AT163" s="331">
        <v>1</v>
      </c>
      <c r="AU163" s="331">
        <v>1</v>
      </c>
      <c r="AV163" s="331">
        <v>1</v>
      </c>
      <c r="AW163" s="331">
        <v>1</v>
      </c>
      <c r="AX163" s="877"/>
      <c r="AY163" s="862"/>
      <c r="AZ163" s="862"/>
      <c r="BA163" s="862"/>
      <c r="BB163" s="862"/>
      <c r="BC163" s="862"/>
      <c r="BD163" s="862"/>
      <c r="BE163" s="862"/>
    </row>
    <row r="164" spans="1:57" s="870" customFormat="1" ht="15" customHeight="1">
      <c r="A164" s="332">
        <v>15</v>
      </c>
      <c r="B164" s="873" t="s">
        <v>347</v>
      </c>
      <c r="C164" s="874">
        <v>1595</v>
      </c>
      <c r="D164" s="913"/>
      <c r="E164" s="911"/>
      <c r="F164" s="912"/>
      <c r="G164" s="332"/>
      <c r="H164" s="913"/>
      <c r="I164" s="911"/>
      <c r="J164" s="912"/>
      <c r="K164" s="875"/>
      <c r="L164" s="321"/>
      <c r="M164" s="1480"/>
      <c r="N164" s="1478"/>
      <c r="O164" s="1478"/>
      <c r="P164" s="905"/>
      <c r="Q164" s="905"/>
      <c r="R164" s="905"/>
      <c r="S164" s="906"/>
      <c r="T164" s="331">
        <v>1</v>
      </c>
      <c r="U164" s="331">
        <v>1</v>
      </c>
      <c r="V164" s="331">
        <v>1</v>
      </c>
      <c r="W164" s="331">
        <v>1</v>
      </c>
      <c r="X164" s="331">
        <v>1</v>
      </c>
      <c r="Y164" s="331">
        <v>1</v>
      </c>
      <c r="Z164" s="331">
        <v>1</v>
      </c>
      <c r="AA164" s="331">
        <v>1</v>
      </c>
      <c r="AB164" s="331">
        <v>1</v>
      </c>
      <c r="AC164" s="331">
        <v>1</v>
      </c>
      <c r="AD164" s="331">
        <v>1</v>
      </c>
      <c r="AE164" s="331">
        <v>1</v>
      </c>
      <c r="AF164" s="331">
        <v>1</v>
      </c>
      <c r="AG164" s="331">
        <v>1</v>
      </c>
      <c r="AH164" s="331">
        <v>1</v>
      </c>
      <c r="AI164" s="331">
        <v>1</v>
      </c>
      <c r="AJ164" s="331">
        <v>1</v>
      </c>
      <c r="AK164" s="331">
        <v>1</v>
      </c>
      <c r="AL164" s="331">
        <v>1</v>
      </c>
      <c r="AM164" s="331">
        <v>1</v>
      </c>
      <c r="AN164" s="331">
        <v>1</v>
      </c>
      <c r="AO164" s="331">
        <v>1</v>
      </c>
      <c r="AP164" s="331">
        <v>1</v>
      </c>
      <c r="AQ164" s="331">
        <v>1</v>
      </c>
      <c r="AR164" s="331">
        <v>1</v>
      </c>
      <c r="AS164" s="331">
        <v>1</v>
      </c>
      <c r="AT164" s="331">
        <v>1</v>
      </c>
      <c r="AU164" s="331">
        <v>1</v>
      </c>
      <c r="AV164" s="331">
        <v>1</v>
      </c>
      <c r="AW164" s="331">
        <v>1</v>
      </c>
      <c r="AX164" s="877"/>
      <c r="AY164" s="862"/>
      <c r="AZ164" s="862"/>
      <c r="BA164" s="862"/>
      <c r="BB164" s="862"/>
      <c r="BC164" s="862"/>
      <c r="BD164" s="862"/>
      <c r="BE164" s="862"/>
    </row>
    <row r="165" spans="1:57" s="870" customFormat="1" ht="15" customHeight="1">
      <c r="A165" s="332">
        <v>16</v>
      </c>
      <c r="B165" s="873" t="s">
        <v>347</v>
      </c>
      <c r="C165" s="874" t="s">
        <v>350</v>
      </c>
      <c r="D165" s="913"/>
      <c r="E165" s="911"/>
      <c r="F165" s="912"/>
      <c r="G165" s="332"/>
      <c r="H165" s="913"/>
      <c r="I165" s="911"/>
      <c r="J165" s="912"/>
      <c r="K165" s="875"/>
      <c r="L165" s="321"/>
      <c r="M165" s="907"/>
      <c r="N165" s="905"/>
      <c r="O165" s="905"/>
      <c r="P165" s="905"/>
      <c r="Q165" s="905"/>
      <c r="R165" s="905"/>
      <c r="S165" s="906"/>
      <c r="T165" s="331">
        <v>1</v>
      </c>
      <c r="U165" s="331">
        <v>1</v>
      </c>
      <c r="V165" s="331">
        <v>1</v>
      </c>
      <c r="W165" s="331">
        <v>1</v>
      </c>
      <c r="X165" s="331">
        <v>1</v>
      </c>
      <c r="Y165" s="331">
        <v>1</v>
      </c>
      <c r="Z165" s="331">
        <v>1</v>
      </c>
      <c r="AA165" s="331">
        <v>1</v>
      </c>
      <c r="AB165" s="331">
        <v>1</v>
      </c>
      <c r="AC165" s="331">
        <v>1</v>
      </c>
      <c r="AD165" s="331">
        <v>1</v>
      </c>
      <c r="AE165" s="331">
        <v>1</v>
      </c>
      <c r="AF165" s="331">
        <v>1</v>
      </c>
      <c r="AG165" s="331">
        <v>1</v>
      </c>
      <c r="AH165" s="331">
        <v>1</v>
      </c>
      <c r="AI165" s="331">
        <v>1</v>
      </c>
      <c r="AJ165" s="331">
        <v>1</v>
      </c>
      <c r="AK165" s="331">
        <v>1</v>
      </c>
      <c r="AL165" s="331">
        <v>1</v>
      </c>
      <c r="AM165" s="331">
        <v>1</v>
      </c>
      <c r="AN165" s="331">
        <v>1</v>
      </c>
      <c r="AO165" s="331">
        <v>1</v>
      </c>
      <c r="AP165" s="331">
        <v>1</v>
      </c>
      <c r="AQ165" s="331">
        <v>1</v>
      </c>
      <c r="AR165" s="331">
        <v>1</v>
      </c>
      <c r="AS165" s="331">
        <v>1</v>
      </c>
      <c r="AT165" s="331">
        <v>1</v>
      </c>
      <c r="AU165" s="331">
        <v>1</v>
      </c>
      <c r="AV165" s="331">
        <v>1</v>
      </c>
      <c r="AW165" s="331">
        <v>1</v>
      </c>
      <c r="AX165" s="877"/>
      <c r="AY165" s="862"/>
      <c r="AZ165" s="862"/>
      <c r="BA165" s="862"/>
      <c r="BB165" s="862"/>
      <c r="BC165" s="862"/>
      <c r="BD165" s="862"/>
      <c r="BE165" s="862"/>
    </row>
    <row r="166" spans="1:57" s="870" customFormat="1" ht="15" customHeight="1">
      <c r="A166" s="332">
        <v>17</v>
      </c>
      <c r="B166" s="873" t="s">
        <v>347</v>
      </c>
      <c r="C166" s="874">
        <v>1594</v>
      </c>
      <c r="D166" s="913"/>
      <c r="E166" s="911"/>
      <c r="F166" s="912"/>
      <c r="G166" s="332"/>
      <c r="H166" s="913"/>
      <c r="I166" s="911"/>
      <c r="J166" s="912"/>
      <c r="K166" s="875"/>
      <c r="L166" s="321"/>
      <c r="M166" s="907"/>
      <c r="N166" s="905"/>
      <c r="O166" s="1478"/>
      <c r="P166" s="1478"/>
      <c r="Q166" s="905"/>
      <c r="R166" s="905"/>
      <c r="S166" s="906"/>
      <c r="T166" s="331">
        <v>1</v>
      </c>
      <c r="U166" s="331">
        <v>1</v>
      </c>
      <c r="V166" s="331">
        <v>1</v>
      </c>
      <c r="W166" s="331">
        <v>1</v>
      </c>
      <c r="X166" s="331">
        <v>1</v>
      </c>
      <c r="Y166" s="331">
        <v>1</v>
      </c>
      <c r="Z166" s="331">
        <v>1</v>
      </c>
      <c r="AA166" s="331">
        <v>1</v>
      </c>
      <c r="AB166" s="331">
        <v>1</v>
      </c>
      <c r="AC166" s="331">
        <v>1</v>
      </c>
      <c r="AD166" s="331">
        <v>1</v>
      </c>
      <c r="AE166" s="331">
        <v>1</v>
      </c>
      <c r="AF166" s="331">
        <v>1</v>
      </c>
      <c r="AG166" s="331">
        <v>1</v>
      </c>
      <c r="AH166" s="331">
        <v>1</v>
      </c>
      <c r="AI166" s="331">
        <v>1</v>
      </c>
      <c r="AJ166" s="331">
        <v>1</v>
      </c>
      <c r="AK166" s="331">
        <v>1</v>
      </c>
      <c r="AL166" s="331">
        <v>1</v>
      </c>
      <c r="AM166" s="331">
        <v>1</v>
      </c>
      <c r="AN166" s="331">
        <v>1</v>
      </c>
      <c r="AO166" s="331">
        <v>1</v>
      </c>
      <c r="AP166" s="331">
        <v>1</v>
      </c>
      <c r="AQ166" s="331">
        <v>1</v>
      </c>
      <c r="AR166" s="331">
        <v>1</v>
      </c>
      <c r="AS166" s="331">
        <v>1</v>
      </c>
      <c r="AT166" s="331">
        <v>1</v>
      </c>
      <c r="AU166" s="331">
        <v>1</v>
      </c>
      <c r="AV166" s="331">
        <v>1</v>
      </c>
      <c r="AW166" s="331">
        <v>1</v>
      </c>
      <c r="AX166" s="877"/>
      <c r="AY166" s="862"/>
      <c r="AZ166" s="862"/>
      <c r="BA166" s="862"/>
      <c r="BB166" s="862"/>
      <c r="BC166" s="862"/>
      <c r="BD166" s="862"/>
      <c r="BE166" s="862"/>
    </row>
    <row r="167" spans="1:57" s="870" customFormat="1" ht="15" customHeight="1">
      <c r="A167" s="332">
        <v>18</v>
      </c>
      <c r="B167" s="873" t="s">
        <v>351</v>
      </c>
      <c r="C167" s="874" t="s">
        <v>352</v>
      </c>
      <c r="D167" s="913"/>
      <c r="E167" s="911"/>
      <c r="F167" s="912"/>
      <c r="G167" s="332"/>
      <c r="H167" s="913"/>
      <c r="I167" s="911"/>
      <c r="J167" s="912"/>
      <c r="K167" s="875"/>
      <c r="L167" s="321"/>
      <c r="M167" s="907"/>
      <c r="N167" s="905"/>
      <c r="O167" s="905"/>
      <c r="P167" s="905"/>
      <c r="Q167" s="905"/>
      <c r="R167" s="905"/>
      <c r="S167" s="906"/>
      <c r="T167" s="331">
        <v>1</v>
      </c>
      <c r="U167" s="331">
        <v>1</v>
      </c>
      <c r="V167" s="331">
        <v>1</v>
      </c>
      <c r="W167" s="331">
        <v>1</v>
      </c>
      <c r="X167" s="331">
        <v>1</v>
      </c>
      <c r="Y167" s="331">
        <v>1</v>
      </c>
      <c r="Z167" s="331">
        <v>1</v>
      </c>
      <c r="AA167" s="331">
        <v>1</v>
      </c>
      <c r="AB167" s="331">
        <v>1</v>
      </c>
      <c r="AC167" s="331">
        <v>1</v>
      </c>
      <c r="AD167" s="331">
        <v>1</v>
      </c>
      <c r="AE167" s="331">
        <v>1</v>
      </c>
      <c r="AF167" s="331">
        <v>1</v>
      </c>
      <c r="AG167" s="331">
        <v>1</v>
      </c>
      <c r="AH167" s="331">
        <v>1</v>
      </c>
      <c r="AI167" s="331">
        <v>1</v>
      </c>
      <c r="AJ167" s="331">
        <v>1</v>
      </c>
      <c r="AK167" s="331">
        <v>1</v>
      </c>
      <c r="AL167" s="331">
        <v>1</v>
      </c>
      <c r="AM167" s="331">
        <v>1</v>
      </c>
      <c r="AN167" s="331">
        <v>1</v>
      </c>
      <c r="AO167" s="331">
        <v>1</v>
      </c>
      <c r="AP167" s="331">
        <v>1</v>
      </c>
      <c r="AQ167" s="331">
        <v>1</v>
      </c>
      <c r="AR167" s="331">
        <v>1</v>
      </c>
      <c r="AS167" s="331">
        <v>1</v>
      </c>
      <c r="AT167" s="331">
        <v>1</v>
      </c>
      <c r="AU167" s="331">
        <v>1</v>
      </c>
      <c r="AV167" s="331">
        <v>1</v>
      </c>
      <c r="AW167" s="331">
        <v>1</v>
      </c>
      <c r="AX167" s="877"/>
      <c r="AY167" s="862"/>
      <c r="AZ167" s="862"/>
      <c r="BA167" s="862"/>
      <c r="BB167" s="862"/>
      <c r="BC167" s="862"/>
      <c r="BD167" s="862"/>
      <c r="BE167" s="862"/>
    </row>
    <row r="168" spans="1:57" s="870" customFormat="1" ht="15" customHeight="1">
      <c r="A168" s="332">
        <v>19</v>
      </c>
      <c r="B168" s="873" t="s">
        <v>353</v>
      </c>
      <c r="C168" s="874" t="s">
        <v>354</v>
      </c>
      <c r="D168" s="913"/>
      <c r="E168" s="911"/>
      <c r="F168" s="912"/>
      <c r="G168" s="332"/>
      <c r="H168" s="913"/>
      <c r="I168" s="911"/>
      <c r="J168" s="912"/>
      <c r="K168" s="875"/>
      <c r="L168" s="321"/>
      <c r="M168" s="1499" t="s">
        <v>1288</v>
      </c>
      <c r="N168" s="1505"/>
      <c r="O168" s="1505"/>
      <c r="P168" s="1505"/>
      <c r="Q168" s="1505"/>
      <c r="R168" s="1505"/>
      <c r="S168" s="1506"/>
      <c r="T168" s="331">
        <v>1</v>
      </c>
      <c r="U168" s="331">
        <v>1</v>
      </c>
      <c r="V168" s="331">
        <v>1</v>
      </c>
      <c r="W168" s="331">
        <v>1</v>
      </c>
      <c r="X168" s="331">
        <v>1</v>
      </c>
      <c r="Y168" s="331">
        <v>1</v>
      </c>
      <c r="Z168" s="331">
        <v>1</v>
      </c>
      <c r="AA168" s="331">
        <v>1</v>
      </c>
      <c r="AB168" s="331">
        <v>1</v>
      </c>
      <c r="AC168" s="331">
        <v>1</v>
      </c>
      <c r="AD168" s="331">
        <v>1</v>
      </c>
      <c r="AE168" s="331">
        <v>1</v>
      </c>
      <c r="AF168" s="331">
        <v>1</v>
      </c>
      <c r="AG168" s="331">
        <v>1</v>
      </c>
      <c r="AH168" s="331">
        <v>1</v>
      </c>
      <c r="AI168" s="331">
        <v>1</v>
      </c>
      <c r="AJ168" s="331">
        <v>1</v>
      </c>
      <c r="AK168" s="331">
        <v>1</v>
      </c>
      <c r="AL168" s="331">
        <v>1</v>
      </c>
      <c r="AM168" s="331">
        <v>1</v>
      </c>
      <c r="AN168" s="331">
        <v>1</v>
      </c>
      <c r="AO168" s="331">
        <v>1</v>
      </c>
      <c r="AP168" s="331">
        <v>1</v>
      </c>
      <c r="AQ168" s="331">
        <v>1</v>
      </c>
      <c r="AR168" s="331">
        <v>1</v>
      </c>
      <c r="AS168" s="331">
        <v>1</v>
      </c>
      <c r="AT168" s="331">
        <v>1</v>
      </c>
      <c r="AU168" s="331">
        <v>1</v>
      </c>
      <c r="AV168" s="331">
        <v>1</v>
      </c>
      <c r="AW168" s="331">
        <v>1</v>
      </c>
      <c r="AX168" s="877"/>
      <c r="AY168" s="862"/>
      <c r="AZ168" s="862"/>
      <c r="BA168" s="862"/>
      <c r="BB168" s="862"/>
      <c r="BC168" s="862"/>
      <c r="BD168" s="862"/>
      <c r="BE168" s="862"/>
    </row>
    <row r="169" spans="1:57" s="870" customFormat="1" ht="15" customHeight="1">
      <c r="A169" s="332">
        <v>20</v>
      </c>
      <c r="B169" s="873" t="s">
        <v>353</v>
      </c>
      <c r="C169" s="874" t="s">
        <v>355</v>
      </c>
      <c r="D169" s="913"/>
      <c r="E169" s="911"/>
      <c r="F169" s="912"/>
      <c r="G169" s="332"/>
      <c r="H169" s="913"/>
      <c r="I169" s="911"/>
      <c r="J169" s="912"/>
      <c r="K169" s="875"/>
      <c r="L169" s="321"/>
      <c r="M169" s="907"/>
      <c r="N169" s="905"/>
      <c r="O169" s="905"/>
      <c r="P169" s="905"/>
      <c r="Q169" s="905"/>
      <c r="R169" s="905"/>
      <c r="S169" s="906"/>
      <c r="T169" s="331">
        <v>1</v>
      </c>
      <c r="U169" s="331">
        <v>1</v>
      </c>
      <c r="V169" s="331">
        <v>1</v>
      </c>
      <c r="W169" s="331">
        <v>1</v>
      </c>
      <c r="X169" s="331">
        <v>1</v>
      </c>
      <c r="Y169" s="331">
        <v>1</v>
      </c>
      <c r="Z169" s="331">
        <v>1</v>
      </c>
      <c r="AA169" s="331">
        <v>1</v>
      </c>
      <c r="AB169" s="331">
        <v>1</v>
      </c>
      <c r="AC169" s="331">
        <v>1</v>
      </c>
      <c r="AD169" s="331">
        <v>1</v>
      </c>
      <c r="AE169" s="331">
        <v>1</v>
      </c>
      <c r="AF169" s="331">
        <v>1</v>
      </c>
      <c r="AG169" s="331">
        <v>1</v>
      </c>
      <c r="AH169" s="331">
        <v>1</v>
      </c>
      <c r="AI169" s="331">
        <v>1</v>
      </c>
      <c r="AJ169" s="331">
        <v>1</v>
      </c>
      <c r="AK169" s="331">
        <v>1</v>
      </c>
      <c r="AL169" s="331">
        <v>1</v>
      </c>
      <c r="AM169" s="331">
        <v>1</v>
      </c>
      <c r="AN169" s="331">
        <v>1</v>
      </c>
      <c r="AO169" s="331">
        <v>1</v>
      </c>
      <c r="AP169" s="331">
        <v>1</v>
      </c>
      <c r="AQ169" s="331">
        <v>1</v>
      </c>
      <c r="AR169" s="331">
        <v>1</v>
      </c>
      <c r="AS169" s="331">
        <v>1</v>
      </c>
      <c r="AT169" s="331">
        <v>1</v>
      </c>
      <c r="AU169" s="331">
        <v>1</v>
      </c>
      <c r="AV169" s="331">
        <v>1</v>
      </c>
      <c r="AW169" s="331">
        <v>1</v>
      </c>
      <c r="AX169" s="877"/>
      <c r="AY169" s="862"/>
      <c r="AZ169" s="862"/>
      <c r="BA169" s="862"/>
      <c r="BB169" s="862"/>
      <c r="BC169" s="862"/>
      <c r="BD169" s="862"/>
      <c r="BE169" s="862"/>
    </row>
    <row r="170" spans="1:57" s="870" customFormat="1" ht="15" customHeight="1">
      <c r="A170" s="332">
        <v>21</v>
      </c>
      <c r="B170" s="873" t="s">
        <v>356</v>
      </c>
      <c r="C170" s="874" t="s">
        <v>357</v>
      </c>
      <c r="D170" s="913"/>
      <c r="E170" s="911"/>
      <c r="F170" s="912"/>
      <c r="G170" s="332"/>
      <c r="H170" s="913"/>
      <c r="I170" s="911"/>
      <c r="J170" s="912"/>
      <c r="K170" s="875"/>
      <c r="L170" s="321"/>
      <c r="M170" s="907"/>
      <c r="N170" s="905"/>
      <c r="O170" s="905"/>
      <c r="P170" s="905"/>
      <c r="Q170" s="905"/>
      <c r="R170" s="905"/>
      <c r="S170" s="906"/>
      <c r="T170" s="331">
        <v>1</v>
      </c>
      <c r="U170" s="331">
        <v>1</v>
      </c>
      <c r="V170" s="331">
        <v>1</v>
      </c>
      <c r="W170" s="331">
        <v>1</v>
      </c>
      <c r="X170" s="331">
        <v>1</v>
      </c>
      <c r="Y170" s="331">
        <v>1</v>
      </c>
      <c r="Z170" s="331">
        <v>1</v>
      </c>
      <c r="AA170" s="331">
        <v>1</v>
      </c>
      <c r="AB170" s="331">
        <v>1</v>
      </c>
      <c r="AC170" s="331">
        <v>1</v>
      </c>
      <c r="AD170" s="331">
        <v>1</v>
      </c>
      <c r="AE170" s="331">
        <v>1</v>
      </c>
      <c r="AF170" s="331">
        <v>1</v>
      </c>
      <c r="AG170" s="331">
        <v>1</v>
      </c>
      <c r="AH170" s="331">
        <v>1</v>
      </c>
      <c r="AI170" s="331">
        <v>1</v>
      </c>
      <c r="AJ170" s="331">
        <v>1</v>
      </c>
      <c r="AK170" s="331">
        <v>1</v>
      </c>
      <c r="AL170" s="331">
        <v>1</v>
      </c>
      <c r="AM170" s="331">
        <v>1</v>
      </c>
      <c r="AN170" s="331">
        <v>1</v>
      </c>
      <c r="AO170" s="331">
        <v>1</v>
      </c>
      <c r="AP170" s="331">
        <v>1</v>
      </c>
      <c r="AQ170" s="331">
        <v>1</v>
      </c>
      <c r="AR170" s="331">
        <v>1</v>
      </c>
      <c r="AS170" s="331">
        <v>1</v>
      </c>
      <c r="AT170" s="331">
        <v>1</v>
      </c>
      <c r="AU170" s="331">
        <v>1</v>
      </c>
      <c r="AV170" s="331">
        <v>1</v>
      </c>
      <c r="AW170" s="331">
        <v>1</v>
      </c>
      <c r="AX170" s="877"/>
      <c r="AY170" s="862"/>
      <c r="AZ170" s="862"/>
      <c r="BA170" s="862"/>
      <c r="BB170" s="862"/>
      <c r="BC170" s="862"/>
      <c r="BD170" s="862"/>
      <c r="BE170" s="862"/>
    </row>
    <row r="171" spans="1:57" s="870" customFormat="1" ht="15" customHeight="1">
      <c r="A171" s="332">
        <v>22</v>
      </c>
      <c r="B171" s="873" t="s">
        <v>356</v>
      </c>
      <c r="C171" s="874" t="s">
        <v>358</v>
      </c>
      <c r="D171" s="913"/>
      <c r="E171" s="911"/>
      <c r="F171" s="912"/>
      <c r="G171" s="332"/>
      <c r="H171" s="913"/>
      <c r="I171" s="911"/>
      <c r="J171" s="912"/>
      <c r="K171" s="875"/>
      <c r="L171" s="321"/>
      <c r="M171" s="907"/>
      <c r="N171" s="905"/>
      <c r="O171" s="905"/>
      <c r="P171" s="905"/>
      <c r="Q171" s="905"/>
      <c r="R171" s="905"/>
      <c r="S171" s="906"/>
      <c r="T171" s="331">
        <v>1</v>
      </c>
      <c r="U171" s="331">
        <v>1</v>
      </c>
      <c r="V171" s="331">
        <v>1</v>
      </c>
      <c r="W171" s="331">
        <v>1</v>
      </c>
      <c r="X171" s="331">
        <v>1</v>
      </c>
      <c r="Y171" s="331">
        <v>1</v>
      </c>
      <c r="Z171" s="331">
        <v>1</v>
      </c>
      <c r="AA171" s="331">
        <v>1</v>
      </c>
      <c r="AB171" s="331">
        <v>1</v>
      </c>
      <c r="AC171" s="331">
        <v>1</v>
      </c>
      <c r="AD171" s="331">
        <v>1</v>
      </c>
      <c r="AE171" s="331">
        <v>1</v>
      </c>
      <c r="AF171" s="331">
        <v>1</v>
      </c>
      <c r="AG171" s="331">
        <v>1</v>
      </c>
      <c r="AH171" s="331">
        <v>1</v>
      </c>
      <c r="AI171" s="331">
        <v>1</v>
      </c>
      <c r="AJ171" s="331">
        <v>1</v>
      </c>
      <c r="AK171" s="331">
        <v>1</v>
      </c>
      <c r="AL171" s="331">
        <v>1</v>
      </c>
      <c r="AM171" s="331">
        <v>1</v>
      </c>
      <c r="AN171" s="331">
        <v>1</v>
      </c>
      <c r="AO171" s="331">
        <v>1</v>
      </c>
      <c r="AP171" s="331">
        <v>1</v>
      </c>
      <c r="AQ171" s="331">
        <v>1</v>
      </c>
      <c r="AR171" s="331">
        <v>1</v>
      </c>
      <c r="AS171" s="331">
        <v>1</v>
      </c>
      <c r="AT171" s="331">
        <v>1</v>
      </c>
      <c r="AU171" s="331">
        <v>1</v>
      </c>
      <c r="AV171" s="331">
        <v>1</v>
      </c>
      <c r="AW171" s="331">
        <v>1</v>
      </c>
      <c r="AX171" s="877"/>
      <c r="AY171" s="862"/>
      <c r="AZ171" s="862"/>
      <c r="BA171" s="862"/>
      <c r="BB171" s="862"/>
      <c r="BC171" s="862"/>
      <c r="BD171" s="862"/>
      <c r="BE171" s="862"/>
    </row>
    <row r="172" spans="1:57" s="870" customFormat="1" ht="15" customHeight="1">
      <c r="A172" s="332">
        <v>23</v>
      </c>
      <c r="B172" s="873" t="s">
        <v>356</v>
      </c>
      <c r="C172" s="874" t="s">
        <v>359</v>
      </c>
      <c r="D172" s="913"/>
      <c r="E172" s="911"/>
      <c r="F172" s="912"/>
      <c r="G172" s="332"/>
      <c r="H172" s="913"/>
      <c r="I172" s="911"/>
      <c r="J172" s="912"/>
      <c r="K172" s="875"/>
      <c r="L172" s="321"/>
      <c r="M172" s="907"/>
      <c r="N172" s="905"/>
      <c r="O172" s="905"/>
      <c r="P172" s="905"/>
      <c r="Q172" s="905"/>
      <c r="R172" s="905"/>
      <c r="S172" s="906"/>
      <c r="T172" s="331">
        <v>1</v>
      </c>
      <c r="U172" s="331">
        <v>1</v>
      </c>
      <c r="V172" s="331">
        <v>1</v>
      </c>
      <c r="W172" s="331">
        <v>1</v>
      </c>
      <c r="X172" s="331">
        <v>1</v>
      </c>
      <c r="Y172" s="331">
        <v>1</v>
      </c>
      <c r="Z172" s="331">
        <v>1</v>
      </c>
      <c r="AA172" s="331">
        <v>1</v>
      </c>
      <c r="AB172" s="331">
        <v>1</v>
      </c>
      <c r="AC172" s="331">
        <v>1</v>
      </c>
      <c r="AD172" s="331">
        <v>1</v>
      </c>
      <c r="AE172" s="331">
        <v>1</v>
      </c>
      <c r="AF172" s="331">
        <v>1</v>
      </c>
      <c r="AG172" s="331">
        <v>1</v>
      </c>
      <c r="AH172" s="331">
        <v>1</v>
      </c>
      <c r="AI172" s="331">
        <v>1</v>
      </c>
      <c r="AJ172" s="331">
        <v>1</v>
      </c>
      <c r="AK172" s="331">
        <v>1</v>
      </c>
      <c r="AL172" s="331">
        <v>1</v>
      </c>
      <c r="AM172" s="331">
        <v>1</v>
      </c>
      <c r="AN172" s="331">
        <v>1</v>
      </c>
      <c r="AO172" s="331">
        <v>1</v>
      </c>
      <c r="AP172" s="331">
        <v>1</v>
      </c>
      <c r="AQ172" s="331">
        <v>1</v>
      </c>
      <c r="AR172" s="331">
        <v>1</v>
      </c>
      <c r="AS172" s="331">
        <v>1</v>
      </c>
      <c r="AT172" s="331">
        <v>1</v>
      </c>
      <c r="AU172" s="331">
        <v>1</v>
      </c>
      <c r="AV172" s="331">
        <v>1</v>
      </c>
      <c r="AW172" s="331">
        <v>1</v>
      </c>
      <c r="AX172" s="877"/>
      <c r="AY172" s="862"/>
      <c r="AZ172" s="862"/>
      <c r="BA172" s="862"/>
      <c r="BB172" s="862"/>
      <c r="BC172" s="862"/>
      <c r="BD172" s="862"/>
      <c r="BE172" s="862"/>
    </row>
    <row r="173" spans="1:57" s="870" customFormat="1" ht="15" customHeight="1">
      <c r="A173" s="332">
        <v>24</v>
      </c>
      <c r="B173" s="873" t="s">
        <v>356</v>
      </c>
      <c r="C173" s="874" t="s">
        <v>360</v>
      </c>
      <c r="D173" s="913"/>
      <c r="E173" s="911"/>
      <c r="F173" s="912"/>
      <c r="G173" s="332"/>
      <c r="H173" s="913"/>
      <c r="I173" s="911"/>
      <c r="J173" s="912"/>
      <c r="K173" s="875"/>
      <c r="L173" s="321"/>
      <c r="M173" s="907"/>
      <c r="N173" s="905"/>
      <c r="O173" s="905"/>
      <c r="P173" s="905"/>
      <c r="Q173" s="905"/>
      <c r="R173" s="905"/>
      <c r="S173" s="906"/>
      <c r="T173" s="331">
        <v>1</v>
      </c>
      <c r="U173" s="331">
        <v>1</v>
      </c>
      <c r="V173" s="331">
        <v>1</v>
      </c>
      <c r="W173" s="331">
        <v>1</v>
      </c>
      <c r="X173" s="331">
        <v>1</v>
      </c>
      <c r="Y173" s="331">
        <v>1</v>
      </c>
      <c r="Z173" s="331">
        <v>1</v>
      </c>
      <c r="AA173" s="331">
        <v>1</v>
      </c>
      <c r="AB173" s="331">
        <v>1</v>
      </c>
      <c r="AC173" s="331">
        <v>1</v>
      </c>
      <c r="AD173" s="331">
        <v>1</v>
      </c>
      <c r="AE173" s="331">
        <v>1</v>
      </c>
      <c r="AF173" s="331">
        <v>1</v>
      </c>
      <c r="AG173" s="331">
        <v>1</v>
      </c>
      <c r="AH173" s="331">
        <v>1</v>
      </c>
      <c r="AI173" s="331">
        <v>1</v>
      </c>
      <c r="AJ173" s="331">
        <v>1</v>
      </c>
      <c r="AK173" s="331">
        <v>1</v>
      </c>
      <c r="AL173" s="331">
        <v>1</v>
      </c>
      <c r="AM173" s="331">
        <v>1</v>
      </c>
      <c r="AN173" s="331">
        <v>1</v>
      </c>
      <c r="AO173" s="331">
        <v>1</v>
      </c>
      <c r="AP173" s="331">
        <v>1</v>
      </c>
      <c r="AQ173" s="331">
        <v>1</v>
      </c>
      <c r="AR173" s="331">
        <v>1</v>
      </c>
      <c r="AS173" s="331">
        <v>1</v>
      </c>
      <c r="AT173" s="331">
        <v>1</v>
      </c>
      <c r="AU173" s="331">
        <v>1</v>
      </c>
      <c r="AV173" s="331">
        <v>1</v>
      </c>
      <c r="AW173" s="331">
        <v>1</v>
      </c>
      <c r="AX173" s="877"/>
      <c r="AY173" s="862"/>
      <c r="AZ173" s="862"/>
      <c r="BA173" s="862"/>
      <c r="BB173" s="862"/>
      <c r="BC173" s="862"/>
      <c r="BD173" s="862"/>
      <c r="BE173" s="862"/>
    </row>
    <row r="174" spans="1:57" s="870" customFormat="1" ht="15" customHeight="1">
      <c r="A174" s="332">
        <v>25</v>
      </c>
      <c r="B174" s="873" t="s">
        <v>361</v>
      </c>
      <c r="C174" s="874" t="s">
        <v>362</v>
      </c>
      <c r="D174" s="913"/>
      <c r="E174" s="911"/>
      <c r="F174" s="912"/>
      <c r="G174" s="332"/>
      <c r="H174" s="913"/>
      <c r="I174" s="911"/>
      <c r="J174" s="912"/>
      <c r="K174" s="875"/>
      <c r="L174" s="321"/>
      <c r="M174" s="879"/>
      <c r="N174" s="905"/>
      <c r="O174" s="905"/>
      <c r="P174" s="905"/>
      <c r="Q174" s="905"/>
      <c r="R174" s="905"/>
      <c r="S174" s="906"/>
      <c r="T174" s="331">
        <v>1</v>
      </c>
      <c r="U174" s="331">
        <v>1</v>
      </c>
      <c r="V174" s="331">
        <v>1</v>
      </c>
      <c r="W174" s="331">
        <v>1</v>
      </c>
      <c r="X174" s="331">
        <v>1</v>
      </c>
      <c r="Y174" s="331">
        <v>1</v>
      </c>
      <c r="Z174" s="331">
        <v>1</v>
      </c>
      <c r="AA174" s="331">
        <v>1</v>
      </c>
      <c r="AB174" s="331">
        <v>1</v>
      </c>
      <c r="AC174" s="331">
        <v>1</v>
      </c>
      <c r="AD174" s="331">
        <v>1</v>
      </c>
      <c r="AE174" s="331">
        <v>1</v>
      </c>
      <c r="AF174" s="331">
        <v>1</v>
      </c>
      <c r="AG174" s="331">
        <v>1</v>
      </c>
      <c r="AH174" s="331">
        <v>1</v>
      </c>
      <c r="AI174" s="331">
        <v>1</v>
      </c>
      <c r="AJ174" s="331">
        <v>1</v>
      </c>
      <c r="AK174" s="331">
        <v>1</v>
      </c>
      <c r="AL174" s="331">
        <v>1</v>
      </c>
      <c r="AM174" s="331">
        <v>1</v>
      </c>
      <c r="AN174" s="331">
        <v>1</v>
      </c>
      <c r="AO174" s="331">
        <v>1</v>
      </c>
      <c r="AP174" s="331">
        <v>1</v>
      </c>
      <c r="AQ174" s="331">
        <v>1</v>
      </c>
      <c r="AR174" s="331">
        <v>1</v>
      </c>
      <c r="AS174" s="331">
        <v>1</v>
      </c>
      <c r="AT174" s="331">
        <v>1</v>
      </c>
      <c r="AU174" s="331">
        <v>1</v>
      </c>
      <c r="AV174" s="331">
        <v>1</v>
      </c>
      <c r="AW174" s="331">
        <v>1</v>
      </c>
      <c r="AX174" s="877"/>
      <c r="AY174" s="862"/>
      <c r="AZ174" s="862"/>
      <c r="BA174" s="862"/>
      <c r="BB174" s="862"/>
      <c r="BC174" s="862"/>
      <c r="BD174" s="862"/>
      <c r="BE174" s="862"/>
    </row>
    <row r="175" spans="1:57" s="870" customFormat="1" ht="15" customHeight="1">
      <c r="A175" s="332">
        <v>26</v>
      </c>
      <c r="B175" s="873" t="s">
        <v>363</v>
      </c>
      <c r="C175" s="874" t="s">
        <v>364</v>
      </c>
      <c r="D175" s="913"/>
      <c r="E175" s="911"/>
      <c r="F175" s="912"/>
      <c r="G175" s="332"/>
      <c r="H175" s="913"/>
      <c r="I175" s="911"/>
      <c r="J175" s="912"/>
      <c r="K175" s="875"/>
      <c r="L175" s="321"/>
      <c r="M175" s="900"/>
      <c r="N175" s="905"/>
      <c r="O175" s="905"/>
      <c r="P175" s="905"/>
      <c r="Q175" s="905"/>
      <c r="R175" s="905"/>
      <c r="S175" s="906"/>
      <c r="T175" s="331">
        <v>1</v>
      </c>
      <c r="U175" s="331">
        <v>1</v>
      </c>
      <c r="V175" s="331">
        <v>1</v>
      </c>
      <c r="W175" s="331">
        <v>1</v>
      </c>
      <c r="X175" s="331">
        <v>1</v>
      </c>
      <c r="Y175" s="331">
        <v>1</v>
      </c>
      <c r="Z175" s="331">
        <v>1</v>
      </c>
      <c r="AA175" s="331">
        <v>1</v>
      </c>
      <c r="AB175" s="331">
        <v>1</v>
      </c>
      <c r="AC175" s="331">
        <v>1</v>
      </c>
      <c r="AD175" s="331">
        <v>1</v>
      </c>
      <c r="AE175" s="331">
        <v>1</v>
      </c>
      <c r="AF175" s="331">
        <v>1</v>
      </c>
      <c r="AG175" s="331">
        <v>1</v>
      </c>
      <c r="AH175" s="331">
        <v>1</v>
      </c>
      <c r="AI175" s="331">
        <v>1</v>
      </c>
      <c r="AJ175" s="331">
        <v>1</v>
      </c>
      <c r="AK175" s="331">
        <v>1</v>
      </c>
      <c r="AL175" s="331">
        <v>1</v>
      </c>
      <c r="AM175" s="331">
        <v>1</v>
      </c>
      <c r="AN175" s="331">
        <v>1</v>
      </c>
      <c r="AO175" s="331">
        <v>1</v>
      </c>
      <c r="AP175" s="331">
        <v>1</v>
      </c>
      <c r="AQ175" s="331">
        <v>1</v>
      </c>
      <c r="AR175" s="331">
        <v>1</v>
      </c>
      <c r="AS175" s="331">
        <v>1</v>
      </c>
      <c r="AT175" s="331">
        <v>1</v>
      </c>
      <c r="AU175" s="331">
        <v>1</v>
      </c>
      <c r="AV175" s="331">
        <v>1</v>
      </c>
      <c r="AW175" s="331">
        <v>1</v>
      </c>
      <c r="AX175" s="877"/>
      <c r="AY175" s="862"/>
      <c r="AZ175" s="862"/>
      <c r="BA175" s="862"/>
      <c r="BB175" s="862"/>
      <c r="BC175" s="862"/>
      <c r="BD175" s="862"/>
      <c r="BE175" s="862"/>
    </row>
    <row r="176" spans="1:57" s="870" customFormat="1" ht="15" customHeight="1">
      <c r="A176" s="332">
        <v>27</v>
      </c>
      <c r="B176" s="873" t="s">
        <v>363</v>
      </c>
      <c r="C176" s="874" t="s">
        <v>366</v>
      </c>
      <c r="D176" s="913"/>
      <c r="E176" s="911"/>
      <c r="F176" s="912"/>
      <c r="G176" s="332"/>
      <c r="H176" s="913"/>
      <c r="I176" s="911"/>
      <c r="J176" s="912"/>
      <c r="K176" s="875"/>
      <c r="L176" s="321"/>
      <c r="M176" s="907"/>
      <c r="N176" s="905"/>
      <c r="O176" s="905"/>
      <c r="P176" s="905"/>
      <c r="Q176" s="905"/>
      <c r="R176" s="905"/>
      <c r="S176" s="906"/>
      <c r="T176" s="331">
        <v>1</v>
      </c>
      <c r="U176" s="331">
        <v>1</v>
      </c>
      <c r="V176" s="331">
        <v>1</v>
      </c>
      <c r="W176" s="331">
        <v>1</v>
      </c>
      <c r="X176" s="331">
        <v>1</v>
      </c>
      <c r="Y176" s="331">
        <v>1</v>
      </c>
      <c r="Z176" s="331">
        <v>1</v>
      </c>
      <c r="AA176" s="331">
        <v>1</v>
      </c>
      <c r="AB176" s="331">
        <v>1</v>
      </c>
      <c r="AC176" s="331">
        <v>1</v>
      </c>
      <c r="AD176" s="331">
        <v>1</v>
      </c>
      <c r="AE176" s="331">
        <v>1</v>
      </c>
      <c r="AF176" s="331">
        <v>1</v>
      </c>
      <c r="AG176" s="331">
        <v>1</v>
      </c>
      <c r="AH176" s="331">
        <v>1</v>
      </c>
      <c r="AI176" s="331">
        <v>1</v>
      </c>
      <c r="AJ176" s="331">
        <v>1</v>
      </c>
      <c r="AK176" s="331">
        <v>1</v>
      </c>
      <c r="AL176" s="331">
        <v>1</v>
      </c>
      <c r="AM176" s="331">
        <v>1</v>
      </c>
      <c r="AN176" s="331">
        <v>1</v>
      </c>
      <c r="AO176" s="331">
        <v>1</v>
      </c>
      <c r="AP176" s="331">
        <v>1</v>
      </c>
      <c r="AQ176" s="331">
        <v>1</v>
      </c>
      <c r="AR176" s="331">
        <v>1</v>
      </c>
      <c r="AS176" s="331">
        <v>1</v>
      </c>
      <c r="AT176" s="331">
        <v>1</v>
      </c>
      <c r="AU176" s="331">
        <v>1</v>
      </c>
      <c r="AV176" s="331">
        <v>1</v>
      </c>
      <c r="AW176" s="331">
        <v>1</v>
      </c>
      <c r="AX176" s="877"/>
      <c r="AY176" s="862"/>
      <c r="AZ176" s="862"/>
      <c r="BA176" s="862"/>
      <c r="BB176" s="862"/>
      <c r="BC176" s="862"/>
      <c r="BD176" s="862"/>
      <c r="BE176" s="862"/>
    </row>
    <row r="177" spans="1:57" s="870" customFormat="1" ht="15" customHeight="1">
      <c r="A177" s="332">
        <v>28</v>
      </c>
      <c r="B177" s="873" t="s">
        <v>367</v>
      </c>
      <c r="C177" s="874" t="s">
        <v>368</v>
      </c>
      <c r="D177" s="913"/>
      <c r="E177" s="911"/>
      <c r="F177" s="912"/>
      <c r="G177" s="332"/>
      <c r="H177" s="913"/>
      <c r="I177" s="911"/>
      <c r="J177" s="912"/>
      <c r="K177" s="875"/>
      <c r="L177" s="321"/>
      <c r="M177" s="1499"/>
      <c r="N177" s="1500"/>
      <c r="O177" s="1500"/>
      <c r="P177" s="1500"/>
      <c r="Q177" s="1500"/>
      <c r="R177" s="1500"/>
      <c r="S177" s="1501"/>
      <c r="T177" s="331">
        <v>1</v>
      </c>
      <c r="U177" s="331">
        <v>1</v>
      </c>
      <c r="V177" s="331">
        <v>1</v>
      </c>
      <c r="W177" s="331">
        <v>1</v>
      </c>
      <c r="X177" s="331">
        <v>1</v>
      </c>
      <c r="Y177" s="331">
        <v>1</v>
      </c>
      <c r="Z177" s="331">
        <v>1</v>
      </c>
      <c r="AA177" s="331">
        <v>1</v>
      </c>
      <c r="AB177" s="331">
        <v>1</v>
      </c>
      <c r="AC177" s="331">
        <v>1</v>
      </c>
      <c r="AD177" s="331">
        <v>1</v>
      </c>
      <c r="AE177" s="331">
        <v>1</v>
      </c>
      <c r="AF177" s="331">
        <v>1</v>
      </c>
      <c r="AG177" s="331">
        <v>1</v>
      </c>
      <c r="AH177" s="331">
        <v>1</v>
      </c>
      <c r="AI177" s="331">
        <v>1</v>
      </c>
      <c r="AJ177" s="331">
        <v>1</v>
      </c>
      <c r="AK177" s="331">
        <v>1</v>
      </c>
      <c r="AL177" s="331">
        <v>1</v>
      </c>
      <c r="AM177" s="331">
        <v>1</v>
      </c>
      <c r="AN177" s="331">
        <v>1</v>
      </c>
      <c r="AO177" s="331">
        <v>1</v>
      </c>
      <c r="AP177" s="331">
        <v>1</v>
      </c>
      <c r="AQ177" s="331">
        <v>1</v>
      </c>
      <c r="AR177" s="331">
        <v>1</v>
      </c>
      <c r="AS177" s="331">
        <v>1</v>
      </c>
      <c r="AT177" s="331">
        <v>1</v>
      </c>
      <c r="AU177" s="331">
        <v>1</v>
      </c>
      <c r="AV177" s="331">
        <v>1</v>
      </c>
      <c r="AW177" s="331">
        <v>1</v>
      </c>
      <c r="AX177" s="877"/>
      <c r="AY177" s="862"/>
      <c r="AZ177" s="862"/>
      <c r="BA177" s="862"/>
      <c r="BB177" s="862"/>
      <c r="BC177" s="862"/>
      <c r="BD177" s="862"/>
      <c r="BE177" s="862"/>
    </row>
    <row r="178" spans="1:57" s="870" customFormat="1" ht="15" customHeight="1">
      <c r="A178" s="332">
        <v>29</v>
      </c>
      <c r="B178" s="873" t="s">
        <v>369</v>
      </c>
      <c r="C178" s="874" t="s">
        <v>370</v>
      </c>
      <c r="D178" s="913"/>
      <c r="E178" s="911"/>
      <c r="F178" s="912"/>
      <c r="G178" s="332"/>
      <c r="H178" s="913"/>
      <c r="I178" s="911"/>
      <c r="J178" s="912"/>
      <c r="K178" s="875"/>
      <c r="L178" s="321"/>
      <c r="M178" s="907"/>
      <c r="N178" s="905"/>
      <c r="O178" s="905"/>
      <c r="P178" s="905"/>
      <c r="Q178" s="905"/>
      <c r="R178" s="905"/>
      <c r="S178" s="906"/>
      <c r="T178" s="331">
        <v>1</v>
      </c>
      <c r="U178" s="331">
        <v>1</v>
      </c>
      <c r="V178" s="331">
        <v>1</v>
      </c>
      <c r="W178" s="331">
        <v>1</v>
      </c>
      <c r="X178" s="331">
        <v>1</v>
      </c>
      <c r="Y178" s="331">
        <v>1</v>
      </c>
      <c r="Z178" s="331">
        <v>1</v>
      </c>
      <c r="AA178" s="331">
        <v>1</v>
      </c>
      <c r="AB178" s="331">
        <v>1</v>
      </c>
      <c r="AC178" s="331">
        <v>1</v>
      </c>
      <c r="AD178" s="331">
        <v>1</v>
      </c>
      <c r="AE178" s="331">
        <v>1</v>
      </c>
      <c r="AF178" s="331">
        <v>1</v>
      </c>
      <c r="AG178" s="331">
        <v>1</v>
      </c>
      <c r="AH178" s="331">
        <v>1</v>
      </c>
      <c r="AI178" s="331">
        <v>1</v>
      </c>
      <c r="AJ178" s="331">
        <v>1</v>
      </c>
      <c r="AK178" s="331">
        <v>1</v>
      </c>
      <c r="AL178" s="331">
        <v>1</v>
      </c>
      <c r="AM178" s="331">
        <v>1</v>
      </c>
      <c r="AN178" s="331">
        <v>1</v>
      </c>
      <c r="AO178" s="331">
        <v>1</v>
      </c>
      <c r="AP178" s="331">
        <v>1</v>
      </c>
      <c r="AQ178" s="331">
        <v>1</v>
      </c>
      <c r="AR178" s="331">
        <v>1</v>
      </c>
      <c r="AS178" s="331">
        <v>1</v>
      </c>
      <c r="AT178" s="331">
        <v>1</v>
      </c>
      <c r="AU178" s="331">
        <v>1</v>
      </c>
      <c r="AV178" s="331">
        <v>1</v>
      </c>
      <c r="AW178" s="331">
        <v>1</v>
      </c>
      <c r="AX178" s="877"/>
      <c r="AY178" s="862"/>
      <c r="AZ178" s="862"/>
      <c r="BA178" s="862"/>
      <c r="BB178" s="862"/>
      <c r="BC178" s="862"/>
      <c r="BD178" s="862"/>
      <c r="BE178" s="862"/>
    </row>
    <row r="179" spans="1:57" s="870" customFormat="1" ht="15" customHeight="1">
      <c r="A179" s="332">
        <v>30</v>
      </c>
      <c r="B179" s="873" t="s">
        <v>371</v>
      </c>
      <c r="C179" s="874">
        <v>1752</v>
      </c>
      <c r="D179" s="913"/>
      <c r="E179" s="911"/>
      <c r="F179" s="912"/>
      <c r="G179" s="332"/>
      <c r="H179" s="913"/>
      <c r="I179" s="911"/>
      <c r="J179" s="912"/>
      <c r="K179" s="875"/>
      <c r="L179" s="321"/>
      <c r="M179" s="907"/>
      <c r="N179" s="905"/>
      <c r="O179" s="905"/>
      <c r="P179" s="905"/>
      <c r="Q179" s="905"/>
      <c r="R179" s="905"/>
      <c r="S179" s="906"/>
      <c r="T179" s="331">
        <v>1</v>
      </c>
      <c r="U179" s="331">
        <v>1</v>
      </c>
      <c r="V179" s="331">
        <v>1</v>
      </c>
      <c r="W179" s="331">
        <v>1</v>
      </c>
      <c r="X179" s="331">
        <v>1</v>
      </c>
      <c r="Y179" s="331">
        <v>1</v>
      </c>
      <c r="Z179" s="331">
        <v>1</v>
      </c>
      <c r="AA179" s="331">
        <v>1</v>
      </c>
      <c r="AB179" s="331">
        <v>1</v>
      </c>
      <c r="AC179" s="331">
        <v>1</v>
      </c>
      <c r="AD179" s="331">
        <v>1</v>
      </c>
      <c r="AE179" s="331">
        <v>1</v>
      </c>
      <c r="AF179" s="331">
        <v>1</v>
      </c>
      <c r="AG179" s="331">
        <v>1</v>
      </c>
      <c r="AH179" s="331">
        <v>1</v>
      </c>
      <c r="AI179" s="331">
        <v>1</v>
      </c>
      <c r="AJ179" s="331">
        <v>1</v>
      </c>
      <c r="AK179" s="331">
        <v>1</v>
      </c>
      <c r="AL179" s="331">
        <v>1</v>
      </c>
      <c r="AM179" s="331">
        <v>1</v>
      </c>
      <c r="AN179" s="331">
        <v>1</v>
      </c>
      <c r="AO179" s="331">
        <v>1</v>
      </c>
      <c r="AP179" s="331">
        <v>1</v>
      </c>
      <c r="AQ179" s="331">
        <v>1</v>
      </c>
      <c r="AR179" s="331">
        <v>1</v>
      </c>
      <c r="AS179" s="331">
        <v>1</v>
      </c>
      <c r="AT179" s="331">
        <v>1</v>
      </c>
      <c r="AU179" s="331">
        <v>1</v>
      </c>
      <c r="AV179" s="331">
        <v>1</v>
      </c>
      <c r="AW179" s="331">
        <v>1</v>
      </c>
      <c r="AX179" s="877"/>
      <c r="AY179" s="862"/>
      <c r="AZ179" s="862"/>
      <c r="BA179" s="862"/>
      <c r="BB179" s="862"/>
      <c r="BC179" s="862"/>
      <c r="BD179" s="862"/>
      <c r="BE179" s="862"/>
    </row>
    <row r="180" spans="1:57" s="870" customFormat="1" ht="15" customHeight="1">
      <c r="A180" s="332">
        <v>31</v>
      </c>
      <c r="B180" s="873" t="s">
        <v>371</v>
      </c>
      <c r="C180" s="874">
        <v>2751</v>
      </c>
      <c r="D180" s="913"/>
      <c r="E180" s="911"/>
      <c r="F180" s="912"/>
      <c r="G180" s="332"/>
      <c r="H180" s="913"/>
      <c r="I180" s="911"/>
      <c r="J180" s="912"/>
      <c r="K180" s="875"/>
      <c r="L180" s="321"/>
      <c r="M180" s="907"/>
      <c r="N180" s="905"/>
      <c r="O180" s="905"/>
      <c r="P180" s="905"/>
      <c r="Q180" s="905"/>
      <c r="R180" s="905"/>
      <c r="S180" s="906"/>
      <c r="T180" s="331">
        <v>1</v>
      </c>
      <c r="U180" s="331">
        <v>1</v>
      </c>
      <c r="V180" s="331">
        <v>1</v>
      </c>
      <c r="W180" s="331">
        <v>1</v>
      </c>
      <c r="X180" s="331">
        <v>1</v>
      </c>
      <c r="Y180" s="331">
        <v>1</v>
      </c>
      <c r="Z180" s="331">
        <v>1</v>
      </c>
      <c r="AA180" s="331">
        <v>1</v>
      </c>
      <c r="AB180" s="331">
        <v>1</v>
      </c>
      <c r="AC180" s="331">
        <v>1</v>
      </c>
      <c r="AD180" s="331">
        <v>1</v>
      </c>
      <c r="AE180" s="331">
        <v>1</v>
      </c>
      <c r="AF180" s="331">
        <v>1</v>
      </c>
      <c r="AG180" s="331">
        <v>1</v>
      </c>
      <c r="AH180" s="331">
        <v>1</v>
      </c>
      <c r="AI180" s="331">
        <v>1</v>
      </c>
      <c r="AJ180" s="331">
        <v>1</v>
      </c>
      <c r="AK180" s="331">
        <v>1</v>
      </c>
      <c r="AL180" s="331">
        <v>1</v>
      </c>
      <c r="AM180" s="331">
        <v>1</v>
      </c>
      <c r="AN180" s="331">
        <v>1</v>
      </c>
      <c r="AO180" s="331">
        <v>1</v>
      </c>
      <c r="AP180" s="331">
        <v>1</v>
      </c>
      <c r="AQ180" s="331">
        <v>1</v>
      </c>
      <c r="AR180" s="331">
        <v>1</v>
      </c>
      <c r="AS180" s="331">
        <v>1</v>
      </c>
      <c r="AT180" s="331">
        <v>1</v>
      </c>
      <c r="AU180" s="331">
        <v>1</v>
      </c>
      <c r="AV180" s="331">
        <v>1</v>
      </c>
      <c r="AW180" s="331">
        <v>1</v>
      </c>
      <c r="AX180" s="877"/>
      <c r="AY180" s="862"/>
      <c r="AZ180" s="862"/>
      <c r="BA180" s="862"/>
      <c r="BB180" s="862"/>
      <c r="BC180" s="862"/>
      <c r="BD180" s="862"/>
      <c r="BE180" s="862"/>
    </row>
    <row r="181" spans="1:57" s="870" customFormat="1" ht="15" customHeight="1">
      <c r="A181" s="332">
        <v>32</v>
      </c>
      <c r="B181" s="873" t="s">
        <v>371</v>
      </c>
      <c r="C181" s="874">
        <v>1750</v>
      </c>
      <c r="D181" s="913"/>
      <c r="E181" s="911"/>
      <c r="F181" s="912"/>
      <c r="G181" s="332"/>
      <c r="H181" s="913"/>
      <c r="I181" s="911"/>
      <c r="J181" s="912"/>
      <c r="K181" s="875"/>
      <c r="L181" s="321"/>
      <c r="M181" s="907"/>
      <c r="N181" s="905"/>
      <c r="O181" s="905"/>
      <c r="P181" s="905"/>
      <c r="Q181" s="905"/>
      <c r="R181" s="905"/>
      <c r="S181" s="906"/>
      <c r="T181" s="331">
        <v>1</v>
      </c>
      <c r="U181" s="331">
        <v>1</v>
      </c>
      <c r="V181" s="331">
        <v>1</v>
      </c>
      <c r="W181" s="331">
        <v>1</v>
      </c>
      <c r="X181" s="331">
        <v>1</v>
      </c>
      <c r="Y181" s="331">
        <v>1</v>
      </c>
      <c r="Z181" s="331">
        <v>1</v>
      </c>
      <c r="AA181" s="331">
        <v>1</v>
      </c>
      <c r="AB181" s="331">
        <v>1</v>
      </c>
      <c r="AC181" s="331">
        <v>1</v>
      </c>
      <c r="AD181" s="331">
        <v>1</v>
      </c>
      <c r="AE181" s="331">
        <v>1</v>
      </c>
      <c r="AF181" s="331">
        <v>1</v>
      </c>
      <c r="AG181" s="331">
        <v>1</v>
      </c>
      <c r="AH181" s="331">
        <v>1</v>
      </c>
      <c r="AI181" s="331">
        <v>1</v>
      </c>
      <c r="AJ181" s="331">
        <v>1</v>
      </c>
      <c r="AK181" s="331">
        <v>1</v>
      </c>
      <c r="AL181" s="331">
        <v>1</v>
      </c>
      <c r="AM181" s="331">
        <v>1</v>
      </c>
      <c r="AN181" s="331">
        <v>1</v>
      </c>
      <c r="AO181" s="331">
        <v>1</v>
      </c>
      <c r="AP181" s="331">
        <v>1</v>
      </c>
      <c r="AQ181" s="331">
        <v>1</v>
      </c>
      <c r="AR181" s="331">
        <v>1</v>
      </c>
      <c r="AS181" s="331">
        <v>1</v>
      </c>
      <c r="AT181" s="331">
        <v>1</v>
      </c>
      <c r="AU181" s="331">
        <v>1</v>
      </c>
      <c r="AV181" s="331">
        <v>1</v>
      </c>
      <c r="AW181" s="331">
        <v>1</v>
      </c>
      <c r="AX181" s="877"/>
      <c r="AY181" s="862"/>
      <c r="AZ181" s="862"/>
      <c r="BA181" s="862"/>
      <c r="BB181" s="862"/>
      <c r="BC181" s="862"/>
      <c r="BD181" s="862"/>
      <c r="BE181" s="862"/>
    </row>
    <row r="182" spans="1:57" s="870" customFormat="1" ht="15" customHeight="1">
      <c r="A182" s="332">
        <v>33</v>
      </c>
      <c r="B182" s="873" t="s">
        <v>371</v>
      </c>
      <c r="C182" s="874">
        <v>1753</v>
      </c>
      <c r="D182" s="913"/>
      <c r="E182" s="911"/>
      <c r="F182" s="912"/>
      <c r="G182" s="332"/>
      <c r="H182" s="913"/>
      <c r="I182" s="911"/>
      <c r="J182" s="912"/>
      <c r="K182" s="875"/>
      <c r="L182" s="321"/>
      <c r="M182" s="907"/>
      <c r="N182" s="905"/>
      <c r="O182" s="905"/>
      <c r="P182" s="905"/>
      <c r="Q182" s="905"/>
      <c r="R182" s="905"/>
      <c r="S182" s="906"/>
      <c r="T182" s="331">
        <v>1</v>
      </c>
      <c r="U182" s="331">
        <v>1</v>
      </c>
      <c r="V182" s="331">
        <v>1</v>
      </c>
      <c r="W182" s="331">
        <v>1</v>
      </c>
      <c r="X182" s="331">
        <v>1</v>
      </c>
      <c r="Y182" s="331">
        <v>1</v>
      </c>
      <c r="Z182" s="331">
        <v>1</v>
      </c>
      <c r="AA182" s="331">
        <v>1</v>
      </c>
      <c r="AB182" s="331">
        <v>1</v>
      </c>
      <c r="AC182" s="331">
        <v>1</v>
      </c>
      <c r="AD182" s="331">
        <v>1</v>
      </c>
      <c r="AE182" s="331">
        <v>1</v>
      </c>
      <c r="AF182" s="331">
        <v>1</v>
      </c>
      <c r="AG182" s="331">
        <v>1</v>
      </c>
      <c r="AH182" s="331">
        <v>1</v>
      </c>
      <c r="AI182" s="331">
        <v>1</v>
      </c>
      <c r="AJ182" s="331">
        <v>1</v>
      </c>
      <c r="AK182" s="331">
        <v>1</v>
      </c>
      <c r="AL182" s="331">
        <v>1</v>
      </c>
      <c r="AM182" s="331">
        <v>1</v>
      </c>
      <c r="AN182" s="331">
        <v>1</v>
      </c>
      <c r="AO182" s="331">
        <v>1</v>
      </c>
      <c r="AP182" s="331">
        <v>1</v>
      </c>
      <c r="AQ182" s="331">
        <v>1</v>
      </c>
      <c r="AR182" s="331">
        <v>1</v>
      </c>
      <c r="AS182" s="331">
        <v>1</v>
      </c>
      <c r="AT182" s="331">
        <v>1</v>
      </c>
      <c r="AU182" s="331">
        <v>1</v>
      </c>
      <c r="AV182" s="331">
        <v>1</v>
      </c>
      <c r="AW182" s="331">
        <v>1</v>
      </c>
      <c r="AX182" s="877"/>
      <c r="AY182" s="862"/>
      <c r="AZ182" s="862"/>
      <c r="BA182" s="862"/>
      <c r="BB182" s="862"/>
      <c r="BC182" s="862"/>
      <c r="BD182" s="862"/>
      <c r="BE182" s="862"/>
    </row>
    <row r="183" spans="1:57" s="870" customFormat="1" ht="15" customHeight="1">
      <c r="A183" s="332">
        <v>34</v>
      </c>
      <c r="B183" s="873" t="s">
        <v>371</v>
      </c>
      <c r="C183" s="874">
        <v>1598</v>
      </c>
      <c r="D183" s="913"/>
      <c r="E183" s="911"/>
      <c r="F183" s="912"/>
      <c r="G183" s="332"/>
      <c r="H183" s="913"/>
      <c r="I183" s="911"/>
      <c r="J183" s="912"/>
      <c r="K183" s="875"/>
      <c r="L183" s="321"/>
      <c r="M183" s="907"/>
      <c r="N183" s="905"/>
      <c r="O183" s="905"/>
      <c r="P183" s="905"/>
      <c r="Q183" s="905"/>
      <c r="R183" s="905"/>
      <c r="S183" s="906"/>
      <c r="T183" s="331">
        <v>1</v>
      </c>
      <c r="U183" s="331">
        <v>1</v>
      </c>
      <c r="V183" s="331">
        <v>1</v>
      </c>
      <c r="W183" s="331">
        <v>1</v>
      </c>
      <c r="X183" s="331">
        <v>1</v>
      </c>
      <c r="Y183" s="331">
        <v>1</v>
      </c>
      <c r="Z183" s="331">
        <v>1</v>
      </c>
      <c r="AA183" s="331">
        <v>1</v>
      </c>
      <c r="AB183" s="331">
        <v>1</v>
      </c>
      <c r="AC183" s="331">
        <v>1</v>
      </c>
      <c r="AD183" s="331">
        <v>1</v>
      </c>
      <c r="AE183" s="331">
        <v>1</v>
      </c>
      <c r="AF183" s="331">
        <v>1</v>
      </c>
      <c r="AG183" s="331">
        <v>1</v>
      </c>
      <c r="AH183" s="331">
        <v>1</v>
      </c>
      <c r="AI183" s="331">
        <v>1</v>
      </c>
      <c r="AJ183" s="331">
        <v>1</v>
      </c>
      <c r="AK183" s="331">
        <v>1</v>
      </c>
      <c r="AL183" s="331">
        <v>1</v>
      </c>
      <c r="AM183" s="331">
        <v>1</v>
      </c>
      <c r="AN183" s="331">
        <v>1</v>
      </c>
      <c r="AO183" s="331">
        <v>1</v>
      </c>
      <c r="AP183" s="331">
        <v>1</v>
      </c>
      <c r="AQ183" s="331">
        <v>1</v>
      </c>
      <c r="AR183" s="331">
        <v>1</v>
      </c>
      <c r="AS183" s="331">
        <v>1</v>
      </c>
      <c r="AT183" s="331">
        <v>1</v>
      </c>
      <c r="AU183" s="331">
        <v>1</v>
      </c>
      <c r="AV183" s="331">
        <v>1</v>
      </c>
      <c r="AW183" s="331">
        <v>1</v>
      </c>
      <c r="AX183" s="877"/>
      <c r="AY183" s="862"/>
      <c r="AZ183" s="862"/>
      <c r="BA183" s="862"/>
      <c r="BB183" s="862"/>
      <c r="BC183" s="862"/>
      <c r="BD183" s="862"/>
      <c r="BE183" s="862"/>
    </row>
    <row r="184" spans="1:57" s="870" customFormat="1" ht="15" customHeight="1">
      <c r="A184" s="332">
        <v>35</v>
      </c>
      <c r="B184" s="873" t="s">
        <v>371</v>
      </c>
      <c r="C184" s="874">
        <v>1591</v>
      </c>
      <c r="D184" s="913"/>
      <c r="E184" s="911"/>
      <c r="F184" s="912"/>
      <c r="G184" s="332"/>
      <c r="H184" s="913"/>
      <c r="I184" s="911"/>
      <c r="J184" s="912"/>
      <c r="K184" s="875"/>
      <c r="L184" s="321"/>
      <c r="M184" s="907"/>
      <c r="N184" s="905"/>
      <c r="O184" s="905"/>
      <c r="P184" s="905"/>
      <c r="Q184" s="905"/>
      <c r="R184" s="905"/>
      <c r="S184" s="906"/>
      <c r="T184" s="331">
        <v>1</v>
      </c>
      <c r="U184" s="331">
        <v>1</v>
      </c>
      <c r="V184" s="331">
        <v>1</v>
      </c>
      <c r="W184" s="331">
        <v>1</v>
      </c>
      <c r="X184" s="331">
        <v>1</v>
      </c>
      <c r="Y184" s="331">
        <v>1</v>
      </c>
      <c r="Z184" s="331">
        <v>1</v>
      </c>
      <c r="AA184" s="331">
        <v>1</v>
      </c>
      <c r="AB184" s="331">
        <v>1</v>
      </c>
      <c r="AC184" s="331">
        <v>1</v>
      </c>
      <c r="AD184" s="331">
        <v>1</v>
      </c>
      <c r="AE184" s="331">
        <v>1</v>
      </c>
      <c r="AF184" s="331">
        <v>1</v>
      </c>
      <c r="AG184" s="331">
        <v>1</v>
      </c>
      <c r="AH184" s="331">
        <v>1</v>
      </c>
      <c r="AI184" s="331">
        <v>1</v>
      </c>
      <c r="AJ184" s="331">
        <v>1</v>
      </c>
      <c r="AK184" s="331">
        <v>1</v>
      </c>
      <c r="AL184" s="331">
        <v>1</v>
      </c>
      <c r="AM184" s="331">
        <v>1</v>
      </c>
      <c r="AN184" s="331">
        <v>1</v>
      </c>
      <c r="AO184" s="331">
        <v>1</v>
      </c>
      <c r="AP184" s="331">
        <v>1</v>
      </c>
      <c r="AQ184" s="331">
        <v>1</v>
      </c>
      <c r="AR184" s="331">
        <v>1</v>
      </c>
      <c r="AS184" s="331">
        <v>1</v>
      </c>
      <c r="AT184" s="331">
        <v>1</v>
      </c>
      <c r="AU184" s="331">
        <v>1</v>
      </c>
      <c r="AV184" s="331">
        <v>1</v>
      </c>
      <c r="AW184" s="331">
        <v>1</v>
      </c>
      <c r="AX184" s="877"/>
      <c r="AY184" s="862"/>
      <c r="AZ184" s="862"/>
      <c r="BA184" s="862"/>
      <c r="BB184" s="862"/>
      <c r="BC184" s="862"/>
      <c r="BD184" s="862"/>
      <c r="BE184" s="862"/>
    </row>
    <row r="185" spans="1:57" s="870" customFormat="1" ht="15" customHeight="1">
      <c r="A185" s="332">
        <v>36</v>
      </c>
      <c r="B185" s="873" t="s">
        <v>371</v>
      </c>
      <c r="C185" s="874">
        <v>1590</v>
      </c>
      <c r="D185" s="913"/>
      <c r="E185" s="911"/>
      <c r="F185" s="912"/>
      <c r="G185" s="332"/>
      <c r="H185" s="913"/>
      <c r="I185" s="911"/>
      <c r="J185" s="912"/>
      <c r="K185" s="875"/>
      <c r="L185" s="321"/>
      <c r="M185" s="907"/>
      <c r="N185" s="905"/>
      <c r="O185" s="905"/>
      <c r="P185" s="905"/>
      <c r="Q185" s="905"/>
      <c r="R185" s="905"/>
      <c r="S185" s="906"/>
      <c r="T185" s="331">
        <v>1</v>
      </c>
      <c r="U185" s="331">
        <v>1</v>
      </c>
      <c r="V185" s="331">
        <v>1</v>
      </c>
      <c r="W185" s="331">
        <v>1</v>
      </c>
      <c r="X185" s="331">
        <v>1</v>
      </c>
      <c r="Y185" s="331">
        <v>1</v>
      </c>
      <c r="Z185" s="331">
        <v>1</v>
      </c>
      <c r="AA185" s="331">
        <v>1</v>
      </c>
      <c r="AB185" s="331">
        <v>1</v>
      </c>
      <c r="AC185" s="331">
        <v>1</v>
      </c>
      <c r="AD185" s="331">
        <v>1</v>
      </c>
      <c r="AE185" s="331">
        <v>1</v>
      </c>
      <c r="AF185" s="331">
        <v>1</v>
      </c>
      <c r="AG185" s="331">
        <v>1</v>
      </c>
      <c r="AH185" s="331">
        <v>1</v>
      </c>
      <c r="AI185" s="331">
        <v>1</v>
      </c>
      <c r="AJ185" s="331">
        <v>1</v>
      </c>
      <c r="AK185" s="331">
        <v>1</v>
      </c>
      <c r="AL185" s="331">
        <v>1</v>
      </c>
      <c r="AM185" s="331">
        <v>1</v>
      </c>
      <c r="AN185" s="331">
        <v>1</v>
      </c>
      <c r="AO185" s="331">
        <v>1</v>
      </c>
      <c r="AP185" s="331">
        <v>1</v>
      </c>
      <c r="AQ185" s="331">
        <v>1</v>
      </c>
      <c r="AR185" s="331">
        <v>1</v>
      </c>
      <c r="AS185" s="331">
        <v>1</v>
      </c>
      <c r="AT185" s="331">
        <v>1</v>
      </c>
      <c r="AU185" s="331">
        <v>1</v>
      </c>
      <c r="AV185" s="331">
        <v>1</v>
      </c>
      <c r="AW185" s="331">
        <v>1</v>
      </c>
      <c r="AX185" s="877"/>
      <c r="AY185" s="862"/>
      <c r="AZ185" s="862"/>
      <c r="BA185" s="862"/>
      <c r="BB185" s="862"/>
      <c r="BC185" s="862"/>
      <c r="BD185" s="862"/>
      <c r="BE185" s="862"/>
    </row>
    <row r="186" spans="1:57" s="870" customFormat="1" ht="15" customHeight="1">
      <c r="A186" s="332">
        <v>37</v>
      </c>
      <c r="B186" s="873" t="s">
        <v>371</v>
      </c>
      <c r="C186" s="874">
        <v>1314</v>
      </c>
      <c r="D186" s="913"/>
      <c r="E186" s="911"/>
      <c r="F186" s="912"/>
      <c r="G186" s="332"/>
      <c r="H186" s="913"/>
      <c r="I186" s="911"/>
      <c r="J186" s="912"/>
      <c r="K186" s="875"/>
      <c r="L186" s="321"/>
      <c r="M186" s="907"/>
      <c r="N186" s="905"/>
      <c r="O186" s="905"/>
      <c r="P186" s="905"/>
      <c r="Q186" s="905"/>
      <c r="R186" s="905"/>
      <c r="S186" s="906"/>
      <c r="T186" s="331">
        <v>1</v>
      </c>
      <c r="U186" s="331">
        <v>1</v>
      </c>
      <c r="V186" s="331">
        <v>1</v>
      </c>
      <c r="W186" s="331">
        <v>1</v>
      </c>
      <c r="X186" s="331">
        <v>1</v>
      </c>
      <c r="Y186" s="331">
        <v>1</v>
      </c>
      <c r="Z186" s="331">
        <v>1</v>
      </c>
      <c r="AA186" s="331">
        <v>1</v>
      </c>
      <c r="AB186" s="331">
        <v>1</v>
      </c>
      <c r="AC186" s="331">
        <v>1</v>
      </c>
      <c r="AD186" s="331">
        <v>1</v>
      </c>
      <c r="AE186" s="331">
        <v>1</v>
      </c>
      <c r="AF186" s="331">
        <v>1</v>
      </c>
      <c r="AG186" s="331">
        <v>1</v>
      </c>
      <c r="AH186" s="331">
        <v>1</v>
      </c>
      <c r="AI186" s="331">
        <v>1</v>
      </c>
      <c r="AJ186" s="331">
        <v>1</v>
      </c>
      <c r="AK186" s="331">
        <v>1</v>
      </c>
      <c r="AL186" s="331">
        <v>1</v>
      </c>
      <c r="AM186" s="331">
        <v>1</v>
      </c>
      <c r="AN186" s="331">
        <v>1</v>
      </c>
      <c r="AO186" s="331">
        <v>1</v>
      </c>
      <c r="AP186" s="331">
        <v>1</v>
      </c>
      <c r="AQ186" s="331">
        <v>1</v>
      </c>
      <c r="AR186" s="331">
        <v>1</v>
      </c>
      <c r="AS186" s="331">
        <v>1</v>
      </c>
      <c r="AT186" s="331">
        <v>1</v>
      </c>
      <c r="AU186" s="331">
        <v>1</v>
      </c>
      <c r="AV186" s="331">
        <v>1</v>
      </c>
      <c r="AW186" s="331">
        <v>1</v>
      </c>
      <c r="AX186" s="877"/>
      <c r="AY186" s="862"/>
      <c r="AZ186" s="862"/>
      <c r="BA186" s="862"/>
      <c r="BB186" s="862"/>
      <c r="BC186" s="862"/>
      <c r="BD186" s="862"/>
      <c r="BE186" s="862"/>
    </row>
    <row r="187" spans="1:57" s="870" customFormat="1" ht="15" customHeight="1">
      <c r="A187" s="332">
        <v>38</v>
      </c>
      <c r="B187" s="873" t="s">
        <v>372</v>
      </c>
      <c r="C187" s="874">
        <v>1692</v>
      </c>
      <c r="D187" s="913"/>
      <c r="E187" s="911"/>
      <c r="F187" s="912"/>
      <c r="G187" s="332"/>
      <c r="H187" s="913"/>
      <c r="I187" s="911"/>
      <c r="J187" s="912"/>
      <c r="K187" s="875"/>
      <c r="L187" s="321"/>
      <c r="M187" s="907"/>
      <c r="N187" s="905"/>
      <c r="O187" s="905"/>
      <c r="P187" s="905"/>
      <c r="Q187" s="905"/>
      <c r="R187" s="905"/>
      <c r="S187" s="906"/>
      <c r="T187" s="331">
        <v>1</v>
      </c>
      <c r="U187" s="331">
        <v>1</v>
      </c>
      <c r="V187" s="331">
        <v>1</v>
      </c>
      <c r="W187" s="331">
        <v>1</v>
      </c>
      <c r="X187" s="331">
        <v>1</v>
      </c>
      <c r="Y187" s="331">
        <v>1</v>
      </c>
      <c r="Z187" s="331">
        <v>1</v>
      </c>
      <c r="AA187" s="331">
        <v>1</v>
      </c>
      <c r="AB187" s="331">
        <v>1</v>
      </c>
      <c r="AC187" s="331">
        <v>1</v>
      </c>
      <c r="AD187" s="331">
        <v>1</v>
      </c>
      <c r="AE187" s="331">
        <v>1</v>
      </c>
      <c r="AF187" s="331">
        <v>1</v>
      </c>
      <c r="AG187" s="331">
        <v>1</v>
      </c>
      <c r="AH187" s="331">
        <v>1</v>
      </c>
      <c r="AI187" s="331">
        <v>1</v>
      </c>
      <c r="AJ187" s="331">
        <v>1</v>
      </c>
      <c r="AK187" s="331">
        <v>1</v>
      </c>
      <c r="AL187" s="331">
        <v>1</v>
      </c>
      <c r="AM187" s="331">
        <v>1</v>
      </c>
      <c r="AN187" s="331">
        <v>1</v>
      </c>
      <c r="AO187" s="331">
        <v>1</v>
      </c>
      <c r="AP187" s="331">
        <v>1</v>
      </c>
      <c r="AQ187" s="331">
        <v>1</v>
      </c>
      <c r="AR187" s="331">
        <v>1</v>
      </c>
      <c r="AS187" s="331">
        <v>1</v>
      </c>
      <c r="AT187" s="331">
        <v>1</v>
      </c>
      <c r="AU187" s="331">
        <v>1</v>
      </c>
      <c r="AV187" s="331">
        <v>1</v>
      </c>
      <c r="AW187" s="331">
        <v>1</v>
      </c>
      <c r="AX187" s="877"/>
      <c r="AY187" s="862"/>
      <c r="AZ187" s="862"/>
      <c r="BA187" s="862"/>
      <c r="BB187" s="862"/>
      <c r="BC187" s="862"/>
      <c r="BD187" s="862"/>
      <c r="BE187" s="862"/>
    </row>
    <row r="188" spans="1:57" s="870" customFormat="1" ht="15" customHeight="1">
      <c r="A188" s="332">
        <v>39</v>
      </c>
      <c r="B188" s="873" t="s">
        <v>373</v>
      </c>
      <c r="C188" s="874" t="s">
        <v>374</v>
      </c>
      <c r="D188" s="913"/>
      <c r="E188" s="911"/>
      <c r="F188" s="912"/>
      <c r="G188" s="332"/>
      <c r="H188" s="913"/>
      <c r="I188" s="911"/>
      <c r="J188" s="912"/>
      <c r="K188" s="875"/>
      <c r="L188" s="321"/>
      <c r="M188" s="907"/>
      <c r="N188" s="905"/>
      <c r="O188" s="905"/>
      <c r="P188" s="905"/>
      <c r="Q188" s="905"/>
      <c r="R188" s="905"/>
      <c r="S188" s="906"/>
      <c r="T188" s="331">
        <v>1</v>
      </c>
      <c r="U188" s="331">
        <v>1</v>
      </c>
      <c r="V188" s="331">
        <v>1</v>
      </c>
      <c r="W188" s="331">
        <v>1</v>
      </c>
      <c r="X188" s="331">
        <v>1</v>
      </c>
      <c r="Y188" s="331">
        <v>1</v>
      </c>
      <c r="Z188" s="331">
        <v>1</v>
      </c>
      <c r="AA188" s="331">
        <v>1</v>
      </c>
      <c r="AB188" s="331">
        <v>1</v>
      </c>
      <c r="AC188" s="331">
        <v>1</v>
      </c>
      <c r="AD188" s="331">
        <v>1</v>
      </c>
      <c r="AE188" s="331">
        <v>1</v>
      </c>
      <c r="AF188" s="331">
        <v>1</v>
      </c>
      <c r="AG188" s="331">
        <v>1</v>
      </c>
      <c r="AH188" s="331">
        <v>1</v>
      </c>
      <c r="AI188" s="331">
        <v>1</v>
      </c>
      <c r="AJ188" s="331">
        <v>1</v>
      </c>
      <c r="AK188" s="331">
        <v>1</v>
      </c>
      <c r="AL188" s="331">
        <v>1</v>
      </c>
      <c r="AM188" s="331">
        <v>1</v>
      </c>
      <c r="AN188" s="331">
        <v>1</v>
      </c>
      <c r="AO188" s="331">
        <v>1</v>
      </c>
      <c r="AP188" s="331">
        <v>1</v>
      </c>
      <c r="AQ188" s="331">
        <v>1</v>
      </c>
      <c r="AR188" s="331">
        <v>1</v>
      </c>
      <c r="AS188" s="331">
        <v>1</v>
      </c>
      <c r="AT188" s="331">
        <v>1</v>
      </c>
      <c r="AU188" s="331">
        <v>1</v>
      </c>
      <c r="AV188" s="331">
        <v>1</v>
      </c>
      <c r="AW188" s="331">
        <v>1</v>
      </c>
      <c r="AX188" s="877"/>
      <c r="AY188" s="862"/>
      <c r="AZ188" s="862"/>
      <c r="BA188" s="862"/>
      <c r="BB188" s="862"/>
      <c r="BC188" s="862"/>
      <c r="BD188" s="862"/>
      <c r="BE188" s="862"/>
    </row>
    <row r="189" spans="1:57" s="870" customFormat="1" ht="15" customHeight="1">
      <c r="A189" s="332">
        <v>40</v>
      </c>
      <c r="B189" s="873" t="s">
        <v>373</v>
      </c>
      <c r="C189" s="874" t="s">
        <v>375</v>
      </c>
      <c r="D189" s="913"/>
      <c r="E189" s="911"/>
      <c r="F189" s="912"/>
      <c r="G189" s="332"/>
      <c r="H189" s="913"/>
      <c r="I189" s="911"/>
      <c r="J189" s="912"/>
      <c r="K189" s="875"/>
      <c r="L189" s="321"/>
      <c r="M189" s="907"/>
      <c r="N189" s="905"/>
      <c r="O189" s="905"/>
      <c r="P189" s="905"/>
      <c r="Q189" s="905"/>
      <c r="R189" s="905"/>
      <c r="S189" s="906"/>
      <c r="T189" s="331">
        <v>1</v>
      </c>
      <c r="U189" s="331">
        <v>1</v>
      </c>
      <c r="V189" s="331">
        <v>1</v>
      </c>
      <c r="W189" s="331">
        <v>1</v>
      </c>
      <c r="X189" s="331">
        <v>1</v>
      </c>
      <c r="Y189" s="331">
        <v>1</v>
      </c>
      <c r="Z189" s="331">
        <v>1</v>
      </c>
      <c r="AA189" s="331">
        <v>1</v>
      </c>
      <c r="AB189" s="331">
        <v>1</v>
      </c>
      <c r="AC189" s="331">
        <v>1</v>
      </c>
      <c r="AD189" s="331">
        <v>1</v>
      </c>
      <c r="AE189" s="331">
        <v>1</v>
      </c>
      <c r="AF189" s="331">
        <v>1</v>
      </c>
      <c r="AG189" s="331">
        <v>1</v>
      </c>
      <c r="AH189" s="331">
        <v>1</v>
      </c>
      <c r="AI189" s="331">
        <v>1</v>
      </c>
      <c r="AJ189" s="331">
        <v>1</v>
      </c>
      <c r="AK189" s="331">
        <v>1</v>
      </c>
      <c r="AL189" s="331">
        <v>1</v>
      </c>
      <c r="AM189" s="331">
        <v>1</v>
      </c>
      <c r="AN189" s="331">
        <v>1</v>
      </c>
      <c r="AO189" s="331">
        <v>1</v>
      </c>
      <c r="AP189" s="331">
        <v>1</v>
      </c>
      <c r="AQ189" s="331">
        <v>1</v>
      </c>
      <c r="AR189" s="331">
        <v>1</v>
      </c>
      <c r="AS189" s="331">
        <v>1</v>
      </c>
      <c r="AT189" s="331">
        <v>1</v>
      </c>
      <c r="AU189" s="331">
        <v>1</v>
      </c>
      <c r="AV189" s="331">
        <v>1</v>
      </c>
      <c r="AW189" s="331">
        <v>1</v>
      </c>
      <c r="AX189" s="877"/>
      <c r="AY189" s="862"/>
      <c r="AZ189" s="862"/>
      <c r="BA189" s="862"/>
      <c r="BB189" s="862"/>
      <c r="BC189" s="862"/>
      <c r="BD189" s="862"/>
      <c r="BE189" s="862"/>
    </row>
    <row r="190" spans="1:57" s="870" customFormat="1" ht="15" customHeight="1">
      <c r="A190" s="332">
        <v>41</v>
      </c>
      <c r="B190" s="873" t="s">
        <v>376</v>
      </c>
      <c r="C190" s="874" t="s">
        <v>377</v>
      </c>
      <c r="D190" s="913"/>
      <c r="E190" s="911"/>
      <c r="F190" s="912"/>
      <c r="G190" s="332"/>
      <c r="H190" s="913"/>
      <c r="I190" s="911"/>
      <c r="J190" s="912"/>
      <c r="K190" s="875"/>
      <c r="L190" s="321"/>
      <c r="M190" s="907"/>
      <c r="N190" s="905"/>
      <c r="O190" s="905"/>
      <c r="P190" s="905"/>
      <c r="Q190" s="905"/>
      <c r="R190" s="905"/>
      <c r="S190" s="906"/>
      <c r="T190" s="331">
        <v>1</v>
      </c>
      <c r="U190" s="331">
        <v>1</v>
      </c>
      <c r="V190" s="331">
        <v>1</v>
      </c>
      <c r="W190" s="331">
        <v>1</v>
      </c>
      <c r="X190" s="331">
        <v>1</v>
      </c>
      <c r="Y190" s="331">
        <v>1</v>
      </c>
      <c r="Z190" s="331">
        <v>1</v>
      </c>
      <c r="AA190" s="331">
        <v>1</v>
      </c>
      <c r="AB190" s="331">
        <v>1</v>
      </c>
      <c r="AC190" s="331">
        <v>1</v>
      </c>
      <c r="AD190" s="331">
        <v>1</v>
      </c>
      <c r="AE190" s="331">
        <v>1</v>
      </c>
      <c r="AF190" s="331">
        <v>1</v>
      </c>
      <c r="AG190" s="331">
        <v>1</v>
      </c>
      <c r="AH190" s="331">
        <v>1</v>
      </c>
      <c r="AI190" s="331">
        <v>1</v>
      </c>
      <c r="AJ190" s="331">
        <v>1</v>
      </c>
      <c r="AK190" s="331">
        <v>1</v>
      </c>
      <c r="AL190" s="331">
        <v>1</v>
      </c>
      <c r="AM190" s="331">
        <v>1</v>
      </c>
      <c r="AN190" s="331">
        <v>1</v>
      </c>
      <c r="AO190" s="331">
        <v>1</v>
      </c>
      <c r="AP190" s="331">
        <v>1</v>
      </c>
      <c r="AQ190" s="331">
        <v>1</v>
      </c>
      <c r="AR190" s="331">
        <v>1</v>
      </c>
      <c r="AS190" s="331">
        <v>1</v>
      </c>
      <c r="AT190" s="331">
        <v>1</v>
      </c>
      <c r="AU190" s="331">
        <v>1</v>
      </c>
      <c r="AV190" s="331">
        <v>1</v>
      </c>
      <c r="AW190" s="331">
        <v>1</v>
      </c>
      <c r="AX190" s="877"/>
      <c r="AY190" s="862"/>
      <c r="AZ190" s="862"/>
      <c r="BA190" s="862"/>
      <c r="BB190" s="862"/>
      <c r="BC190" s="862"/>
      <c r="BD190" s="862"/>
      <c r="BE190" s="862"/>
    </row>
    <row r="191" spans="1:57" s="870" customFormat="1" ht="15" customHeight="1">
      <c r="A191" s="332">
        <v>42</v>
      </c>
      <c r="B191" s="873" t="s">
        <v>378</v>
      </c>
      <c r="C191" s="874" t="s">
        <v>379</v>
      </c>
      <c r="D191" s="913"/>
      <c r="E191" s="911"/>
      <c r="F191" s="912"/>
      <c r="G191" s="332"/>
      <c r="H191" s="913"/>
      <c r="I191" s="911"/>
      <c r="J191" s="912"/>
      <c r="K191" s="875"/>
      <c r="L191" s="321"/>
      <c r="M191" s="907"/>
      <c r="N191" s="905"/>
      <c r="O191" s="905"/>
      <c r="P191" s="905"/>
      <c r="Q191" s="905"/>
      <c r="R191" s="905"/>
      <c r="S191" s="906"/>
      <c r="T191" s="331">
        <v>1</v>
      </c>
      <c r="U191" s="331">
        <v>1</v>
      </c>
      <c r="V191" s="331">
        <v>1</v>
      </c>
      <c r="W191" s="331">
        <v>1</v>
      </c>
      <c r="X191" s="331">
        <v>1</v>
      </c>
      <c r="Y191" s="331">
        <v>1</v>
      </c>
      <c r="Z191" s="331">
        <v>1</v>
      </c>
      <c r="AA191" s="331">
        <v>1</v>
      </c>
      <c r="AB191" s="331">
        <v>1</v>
      </c>
      <c r="AC191" s="331">
        <v>1</v>
      </c>
      <c r="AD191" s="331">
        <v>1</v>
      </c>
      <c r="AE191" s="331">
        <v>1</v>
      </c>
      <c r="AF191" s="331">
        <v>1</v>
      </c>
      <c r="AG191" s="331">
        <v>1</v>
      </c>
      <c r="AH191" s="331">
        <v>1</v>
      </c>
      <c r="AI191" s="331">
        <v>1</v>
      </c>
      <c r="AJ191" s="331">
        <v>1</v>
      </c>
      <c r="AK191" s="331">
        <v>1</v>
      </c>
      <c r="AL191" s="331">
        <v>1</v>
      </c>
      <c r="AM191" s="331">
        <v>1</v>
      </c>
      <c r="AN191" s="331">
        <v>1</v>
      </c>
      <c r="AO191" s="331">
        <v>1</v>
      </c>
      <c r="AP191" s="331">
        <v>1</v>
      </c>
      <c r="AQ191" s="331">
        <v>1</v>
      </c>
      <c r="AR191" s="331">
        <v>1</v>
      </c>
      <c r="AS191" s="331">
        <v>1</v>
      </c>
      <c r="AT191" s="331">
        <v>1</v>
      </c>
      <c r="AU191" s="331">
        <v>1</v>
      </c>
      <c r="AV191" s="331">
        <v>1</v>
      </c>
      <c r="AW191" s="331">
        <v>1</v>
      </c>
      <c r="AX191" s="877"/>
      <c r="AY191" s="862"/>
      <c r="AZ191" s="862"/>
      <c r="BA191" s="862"/>
      <c r="BB191" s="862"/>
      <c r="BC191" s="862"/>
      <c r="BD191" s="862"/>
      <c r="BE191" s="862"/>
    </row>
    <row r="192" spans="1:57" s="870" customFormat="1" ht="15" customHeight="1">
      <c r="A192" s="332">
        <v>43</v>
      </c>
      <c r="B192" s="873" t="s">
        <v>380</v>
      </c>
      <c r="C192" s="874" t="s">
        <v>381</v>
      </c>
      <c r="D192" s="913"/>
      <c r="E192" s="911"/>
      <c r="F192" s="912"/>
      <c r="G192" s="332"/>
      <c r="H192" s="913"/>
      <c r="I192" s="911"/>
      <c r="J192" s="912"/>
      <c r="K192" s="875"/>
      <c r="L192" s="321"/>
      <c r="M192" s="1499" t="s">
        <v>1134</v>
      </c>
      <c r="N192" s="1507"/>
      <c r="O192" s="1507"/>
      <c r="P192" s="1507"/>
      <c r="Q192" s="1507"/>
      <c r="R192" s="1507"/>
      <c r="S192" s="1508"/>
      <c r="T192" s="331">
        <v>1</v>
      </c>
      <c r="U192" s="331">
        <v>1</v>
      </c>
      <c r="V192" s="331">
        <v>1</v>
      </c>
      <c r="W192" s="331">
        <v>1</v>
      </c>
      <c r="X192" s="331">
        <v>1</v>
      </c>
      <c r="Y192" s="331">
        <v>1</v>
      </c>
      <c r="Z192" s="331">
        <v>1</v>
      </c>
      <c r="AA192" s="331">
        <v>1</v>
      </c>
      <c r="AB192" s="331">
        <v>1</v>
      </c>
      <c r="AC192" s="331">
        <v>1</v>
      </c>
      <c r="AD192" s="331">
        <v>1</v>
      </c>
      <c r="AE192" s="331">
        <v>1</v>
      </c>
      <c r="AF192" s="331">
        <v>1</v>
      </c>
      <c r="AG192" s="331">
        <v>1</v>
      </c>
      <c r="AH192" s="331">
        <v>1</v>
      </c>
      <c r="AI192" s="331">
        <v>1</v>
      </c>
      <c r="AJ192" s="331">
        <v>1</v>
      </c>
      <c r="AK192" s="331">
        <v>1</v>
      </c>
      <c r="AL192" s="331">
        <v>1</v>
      </c>
      <c r="AM192" s="331">
        <v>1</v>
      </c>
      <c r="AN192" s="331">
        <v>1</v>
      </c>
      <c r="AO192" s="331">
        <v>1</v>
      </c>
      <c r="AP192" s="331">
        <v>1</v>
      </c>
      <c r="AQ192" s="331">
        <v>1</v>
      </c>
      <c r="AR192" s="331">
        <v>1</v>
      </c>
      <c r="AS192" s="331">
        <v>1</v>
      </c>
      <c r="AT192" s="331">
        <v>1</v>
      </c>
      <c r="AU192" s="331">
        <v>1</v>
      </c>
      <c r="AV192" s="331">
        <v>1</v>
      </c>
      <c r="AW192" s="331">
        <v>1</v>
      </c>
      <c r="AX192" s="877"/>
      <c r="AY192" s="862"/>
      <c r="AZ192" s="862"/>
      <c r="BA192" s="862"/>
      <c r="BB192" s="862"/>
      <c r="BC192" s="862"/>
      <c r="BD192" s="862"/>
      <c r="BE192" s="862"/>
    </row>
    <row r="193" spans="1:57" s="870" customFormat="1" ht="15" customHeight="1">
      <c r="A193" s="332">
        <v>44</v>
      </c>
      <c r="B193" s="873" t="s">
        <v>382</v>
      </c>
      <c r="C193" s="874" t="s">
        <v>383</v>
      </c>
      <c r="D193" s="913"/>
      <c r="E193" s="911"/>
      <c r="F193" s="912"/>
      <c r="G193" s="332"/>
      <c r="H193" s="913"/>
      <c r="I193" s="911"/>
      <c r="J193" s="912"/>
      <c r="K193" s="875"/>
      <c r="L193" s="321"/>
      <c r="M193" s="1499" t="s">
        <v>416</v>
      </c>
      <c r="N193" s="1500"/>
      <c r="O193" s="1500"/>
      <c r="P193" s="1500"/>
      <c r="Q193" s="1500"/>
      <c r="R193" s="1500"/>
      <c r="S193" s="1501"/>
      <c r="T193" s="331">
        <v>1</v>
      </c>
      <c r="U193" s="331">
        <v>1</v>
      </c>
      <c r="V193" s="331">
        <v>1</v>
      </c>
      <c r="W193" s="331">
        <v>1</v>
      </c>
      <c r="X193" s="331">
        <v>1</v>
      </c>
      <c r="Y193" s="331">
        <v>1</v>
      </c>
      <c r="Z193" s="331">
        <v>1</v>
      </c>
      <c r="AA193" s="331">
        <v>1</v>
      </c>
      <c r="AB193" s="331">
        <v>1</v>
      </c>
      <c r="AC193" s="331">
        <v>1</v>
      </c>
      <c r="AD193" s="331">
        <v>1</v>
      </c>
      <c r="AE193" s="331">
        <v>1</v>
      </c>
      <c r="AF193" s="331">
        <v>1</v>
      </c>
      <c r="AG193" s="331">
        <v>1</v>
      </c>
      <c r="AH193" s="331">
        <v>1</v>
      </c>
      <c r="AI193" s="331">
        <v>1</v>
      </c>
      <c r="AJ193" s="331">
        <v>1</v>
      </c>
      <c r="AK193" s="331">
        <v>1</v>
      </c>
      <c r="AL193" s="331">
        <v>1</v>
      </c>
      <c r="AM193" s="331">
        <v>1</v>
      </c>
      <c r="AN193" s="331">
        <v>1</v>
      </c>
      <c r="AO193" s="331">
        <v>1</v>
      </c>
      <c r="AP193" s="331">
        <v>1</v>
      </c>
      <c r="AQ193" s="331">
        <v>1</v>
      </c>
      <c r="AR193" s="331">
        <v>1</v>
      </c>
      <c r="AS193" s="331">
        <v>1</v>
      </c>
      <c r="AT193" s="331">
        <v>1</v>
      </c>
      <c r="AU193" s="331">
        <v>1</v>
      </c>
      <c r="AV193" s="331">
        <v>1</v>
      </c>
      <c r="AW193" s="331">
        <v>1</v>
      </c>
      <c r="AX193" s="877"/>
      <c r="AY193" s="862"/>
      <c r="AZ193" s="862"/>
      <c r="BA193" s="862"/>
      <c r="BB193" s="862"/>
      <c r="BC193" s="862"/>
      <c r="BD193" s="862"/>
      <c r="BE193" s="862"/>
    </row>
    <row r="194" spans="1:57" s="870" customFormat="1" ht="15" customHeight="1">
      <c r="A194" s="332">
        <v>45</v>
      </c>
      <c r="B194" s="873" t="s">
        <v>382</v>
      </c>
      <c r="C194" s="874" t="s">
        <v>384</v>
      </c>
      <c r="D194" s="913"/>
      <c r="E194" s="911"/>
      <c r="F194" s="912"/>
      <c r="G194" s="332"/>
      <c r="H194" s="913"/>
      <c r="I194" s="911"/>
      <c r="J194" s="912"/>
      <c r="K194" s="875"/>
      <c r="L194" s="321"/>
      <c r="M194" s="907"/>
      <c r="N194" s="905"/>
      <c r="O194" s="905"/>
      <c r="P194" s="905"/>
      <c r="Q194" s="905"/>
      <c r="R194" s="905"/>
      <c r="S194" s="906"/>
      <c r="T194" s="331">
        <v>1</v>
      </c>
      <c r="U194" s="331">
        <v>1</v>
      </c>
      <c r="V194" s="331">
        <v>1</v>
      </c>
      <c r="W194" s="331">
        <v>1</v>
      </c>
      <c r="X194" s="331">
        <v>1</v>
      </c>
      <c r="Y194" s="331">
        <v>1</v>
      </c>
      <c r="Z194" s="331">
        <v>1</v>
      </c>
      <c r="AA194" s="331">
        <v>1</v>
      </c>
      <c r="AB194" s="331">
        <v>1</v>
      </c>
      <c r="AC194" s="331">
        <v>1</v>
      </c>
      <c r="AD194" s="331">
        <v>1</v>
      </c>
      <c r="AE194" s="331">
        <v>1</v>
      </c>
      <c r="AF194" s="331">
        <v>1</v>
      </c>
      <c r="AG194" s="331">
        <v>1</v>
      </c>
      <c r="AH194" s="331">
        <v>1</v>
      </c>
      <c r="AI194" s="331">
        <v>1</v>
      </c>
      <c r="AJ194" s="331">
        <v>1</v>
      </c>
      <c r="AK194" s="331">
        <v>1</v>
      </c>
      <c r="AL194" s="331">
        <v>1</v>
      </c>
      <c r="AM194" s="331">
        <v>1</v>
      </c>
      <c r="AN194" s="331">
        <v>1</v>
      </c>
      <c r="AO194" s="331">
        <v>1</v>
      </c>
      <c r="AP194" s="331">
        <v>1</v>
      </c>
      <c r="AQ194" s="331">
        <v>1</v>
      </c>
      <c r="AR194" s="331">
        <v>1</v>
      </c>
      <c r="AS194" s="331">
        <v>1</v>
      </c>
      <c r="AT194" s="331">
        <v>1</v>
      </c>
      <c r="AU194" s="331">
        <v>1</v>
      </c>
      <c r="AV194" s="331">
        <v>1</v>
      </c>
      <c r="AW194" s="331">
        <v>1</v>
      </c>
      <c r="AX194" s="877"/>
      <c r="AY194" s="862"/>
      <c r="AZ194" s="862"/>
      <c r="BA194" s="862"/>
      <c r="BB194" s="862"/>
      <c r="BC194" s="862"/>
      <c r="BD194" s="862"/>
      <c r="BE194" s="862"/>
    </row>
    <row r="195" spans="1:57" s="870" customFormat="1" ht="15" customHeight="1">
      <c r="A195" s="332">
        <v>46</v>
      </c>
      <c r="B195" s="873" t="s">
        <v>385</v>
      </c>
      <c r="C195" s="874" t="s">
        <v>386</v>
      </c>
      <c r="D195" s="913"/>
      <c r="E195" s="911"/>
      <c r="F195" s="912"/>
      <c r="G195" s="332"/>
      <c r="H195" s="913"/>
      <c r="I195" s="911"/>
      <c r="J195" s="912"/>
      <c r="K195" s="875"/>
      <c r="L195" s="321"/>
      <c r="M195" s="907"/>
      <c r="N195" s="905"/>
      <c r="O195" s="905"/>
      <c r="P195" s="905"/>
      <c r="Q195" s="905"/>
      <c r="R195" s="905"/>
      <c r="S195" s="906"/>
      <c r="T195" s="331">
        <v>1</v>
      </c>
      <c r="U195" s="331">
        <v>1</v>
      </c>
      <c r="V195" s="331">
        <v>1</v>
      </c>
      <c r="W195" s="331">
        <v>1</v>
      </c>
      <c r="X195" s="331">
        <v>1</v>
      </c>
      <c r="Y195" s="331">
        <v>1</v>
      </c>
      <c r="Z195" s="331">
        <v>1</v>
      </c>
      <c r="AA195" s="331">
        <v>1</v>
      </c>
      <c r="AB195" s="331">
        <v>1</v>
      </c>
      <c r="AC195" s="331">
        <v>1</v>
      </c>
      <c r="AD195" s="331">
        <v>1</v>
      </c>
      <c r="AE195" s="331">
        <v>1</v>
      </c>
      <c r="AF195" s="331">
        <v>1</v>
      </c>
      <c r="AG195" s="331">
        <v>1</v>
      </c>
      <c r="AH195" s="331">
        <v>1</v>
      </c>
      <c r="AI195" s="331">
        <v>1</v>
      </c>
      <c r="AJ195" s="331">
        <v>1</v>
      </c>
      <c r="AK195" s="331">
        <v>1</v>
      </c>
      <c r="AL195" s="331">
        <v>1</v>
      </c>
      <c r="AM195" s="331">
        <v>1</v>
      </c>
      <c r="AN195" s="331">
        <v>1</v>
      </c>
      <c r="AO195" s="331">
        <v>1</v>
      </c>
      <c r="AP195" s="331">
        <v>1</v>
      </c>
      <c r="AQ195" s="331">
        <v>1</v>
      </c>
      <c r="AR195" s="331">
        <v>1</v>
      </c>
      <c r="AS195" s="331">
        <v>1</v>
      </c>
      <c r="AT195" s="331">
        <v>1</v>
      </c>
      <c r="AU195" s="331">
        <v>1</v>
      </c>
      <c r="AV195" s="331">
        <v>1</v>
      </c>
      <c r="AW195" s="331">
        <v>1</v>
      </c>
      <c r="AX195" s="877"/>
      <c r="AY195" s="862"/>
      <c r="AZ195" s="862"/>
      <c r="BA195" s="862"/>
      <c r="BB195" s="862"/>
      <c r="BC195" s="862"/>
      <c r="BD195" s="862"/>
      <c r="BE195" s="862"/>
    </row>
    <row r="196" spans="1:57" s="870" customFormat="1" ht="15" customHeight="1">
      <c r="A196" s="332">
        <v>47</v>
      </c>
      <c r="B196" s="880" t="s">
        <v>1286</v>
      </c>
      <c r="C196" s="874" t="s">
        <v>388</v>
      </c>
      <c r="D196" s="913"/>
      <c r="E196" s="911"/>
      <c r="F196" s="912"/>
      <c r="G196" s="332"/>
      <c r="H196" s="913"/>
      <c r="I196" s="911"/>
      <c r="J196" s="912"/>
      <c r="K196" s="875"/>
      <c r="L196" s="321"/>
      <c r="M196" s="1499" t="s">
        <v>1135</v>
      </c>
      <c r="N196" s="1507"/>
      <c r="O196" s="1507"/>
      <c r="P196" s="1507"/>
      <c r="Q196" s="1507"/>
      <c r="R196" s="1507"/>
      <c r="S196" s="1508"/>
      <c r="T196" s="331">
        <v>1</v>
      </c>
      <c r="U196" s="331">
        <v>1</v>
      </c>
      <c r="V196" s="331">
        <v>1</v>
      </c>
      <c r="W196" s="331">
        <v>1</v>
      </c>
      <c r="X196" s="331">
        <v>1</v>
      </c>
      <c r="Y196" s="331">
        <v>1</v>
      </c>
      <c r="Z196" s="331">
        <v>1</v>
      </c>
      <c r="AA196" s="331">
        <v>1</v>
      </c>
      <c r="AB196" s="331">
        <v>1</v>
      </c>
      <c r="AC196" s="331">
        <v>1</v>
      </c>
      <c r="AD196" s="331">
        <v>1</v>
      </c>
      <c r="AE196" s="331">
        <v>1</v>
      </c>
      <c r="AF196" s="331">
        <v>1</v>
      </c>
      <c r="AG196" s="331">
        <v>1</v>
      </c>
      <c r="AH196" s="331">
        <v>1</v>
      </c>
      <c r="AI196" s="331">
        <v>1</v>
      </c>
      <c r="AJ196" s="331">
        <v>1</v>
      </c>
      <c r="AK196" s="331">
        <v>1</v>
      </c>
      <c r="AL196" s="331">
        <v>1</v>
      </c>
      <c r="AM196" s="331">
        <v>1</v>
      </c>
      <c r="AN196" s="331">
        <v>1</v>
      </c>
      <c r="AO196" s="331">
        <v>1</v>
      </c>
      <c r="AP196" s="331">
        <v>1</v>
      </c>
      <c r="AQ196" s="331">
        <v>1</v>
      </c>
      <c r="AR196" s="331">
        <v>1</v>
      </c>
      <c r="AS196" s="331">
        <v>1</v>
      </c>
      <c r="AT196" s="331">
        <v>1</v>
      </c>
      <c r="AU196" s="331">
        <v>1</v>
      </c>
      <c r="AV196" s="331">
        <v>1</v>
      </c>
      <c r="AW196" s="331">
        <v>1</v>
      </c>
      <c r="AX196" s="877"/>
      <c r="AY196" s="862"/>
      <c r="AZ196" s="862"/>
      <c r="BA196" s="862"/>
      <c r="BB196" s="862"/>
      <c r="BC196" s="862"/>
      <c r="BD196" s="862"/>
      <c r="BE196" s="862"/>
    </row>
    <row r="197" spans="1:57" s="870" customFormat="1">
      <c r="A197" s="1074" t="s">
        <v>50</v>
      </c>
      <c r="B197" s="1075"/>
      <c r="C197" s="1075"/>
      <c r="D197" s="1075"/>
      <c r="E197" s="1075"/>
      <c r="F197" s="1075"/>
      <c r="G197" s="1075"/>
      <c r="H197" s="1075"/>
      <c r="I197" s="1075"/>
      <c r="J197" s="1075"/>
      <c r="K197" s="1075"/>
      <c r="L197" s="1075"/>
      <c r="M197" s="1075"/>
      <c r="N197" s="1075"/>
      <c r="O197" s="1075"/>
      <c r="P197" s="1075"/>
      <c r="Q197" s="1075"/>
      <c r="R197" s="1075"/>
      <c r="S197" s="1076"/>
      <c r="T197" s="201">
        <f t="shared" ref="T197:AV197" si="2">SUM(T150:T196)</f>
        <v>47</v>
      </c>
      <c r="U197" s="201">
        <f t="shared" si="2"/>
        <v>47</v>
      </c>
      <c r="V197" s="201">
        <f t="shared" si="2"/>
        <v>47</v>
      </c>
      <c r="W197" s="201">
        <f t="shared" si="2"/>
        <v>47</v>
      </c>
      <c r="X197" s="201">
        <f t="shared" si="2"/>
        <v>47</v>
      </c>
      <c r="Y197" s="201">
        <f t="shared" si="2"/>
        <v>47</v>
      </c>
      <c r="Z197" s="201">
        <f t="shared" si="2"/>
        <v>47</v>
      </c>
      <c r="AA197" s="201">
        <f t="shared" si="2"/>
        <v>47</v>
      </c>
      <c r="AB197" s="201">
        <f t="shared" si="2"/>
        <v>47</v>
      </c>
      <c r="AC197" s="201">
        <f t="shared" si="2"/>
        <v>47</v>
      </c>
      <c r="AD197" s="201">
        <f t="shared" si="2"/>
        <v>47</v>
      </c>
      <c r="AE197" s="201">
        <f t="shared" si="2"/>
        <v>47</v>
      </c>
      <c r="AF197" s="201">
        <f t="shared" si="2"/>
        <v>47</v>
      </c>
      <c r="AG197" s="201">
        <f t="shared" si="2"/>
        <v>47</v>
      </c>
      <c r="AH197" s="201">
        <f t="shared" si="2"/>
        <v>47</v>
      </c>
      <c r="AI197" s="201">
        <f t="shared" si="2"/>
        <v>47</v>
      </c>
      <c r="AJ197" s="201">
        <f t="shared" si="2"/>
        <v>47</v>
      </c>
      <c r="AK197" s="201">
        <f t="shared" si="2"/>
        <v>47</v>
      </c>
      <c r="AL197" s="201">
        <f t="shared" si="2"/>
        <v>47</v>
      </c>
      <c r="AM197" s="201">
        <f t="shared" si="2"/>
        <v>47</v>
      </c>
      <c r="AN197" s="201">
        <f t="shared" si="2"/>
        <v>47</v>
      </c>
      <c r="AO197" s="201">
        <f t="shared" si="2"/>
        <v>47</v>
      </c>
      <c r="AP197" s="201">
        <f t="shared" si="2"/>
        <v>47</v>
      </c>
      <c r="AQ197" s="201">
        <f t="shared" si="2"/>
        <v>47</v>
      </c>
      <c r="AR197" s="201">
        <f t="shared" si="2"/>
        <v>47</v>
      </c>
      <c r="AS197" s="201">
        <f t="shared" si="2"/>
        <v>47</v>
      </c>
      <c r="AT197" s="201">
        <f t="shared" si="2"/>
        <v>47</v>
      </c>
      <c r="AU197" s="201">
        <f t="shared" si="2"/>
        <v>47</v>
      </c>
      <c r="AV197" s="201">
        <f t="shared" si="2"/>
        <v>47</v>
      </c>
      <c r="AW197" s="201">
        <f>SUM(AW150:AW196)</f>
        <v>47</v>
      </c>
      <c r="AX197" s="206"/>
      <c r="AY197" s="862"/>
      <c r="AZ197" s="862"/>
      <c r="BA197" s="862"/>
      <c r="BB197" s="862"/>
      <c r="BC197" s="862"/>
      <c r="BD197" s="862"/>
      <c r="BE197" s="862"/>
    </row>
    <row r="198" spans="1:57" s="870" customFormat="1">
      <c r="A198" s="1496" t="s">
        <v>51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  <c r="S198" s="1497"/>
      <c r="T198" s="1497"/>
      <c r="U198" s="1497"/>
      <c r="V198" s="1497"/>
      <c r="W198" s="1497"/>
      <c r="X198" s="1497"/>
      <c r="Y198" s="1497"/>
      <c r="Z198" s="1497"/>
      <c r="AA198" s="1497"/>
      <c r="AB198" s="1497"/>
      <c r="AC198" s="1497"/>
      <c r="AD198" s="1497"/>
      <c r="AE198" s="1497"/>
      <c r="AF198" s="1497"/>
      <c r="AG198" s="1497"/>
      <c r="AH198" s="1497"/>
      <c r="AI198" s="1497"/>
      <c r="AJ198" s="1497"/>
      <c r="AK198" s="1497"/>
      <c r="AL198" s="1497"/>
      <c r="AM198" s="1497"/>
      <c r="AN198" s="1497"/>
      <c r="AO198" s="1497"/>
      <c r="AP198" s="1497"/>
      <c r="AQ198" s="1497"/>
      <c r="AR198" s="1497"/>
      <c r="AS198" s="1497"/>
      <c r="AT198" s="1497"/>
      <c r="AU198" s="1497"/>
      <c r="AV198" s="1497"/>
      <c r="AW198" s="1497"/>
      <c r="AX198" s="1498"/>
      <c r="AY198" s="862"/>
      <c r="AZ198" s="862"/>
      <c r="BA198" s="862"/>
      <c r="BB198" s="862"/>
      <c r="BC198" s="862"/>
      <c r="BD198" s="862"/>
      <c r="BE198" s="862"/>
    </row>
    <row r="199" spans="1:57" s="870" customFormat="1">
      <c r="A199" s="1087" t="s">
        <v>0</v>
      </c>
      <c r="B199" s="1088" t="s">
        <v>52</v>
      </c>
      <c r="C199" s="1089"/>
      <c r="D199" s="1089"/>
      <c r="E199" s="1089"/>
      <c r="F199" s="1089"/>
      <c r="G199" s="1089"/>
      <c r="H199" s="1089"/>
      <c r="I199" s="1089"/>
      <c r="J199" s="1089"/>
      <c r="K199" s="1089"/>
      <c r="L199" s="1089"/>
      <c r="M199" s="1089"/>
      <c r="N199" s="1089"/>
      <c r="O199" s="1089"/>
      <c r="P199" s="1089"/>
      <c r="Q199" s="1089"/>
      <c r="R199" s="1089"/>
      <c r="S199" s="1090"/>
      <c r="T199" s="1094" t="s">
        <v>1287</v>
      </c>
      <c r="U199" s="1095"/>
      <c r="V199" s="1095"/>
      <c r="W199" s="1095"/>
      <c r="X199" s="1095"/>
      <c r="Y199" s="1095"/>
      <c r="Z199" s="1095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43" t="s">
        <v>21</v>
      </c>
      <c r="AY199" s="862"/>
      <c r="AZ199" s="862"/>
      <c r="BA199" s="862"/>
      <c r="BB199" s="862"/>
      <c r="BC199" s="862"/>
      <c r="BD199" s="862"/>
      <c r="BE199" s="862"/>
    </row>
    <row r="200" spans="1:57" s="870" customFormat="1">
      <c r="A200" s="1087"/>
      <c r="B200" s="1091"/>
      <c r="C200" s="1092"/>
      <c r="D200" s="1092"/>
      <c r="E200" s="1092"/>
      <c r="F200" s="1092"/>
      <c r="G200" s="1092"/>
      <c r="H200" s="1092"/>
      <c r="I200" s="1092"/>
      <c r="J200" s="1092"/>
      <c r="K200" s="1092"/>
      <c r="L200" s="1092"/>
      <c r="M200" s="1092"/>
      <c r="N200" s="1092"/>
      <c r="O200" s="1092"/>
      <c r="P200" s="1092"/>
      <c r="Q200" s="1092"/>
      <c r="R200" s="1092"/>
      <c r="S200" s="1093"/>
      <c r="T200" s="899">
        <v>1</v>
      </c>
      <c r="U200" s="899">
        <v>2</v>
      </c>
      <c r="V200" s="899">
        <v>3</v>
      </c>
      <c r="W200" s="899">
        <v>4</v>
      </c>
      <c r="X200" s="899">
        <v>5</v>
      </c>
      <c r="Y200" s="899">
        <v>6</v>
      </c>
      <c r="Z200" s="899">
        <v>7</v>
      </c>
      <c r="AA200" s="899">
        <v>8</v>
      </c>
      <c r="AB200" s="899">
        <v>9</v>
      </c>
      <c r="AC200" s="899">
        <v>10</v>
      </c>
      <c r="AD200" s="899">
        <v>11</v>
      </c>
      <c r="AE200" s="899">
        <v>12</v>
      </c>
      <c r="AF200" s="899">
        <v>13</v>
      </c>
      <c r="AG200" s="899">
        <v>14</v>
      </c>
      <c r="AH200" s="899">
        <v>15</v>
      </c>
      <c r="AI200" s="899">
        <v>16</v>
      </c>
      <c r="AJ200" s="899">
        <v>17</v>
      </c>
      <c r="AK200" s="899">
        <v>18</v>
      </c>
      <c r="AL200" s="899">
        <v>19</v>
      </c>
      <c r="AM200" s="899">
        <v>20</v>
      </c>
      <c r="AN200" s="899">
        <v>21</v>
      </c>
      <c r="AO200" s="899">
        <v>22</v>
      </c>
      <c r="AP200" s="899">
        <v>23</v>
      </c>
      <c r="AQ200" s="899">
        <v>24</v>
      </c>
      <c r="AR200" s="899">
        <v>25</v>
      </c>
      <c r="AS200" s="899">
        <v>26</v>
      </c>
      <c r="AT200" s="899">
        <v>27</v>
      </c>
      <c r="AU200" s="899">
        <v>28</v>
      </c>
      <c r="AV200" s="899">
        <v>29</v>
      </c>
      <c r="AW200" s="899">
        <v>30</v>
      </c>
      <c r="AX200" s="1045"/>
      <c r="AY200" s="862"/>
      <c r="AZ200" s="862"/>
      <c r="BA200" s="862"/>
      <c r="BB200" s="862"/>
      <c r="BC200" s="862"/>
      <c r="BD200" s="862"/>
      <c r="BE200" s="862"/>
    </row>
    <row r="201" spans="1:57" s="870" customFormat="1" ht="15" customHeight="1">
      <c r="A201" s="332">
        <v>1</v>
      </c>
      <c r="B201" s="881" t="s">
        <v>264</v>
      </c>
      <c r="C201" s="911"/>
      <c r="D201" s="911"/>
      <c r="E201" s="911"/>
      <c r="F201" s="911"/>
      <c r="G201" s="911"/>
      <c r="H201" s="911"/>
      <c r="I201" s="911"/>
      <c r="J201" s="911"/>
      <c r="K201" s="911"/>
      <c r="L201" s="911"/>
      <c r="M201" s="911"/>
      <c r="N201" s="911"/>
      <c r="O201" s="882"/>
      <c r="P201" s="882"/>
      <c r="Q201" s="882"/>
      <c r="R201" s="882"/>
      <c r="S201" s="883"/>
      <c r="T201" s="327">
        <v>0</v>
      </c>
      <c r="U201" s="327">
        <v>0</v>
      </c>
      <c r="V201" s="327">
        <v>0</v>
      </c>
      <c r="W201" s="327">
        <v>0</v>
      </c>
      <c r="X201" s="327">
        <v>0</v>
      </c>
      <c r="Y201" s="327">
        <v>0</v>
      </c>
      <c r="Z201" s="327">
        <v>0</v>
      </c>
      <c r="AA201" s="327">
        <v>0</v>
      </c>
      <c r="AB201" s="327">
        <v>0</v>
      </c>
      <c r="AC201" s="327">
        <v>0</v>
      </c>
      <c r="AD201" s="327">
        <v>0</v>
      </c>
      <c r="AE201" s="327">
        <v>0</v>
      </c>
      <c r="AF201" s="327">
        <v>0</v>
      </c>
      <c r="AG201" s="327">
        <v>0</v>
      </c>
      <c r="AH201" s="327">
        <v>0</v>
      </c>
      <c r="AI201" s="327">
        <v>0</v>
      </c>
      <c r="AJ201" s="327">
        <v>1</v>
      </c>
      <c r="AK201" s="327">
        <v>1</v>
      </c>
      <c r="AL201" s="327">
        <v>1</v>
      </c>
      <c r="AM201" s="327">
        <v>1</v>
      </c>
      <c r="AN201" s="327">
        <v>1</v>
      </c>
      <c r="AO201" s="327">
        <v>1</v>
      </c>
      <c r="AP201" s="327">
        <v>1</v>
      </c>
      <c r="AQ201" s="327">
        <v>1</v>
      </c>
      <c r="AR201" s="327">
        <v>1</v>
      </c>
      <c r="AS201" s="327">
        <v>1</v>
      </c>
      <c r="AT201" s="327">
        <v>1</v>
      </c>
      <c r="AU201" s="327">
        <v>1</v>
      </c>
      <c r="AV201" s="327">
        <v>1</v>
      </c>
      <c r="AW201" s="327">
        <v>1</v>
      </c>
      <c r="AX201" s="884">
        <v>5</v>
      </c>
      <c r="AY201" s="862"/>
      <c r="AZ201" s="862"/>
      <c r="BA201" s="862"/>
      <c r="BB201" s="862"/>
      <c r="BC201" s="862"/>
      <c r="BD201" s="862"/>
      <c r="BE201" s="862"/>
    </row>
    <row r="202" spans="1:57" s="870" customFormat="1" ht="15" customHeight="1">
      <c r="A202" s="332">
        <v>2</v>
      </c>
      <c r="B202" s="908" t="s">
        <v>1</v>
      </c>
      <c r="C202" s="882"/>
      <c r="D202" s="882"/>
      <c r="E202" s="882"/>
      <c r="F202" s="882"/>
      <c r="G202" s="882"/>
      <c r="H202" s="882"/>
      <c r="I202" s="882"/>
      <c r="J202" s="882"/>
      <c r="K202" s="882"/>
      <c r="L202" s="882"/>
      <c r="M202" s="882"/>
      <c r="N202" s="882"/>
      <c r="O202" s="885"/>
      <c r="P202" s="885"/>
      <c r="Q202" s="885"/>
      <c r="R202" s="885"/>
      <c r="S202" s="886"/>
      <c r="T202" s="329">
        <v>2</v>
      </c>
      <c r="U202" s="329">
        <v>2</v>
      </c>
      <c r="V202" s="329">
        <v>2</v>
      </c>
      <c r="W202" s="329">
        <v>2</v>
      </c>
      <c r="X202" s="329">
        <v>2</v>
      </c>
      <c r="Y202" s="329">
        <v>2</v>
      </c>
      <c r="Z202" s="329">
        <v>2</v>
      </c>
      <c r="AA202" s="329">
        <v>2</v>
      </c>
      <c r="AB202" s="329">
        <v>2</v>
      </c>
      <c r="AC202" s="329">
        <v>2</v>
      </c>
      <c r="AD202" s="329">
        <v>2</v>
      </c>
      <c r="AE202" s="329">
        <v>2</v>
      </c>
      <c r="AF202" s="329">
        <v>2</v>
      </c>
      <c r="AG202" s="329">
        <v>2</v>
      </c>
      <c r="AH202" s="329">
        <v>2</v>
      </c>
      <c r="AI202" s="329">
        <v>2</v>
      </c>
      <c r="AJ202" s="329">
        <v>0</v>
      </c>
      <c r="AK202" s="329">
        <v>0</v>
      </c>
      <c r="AL202" s="329">
        <v>0</v>
      </c>
      <c r="AM202" s="329">
        <v>0</v>
      </c>
      <c r="AN202" s="329">
        <v>0</v>
      </c>
      <c r="AO202" s="329">
        <v>0</v>
      </c>
      <c r="AP202" s="329">
        <v>0</v>
      </c>
      <c r="AQ202" s="329">
        <v>0</v>
      </c>
      <c r="AR202" s="329">
        <v>0</v>
      </c>
      <c r="AS202" s="329">
        <v>0</v>
      </c>
      <c r="AT202" s="329">
        <v>0</v>
      </c>
      <c r="AU202" s="329">
        <v>0</v>
      </c>
      <c r="AV202" s="329">
        <v>0</v>
      </c>
      <c r="AW202" s="329">
        <v>0</v>
      </c>
      <c r="AX202" s="887"/>
      <c r="AY202" s="862"/>
      <c r="AZ202" s="862"/>
      <c r="BA202" s="862"/>
      <c r="BB202" s="862"/>
      <c r="BC202" s="862"/>
      <c r="BD202" s="862"/>
      <c r="BE202" s="862"/>
    </row>
    <row r="203" spans="1:57" s="870" customFormat="1" ht="15" customHeight="1">
      <c r="A203" s="332">
        <v>3</v>
      </c>
      <c r="B203" s="908" t="s">
        <v>1225</v>
      </c>
      <c r="C203" s="882"/>
      <c r="D203" s="882"/>
      <c r="E203" s="882"/>
      <c r="F203" s="882"/>
      <c r="G203" s="882"/>
      <c r="H203" s="882"/>
      <c r="I203" s="882"/>
      <c r="J203" s="882"/>
      <c r="K203" s="882"/>
      <c r="L203" s="882"/>
      <c r="M203" s="882"/>
      <c r="N203" s="882"/>
      <c r="O203" s="888"/>
      <c r="P203" s="888"/>
      <c r="Q203" s="888"/>
      <c r="R203" s="888"/>
      <c r="S203" s="883"/>
      <c r="T203" s="329">
        <v>2</v>
      </c>
      <c r="U203" s="329">
        <v>2</v>
      </c>
      <c r="V203" s="329">
        <v>2</v>
      </c>
      <c r="W203" s="329">
        <v>2</v>
      </c>
      <c r="X203" s="329">
        <v>2</v>
      </c>
      <c r="Y203" s="329">
        <v>2</v>
      </c>
      <c r="Z203" s="329">
        <v>2</v>
      </c>
      <c r="AA203" s="329">
        <v>2</v>
      </c>
      <c r="AB203" s="329">
        <v>2</v>
      </c>
      <c r="AC203" s="329">
        <v>2</v>
      </c>
      <c r="AD203" s="329">
        <v>2</v>
      </c>
      <c r="AE203" s="329">
        <v>2</v>
      </c>
      <c r="AF203" s="329">
        <v>2</v>
      </c>
      <c r="AG203" s="329">
        <v>1</v>
      </c>
      <c r="AH203" s="329">
        <v>1</v>
      </c>
      <c r="AI203" s="329">
        <v>1</v>
      </c>
      <c r="AJ203" s="329">
        <v>1</v>
      </c>
      <c r="AK203" s="329">
        <v>1</v>
      </c>
      <c r="AL203" s="329">
        <v>1</v>
      </c>
      <c r="AM203" s="329">
        <v>1</v>
      </c>
      <c r="AN203" s="329">
        <v>1</v>
      </c>
      <c r="AO203" s="329">
        <v>1</v>
      </c>
      <c r="AP203" s="329">
        <v>1</v>
      </c>
      <c r="AQ203" s="329">
        <v>1</v>
      </c>
      <c r="AR203" s="329">
        <v>1</v>
      </c>
      <c r="AS203" s="329">
        <v>1</v>
      </c>
      <c r="AT203" s="329">
        <v>1</v>
      </c>
      <c r="AU203" s="329">
        <v>1</v>
      </c>
      <c r="AV203" s="329">
        <v>1</v>
      </c>
      <c r="AW203" s="329">
        <v>1</v>
      </c>
      <c r="AX203" s="889"/>
      <c r="AY203" s="862"/>
      <c r="AZ203" s="862"/>
      <c r="BA203" s="862"/>
      <c r="BB203" s="862"/>
      <c r="BC203" s="862"/>
      <c r="BD203" s="862"/>
      <c r="BE203" s="862"/>
    </row>
    <row r="204" spans="1:57" s="870" customFormat="1" ht="15" customHeight="1">
      <c r="A204" s="332">
        <v>4</v>
      </c>
      <c r="B204" s="908" t="s">
        <v>54</v>
      </c>
      <c r="C204" s="882"/>
      <c r="D204" s="882"/>
      <c r="E204" s="882"/>
      <c r="F204" s="882"/>
      <c r="G204" s="882"/>
      <c r="H204" s="882"/>
      <c r="I204" s="882"/>
      <c r="J204" s="882"/>
      <c r="K204" s="882"/>
      <c r="L204" s="882"/>
      <c r="M204" s="882"/>
      <c r="N204" s="882"/>
      <c r="O204" s="888"/>
      <c r="P204" s="888"/>
      <c r="Q204" s="888"/>
      <c r="R204" s="888"/>
      <c r="S204" s="886"/>
      <c r="T204" s="329">
        <v>0</v>
      </c>
      <c r="U204" s="329">
        <v>0</v>
      </c>
      <c r="V204" s="329">
        <v>0</v>
      </c>
      <c r="W204" s="329">
        <v>0</v>
      </c>
      <c r="X204" s="329">
        <v>0</v>
      </c>
      <c r="Y204" s="329">
        <v>0</v>
      </c>
      <c r="Z204" s="329">
        <v>0</v>
      </c>
      <c r="AA204" s="329">
        <v>0</v>
      </c>
      <c r="AB204" s="329">
        <v>0</v>
      </c>
      <c r="AC204" s="329">
        <v>0</v>
      </c>
      <c r="AD204" s="329">
        <v>0</v>
      </c>
      <c r="AE204" s="329">
        <v>0</v>
      </c>
      <c r="AF204" s="329">
        <v>0</v>
      </c>
      <c r="AG204" s="329">
        <v>0</v>
      </c>
      <c r="AH204" s="329">
        <v>0</v>
      </c>
      <c r="AI204" s="329">
        <v>0</v>
      </c>
      <c r="AJ204" s="329">
        <v>0</v>
      </c>
      <c r="AK204" s="329">
        <v>0</v>
      </c>
      <c r="AL204" s="329">
        <v>0</v>
      </c>
      <c r="AM204" s="329">
        <v>0</v>
      </c>
      <c r="AN204" s="329">
        <v>0</v>
      </c>
      <c r="AO204" s="329">
        <v>0</v>
      </c>
      <c r="AP204" s="329">
        <v>0</v>
      </c>
      <c r="AQ204" s="329">
        <v>0</v>
      </c>
      <c r="AR204" s="329">
        <v>0</v>
      </c>
      <c r="AS204" s="329">
        <v>0</v>
      </c>
      <c r="AT204" s="329">
        <v>0</v>
      </c>
      <c r="AU204" s="329">
        <v>0</v>
      </c>
      <c r="AV204" s="329">
        <v>0</v>
      </c>
      <c r="AW204" s="329">
        <v>0</v>
      </c>
      <c r="AX204" s="890"/>
      <c r="AY204" s="862"/>
      <c r="AZ204" s="862"/>
      <c r="BA204" s="862"/>
      <c r="BB204" s="862"/>
      <c r="BC204" s="862"/>
      <c r="BD204" s="862"/>
      <c r="BE204" s="862"/>
    </row>
    <row r="205" spans="1:57" s="870" customFormat="1" ht="15" customHeight="1">
      <c r="A205" s="332">
        <v>5</v>
      </c>
      <c r="B205" s="908" t="s">
        <v>178</v>
      </c>
      <c r="C205" s="882"/>
      <c r="D205" s="882"/>
      <c r="E205" s="882"/>
      <c r="F205" s="882"/>
      <c r="G205" s="882"/>
      <c r="H205" s="882"/>
      <c r="I205" s="882"/>
      <c r="J205" s="882"/>
      <c r="K205" s="882"/>
      <c r="L205" s="882"/>
      <c r="M205" s="882"/>
      <c r="N205" s="882"/>
      <c r="O205" s="888"/>
      <c r="P205" s="888"/>
      <c r="Q205" s="888"/>
      <c r="R205" s="888"/>
      <c r="S205" s="891"/>
      <c r="T205" s="329">
        <v>2</v>
      </c>
      <c r="U205" s="329">
        <v>2</v>
      </c>
      <c r="V205" s="329">
        <v>2</v>
      </c>
      <c r="W205" s="329">
        <v>2</v>
      </c>
      <c r="X205" s="329">
        <v>2</v>
      </c>
      <c r="Y205" s="329">
        <v>2</v>
      </c>
      <c r="Z205" s="329">
        <v>2</v>
      </c>
      <c r="AA205" s="329">
        <v>2</v>
      </c>
      <c r="AB205" s="329">
        <v>2</v>
      </c>
      <c r="AC205" s="329">
        <v>2</v>
      </c>
      <c r="AD205" s="329">
        <v>2</v>
      </c>
      <c r="AE205" s="329">
        <v>2</v>
      </c>
      <c r="AF205" s="329">
        <v>2</v>
      </c>
      <c r="AG205" s="329">
        <v>2</v>
      </c>
      <c r="AH205" s="329">
        <v>2</v>
      </c>
      <c r="AI205" s="329">
        <v>2</v>
      </c>
      <c r="AJ205" s="329">
        <v>1</v>
      </c>
      <c r="AK205" s="329">
        <v>1</v>
      </c>
      <c r="AL205" s="329">
        <v>1</v>
      </c>
      <c r="AM205" s="329">
        <v>1</v>
      </c>
      <c r="AN205" s="329">
        <v>1</v>
      </c>
      <c r="AO205" s="329">
        <v>1</v>
      </c>
      <c r="AP205" s="329">
        <v>1</v>
      </c>
      <c r="AQ205" s="329">
        <v>1</v>
      </c>
      <c r="AR205" s="329">
        <v>1</v>
      </c>
      <c r="AS205" s="329">
        <v>1</v>
      </c>
      <c r="AT205" s="329">
        <v>1</v>
      </c>
      <c r="AU205" s="329">
        <v>1</v>
      </c>
      <c r="AV205" s="329">
        <v>1</v>
      </c>
      <c r="AW205" s="329">
        <v>1</v>
      </c>
      <c r="AX205" s="890"/>
      <c r="AY205" s="862"/>
      <c r="AZ205" s="862"/>
      <c r="BA205" s="862"/>
      <c r="BB205" s="862"/>
      <c r="BC205" s="862"/>
      <c r="BD205" s="862"/>
      <c r="BE205" s="862"/>
    </row>
    <row r="206" spans="1:57" s="870" customFormat="1" ht="15" customHeight="1">
      <c r="A206" s="332">
        <v>6</v>
      </c>
      <c r="B206" s="908" t="s">
        <v>2</v>
      </c>
      <c r="C206" s="882"/>
      <c r="D206" s="882"/>
      <c r="E206" s="882"/>
      <c r="F206" s="882"/>
      <c r="G206" s="882"/>
      <c r="H206" s="882"/>
      <c r="I206" s="882"/>
      <c r="J206" s="882"/>
      <c r="K206" s="882"/>
      <c r="L206" s="882"/>
      <c r="M206" s="882"/>
      <c r="N206" s="882"/>
      <c r="O206" s="888"/>
      <c r="P206" s="888"/>
      <c r="Q206" s="888"/>
      <c r="R206" s="888"/>
      <c r="S206" s="891"/>
      <c r="T206" s="329">
        <v>0</v>
      </c>
      <c r="U206" s="329">
        <v>0</v>
      </c>
      <c r="V206" s="329">
        <v>0</v>
      </c>
      <c r="W206" s="329">
        <v>0</v>
      </c>
      <c r="X206" s="329">
        <v>0</v>
      </c>
      <c r="Y206" s="329">
        <v>0</v>
      </c>
      <c r="Z206" s="329">
        <v>0</v>
      </c>
      <c r="AA206" s="329">
        <v>0</v>
      </c>
      <c r="AB206" s="329">
        <v>0</v>
      </c>
      <c r="AC206" s="329">
        <v>0</v>
      </c>
      <c r="AD206" s="329">
        <v>0</v>
      </c>
      <c r="AE206" s="329">
        <v>0</v>
      </c>
      <c r="AF206" s="329">
        <v>0</v>
      </c>
      <c r="AG206" s="329">
        <v>0</v>
      </c>
      <c r="AH206" s="329">
        <v>0</v>
      </c>
      <c r="AI206" s="329">
        <v>0</v>
      </c>
      <c r="AJ206" s="329">
        <v>0</v>
      </c>
      <c r="AK206" s="329">
        <v>0</v>
      </c>
      <c r="AL206" s="329">
        <v>0</v>
      </c>
      <c r="AM206" s="329">
        <v>0</v>
      </c>
      <c r="AN206" s="329">
        <v>0</v>
      </c>
      <c r="AO206" s="329">
        <v>0</v>
      </c>
      <c r="AP206" s="329">
        <v>0</v>
      </c>
      <c r="AQ206" s="329">
        <v>0</v>
      </c>
      <c r="AR206" s="329">
        <v>0</v>
      </c>
      <c r="AS206" s="329">
        <v>0</v>
      </c>
      <c r="AT206" s="329">
        <v>0</v>
      </c>
      <c r="AU206" s="329">
        <v>0</v>
      </c>
      <c r="AV206" s="329">
        <v>0</v>
      </c>
      <c r="AW206" s="329">
        <v>0</v>
      </c>
      <c r="AX206" s="890"/>
      <c r="AY206" s="862"/>
      <c r="AZ206" s="862"/>
      <c r="BA206" s="862"/>
      <c r="BB206" s="862"/>
      <c r="BC206" s="862"/>
      <c r="BD206" s="862"/>
      <c r="BE206" s="862"/>
    </row>
    <row r="207" spans="1:57" s="870" customFormat="1" ht="15" customHeight="1">
      <c r="A207" s="332">
        <v>7</v>
      </c>
      <c r="B207" s="908" t="s">
        <v>57</v>
      </c>
      <c r="C207" s="882"/>
      <c r="D207" s="882"/>
      <c r="E207" s="882"/>
      <c r="F207" s="882"/>
      <c r="G207" s="882"/>
      <c r="H207" s="882"/>
      <c r="I207" s="882"/>
      <c r="J207" s="882"/>
      <c r="K207" s="882"/>
      <c r="L207" s="882"/>
      <c r="M207" s="882"/>
      <c r="N207" s="882"/>
      <c r="O207" s="888"/>
      <c r="P207" s="888"/>
      <c r="Q207" s="888"/>
      <c r="R207" s="888"/>
      <c r="S207" s="891"/>
      <c r="T207" s="329">
        <v>1</v>
      </c>
      <c r="U207" s="329">
        <v>1</v>
      </c>
      <c r="V207" s="329">
        <v>1</v>
      </c>
      <c r="W207" s="329">
        <v>1</v>
      </c>
      <c r="X207" s="329">
        <v>1</v>
      </c>
      <c r="Y207" s="329">
        <v>1</v>
      </c>
      <c r="Z207" s="329">
        <v>1</v>
      </c>
      <c r="AA207" s="329">
        <v>1</v>
      </c>
      <c r="AB207" s="329">
        <v>1</v>
      </c>
      <c r="AC207" s="329">
        <v>1</v>
      </c>
      <c r="AD207" s="329">
        <v>1</v>
      </c>
      <c r="AE207" s="329">
        <v>1</v>
      </c>
      <c r="AF207" s="329">
        <v>1</v>
      </c>
      <c r="AG207" s="329">
        <v>1</v>
      </c>
      <c r="AH207" s="329">
        <v>1</v>
      </c>
      <c r="AI207" s="329">
        <v>1</v>
      </c>
      <c r="AJ207" s="329">
        <v>1</v>
      </c>
      <c r="AK207" s="329">
        <v>1</v>
      </c>
      <c r="AL207" s="329">
        <v>1</v>
      </c>
      <c r="AM207" s="329">
        <v>1</v>
      </c>
      <c r="AN207" s="329">
        <v>1</v>
      </c>
      <c r="AO207" s="329">
        <v>1</v>
      </c>
      <c r="AP207" s="329">
        <v>1</v>
      </c>
      <c r="AQ207" s="329">
        <v>1</v>
      </c>
      <c r="AR207" s="329">
        <v>1</v>
      </c>
      <c r="AS207" s="329">
        <v>1</v>
      </c>
      <c r="AT207" s="329">
        <v>1</v>
      </c>
      <c r="AU207" s="329">
        <v>1</v>
      </c>
      <c r="AV207" s="329">
        <v>1</v>
      </c>
      <c r="AW207" s="329">
        <v>1</v>
      </c>
      <c r="AX207" s="890"/>
      <c r="AY207" s="862"/>
      <c r="AZ207" s="862"/>
      <c r="BA207" s="862"/>
      <c r="BB207" s="862"/>
      <c r="BC207" s="862"/>
      <c r="BD207" s="862"/>
      <c r="BE207" s="862"/>
    </row>
    <row r="208" spans="1:57" s="870" customFormat="1" ht="15" customHeight="1">
      <c r="A208" s="332">
        <v>8</v>
      </c>
      <c r="B208" s="908" t="s">
        <v>56</v>
      </c>
      <c r="C208" s="882"/>
      <c r="D208" s="882"/>
      <c r="E208" s="882"/>
      <c r="F208" s="882"/>
      <c r="G208" s="882"/>
      <c r="H208" s="882"/>
      <c r="I208" s="882"/>
      <c r="J208" s="882"/>
      <c r="K208" s="882"/>
      <c r="L208" s="882"/>
      <c r="M208" s="882"/>
      <c r="N208" s="882"/>
      <c r="O208" s="888"/>
      <c r="P208" s="888"/>
      <c r="Q208" s="888"/>
      <c r="R208" s="888"/>
      <c r="S208" s="891"/>
      <c r="T208" s="329">
        <v>3</v>
      </c>
      <c r="U208" s="329">
        <v>3</v>
      </c>
      <c r="V208" s="329">
        <v>3</v>
      </c>
      <c r="W208" s="329">
        <v>3</v>
      </c>
      <c r="X208" s="329">
        <v>3</v>
      </c>
      <c r="Y208" s="329">
        <v>3</v>
      </c>
      <c r="Z208" s="329">
        <v>3</v>
      </c>
      <c r="AA208" s="329">
        <v>3</v>
      </c>
      <c r="AB208" s="329">
        <v>3</v>
      </c>
      <c r="AC208" s="329">
        <v>3</v>
      </c>
      <c r="AD208" s="329">
        <v>3</v>
      </c>
      <c r="AE208" s="329">
        <v>3</v>
      </c>
      <c r="AF208" s="329">
        <v>3</v>
      </c>
      <c r="AG208" s="329">
        <v>2</v>
      </c>
      <c r="AH208" s="329">
        <v>2</v>
      </c>
      <c r="AI208" s="329">
        <v>2</v>
      </c>
      <c r="AJ208" s="329">
        <v>2</v>
      </c>
      <c r="AK208" s="329">
        <v>2</v>
      </c>
      <c r="AL208" s="329">
        <v>2</v>
      </c>
      <c r="AM208" s="329">
        <v>2</v>
      </c>
      <c r="AN208" s="329">
        <v>2</v>
      </c>
      <c r="AO208" s="329">
        <v>2</v>
      </c>
      <c r="AP208" s="329">
        <v>2</v>
      </c>
      <c r="AQ208" s="329">
        <v>2</v>
      </c>
      <c r="AR208" s="329">
        <v>2</v>
      </c>
      <c r="AS208" s="329">
        <v>2</v>
      </c>
      <c r="AT208" s="329">
        <v>2</v>
      </c>
      <c r="AU208" s="329">
        <v>2</v>
      </c>
      <c r="AV208" s="329">
        <v>2</v>
      </c>
      <c r="AW208" s="329">
        <v>2</v>
      </c>
      <c r="AX208" s="890"/>
      <c r="AY208" s="862"/>
      <c r="AZ208" s="862"/>
      <c r="BA208" s="862"/>
      <c r="BB208" s="862"/>
      <c r="BC208" s="862"/>
      <c r="BD208" s="862"/>
      <c r="BE208" s="862"/>
    </row>
    <row r="209" spans="1:57" s="870" customFormat="1" ht="15" customHeight="1">
      <c r="A209" s="332">
        <v>9</v>
      </c>
      <c r="B209" s="908" t="s">
        <v>221</v>
      </c>
      <c r="C209" s="882"/>
      <c r="D209" s="882"/>
      <c r="E209" s="882"/>
      <c r="F209" s="882"/>
      <c r="G209" s="882"/>
      <c r="H209" s="882"/>
      <c r="I209" s="882"/>
      <c r="J209" s="882"/>
      <c r="K209" s="882"/>
      <c r="L209" s="882"/>
      <c r="M209" s="882"/>
      <c r="N209" s="882"/>
      <c r="O209" s="888"/>
      <c r="P209" s="888"/>
      <c r="Q209" s="888"/>
      <c r="R209" s="888"/>
      <c r="S209" s="891"/>
      <c r="T209" s="329">
        <v>0</v>
      </c>
      <c r="U209" s="329">
        <v>0</v>
      </c>
      <c r="V209" s="329">
        <v>0</v>
      </c>
      <c r="W209" s="329">
        <v>0</v>
      </c>
      <c r="X209" s="329">
        <v>0</v>
      </c>
      <c r="Y209" s="329">
        <v>0</v>
      </c>
      <c r="Z209" s="329">
        <v>0</v>
      </c>
      <c r="AA209" s="329">
        <v>0</v>
      </c>
      <c r="AB209" s="329">
        <v>0</v>
      </c>
      <c r="AC209" s="329">
        <v>0</v>
      </c>
      <c r="AD209" s="329">
        <v>0</v>
      </c>
      <c r="AE209" s="329">
        <v>0</v>
      </c>
      <c r="AF209" s="329">
        <v>0</v>
      </c>
      <c r="AG209" s="329">
        <v>0</v>
      </c>
      <c r="AH209" s="329">
        <v>0</v>
      </c>
      <c r="AI209" s="329">
        <v>0</v>
      </c>
      <c r="AJ209" s="329">
        <v>0</v>
      </c>
      <c r="AK209" s="329">
        <v>0</v>
      </c>
      <c r="AL209" s="329">
        <v>0</v>
      </c>
      <c r="AM209" s="329">
        <v>0</v>
      </c>
      <c r="AN209" s="329">
        <v>0</v>
      </c>
      <c r="AO209" s="329">
        <v>0</v>
      </c>
      <c r="AP209" s="329">
        <v>0</v>
      </c>
      <c r="AQ209" s="329">
        <v>0</v>
      </c>
      <c r="AR209" s="329">
        <v>0</v>
      </c>
      <c r="AS209" s="329">
        <v>0</v>
      </c>
      <c r="AT209" s="329">
        <v>0</v>
      </c>
      <c r="AU209" s="329">
        <v>0</v>
      </c>
      <c r="AV209" s="329">
        <v>0</v>
      </c>
      <c r="AW209" s="329">
        <v>0</v>
      </c>
      <c r="AX209" s="890"/>
      <c r="AY209" s="862"/>
      <c r="AZ209" s="862"/>
      <c r="BA209" s="862"/>
      <c r="BB209" s="862"/>
      <c r="BC209" s="862"/>
      <c r="BD209" s="862"/>
      <c r="BE209" s="862"/>
    </row>
    <row r="210" spans="1:57" s="870" customFormat="1" ht="15" customHeight="1">
      <c r="A210" s="332">
        <v>10</v>
      </c>
      <c r="B210" s="908" t="s">
        <v>171</v>
      </c>
      <c r="C210" s="882"/>
      <c r="D210" s="882"/>
      <c r="E210" s="882"/>
      <c r="F210" s="882"/>
      <c r="G210" s="882"/>
      <c r="H210" s="882"/>
      <c r="I210" s="882"/>
      <c r="J210" s="882"/>
      <c r="K210" s="882"/>
      <c r="L210" s="882"/>
      <c r="M210" s="882"/>
      <c r="N210" s="882"/>
      <c r="O210" s="888"/>
      <c r="P210" s="888"/>
      <c r="Q210" s="888"/>
      <c r="R210" s="888"/>
      <c r="S210" s="891"/>
      <c r="T210" s="329">
        <v>1</v>
      </c>
      <c r="U210" s="329">
        <v>1</v>
      </c>
      <c r="V210" s="329">
        <v>1</v>
      </c>
      <c r="W210" s="329">
        <v>1</v>
      </c>
      <c r="X210" s="329">
        <v>1</v>
      </c>
      <c r="Y210" s="329">
        <v>1</v>
      </c>
      <c r="Z210" s="329">
        <v>1</v>
      </c>
      <c r="AA210" s="329">
        <v>1</v>
      </c>
      <c r="AB210" s="329">
        <v>1</v>
      </c>
      <c r="AC210" s="329">
        <v>1</v>
      </c>
      <c r="AD210" s="329">
        <v>1</v>
      </c>
      <c r="AE210" s="329">
        <v>1</v>
      </c>
      <c r="AF210" s="329">
        <v>1</v>
      </c>
      <c r="AG210" s="329">
        <v>1</v>
      </c>
      <c r="AH210" s="329">
        <v>1</v>
      </c>
      <c r="AI210" s="329">
        <v>1</v>
      </c>
      <c r="AJ210" s="329">
        <v>0</v>
      </c>
      <c r="AK210" s="329">
        <v>0</v>
      </c>
      <c r="AL210" s="329">
        <v>0</v>
      </c>
      <c r="AM210" s="329">
        <v>0</v>
      </c>
      <c r="AN210" s="329">
        <v>0</v>
      </c>
      <c r="AO210" s="329">
        <v>0</v>
      </c>
      <c r="AP210" s="329">
        <v>0</v>
      </c>
      <c r="AQ210" s="329">
        <v>0</v>
      </c>
      <c r="AR210" s="329">
        <v>0</v>
      </c>
      <c r="AS210" s="329">
        <v>0</v>
      </c>
      <c r="AT210" s="329">
        <v>0</v>
      </c>
      <c r="AU210" s="329">
        <v>0</v>
      </c>
      <c r="AV210" s="329">
        <v>0</v>
      </c>
      <c r="AW210" s="329">
        <v>0</v>
      </c>
      <c r="AX210" s="890"/>
      <c r="AY210" s="862"/>
      <c r="AZ210" s="862"/>
      <c r="BA210" s="862"/>
      <c r="BB210" s="862"/>
      <c r="BC210" s="862"/>
      <c r="BD210" s="862"/>
      <c r="BE210" s="862"/>
    </row>
    <row r="211" spans="1:57" s="870" customFormat="1" ht="15" customHeight="1">
      <c r="A211" s="332">
        <v>11</v>
      </c>
      <c r="B211" s="908" t="s">
        <v>172</v>
      </c>
      <c r="C211" s="882"/>
      <c r="D211" s="882"/>
      <c r="E211" s="882"/>
      <c r="F211" s="882"/>
      <c r="G211" s="882"/>
      <c r="H211" s="882"/>
      <c r="I211" s="882"/>
      <c r="J211" s="882"/>
      <c r="K211" s="882"/>
      <c r="L211" s="882"/>
      <c r="M211" s="882"/>
      <c r="N211" s="882"/>
      <c r="O211" s="885"/>
      <c r="P211" s="885"/>
      <c r="Q211" s="885"/>
      <c r="R211" s="885"/>
      <c r="S211" s="891"/>
      <c r="T211" s="329">
        <v>3</v>
      </c>
      <c r="U211" s="329">
        <v>3</v>
      </c>
      <c r="V211" s="329">
        <v>3</v>
      </c>
      <c r="W211" s="329">
        <v>3</v>
      </c>
      <c r="X211" s="329">
        <v>3</v>
      </c>
      <c r="Y211" s="329">
        <v>3</v>
      </c>
      <c r="Z211" s="329">
        <v>3</v>
      </c>
      <c r="AA211" s="329">
        <v>3</v>
      </c>
      <c r="AB211" s="329">
        <v>3</v>
      </c>
      <c r="AC211" s="329">
        <v>3</v>
      </c>
      <c r="AD211" s="329">
        <v>3</v>
      </c>
      <c r="AE211" s="329">
        <v>3</v>
      </c>
      <c r="AF211" s="329">
        <v>3</v>
      </c>
      <c r="AG211" s="329">
        <v>3</v>
      </c>
      <c r="AH211" s="329">
        <v>3</v>
      </c>
      <c r="AI211" s="329">
        <v>3</v>
      </c>
      <c r="AJ211" s="329">
        <v>3</v>
      </c>
      <c r="AK211" s="329">
        <v>3</v>
      </c>
      <c r="AL211" s="329">
        <v>3</v>
      </c>
      <c r="AM211" s="329">
        <v>3</v>
      </c>
      <c r="AN211" s="329">
        <v>3</v>
      </c>
      <c r="AO211" s="329">
        <v>3</v>
      </c>
      <c r="AP211" s="329">
        <v>3</v>
      </c>
      <c r="AQ211" s="329">
        <v>3</v>
      </c>
      <c r="AR211" s="329">
        <v>3</v>
      </c>
      <c r="AS211" s="329">
        <v>3</v>
      </c>
      <c r="AT211" s="329">
        <v>3</v>
      </c>
      <c r="AU211" s="329">
        <v>3</v>
      </c>
      <c r="AV211" s="329">
        <v>3</v>
      </c>
      <c r="AW211" s="329">
        <v>3</v>
      </c>
      <c r="AX211" s="890"/>
      <c r="AY211" s="862"/>
      <c r="AZ211" s="862"/>
      <c r="BA211" s="862"/>
      <c r="BB211" s="862"/>
      <c r="BC211" s="862"/>
      <c r="BD211" s="862"/>
      <c r="BE211" s="862"/>
    </row>
    <row r="212" spans="1:57" s="870" customFormat="1" ht="15" customHeight="1">
      <c r="A212" s="332">
        <v>12</v>
      </c>
      <c r="B212" s="908" t="s">
        <v>173</v>
      </c>
      <c r="C212" s="911"/>
      <c r="D212" s="911"/>
      <c r="E212" s="911"/>
      <c r="F212" s="911"/>
      <c r="G212" s="911"/>
      <c r="H212" s="911"/>
      <c r="I212" s="911"/>
      <c r="J212" s="911"/>
      <c r="K212" s="911"/>
      <c r="L212" s="911"/>
      <c r="M212" s="911"/>
      <c r="N212" s="911"/>
      <c r="O212" s="888"/>
      <c r="P212" s="888"/>
      <c r="Q212" s="888"/>
      <c r="R212" s="888"/>
      <c r="S212" s="891"/>
      <c r="T212" s="332">
        <v>5</v>
      </c>
      <c r="U212" s="332">
        <v>5</v>
      </c>
      <c r="V212" s="332">
        <v>5</v>
      </c>
      <c r="W212" s="332">
        <v>5</v>
      </c>
      <c r="X212" s="332">
        <v>5</v>
      </c>
      <c r="Y212" s="332">
        <v>5</v>
      </c>
      <c r="Z212" s="332">
        <v>5</v>
      </c>
      <c r="AA212" s="332">
        <v>5</v>
      </c>
      <c r="AB212" s="332">
        <v>5</v>
      </c>
      <c r="AC212" s="332">
        <v>5</v>
      </c>
      <c r="AD212" s="332">
        <v>5</v>
      </c>
      <c r="AE212" s="332">
        <v>5</v>
      </c>
      <c r="AF212" s="332">
        <v>5</v>
      </c>
      <c r="AG212" s="332">
        <v>4</v>
      </c>
      <c r="AH212" s="332">
        <v>4</v>
      </c>
      <c r="AI212" s="332">
        <v>4</v>
      </c>
      <c r="AJ212" s="332">
        <v>4</v>
      </c>
      <c r="AK212" s="332">
        <v>4</v>
      </c>
      <c r="AL212" s="332">
        <v>4</v>
      </c>
      <c r="AM212" s="332">
        <v>4</v>
      </c>
      <c r="AN212" s="332">
        <v>4</v>
      </c>
      <c r="AO212" s="332">
        <v>4</v>
      </c>
      <c r="AP212" s="332">
        <v>4</v>
      </c>
      <c r="AQ212" s="332">
        <v>4</v>
      </c>
      <c r="AR212" s="332">
        <v>4</v>
      </c>
      <c r="AS212" s="332">
        <v>4</v>
      </c>
      <c r="AT212" s="332">
        <v>4</v>
      </c>
      <c r="AU212" s="332">
        <v>4</v>
      </c>
      <c r="AV212" s="332">
        <v>4</v>
      </c>
      <c r="AW212" s="332">
        <v>4</v>
      </c>
      <c r="AX212" s="890"/>
      <c r="AY212" s="862"/>
      <c r="AZ212" s="862"/>
      <c r="BA212" s="862"/>
      <c r="BB212" s="862"/>
      <c r="BC212" s="862"/>
      <c r="BD212" s="862"/>
      <c r="BE212" s="862"/>
    </row>
    <row r="213" spans="1:57" s="870" customFormat="1" ht="15" customHeight="1">
      <c r="A213" s="332">
        <v>13</v>
      </c>
      <c r="B213" s="908" t="s">
        <v>58</v>
      </c>
      <c r="C213" s="882"/>
      <c r="D213" s="882"/>
      <c r="E213" s="882"/>
      <c r="F213" s="882"/>
      <c r="G213" s="882"/>
      <c r="H213" s="882"/>
      <c r="I213" s="882"/>
      <c r="J213" s="882"/>
      <c r="K213" s="882"/>
      <c r="L213" s="882"/>
      <c r="M213" s="882"/>
      <c r="N213" s="882"/>
      <c r="O213" s="888"/>
      <c r="P213" s="888"/>
      <c r="Q213" s="888"/>
      <c r="R213" s="888"/>
      <c r="S213" s="886"/>
      <c r="T213" s="329">
        <v>1</v>
      </c>
      <c r="U213" s="329">
        <v>1</v>
      </c>
      <c r="V213" s="329">
        <v>1</v>
      </c>
      <c r="W213" s="329">
        <v>1</v>
      </c>
      <c r="X213" s="329">
        <v>1</v>
      </c>
      <c r="Y213" s="329">
        <v>1</v>
      </c>
      <c r="Z213" s="329">
        <v>1</v>
      </c>
      <c r="AA213" s="329">
        <v>1</v>
      </c>
      <c r="AB213" s="329">
        <v>1</v>
      </c>
      <c r="AC213" s="329">
        <v>1</v>
      </c>
      <c r="AD213" s="329">
        <v>1</v>
      </c>
      <c r="AE213" s="329">
        <v>1</v>
      </c>
      <c r="AF213" s="329">
        <v>1</v>
      </c>
      <c r="AG213" s="329">
        <v>1</v>
      </c>
      <c r="AH213" s="329">
        <v>1</v>
      </c>
      <c r="AI213" s="329">
        <v>1</v>
      </c>
      <c r="AJ213" s="329">
        <v>1</v>
      </c>
      <c r="AK213" s="329">
        <v>1</v>
      </c>
      <c r="AL213" s="329">
        <v>1</v>
      </c>
      <c r="AM213" s="329">
        <v>1</v>
      </c>
      <c r="AN213" s="329">
        <v>1</v>
      </c>
      <c r="AO213" s="329">
        <v>1</v>
      </c>
      <c r="AP213" s="329">
        <v>1</v>
      </c>
      <c r="AQ213" s="329">
        <v>1</v>
      </c>
      <c r="AR213" s="329">
        <v>1</v>
      </c>
      <c r="AS213" s="329">
        <v>1</v>
      </c>
      <c r="AT213" s="329">
        <v>1</v>
      </c>
      <c r="AU213" s="329">
        <v>1</v>
      </c>
      <c r="AV213" s="329">
        <v>1</v>
      </c>
      <c r="AW213" s="329">
        <v>1</v>
      </c>
      <c r="AX213" s="890"/>
      <c r="AY213" s="862"/>
      <c r="AZ213" s="862"/>
      <c r="BA213" s="862"/>
      <c r="BB213" s="862"/>
      <c r="BC213" s="862"/>
      <c r="BD213" s="862"/>
      <c r="BE213" s="862"/>
    </row>
    <row r="214" spans="1:57" s="870" customFormat="1" ht="15" customHeight="1">
      <c r="A214" s="332">
        <v>14</v>
      </c>
      <c r="B214" s="908" t="s">
        <v>402</v>
      </c>
      <c r="C214" s="882"/>
      <c r="D214" s="882"/>
      <c r="E214" s="882"/>
      <c r="F214" s="882"/>
      <c r="G214" s="882"/>
      <c r="H214" s="882"/>
      <c r="I214" s="882"/>
      <c r="J214" s="882"/>
      <c r="K214" s="882"/>
      <c r="L214" s="882"/>
      <c r="M214" s="882"/>
      <c r="N214" s="882"/>
      <c r="O214" s="888"/>
      <c r="P214" s="888"/>
      <c r="Q214" s="888"/>
      <c r="R214" s="888"/>
      <c r="S214" s="886"/>
      <c r="T214" s="329">
        <v>0</v>
      </c>
      <c r="U214" s="329">
        <v>0</v>
      </c>
      <c r="V214" s="329">
        <v>0</v>
      </c>
      <c r="W214" s="329">
        <v>0</v>
      </c>
      <c r="X214" s="329">
        <v>0</v>
      </c>
      <c r="Y214" s="329">
        <v>0</v>
      </c>
      <c r="Z214" s="329">
        <v>0</v>
      </c>
      <c r="AA214" s="329">
        <v>0</v>
      </c>
      <c r="AB214" s="329">
        <v>0</v>
      </c>
      <c r="AC214" s="329">
        <v>0</v>
      </c>
      <c r="AD214" s="329">
        <v>0</v>
      </c>
      <c r="AE214" s="329">
        <v>0</v>
      </c>
      <c r="AF214" s="329">
        <v>0</v>
      </c>
      <c r="AG214" s="329">
        <v>0</v>
      </c>
      <c r="AH214" s="329">
        <v>0</v>
      </c>
      <c r="AI214" s="329">
        <v>0</v>
      </c>
      <c r="AJ214" s="329">
        <v>0</v>
      </c>
      <c r="AK214" s="329">
        <v>0</v>
      </c>
      <c r="AL214" s="329">
        <v>0</v>
      </c>
      <c r="AM214" s="329">
        <v>0</v>
      </c>
      <c r="AN214" s="329">
        <v>0</v>
      </c>
      <c r="AO214" s="329">
        <v>0</v>
      </c>
      <c r="AP214" s="329">
        <v>0</v>
      </c>
      <c r="AQ214" s="329">
        <v>0</v>
      </c>
      <c r="AR214" s="329">
        <v>0</v>
      </c>
      <c r="AS214" s="329">
        <v>0</v>
      </c>
      <c r="AT214" s="329">
        <v>0</v>
      </c>
      <c r="AU214" s="329">
        <v>0</v>
      </c>
      <c r="AV214" s="329">
        <v>0</v>
      </c>
      <c r="AW214" s="329">
        <v>0</v>
      </c>
      <c r="AX214" s="890"/>
      <c r="AY214" s="862"/>
      <c r="AZ214" s="862"/>
      <c r="BA214" s="862"/>
      <c r="BB214" s="862"/>
      <c r="BC214" s="862"/>
      <c r="BD214" s="862"/>
      <c r="BE214" s="862"/>
    </row>
    <row r="215" spans="1:57" s="870" customFormat="1" ht="15" customHeight="1">
      <c r="A215" s="332">
        <v>15</v>
      </c>
      <c r="B215" s="908" t="s">
        <v>174</v>
      </c>
      <c r="C215" s="882"/>
      <c r="D215" s="882"/>
      <c r="E215" s="882"/>
      <c r="F215" s="882"/>
      <c r="G215" s="882"/>
      <c r="H215" s="882"/>
      <c r="I215" s="882"/>
      <c r="J215" s="882"/>
      <c r="K215" s="882"/>
      <c r="L215" s="882"/>
      <c r="M215" s="882"/>
      <c r="N215" s="882"/>
      <c r="O215" s="888"/>
      <c r="P215" s="888"/>
      <c r="Q215" s="888"/>
      <c r="R215" s="888"/>
      <c r="S215" s="891"/>
      <c r="T215" s="329">
        <v>3</v>
      </c>
      <c r="U215" s="329">
        <v>3</v>
      </c>
      <c r="V215" s="329">
        <v>3</v>
      </c>
      <c r="W215" s="329">
        <v>3</v>
      </c>
      <c r="X215" s="329">
        <v>3</v>
      </c>
      <c r="Y215" s="329">
        <v>3</v>
      </c>
      <c r="Z215" s="329">
        <v>3</v>
      </c>
      <c r="AA215" s="329">
        <v>3</v>
      </c>
      <c r="AB215" s="329">
        <v>3</v>
      </c>
      <c r="AC215" s="329">
        <v>3</v>
      </c>
      <c r="AD215" s="329">
        <v>3</v>
      </c>
      <c r="AE215" s="329">
        <v>3</v>
      </c>
      <c r="AF215" s="329">
        <v>3</v>
      </c>
      <c r="AG215" s="329">
        <v>3</v>
      </c>
      <c r="AH215" s="329">
        <v>3</v>
      </c>
      <c r="AI215" s="329">
        <v>3</v>
      </c>
      <c r="AJ215" s="329">
        <v>3</v>
      </c>
      <c r="AK215" s="329">
        <v>3</v>
      </c>
      <c r="AL215" s="329">
        <v>3</v>
      </c>
      <c r="AM215" s="329">
        <v>3</v>
      </c>
      <c r="AN215" s="329">
        <v>3</v>
      </c>
      <c r="AO215" s="329">
        <v>3</v>
      </c>
      <c r="AP215" s="329">
        <v>3</v>
      </c>
      <c r="AQ215" s="329">
        <v>3</v>
      </c>
      <c r="AR215" s="329">
        <v>3</v>
      </c>
      <c r="AS215" s="329">
        <v>3</v>
      </c>
      <c r="AT215" s="329">
        <v>3</v>
      </c>
      <c r="AU215" s="329">
        <v>3</v>
      </c>
      <c r="AV215" s="329">
        <v>3</v>
      </c>
      <c r="AW215" s="329">
        <v>3</v>
      </c>
      <c r="AX215" s="890"/>
      <c r="AY215" s="862"/>
      <c r="AZ215" s="862"/>
      <c r="BA215" s="862"/>
      <c r="BB215" s="862"/>
      <c r="BC215" s="862"/>
      <c r="BD215" s="862"/>
      <c r="BE215" s="862"/>
    </row>
    <row r="216" spans="1:57" s="870" customFormat="1" ht="15" customHeight="1">
      <c r="A216" s="332">
        <v>16</v>
      </c>
      <c r="B216" s="908" t="s">
        <v>3</v>
      </c>
      <c r="C216" s="882"/>
      <c r="D216" s="882"/>
      <c r="E216" s="882"/>
      <c r="F216" s="882"/>
      <c r="G216" s="882"/>
      <c r="H216" s="882"/>
      <c r="I216" s="882"/>
      <c r="J216" s="882"/>
      <c r="K216" s="882"/>
      <c r="L216" s="882"/>
      <c r="M216" s="882"/>
      <c r="N216" s="882"/>
      <c r="O216" s="888"/>
      <c r="P216" s="888"/>
      <c r="Q216" s="888"/>
      <c r="R216" s="888"/>
      <c r="S216" s="891"/>
      <c r="T216" s="329">
        <v>0</v>
      </c>
      <c r="U216" s="329">
        <v>0</v>
      </c>
      <c r="V216" s="329">
        <v>0</v>
      </c>
      <c r="W216" s="329">
        <v>0</v>
      </c>
      <c r="X216" s="329">
        <v>0</v>
      </c>
      <c r="Y216" s="329">
        <v>0</v>
      </c>
      <c r="Z216" s="329">
        <v>0</v>
      </c>
      <c r="AA216" s="329">
        <v>0</v>
      </c>
      <c r="AB216" s="329">
        <v>0</v>
      </c>
      <c r="AC216" s="329">
        <v>0</v>
      </c>
      <c r="AD216" s="329">
        <v>0</v>
      </c>
      <c r="AE216" s="329">
        <v>0</v>
      </c>
      <c r="AF216" s="329">
        <v>0</v>
      </c>
      <c r="AG216" s="329">
        <v>0</v>
      </c>
      <c r="AH216" s="329">
        <v>0</v>
      </c>
      <c r="AI216" s="329">
        <v>0</v>
      </c>
      <c r="AJ216" s="329">
        <v>1</v>
      </c>
      <c r="AK216" s="329">
        <v>1</v>
      </c>
      <c r="AL216" s="329">
        <v>1</v>
      </c>
      <c r="AM216" s="329">
        <v>1</v>
      </c>
      <c r="AN216" s="329">
        <v>1</v>
      </c>
      <c r="AO216" s="329">
        <v>1</v>
      </c>
      <c r="AP216" s="329">
        <v>1</v>
      </c>
      <c r="AQ216" s="329">
        <v>1</v>
      </c>
      <c r="AR216" s="329">
        <v>1</v>
      </c>
      <c r="AS216" s="329">
        <v>1</v>
      </c>
      <c r="AT216" s="329">
        <v>1</v>
      </c>
      <c r="AU216" s="329">
        <v>1</v>
      </c>
      <c r="AV216" s="329">
        <v>1</v>
      </c>
      <c r="AW216" s="329">
        <v>1</v>
      </c>
      <c r="AX216" s="890"/>
      <c r="AY216" s="862"/>
      <c r="AZ216" s="862"/>
      <c r="BA216" s="862"/>
      <c r="BB216" s="862"/>
      <c r="BC216" s="862"/>
      <c r="BD216" s="862"/>
      <c r="BE216" s="862"/>
    </row>
    <row r="217" spans="1:57" s="870" customFormat="1" ht="15" customHeight="1">
      <c r="A217" s="332">
        <v>17</v>
      </c>
      <c r="B217" s="908" t="s">
        <v>55</v>
      </c>
      <c r="C217" s="882"/>
      <c r="D217" s="882"/>
      <c r="E217" s="882"/>
      <c r="F217" s="882"/>
      <c r="G217" s="882"/>
      <c r="H217" s="882"/>
      <c r="I217" s="882"/>
      <c r="J217" s="882"/>
      <c r="K217" s="882"/>
      <c r="L217" s="882"/>
      <c r="M217" s="882"/>
      <c r="N217" s="882"/>
      <c r="O217" s="888"/>
      <c r="P217" s="888"/>
      <c r="Q217" s="888"/>
      <c r="R217" s="888"/>
      <c r="S217" s="891"/>
      <c r="T217" s="329">
        <v>6</v>
      </c>
      <c r="U217" s="329">
        <v>6</v>
      </c>
      <c r="V217" s="329">
        <v>6</v>
      </c>
      <c r="W217" s="329">
        <v>6</v>
      </c>
      <c r="X217" s="329">
        <v>6</v>
      </c>
      <c r="Y217" s="329">
        <v>6</v>
      </c>
      <c r="Z217" s="329">
        <v>6</v>
      </c>
      <c r="AA217" s="329">
        <v>6</v>
      </c>
      <c r="AB217" s="329">
        <v>6</v>
      </c>
      <c r="AC217" s="329">
        <v>6</v>
      </c>
      <c r="AD217" s="329">
        <v>6</v>
      </c>
      <c r="AE217" s="329">
        <v>6</v>
      </c>
      <c r="AF217" s="329">
        <v>6</v>
      </c>
      <c r="AG217" s="329">
        <v>6</v>
      </c>
      <c r="AH217" s="329">
        <v>6</v>
      </c>
      <c r="AI217" s="329">
        <v>6</v>
      </c>
      <c r="AJ217" s="329">
        <v>6</v>
      </c>
      <c r="AK217" s="329">
        <v>6</v>
      </c>
      <c r="AL217" s="329">
        <v>6</v>
      </c>
      <c r="AM217" s="329">
        <v>6</v>
      </c>
      <c r="AN217" s="329">
        <v>6</v>
      </c>
      <c r="AO217" s="329">
        <v>6</v>
      </c>
      <c r="AP217" s="329">
        <v>6</v>
      </c>
      <c r="AQ217" s="329">
        <v>6</v>
      </c>
      <c r="AR217" s="329">
        <v>6</v>
      </c>
      <c r="AS217" s="329">
        <v>6</v>
      </c>
      <c r="AT217" s="329">
        <v>6</v>
      </c>
      <c r="AU217" s="329">
        <v>6</v>
      </c>
      <c r="AV217" s="329">
        <v>6</v>
      </c>
      <c r="AW217" s="329">
        <v>6</v>
      </c>
      <c r="AX217" s="890"/>
      <c r="AY217" s="862"/>
      <c r="AZ217" s="862"/>
      <c r="BA217" s="862"/>
      <c r="BB217" s="862"/>
      <c r="BC217" s="862"/>
      <c r="BD217" s="862"/>
      <c r="BE217" s="862"/>
    </row>
    <row r="218" spans="1:57" s="870" customFormat="1" ht="15" customHeight="1">
      <c r="A218" s="332">
        <v>18</v>
      </c>
      <c r="B218" s="908" t="s">
        <v>176</v>
      </c>
      <c r="C218" s="882"/>
      <c r="D218" s="882"/>
      <c r="E218" s="882"/>
      <c r="F218" s="882"/>
      <c r="G218" s="882"/>
      <c r="H218" s="882"/>
      <c r="I218" s="882"/>
      <c r="J218" s="882"/>
      <c r="K218" s="882"/>
      <c r="L218" s="882"/>
      <c r="M218" s="882"/>
      <c r="N218" s="882"/>
      <c r="O218" s="888"/>
      <c r="P218" s="888"/>
      <c r="Q218" s="888"/>
      <c r="R218" s="888"/>
      <c r="S218" s="891"/>
      <c r="T218" s="329">
        <v>2</v>
      </c>
      <c r="U218" s="329">
        <v>2</v>
      </c>
      <c r="V218" s="329">
        <v>2</v>
      </c>
      <c r="W218" s="329">
        <v>2</v>
      </c>
      <c r="X218" s="329">
        <v>2</v>
      </c>
      <c r="Y218" s="329">
        <v>2</v>
      </c>
      <c r="Z218" s="329">
        <v>2</v>
      </c>
      <c r="AA218" s="329">
        <v>2</v>
      </c>
      <c r="AB218" s="329">
        <v>2</v>
      </c>
      <c r="AC218" s="329">
        <v>2</v>
      </c>
      <c r="AD218" s="329">
        <v>2</v>
      </c>
      <c r="AE218" s="329">
        <v>2</v>
      </c>
      <c r="AF218" s="329">
        <v>2</v>
      </c>
      <c r="AG218" s="329">
        <v>2</v>
      </c>
      <c r="AH218" s="329">
        <v>2</v>
      </c>
      <c r="AI218" s="329">
        <v>2</v>
      </c>
      <c r="AJ218" s="329">
        <v>1</v>
      </c>
      <c r="AK218" s="329">
        <v>1</v>
      </c>
      <c r="AL218" s="329">
        <v>1</v>
      </c>
      <c r="AM218" s="329">
        <v>1</v>
      </c>
      <c r="AN218" s="329">
        <v>1</v>
      </c>
      <c r="AO218" s="329">
        <v>1</v>
      </c>
      <c r="AP218" s="329">
        <v>1</v>
      </c>
      <c r="AQ218" s="329">
        <v>1</v>
      </c>
      <c r="AR218" s="329">
        <v>1</v>
      </c>
      <c r="AS218" s="329">
        <v>1</v>
      </c>
      <c r="AT218" s="329">
        <v>1</v>
      </c>
      <c r="AU218" s="329">
        <v>1</v>
      </c>
      <c r="AV218" s="329">
        <v>1</v>
      </c>
      <c r="AW218" s="329">
        <v>1</v>
      </c>
      <c r="AX218" s="890"/>
      <c r="AY218" s="862"/>
      <c r="AZ218" s="862"/>
      <c r="BA218" s="862"/>
      <c r="BB218" s="862"/>
      <c r="BC218" s="862"/>
      <c r="BD218" s="862"/>
      <c r="BE218" s="862"/>
    </row>
    <row r="219" spans="1:57" s="870" customFormat="1" ht="15" customHeight="1">
      <c r="A219" s="332">
        <v>19</v>
      </c>
      <c r="B219" s="908" t="s">
        <v>177</v>
      </c>
      <c r="C219" s="911"/>
      <c r="D219" s="911"/>
      <c r="E219" s="911"/>
      <c r="F219" s="911"/>
      <c r="G219" s="911"/>
      <c r="H219" s="911"/>
      <c r="I219" s="911"/>
      <c r="J219" s="911"/>
      <c r="K219" s="911"/>
      <c r="L219" s="911"/>
      <c r="M219" s="911"/>
      <c r="N219" s="911"/>
      <c r="O219" s="885"/>
      <c r="P219" s="885"/>
      <c r="Q219" s="885"/>
      <c r="R219" s="885"/>
      <c r="S219" s="891"/>
      <c r="T219" s="332">
        <v>1</v>
      </c>
      <c r="U219" s="332">
        <v>1</v>
      </c>
      <c r="V219" s="332">
        <v>1</v>
      </c>
      <c r="W219" s="332">
        <v>1</v>
      </c>
      <c r="X219" s="332">
        <v>1</v>
      </c>
      <c r="Y219" s="332">
        <v>1</v>
      </c>
      <c r="Z219" s="332">
        <v>1</v>
      </c>
      <c r="AA219" s="332">
        <v>1</v>
      </c>
      <c r="AB219" s="332">
        <v>1</v>
      </c>
      <c r="AC219" s="332">
        <v>1</v>
      </c>
      <c r="AD219" s="332">
        <v>1</v>
      </c>
      <c r="AE219" s="332">
        <v>1</v>
      </c>
      <c r="AF219" s="332">
        <v>1</v>
      </c>
      <c r="AG219" s="332">
        <v>1</v>
      </c>
      <c r="AH219" s="332">
        <v>1</v>
      </c>
      <c r="AI219" s="332">
        <v>1</v>
      </c>
      <c r="AJ219" s="332">
        <v>0</v>
      </c>
      <c r="AK219" s="332">
        <v>0</v>
      </c>
      <c r="AL219" s="332">
        <v>0</v>
      </c>
      <c r="AM219" s="332">
        <v>0</v>
      </c>
      <c r="AN219" s="332">
        <v>0</v>
      </c>
      <c r="AO219" s="332">
        <v>0</v>
      </c>
      <c r="AP219" s="332">
        <v>0</v>
      </c>
      <c r="AQ219" s="332">
        <v>0</v>
      </c>
      <c r="AR219" s="332">
        <v>0</v>
      </c>
      <c r="AS219" s="332">
        <v>0</v>
      </c>
      <c r="AT219" s="332">
        <v>0</v>
      </c>
      <c r="AU219" s="332">
        <v>0</v>
      </c>
      <c r="AV219" s="332">
        <v>0</v>
      </c>
      <c r="AW219" s="332">
        <v>0</v>
      </c>
      <c r="AX219" s="890"/>
      <c r="AY219" s="862"/>
      <c r="AZ219" s="862"/>
      <c r="BA219" s="862"/>
      <c r="BB219" s="862"/>
      <c r="BC219" s="862"/>
      <c r="BD219" s="862"/>
      <c r="BE219" s="862"/>
    </row>
    <row r="220" spans="1:57" s="870" customFormat="1" ht="15" customHeight="1">
      <c r="A220" s="332">
        <v>20</v>
      </c>
      <c r="B220" s="908" t="s">
        <v>400</v>
      </c>
      <c r="C220" s="911"/>
      <c r="D220" s="911"/>
      <c r="E220" s="911"/>
      <c r="F220" s="911"/>
      <c r="G220" s="911"/>
      <c r="H220" s="911"/>
      <c r="I220" s="911"/>
      <c r="J220" s="911"/>
      <c r="K220" s="911"/>
      <c r="L220" s="911"/>
      <c r="M220" s="911"/>
      <c r="N220" s="911"/>
      <c r="O220" s="885"/>
      <c r="P220" s="885"/>
      <c r="Q220" s="885"/>
      <c r="R220" s="885"/>
      <c r="S220" s="891"/>
      <c r="T220" s="332">
        <v>1</v>
      </c>
      <c r="U220" s="332">
        <v>1</v>
      </c>
      <c r="V220" s="332">
        <v>1</v>
      </c>
      <c r="W220" s="332">
        <v>1</v>
      </c>
      <c r="X220" s="332">
        <v>1</v>
      </c>
      <c r="Y220" s="332">
        <v>1</v>
      </c>
      <c r="Z220" s="332">
        <v>1</v>
      </c>
      <c r="AA220" s="332">
        <v>1</v>
      </c>
      <c r="AB220" s="332">
        <v>1</v>
      </c>
      <c r="AC220" s="332">
        <v>1</v>
      </c>
      <c r="AD220" s="332">
        <v>1</v>
      </c>
      <c r="AE220" s="332">
        <v>1</v>
      </c>
      <c r="AF220" s="332">
        <v>1</v>
      </c>
      <c r="AG220" s="332">
        <v>1</v>
      </c>
      <c r="AH220" s="332">
        <v>1</v>
      </c>
      <c r="AI220" s="332">
        <v>1</v>
      </c>
      <c r="AJ220" s="332">
        <v>1</v>
      </c>
      <c r="AK220" s="332">
        <v>1</v>
      </c>
      <c r="AL220" s="332">
        <v>1</v>
      </c>
      <c r="AM220" s="332">
        <v>1</v>
      </c>
      <c r="AN220" s="332">
        <v>1</v>
      </c>
      <c r="AO220" s="332">
        <v>1</v>
      </c>
      <c r="AP220" s="332">
        <v>1</v>
      </c>
      <c r="AQ220" s="332">
        <v>1</v>
      </c>
      <c r="AR220" s="332">
        <v>1</v>
      </c>
      <c r="AS220" s="332">
        <v>1</v>
      </c>
      <c r="AT220" s="332">
        <v>1</v>
      </c>
      <c r="AU220" s="332">
        <v>1</v>
      </c>
      <c r="AV220" s="332">
        <v>1</v>
      </c>
      <c r="AW220" s="332">
        <v>1</v>
      </c>
      <c r="AX220" s="890"/>
      <c r="AY220" s="862"/>
      <c r="AZ220" s="862"/>
      <c r="BA220" s="862"/>
      <c r="BB220" s="862"/>
      <c r="BC220" s="862"/>
      <c r="BD220" s="862"/>
      <c r="BE220" s="862"/>
    </row>
    <row r="221" spans="1:57" s="870" customFormat="1" ht="15" customHeight="1">
      <c r="A221" s="332">
        <v>21</v>
      </c>
      <c r="B221" s="908" t="s">
        <v>179</v>
      </c>
      <c r="C221" s="911"/>
      <c r="D221" s="911"/>
      <c r="E221" s="911"/>
      <c r="F221" s="911"/>
      <c r="G221" s="911"/>
      <c r="H221" s="911"/>
      <c r="I221" s="911"/>
      <c r="J221" s="911"/>
      <c r="K221" s="911"/>
      <c r="L221" s="911"/>
      <c r="M221" s="911"/>
      <c r="N221" s="911"/>
      <c r="O221" s="888"/>
      <c r="P221" s="888"/>
      <c r="Q221" s="888"/>
      <c r="R221" s="888"/>
      <c r="S221" s="886"/>
      <c r="T221" s="332">
        <v>2</v>
      </c>
      <c r="U221" s="332">
        <v>2</v>
      </c>
      <c r="V221" s="332">
        <v>2</v>
      </c>
      <c r="W221" s="332">
        <v>2</v>
      </c>
      <c r="X221" s="332">
        <v>2</v>
      </c>
      <c r="Y221" s="332">
        <v>2</v>
      </c>
      <c r="Z221" s="332">
        <v>2</v>
      </c>
      <c r="AA221" s="332">
        <v>2</v>
      </c>
      <c r="AB221" s="332">
        <v>2</v>
      </c>
      <c r="AC221" s="332">
        <v>2</v>
      </c>
      <c r="AD221" s="332">
        <v>2</v>
      </c>
      <c r="AE221" s="332">
        <v>2</v>
      </c>
      <c r="AF221" s="332">
        <v>2</v>
      </c>
      <c r="AG221" s="332">
        <v>2</v>
      </c>
      <c r="AH221" s="332">
        <v>2</v>
      </c>
      <c r="AI221" s="332">
        <v>2</v>
      </c>
      <c r="AJ221" s="332">
        <v>1</v>
      </c>
      <c r="AK221" s="332">
        <v>1</v>
      </c>
      <c r="AL221" s="332">
        <v>1</v>
      </c>
      <c r="AM221" s="332">
        <v>1</v>
      </c>
      <c r="AN221" s="332">
        <v>1</v>
      </c>
      <c r="AO221" s="332">
        <v>1</v>
      </c>
      <c r="AP221" s="332">
        <v>1</v>
      </c>
      <c r="AQ221" s="332">
        <v>1</v>
      </c>
      <c r="AR221" s="332">
        <v>1</v>
      </c>
      <c r="AS221" s="332">
        <v>1</v>
      </c>
      <c r="AT221" s="332">
        <v>1</v>
      </c>
      <c r="AU221" s="332">
        <v>1</v>
      </c>
      <c r="AV221" s="332">
        <v>1</v>
      </c>
      <c r="AW221" s="332">
        <v>1</v>
      </c>
      <c r="AX221" s="890"/>
      <c r="AY221" s="862"/>
      <c r="AZ221" s="862"/>
      <c r="BA221" s="862"/>
      <c r="BB221" s="862"/>
      <c r="BC221" s="862"/>
      <c r="BD221" s="862"/>
      <c r="BE221" s="862"/>
    </row>
    <row r="222" spans="1:57" s="870" customFormat="1" ht="15" customHeight="1">
      <c r="A222" s="332">
        <v>22</v>
      </c>
      <c r="B222" s="908" t="s">
        <v>1178</v>
      </c>
      <c r="C222" s="911"/>
      <c r="D222" s="911"/>
      <c r="E222" s="911"/>
      <c r="F222" s="911"/>
      <c r="G222" s="911"/>
      <c r="H222" s="911"/>
      <c r="I222" s="911"/>
      <c r="J222" s="911"/>
      <c r="K222" s="911"/>
      <c r="L222" s="911"/>
      <c r="M222" s="911"/>
      <c r="N222" s="911"/>
      <c r="O222" s="888"/>
      <c r="P222" s="888"/>
      <c r="Q222" s="888"/>
      <c r="R222" s="888"/>
      <c r="S222" s="886"/>
      <c r="T222" s="332">
        <v>1</v>
      </c>
      <c r="U222" s="332">
        <v>1</v>
      </c>
      <c r="V222" s="332">
        <v>1</v>
      </c>
      <c r="W222" s="332">
        <v>1</v>
      </c>
      <c r="X222" s="332">
        <v>1</v>
      </c>
      <c r="Y222" s="332">
        <v>1</v>
      </c>
      <c r="Z222" s="332">
        <v>1</v>
      </c>
      <c r="AA222" s="332">
        <v>1</v>
      </c>
      <c r="AB222" s="332">
        <v>1</v>
      </c>
      <c r="AC222" s="332">
        <v>1</v>
      </c>
      <c r="AD222" s="332">
        <v>1</v>
      </c>
      <c r="AE222" s="332">
        <v>1</v>
      </c>
      <c r="AF222" s="332">
        <v>1</v>
      </c>
      <c r="AG222" s="332">
        <v>1</v>
      </c>
      <c r="AH222" s="332">
        <v>1</v>
      </c>
      <c r="AI222" s="332">
        <v>1</v>
      </c>
      <c r="AJ222" s="332">
        <v>1</v>
      </c>
      <c r="AK222" s="332">
        <v>1</v>
      </c>
      <c r="AL222" s="332">
        <v>1</v>
      </c>
      <c r="AM222" s="332">
        <v>1</v>
      </c>
      <c r="AN222" s="332">
        <v>1</v>
      </c>
      <c r="AO222" s="332">
        <v>1</v>
      </c>
      <c r="AP222" s="332">
        <v>1</v>
      </c>
      <c r="AQ222" s="332">
        <v>1</v>
      </c>
      <c r="AR222" s="332">
        <v>1</v>
      </c>
      <c r="AS222" s="332">
        <v>1</v>
      </c>
      <c r="AT222" s="332">
        <v>1</v>
      </c>
      <c r="AU222" s="332">
        <v>1</v>
      </c>
      <c r="AV222" s="332">
        <v>1</v>
      </c>
      <c r="AW222" s="332">
        <v>1</v>
      </c>
      <c r="AX222" s="890"/>
      <c r="AY222" s="862"/>
      <c r="AZ222" s="862"/>
      <c r="BA222" s="862"/>
      <c r="BB222" s="862"/>
      <c r="BC222" s="862"/>
      <c r="BD222" s="862"/>
      <c r="BE222" s="862"/>
    </row>
    <row r="223" spans="1:57" s="870" customFormat="1" ht="15" customHeight="1">
      <c r="A223" s="332">
        <v>23</v>
      </c>
      <c r="B223" s="908" t="s">
        <v>170</v>
      </c>
      <c r="C223" s="911"/>
      <c r="D223" s="911"/>
      <c r="E223" s="911"/>
      <c r="F223" s="911"/>
      <c r="G223" s="911"/>
      <c r="H223" s="911"/>
      <c r="I223" s="911"/>
      <c r="J223" s="911"/>
      <c r="K223" s="911"/>
      <c r="L223" s="911"/>
      <c r="M223" s="911"/>
      <c r="N223" s="911"/>
      <c r="O223" s="888"/>
      <c r="P223" s="888"/>
      <c r="Q223" s="888"/>
      <c r="R223" s="888"/>
      <c r="S223" s="891"/>
      <c r="T223" s="332">
        <v>2</v>
      </c>
      <c r="U223" s="332">
        <v>2</v>
      </c>
      <c r="V223" s="332">
        <v>2</v>
      </c>
      <c r="W223" s="332">
        <v>2</v>
      </c>
      <c r="X223" s="332">
        <v>2</v>
      </c>
      <c r="Y223" s="332">
        <v>2</v>
      </c>
      <c r="Z223" s="332">
        <v>2</v>
      </c>
      <c r="AA223" s="332">
        <v>2</v>
      </c>
      <c r="AB223" s="332">
        <v>2</v>
      </c>
      <c r="AC223" s="332">
        <v>2</v>
      </c>
      <c r="AD223" s="332">
        <v>2</v>
      </c>
      <c r="AE223" s="332">
        <v>2</v>
      </c>
      <c r="AF223" s="332">
        <v>2</v>
      </c>
      <c r="AG223" s="332">
        <v>2</v>
      </c>
      <c r="AH223" s="332">
        <v>2</v>
      </c>
      <c r="AI223" s="332">
        <v>2</v>
      </c>
      <c r="AJ223" s="332">
        <v>1</v>
      </c>
      <c r="AK223" s="332">
        <v>1</v>
      </c>
      <c r="AL223" s="332">
        <v>1</v>
      </c>
      <c r="AM223" s="332">
        <v>1</v>
      </c>
      <c r="AN223" s="332">
        <v>1</v>
      </c>
      <c r="AO223" s="332">
        <v>1</v>
      </c>
      <c r="AP223" s="332">
        <v>1</v>
      </c>
      <c r="AQ223" s="332">
        <v>1</v>
      </c>
      <c r="AR223" s="332">
        <v>1</v>
      </c>
      <c r="AS223" s="332">
        <v>1</v>
      </c>
      <c r="AT223" s="332">
        <v>1</v>
      </c>
      <c r="AU223" s="332">
        <v>1</v>
      </c>
      <c r="AV223" s="332">
        <v>1</v>
      </c>
      <c r="AW223" s="332">
        <v>1</v>
      </c>
      <c r="AX223" s="890"/>
      <c r="AY223" s="862"/>
      <c r="AZ223" s="862"/>
      <c r="BA223" s="862"/>
      <c r="BB223" s="862"/>
      <c r="BC223" s="862"/>
      <c r="BD223" s="862"/>
      <c r="BE223" s="862"/>
    </row>
    <row r="224" spans="1:57" s="870" customFormat="1" ht="15" customHeight="1">
      <c r="A224" s="332">
        <v>24</v>
      </c>
      <c r="B224" s="908" t="s">
        <v>218</v>
      </c>
      <c r="C224" s="892"/>
      <c r="D224" s="892"/>
      <c r="E224" s="892"/>
      <c r="F224" s="892"/>
      <c r="G224" s="892"/>
      <c r="H224" s="892"/>
      <c r="I224" s="892"/>
      <c r="J224" s="892"/>
      <c r="K224" s="892"/>
      <c r="L224" s="892"/>
      <c r="M224" s="892"/>
      <c r="N224" s="892"/>
      <c r="O224" s="888"/>
      <c r="P224" s="888"/>
      <c r="Q224" s="888"/>
      <c r="R224" s="888"/>
      <c r="S224" s="891"/>
      <c r="T224" s="331">
        <v>0</v>
      </c>
      <c r="U224" s="331">
        <v>0</v>
      </c>
      <c r="V224" s="331">
        <v>0</v>
      </c>
      <c r="W224" s="331">
        <v>0</v>
      </c>
      <c r="X224" s="331">
        <v>0</v>
      </c>
      <c r="Y224" s="331">
        <v>0</v>
      </c>
      <c r="Z224" s="331">
        <v>0</v>
      </c>
      <c r="AA224" s="331">
        <v>0</v>
      </c>
      <c r="AB224" s="331">
        <v>0</v>
      </c>
      <c r="AC224" s="331">
        <v>0</v>
      </c>
      <c r="AD224" s="331">
        <v>0</v>
      </c>
      <c r="AE224" s="331">
        <v>0</v>
      </c>
      <c r="AF224" s="331">
        <v>0</v>
      </c>
      <c r="AG224" s="331">
        <v>0</v>
      </c>
      <c r="AH224" s="331">
        <v>0</v>
      </c>
      <c r="AI224" s="331">
        <v>0</v>
      </c>
      <c r="AJ224" s="331">
        <v>1</v>
      </c>
      <c r="AK224" s="331">
        <v>1</v>
      </c>
      <c r="AL224" s="331">
        <v>1</v>
      </c>
      <c r="AM224" s="331">
        <v>1</v>
      </c>
      <c r="AN224" s="331">
        <v>1</v>
      </c>
      <c r="AO224" s="331">
        <v>1</v>
      </c>
      <c r="AP224" s="331">
        <v>1</v>
      </c>
      <c r="AQ224" s="331">
        <v>1</v>
      </c>
      <c r="AR224" s="331">
        <v>1</v>
      </c>
      <c r="AS224" s="331">
        <v>1</v>
      </c>
      <c r="AT224" s="331">
        <v>1</v>
      </c>
      <c r="AU224" s="331">
        <v>1</v>
      </c>
      <c r="AV224" s="331">
        <v>1</v>
      </c>
      <c r="AW224" s="331">
        <v>1</v>
      </c>
      <c r="AX224" s="890"/>
      <c r="AY224" s="862"/>
      <c r="AZ224" s="862"/>
      <c r="BA224" s="862"/>
      <c r="BB224" s="862"/>
      <c r="BC224" s="862"/>
      <c r="BD224" s="862"/>
      <c r="BE224" s="862"/>
    </row>
    <row r="225" spans="1:57" s="870" customFormat="1" ht="15" customHeight="1">
      <c r="A225" s="332">
        <v>25</v>
      </c>
      <c r="B225" s="908" t="s">
        <v>283</v>
      </c>
      <c r="C225" s="892"/>
      <c r="D225" s="892"/>
      <c r="E225" s="892"/>
      <c r="F225" s="892"/>
      <c r="G225" s="892"/>
      <c r="H225" s="892"/>
      <c r="I225" s="892"/>
      <c r="J225" s="892"/>
      <c r="K225" s="892"/>
      <c r="L225" s="892"/>
      <c r="M225" s="892"/>
      <c r="N225" s="892"/>
      <c r="O225" s="888"/>
      <c r="P225" s="888"/>
      <c r="Q225" s="888"/>
      <c r="R225" s="888"/>
      <c r="S225" s="891"/>
      <c r="T225" s="331">
        <v>1</v>
      </c>
      <c r="U225" s="331">
        <v>1</v>
      </c>
      <c r="V225" s="331">
        <v>1</v>
      </c>
      <c r="W225" s="331">
        <v>1</v>
      </c>
      <c r="X225" s="331">
        <v>1</v>
      </c>
      <c r="Y225" s="331">
        <v>1</v>
      </c>
      <c r="Z225" s="331">
        <v>1</v>
      </c>
      <c r="AA225" s="331">
        <v>1</v>
      </c>
      <c r="AB225" s="331">
        <v>1</v>
      </c>
      <c r="AC225" s="331">
        <v>1</v>
      </c>
      <c r="AD225" s="331">
        <v>1</v>
      </c>
      <c r="AE225" s="331">
        <v>1</v>
      </c>
      <c r="AF225" s="331">
        <v>1</v>
      </c>
      <c r="AG225" s="331">
        <v>1</v>
      </c>
      <c r="AH225" s="331">
        <v>1</v>
      </c>
      <c r="AI225" s="331">
        <v>1</v>
      </c>
      <c r="AJ225" s="331">
        <v>0</v>
      </c>
      <c r="AK225" s="331">
        <v>0</v>
      </c>
      <c r="AL225" s="331">
        <v>0</v>
      </c>
      <c r="AM225" s="331">
        <v>0</v>
      </c>
      <c r="AN225" s="331">
        <v>0</v>
      </c>
      <c r="AO225" s="331">
        <v>0</v>
      </c>
      <c r="AP225" s="331">
        <v>0</v>
      </c>
      <c r="AQ225" s="331">
        <v>0</v>
      </c>
      <c r="AR225" s="331">
        <v>0</v>
      </c>
      <c r="AS225" s="331">
        <v>0</v>
      </c>
      <c r="AT225" s="331">
        <v>0</v>
      </c>
      <c r="AU225" s="331">
        <v>0</v>
      </c>
      <c r="AV225" s="331">
        <v>0</v>
      </c>
      <c r="AW225" s="331">
        <v>0</v>
      </c>
      <c r="AX225" s="890"/>
      <c r="AY225" s="862"/>
      <c r="AZ225" s="862"/>
      <c r="BA225" s="862"/>
      <c r="BB225" s="862"/>
      <c r="BC225" s="862"/>
      <c r="BD225" s="862"/>
      <c r="BE225" s="862"/>
    </row>
    <row r="226" spans="1:57" s="870" customFormat="1" ht="15" customHeight="1">
      <c r="A226" s="332">
        <v>26</v>
      </c>
      <c r="B226" s="908" t="s">
        <v>401</v>
      </c>
      <c r="C226" s="892"/>
      <c r="D226" s="892"/>
      <c r="E226" s="892"/>
      <c r="F226" s="892"/>
      <c r="G226" s="892"/>
      <c r="H226" s="892"/>
      <c r="I226" s="892"/>
      <c r="J226" s="892"/>
      <c r="K226" s="892"/>
      <c r="L226" s="892"/>
      <c r="M226" s="892"/>
      <c r="N226" s="892"/>
      <c r="O226" s="888"/>
      <c r="P226" s="888"/>
      <c r="Q226" s="888"/>
      <c r="R226" s="888"/>
      <c r="S226" s="891"/>
      <c r="T226" s="331">
        <v>0</v>
      </c>
      <c r="U226" s="331">
        <v>0</v>
      </c>
      <c r="V226" s="331">
        <v>0</v>
      </c>
      <c r="W226" s="331">
        <v>0</v>
      </c>
      <c r="X226" s="331">
        <v>0</v>
      </c>
      <c r="Y226" s="331">
        <v>0</v>
      </c>
      <c r="Z226" s="331">
        <v>0</v>
      </c>
      <c r="AA226" s="331">
        <v>0</v>
      </c>
      <c r="AB226" s="331">
        <v>0</v>
      </c>
      <c r="AC226" s="331">
        <v>0</v>
      </c>
      <c r="AD226" s="331">
        <v>0</v>
      </c>
      <c r="AE226" s="331">
        <v>0</v>
      </c>
      <c r="AF226" s="331">
        <v>0</v>
      </c>
      <c r="AG226" s="331">
        <v>0</v>
      </c>
      <c r="AH226" s="331">
        <v>0</v>
      </c>
      <c r="AI226" s="331">
        <v>0</v>
      </c>
      <c r="AJ226" s="331">
        <v>1</v>
      </c>
      <c r="AK226" s="331">
        <v>1</v>
      </c>
      <c r="AL226" s="331">
        <v>1</v>
      </c>
      <c r="AM226" s="331">
        <v>1</v>
      </c>
      <c r="AN226" s="331">
        <v>1</v>
      </c>
      <c r="AO226" s="331">
        <v>1</v>
      </c>
      <c r="AP226" s="331">
        <v>1</v>
      </c>
      <c r="AQ226" s="331">
        <v>1</v>
      </c>
      <c r="AR226" s="331">
        <v>1</v>
      </c>
      <c r="AS226" s="331">
        <v>1</v>
      </c>
      <c r="AT226" s="331">
        <v>1</v>
      </c>
      <c r="AU226" s="331">
        <v>1</v>
      </c>
      <c r="AV226" s="331">
        <v>1</v>
      </c>
      <c r="AW226" s="331">
        <v>1</v>
      </c>
      <c r="AX226" s="890"/>
      <c r="AY226" s="862"/>
      <c r="AZ226" s="862"/>
      <c r="BA226" s="862"/>
      <c r="BB226" s="862"/>
      <c r="BC226" s="862"/>
      <c r="BD226" s="862"/>
      <c r="BE226" s="862"/>
    </row>
    <row r="227" spans="1:57" s="870" customFormat="1" ht="15" customHeight="1">
      <c r="A227" s="332">
        <v>27</v>
      </c>
      <c r="B227" s="908" t="s">
        <v>286</v>
      </c>
      <c r="C227" s="882"/>
      <c r="D227" s="882"/>
      <c r="E227" s="882"/>
      <c r="F227" s="882"/>
      <c r="G227" s="882"/>
      <c r="H227" s="882"/>
      <c r="I227" s="882"/>
      <c r="J227" s="882"/>
      <c r="K227" s="882"/>
      <c r="L227" s="882"/>
      <c r="M227" s="882"/>
      <c r="N227" s="882"/>
      <c r="O227" s="888"/>
      <c r="P227" s="888"/>
      <c r="Q227" s="888"/>
      <c r="R227" s="888"/>
      <c r="S227" s="891"/>
      <c r="T227" s="329">
        <v>0</v>
      </c>
      <c r="U227" s="329">
        <v>0</v>
      </c>
      <c r="V227" s="329">
        <v>0</v>
      </c>
      <c r="W227" s="329">
        <v>0</v>
      </c>
      <c r="X227" s="329">
        <v>0</v>
      </c>
      <c r="Y227" s="329">
        <v>0</v>
      </c>
      <c r="Z227" s="329">
        <v>0</v>
      </c>
      <c r="AA227" s="329">
        <v>0</v>
      </c>
      <c r="AB227" s="329">
        <v>0</v>
      </c>
      <c r="AC227" s="329">
        <v>0</v>
      </c>
      <c r="AD227" s="329">
        <v>0</v>
      </c>
      <c r="AE227" s="329">
        <v>0</v>
      </c>
      <c r="AF227" s="329">
        <v>0</v>
      </c>
      <c r="AG227" s="329">
        <v>0</v>
      </c>
      <c r="AH227" s="329">
        <v>0</v>
      </c>
      <c r="AI227" s="329">
        <v>0</v>
      </c>
      <c r="AJ227" s="329">
        <v>0</v>
      </c>
      <c r="AK227" s="329">
        <v>0</v>
      </c>
      <c r="AL227" s="329">
        <v>0</v>
      </c>
      <c r="AM227" s="329">
        <v>0</v>
      </c>
      <c r="AN227" s="329">
        <v>0</v>
      </c>
      <c r="AO227" s="329">
        <v>0</v>
      </c>
      <c r="AP227" s="329">
        <v>0</v>
      </c>
      <c r="AQ227" s="329">
        <v>0</v>
      </c>
      <c r="AR227" s="329">
        <v>0</v>
      </c>
      <c r="AS227" s="329">
        <v>0</v>
      </c>
      <c r="AT227" s="329">
        <v>0</v>
      </c>
      <c r="AU227" s="329">
        <v>0</v>
      </c>
      <c r="AV227" s="329">
        <v>0</v>
      </c>
      <c r="AW227" s="329">
        <v>0</v>
      </c>
      <c r="AX227" s="890"/>
      <c r="AY227" s="862"/>
      <c r="AZ227" s="862"/>
      <c r="BA227" s="862"/>
      <c r="BB227" s="862"/>
      <c r="BC227" s="862"/>
      <c r="BD227" s="862"/>
      <c r="BE227" s="862"/>
    </row>
    <row r="228" spans="1:57" s="870" customFormat="1" ht="15" customHeight="1">
      <c r="A228" s="332">
        <v>28</v>
      </c>
      <c r="B228" s="908" t="s">
        <v>292</v>
      </c>
      <c r="C228" s="882"/>
      <c r="D228" s="882"/>
      <c r="E228" s="882"/>
      <c r="F228" s="882"/>
      <c r="G228" s="882"/>
      <c r="H228" s="882"/>
      <c r="I228" s="882"/>
      <c r="J228" s="882"/>
      <c r="K228" s="882"/>
      <c r="L228" s="882"/>
      <c r="M228" s="882"/>
      <c r="N228" s="882"/>
      <c r="O228" s="888"/>
      <c r="P228" s="888"/>
      <c r="Q228" s="888"/>
      <c r="R228" s="888"/>
      <c r="S228" s="891"/>
      <c r="T228" s="329">
        <v>3</v>
      </c>
      <c r="U228" s="329">
        <v>3</v>
      </c>
      <c r="V228" s="329">
        <v>3</v>
      </c>
      <c r="W228" s="329">
        <v>3</v>
      </c>
      <c r="X228" s="329">
        <v>3</v>
      </c>
      <c r="Y228" s="329">
        <v>3</v>
      </c>
      <c r="Z228" s="329">
        <v>3</v>
      </c>
      <c r="AA228" s="329">
        <v>3</v>
      </c>
      <c r="AB228" s="329">
        <v>3</v>
      </c>
      <c r="AC228" s="329">
        <v>3</v>
      </c>
      <c r="AD228" s="329">
        <v>3</v>
      </c>
      <c r="AE228" s="329">
        <v>3</v>
      </c>
      <c r="AF228" s="329">
        <v>3</v>
      </c>
      <c r="AG228" s="329">
        <v>0</v>
      </c>
      <c r="AH228" s="329">
        <v>0</v>
      </c>
      <c r="AI228" s="329">
        <v>0</v>
      </c>
      <c r="AJ228" s="329">
        <v>0</v>
      </c>
      <c r="AK228" s="329">
        <v>0</v>
      </c>
      <c r="AL228" s="329">
        <v>0</v>
      </c>
      <c r="AM228" s="329">
        <v>0</v>
      </c>
      <c r="AN228" s="329">
        <v>0</v>
      </c>
      <c r="AO228" s="329">
        <v>0</v>
      </c>
      <c r="AP228" s="329">
        <v>0</v>
      </c>
      <c r="AQ228" s="329">
        <v>0</v>
      </c>
      <c r="AR228" s="329">
        <v>0</v>
      </c>
      <c r="AS228" s="329">
        <v>0</v>
      </c>
      <c r="AT228" s="329">
        <v>0</v>
      </c>
      <c r="AU228" s="329">
        <v>0</v>
      </c>
      <c r="AV228" s="329">
        <v>0</v>
      </c>
      <c r="AW228" s="329">
        <v>0</v>
      </c>
      <c r="AX228" s="890"/>
      <c r="AY228" s="862"/>
      <c r="AZ228" s="862"/>
      <c r="BA228" s="862"/>
      <c r="BB228" s="862"/>
      <c r="BC228" s="862"/>
      <c r="BD228" s="862"/>
      <c r="BE228" s="862"/>
    </row>
    <row r="229" spans="1:57" s="870" customFormat="1" ht="15" customHeight="1">
      <c r="A229" s="332">
        <v>29</v>
      </c>
      <c r="B229" s="908" t="s">
        <v>59</v>
      </c>
      <c r="C229" s="892"/>
      <c r="D229" s="892"/>
      <c r="E229" s="892"/>
      <c r="F229" s="892"/>
      <c r="G229" s="892"/>
      <c r="H229" s="892"/>
      <c r="I229" s="892"/>
      <c r="J229" s="892"/>
      <c r="K229" s="892"/>
      <c r="L229" s="892"/>
      <c r="M229" s="892"/>
      <c r="N229" s="892"/>
      <c r="O229" s="888"/>
      <c r="P229" s="888"/>
      <c r="Q229" s="888"/>
      <c r="R229" s="888"/>
      <c r="S229" s="891"/>
      <c r="T229" s="331">
        <v>0</v>
      </c>
      <c r="U229" s="331">
        <v>0</v>
      </c>
      <c r="V229" s="331">
        <v>0</v>
      </c>
      <c r="W229" s="331">
        <v>0</v>
      </c>
      <c r="X229" s="331">
        <v>0</v>
      </c>
      <c r="Y229" s="331">
        <v>0</v>
      </c>
      <c r="Z229" s="331">
        <v>0</v>
      </c>
      <c r="AA229" s="331">
        <v>0</v>
      </c>
      <c r="AB229" s="331">
        <v>0</v>
      </c>
      <c r="AC229" s="331">
        <v>0</v>
      </c>
      <c r="AD229" s="331">
        <v>0</v>
      </c>
      <c r="AE229" s="331">
        <v>0</v>
      </c>
      <c r="AF229" s="331">
        <v>0</v>
      </c>
      <c r="AG229" s="331">
        <v>0</v>
      </c>
      <c r="AH229" s="331">
        <v>0</v>
      </c>
      <c r="AI229" s="331">
        <v>0</v>
      </c>
      <c r="AJ229" s="331">
        <v>0</v>
      </c>
      <c r="AK229" s="331">
        <v>0</v>
      </c>
      <c r="AL229" s="331">
        <v>0</v>
      </c>
      <c r="AM229" s="331">
        <v>0</v>
      </c>
      <c r="AN229" s="331">
        <v>0</v>
      </c>
      <c r="AO229" s="331">
        <v>0</v>
      </c>
      <c r="AP229" s="331">
        <v>0</v>
      </c>
      <c r="AQ229" s="331">
        <v>0</v>
      </c>
      <c r="AR229" s="331">
        <v>0</v>
      </c>
      <c r="AS229" s="331">
        <v>0</v>
      </c>
      <c r="AT229" s="331">
        <v>0</v>
      </c>
      <c r="AU229" s="331">
        <v>0</v>
      </c>
      <c r="AV229" s="331">
        <v>0</v>
      </c>
      <c r="AW229" s="331">
        <v>0</v>
      </c>
      <c r="AX229" s="890"/>
      <c r="AY229" s="862"/>
      <c r="AZ229" s="862"/>
      <c r="BA229" s="862"/>
      <c r="BB229" s="862"/>
      <c r="BC229" s="862"/>
      <c r="BD229" s="862"/>
      <c r="BE229" s="862"/>
    </row>
    <row r="230" spans="1:57" s="870" customFormat="1" ht="15" customHeight="1">
      <c r="A230" s="332">
        <v>30</v>
      </c>
      <c r="B230" s="908" t="s">
        <v>1137</v>
      </c>
      <c r="C230" s="892"/>
      <c r="D230" s="892"/>
      <c r="E230" s="892"/>
      <c r="F230" s="892"/>
      <c r="G230" s="892"/>
      <c r="H230" s="892"/>
      <c r="I230" s="892"/>
      <c r="J230" s="892"/>
      <c r="K230" s="892"/>
      <c r="L230" s="892"/>
      <c r="M230" s="892"/>
      <c r="N230" s="892"/>
      <c r="O230" s="888"/>
      <c r="P230" s="888"/>
      <c r="Q230" s="888"/>
      <c r="R230" s="888"/>
      <c r="S230" s="891"/>
      <c r="T230" s="331">
        <v>3</v>
      </c>
      <c r="U230" s="331">
        <v>3</v>
      </c>
      <c r="V230" s="331">
        <v>3</v>
      </c>
      <c r="W230" s="331">
        <v>3</v>
      </c>
      <c r="X230" s="331">
        <v>3</v>
      </c>
      <c r="Y230" s="331">
        <v>3</v>
      </c>
      <c r="Z230" s="331">
        <v>3</v>
      </c>
      <c r="AA230" s="331">
        <v>3</v>
      </c>
      <c r="AB230" s="331">
        <v>3</v>
      </c>
      <c r="AC230" s="331">
        <v>3</v>
      </c>
      <c r="AD230" s="331">
        <v>3</v>
      </c>
      <c r="AE230" s="331">
        <v>3</v>
      </c>
      <c r="AF230" s="331">
        <v>3</v>
      </c>
      <c r="AG230" s="331">
        <v>3</v>
      </c>
      <c r="AH230" s="331">
        <v>3</v>
      </c>
      <c r="AI230" s="331">
        <v>3</v>
      </c>
      <c r="AJ230" s="331">
        <v>1</v>
      </c>
      <c r="AK230" s="331">
        <v>1</v>
      </c>
      <c r="AL230" s="331">
        <v>1</v>
      </c>
      <c r="AM230" s="331">
        <v>1</v>
      </c>
      <c r="AN230" s="331">
        <v>1</v>
      </c>
      <c r="AO230" s="331">
        <v>1</v>
      </c>
      <c r="AP230" s="331">
        <v>1</v>
      </c>
      <c r="AQ230" s="331">
        <v>1</v>
      </c>
      <c r="AR230" s="331">
        <v>1</v>
      </c>
      <c r="AS230" s="331">
        <v>1</v>
      </c>
      <c r="AT230" s="331">
        <v>1</v>
      </c>
      <c r="AU230" s="331">
        <v>1</v>
      </c>
      <c r="AV230" s="331">
        <v>1</v>
      </c>
      <c r="AW230" s="331">
        <v>1</v>
      </c>
      <c r="AX230" s="890"/>
      <c r="AY230" s="862"/>
      <c r="AZ230" s="862"/>
      <c r="BA230" s="862"/>
      <c r="BB230" s="862"/>
      <c r="BC230" s="862"/>
      <c r="BD230" s="862"/>
      <c r="BE230" s="862"/>
    </row>
    <row r="231" spans="1:57" s="870" customFormat="1" ht="15" customHeight="1">
      <c r="A231" s="332">
        <v>31</v>
      </c>
      <c r="B231" s="908" t="s">
        <v>1136</v>
      </c>
      <c r="C231" s="892"/>
      <c r="D231" s="892"/>
      <c r="E231" s="892"/>
      <c r="F231" s="892"/>
      <c r="G231" s="892"/>
      <c r="H231" s="892"/>
      <c r="I231" s="892"/>
      <c r="J231" s="892"/>
      <c r="K231" s="892"/>
      <c r="L231" s="892"/>
      <c r="M231" s="892"/>
      <c r="N231" s="892"/>
      <c r="O231" s="909"/>
      <c r="P231" s="909"/>
      <c r="Q231" s="909"/>
      <c r="R231" s="909"/>
      <c r="S231" s="910"/>
      <c r="T231" s="331">
        <v>2</v>
      </c>
      <c r="U231" s="331">
        <v>2</v>
      </c>
      <c r="V231" s="331">
        <v>2</v>
      </c>
      <c r="W231" s="331">
        <v>2</v>
      </c>
      <c r="X231" s="331">
        <v>2</v>
      </c>
      <c r="Y231" s="331">
        <v>2</v>
      </c>
      <c r="Z231" s="331">
        <v>2</v>
      </c>
      <c r="AA231" s="331">
        <v>2</v>
      </c>
      <c r="AB231" s="331">
        <v>2</v>
      </c>
      <c r="AC231" s="331">
        <v>2</v>
      </c>
      <c r="AD231" s="331">
        <v>2</v>
      </c>
      <c r="AE231" s="331">
        <v>2</v>
      </c>
      <c r="AF231" s="331">
        <v>2</v>
      </c>
      <c r="AG231" s="331">
        <v>2</v>
      </c>
      <c r="AH231" s="331">
        <v>2</v>
      </c>
      <c r="AI231" s="331">
        <v>2</v>
      </c>
      <c r="AJ231" s="331">
        <v>0</v>
      </c>
      <c r="AK231" s="331">
        <v>0</v>
      </c>
      <c r="AL231" s="331">
        <v>0</v>
      </c>
      <c r="AM231" s="331">
        <v>0</v>
      </c>
      <c r="AN231" s="331">
        <v>0</v>
      </c>
      <c r="AO231" s="331">
        <v>0</v>
      </c>
      <c r="AP231" s="331">
        <v>0</v>
      </c>
      <c r="AQ231" s="331">
        <v>0</v>
      </c>
      <c r="AR231" s="331">
        <v>0</v>
      </c>
      <c r="AS231" s="331">
        <v>0</v>
      </c>
      <c r="AT231" s="331">
        <v>0</v>
      </c>
      <c r="AU231" s="331">
        <v>0</v>
      </c>
      <c r="AV231" s="331">
        <v>0</v>
      </c>
      <c r="AW231" s="331">
        <v>0</v>
      </c>
      <c r="AX231" s="890"/>
      <c r="AY231" s="862"/>
      <c r="AZ231" s="862"/>
      <c r="BA231" s="862"/>
      <c r="BB231" s="862"/>
      <c r="BC231" s="862"/>
      <c r="BD231" s="862"/>
      <c r="BE231" s="862"/>
    </row>
    <row r="232" spans="1:57" s="870" customFormat="1" ht="15" customHeight="1">
      <c r="A232" s="332">
        <v>32</v>
      </c>
      <c r="B232" s="908" t="s">
        <v>295</v>
      </c>
      <c r="C232" s="892"/>
      <c r="D232" s="892"/>
      <c r="E232" s="892"/>
      <c r="F232" s="892"/>
      <c r="G232" s="892"/>
      <c r="H232" s="892"/>
      <c r="I232" s="892"/>
      <c r="J232" s="892"/>
      <c r="K232" s="892"/>
      <c r="L232" s="892"/>
      <c r="M232" s="892"/>
      <c r="N232" s="892"/>
      <c r="O232" s="909"/>
      <c r="P232" s="909"/>
      <c r="Q232" s="909"/>
      <c r="R232" s="909"/>
      <c r="S232" s="910"/>
      <c r="T232" s="331">
        <v>1</v>
      </c>
      <c r="U232" s="331">
        <v>1</v>
      </c>
      <c r="V232" s="331">
        <v>1</v>
      </c>
      <c r="W232" s="331">
        <v>1</v>
      </c>
      <c r="X232" s="331">
        <v>1</v>
      </c>
      <c r="Y232" s="331">
        <v>1</v>
      </c>
      <c r="Z232" s="331">
        <v>1</v>
      </c>
      <c r="AA232" s="331">
        <v>1</v>
      </c>
      <c r="AB232" s="331">
        <v>1</v>
      </c>
      <c r="AC232" s="331">
        <v>1</v>
      </c>
      <c r="AD232" s="331">
        <v>1</v>
      </c>
      <c r="AE232" s="331">
        <v>1</v>
      </c>
      <c r="AF232" s="331">
        <v>1</v>
      </c>
      <c r="AG232" s="331">
        <v>1</v>
      </c>
      <c r="AH232" s="331">
        <v>1</v>
      </c>
      <c r="AI232" s="331">
        <v>1</v>
      </c>
      <c r="AJ232" s="331">
        <v>1</v>
      </c>
      <c r="AK232" s="331">
        <v>1</v>
      </c>
      <c r="AL232" s="331">
        <v>1</v>
      </c>
      <c r="AM232" s="331">
        <v>1</v>
      </c>
      <c r="AN232" s="331">
        <v>1</v>
      </c>
      <c r="AO232" s="331">
        <v>1</v>
      </c>
      <c r="AP232" s="331">
        <v>1</v>
      </c>
      <c r="AQ232" s="331">
        <v>1</v>
      </c>
      <c r="AR232" s="331">
        <v>1</v>
      </c>
      <c r="AS232" s="331">
        <v>1</v>
      </c>
      <c r="AT232" s="331">
        <v>1</v>
      </c>
      <c r="AU232" s="331">
        <v>1</v>
      </c>
      <c r="AV232" s="331">
        <v>1</v>
      </c>
      <c r="AW232" s="331">
        <v>1</v>
      </c>
      <c r="AX232" s="890"/>
      <c r="AY232" s="862"/>
      <c r="AZ232" s="862"/>
      <c r="BA232" s="862"/>
      <c r="BB232" s="862"/>
      <c r="BC232" s="862"/>
      <c r="BD232" s="862"/>
      <c r="BE232" s="862"/>
    </row>
    <row r="233" spans="1:57" s="870" customFormat="1" ht="15" customHeight="1">
      <c r="A233" s="332">
        <v>33</v>
      </c>
      <c r="B233" s="908" t="s">
        <v>294</v>
      </c>
      <c r="C233" s="911"/>
      <c r="D233" s="911"/>
      <c r="E233" s="911"/>
      <c r="F233" s="911"/>
      <c r="G233" s="911"/>
      <c r="H233" s="911"/>
      <c r="I233" s="911"/>
      <c r="J233" s="911"/>
      <c r="K233" s="911"/>
      <c r="L233" s="911"/>
      <c r="M233" s="911"/>
      <c r="N233" s="911"/>
      <c r="O233" s="909"/>
      <c r="P233" s="909"/>
      <c r="Q233" s="909"/>
      <c r="R233" s="909"/>
      <c r="S233" s="910"/>
      <c r="T233" s="332">
        <v>0</v>
      </c>
      <c r="U233" s="332">
        <v>0</v>
      </c>
      <c r="V233" s="332">
        <v>0</v>
      </c>
      <c r="W233" s="332">
        <v>0</v>
      </c>
      <c r="X233" s="332">
        <v>0</v>
      </c>
      <c r="Y233" s="332">
        <v>0</v>
      </c>
      <c r="Z233" s="332">
        <v>0</v>
      </c>
      <c r="AA233" s="332">
        <v>0</v>
      </c>
      <c r="AB233" s="332">
        <v>0</v>
      </c>
      <c r="AC233" s="332">
        <v>0</v>
      </c>
      <c r="AD233" s="332">
        <v>0</v>
      </c>
      <c r="AE233" s="332">
        <v>0</v>
      </c>
      <c r="AF233" s="332">
        <v>0</v>
      </c>
      <c r="AG233" s="332">
        <v>0</v>
      </c>
      <c r="AH233" s="332">
        <v>0</v>
      </c>
      <c r="AI233" s="332">
        <v>0</v>
      </c>
      <c r="AJ233" s="332">
        <v>1</v>
      </c>
      <c r="AK233" s="332">
        <v>1</v>
      </c>
      <c r="AL233" s="332">
        <v>1</v>
      </c>
      <c r="AM233" s="332">
        <v>1</v>
      </c>
      <c r="AN233" s="332">
        <v>1</v>
      </c>
      <c r="AO233" s="332">
        <v>1</v>
      </c>
      <c r="AP233" s="332">
        <v>1</v>
      </c>
      <c r="AQ233" s="332">
        <v>1</v>
      </c>
      <c r="AR233" s="332">
        <v>1</v>
      </c>
      <c r="AS233" s="332">
        <v>1</v>
      </c>
      <c r="AT233" s="332">
        <v>1</v>
      </c>
      <c r="AU233" s="332">
        <v>1</v>
      </c>
      <c r="AV233" s="332">
        <v>1</v>
      </c>
      <c r="AW233" s="332">
        <v>1</v>
      </c>
      <c r="AX233" s="890"/>
      <c r="AY233" s="862"/>
      <c r="AZ233" s="862"/>
      <c r="BA233" s="862"/>
      <c r="BB233" s="862"/>
      <c r="BC233" s="862"/>
      <c r="BD233" s="862"/>
      <c r="BE233" s="862"/>
    </row>
    <row r="234" spans="1:57" s="870" customFormat="1" ht="15" customHeight="1">
      <c r="A234" s="913">
        <v>34</v>
      </c>
      <c r="B234" s="909" t="s">
        <v>1179</v>
      </c>
      <c r="C234" s="911"/>
      <c r="D234" s="911"/>
      <c r="E234" s="911"/>
      <c r="F234" s="911"/>
      <c r="G234" s="911"/>
      <c r="H234" s="911"/>
      <c r="I234" s="911"/>
      <c r="J234" s="911"/>
      <c r="K234" s="911"/>
      <c r="L234" s="911"/>
      <c r="M234" s="911"/>
      <c r="N234" s="911"/>
      <c r="O234" s="909"/>
      <c r="P234" s="909"/>
      <c r="Q234" s="909"/>
      <c r="R234" s="909"/>
      <c r="S234" s="910"/>
      <c r="T234" s="332">
        <v>1</v>
      </c>
      <c r="U234" s="332">
        <v>1</v>
      </c>
      <c r="V234" s="332">
        <v>1</v>
      </c>
      <c r="W234" s="332">
        <v>1</v>
      </c>
      <c r="X234" s="332">
        <v>1</v>
      </c>
      <c r="Y234" s="332">
        <v>1</v>
      </c>
      <c r="Z234" s="332">
        <v>1</v>
      </c>
      <c r="AA234" s="332">
        <v>1</v>
      </c>
      <c r="AB234" s="332">
        <v>1</v>
      </c>
      <c r="AC234" s="332">
        <v>1</v>
      </c>
      <c r="AD234" s="332">
        <v>1</v>
      </c>
      <c r="AE234" s="332">
        <v>1</v>
      </c>
      <c r="AF234" s="332">
        <v>1</v>
      </c>
      <c r="AG234" s="332">
        <v>1</v>
      </c>
      <c r="AH234" s="332">
        <v>1</v>
      </c>
      <c r="AI234" s="332">
        <v>1</v>
      </c>
      <c r="AJ234" s="332">
        <v>1</v>
      </c>
      <c r="AK234" s="332">
        <v>1</v>
      </c>
      <c r="AL234" s="332">
        <v>1</v>
      </c>
      <c r="AM234" s="332">
        <v>1</v>
      </c>
      <c r="AN234" s="332">
        <v>1</v>
      </c>
      <c r="AO234" s="332">
        <v>1</v>
      </c>
      <c r="AP234" s="332">
        <v>1</v>
      </c>
      <c r="AQ234" s="332">
        <v>1</v>
      </c>
      <c r="AR234" s="332">
        <v>1</v>
      </c>
      <c r="AS234" s="332">
        <v>1</v>
      </c>
      <c r="AT234" s="332">
        <v>1</v>
      </c>
      <c r="AU234" s="332">
        <v>1</v>
      </c>
      <c r="AV234" s="332">
        <v>1</v>
      </c>
      <c r="AW234" s="332">
        <v>1</v>
      </c>
      <c r="AX234" s="890"/>
      <c r="AY234" s="862"/>
      <c r="AZ234" s="862"/>
      <c r="BA234" s="862"/>
      <c r="BB234" s="862"/>
      <c r="BC234" s="862"/>
      <c r="BD234" s="862"/>
      <c r="BE234" s="862"/>
    </row>
    <row r="235" spans="1:57" s="870" customFormat="1">
      <c r="A235" s="1074" t="s">
        <v>50</v>
      </c>
      <c r="B235" s="1075"/>
      <c r="C235" s="1075"/>
      <c r="D235" s="1075"/>
      <c r="E235" s="1075"/>
      <c r="F235" s="1075"/>
      <c r="G235" s="1075"/>
      <c r="H235" s="1075"/>
      <c r="I235" s="1075"/>
      <c r="J235" s="1075"/>
      <c r="K235" s="1075"/>
      <c r="L235" s="1075"/>
      <c r="M235" s="1075"/>
      <c r="N235" s="1075"/>
      <c r="O235" s="1075"/>
      <c r="P235" s="1075"/>
      <c r="Q235" s="1075"/>
      <c r="R235" s="1075"/>
      <c r="S235" s="1076"/>
      <c r="T235" s="201">
        <f t="shared" ref="T235:AN235" si="3">SUM(T201:T234)</f>
        <v>49</v>
      </c>
      <c r="U235" s="201">
        <f t="shared" si="3"/>
        <v>49</v>
      </c>
      <c r="V235" s="201">
        <f t="shared" si="3"/>
        <v>49</v>
      </c>
      <c r="W235" s="201">
        <f t="shared" si="3"/>
        <v>49</v>
      </c>
      <c r="X235" s="201">
        <f t="shared" si="3"/>
        <v>49</v>
      </c>
      <c r="Y235" s="201">
        <f t="shared" si="3"/>
        <v>49</v>
      </c>
      <c r="Z235" s="201">
        <f t="shared" si="3"/>
        <v>49</v>
      </c>
      <c r="AA235" s="201">
        <f t="shared" si="3"/>
        <v>49</v>
      </c>
      <c r="AB235" s="201">
        <f t="shared" si="3"/>
        <v>49</v>
      </c>
      <c r="AC235" s="201">
        <f t="shared" si="3"/>
        <v>49</v>
      </c>
      <c r="AD235" s="201">
        <f t="shared" si="3"/>
        <v>49</v>
      </c>
      <c r="AE235" s="201">
        <f t="shared" si="3"/>
        <v>49</v>
      </c>
      <c r="AF235" s="201">
        <f t="shared" si="3"/>
        <v>49</v>
      </c>
      <c r="AG235" s="201">
        <f t="shared" si="3"/>
        <v>43</v>
      </c>
      <c r="AH235" s="201">
        <f t="shared" si="3"/>
        <v>43</v>
      </c>
      <c r="AI235" s="201">
        <f t="shared" si="3"/>
        <v>43</v>
      </c>
      <c r="AJ235" s="201">
        <f t="shared" si="3"/>
        <v>35</v>
      </c>
      <c r="AK235" s="201">
        <f t="shared" si="3"/>
        <v>35</v>
      </c>
      <c r="AL235" s="201">
        <f t="shared" si="3"/>
        <v>35</v>
      </c>
      <c r="AM235" s="201">
        <f t="shared" si="3"/>
        <v>35</v>
      </c>
      <c r="AN235" s="201">
        <f t="shared" si="3"/>
        <v>35</v>
      </c>
      <c r="AO235" s="201">
        <f>SUM(AO201:AO234)</f>
        <v>35</v>
      </c>
      <c r="AP235" s="201">
        <f>SUM(AP201:AP234)</f>
        <v>35</v>
      </c>
      <c r="AQ235" s="201">
        <f t="shared" ref="AQ235:AW235" si="4">SUM(AQ201:AQ234)</f>
        <v>35</v>
      </c>
      <c r="AR235" s="201">
        <f t="shared" si="4"/>
        <v>35</v>
      </c>
      <c r="AS235" s="201">
        <f t="shared" si="4"/>
        <v>35</v>
      </c>
      <c r="AT235" s="201">
        <f t="shared" si="4"/>
        <v>35</v>
      </c>
      <c r="AU235" s="201">
        <f t="shared" si="4"/>
        <v>35</v>
      </c>
      <c r="AV235" s="201">
        <f t="shared" si="4"/>
        <v>35</v>
      </c>
      <c r="AW235" s="201">
        <f t="shared" si="4"/>
        <v>35</v>
      </c>
      <c r="AX235" s="215"/>
      <c r="AY235" s="862"/>
      <c r="AZ235" s="862"/>
      <c r="BA235" s="862"/>
      <c r="BB235" s="862"/>
      <c r="BC235" s="862"/>
      <c r="BD235" s="862"/>
      <c r="BE235" s="862"/>
    </row>
    <row r="236" spans="1:57" s="870" customFormat="1">
      <c r="A236" s="1496" t="s">
        <v>60</v>
      </c>
      <c r="B236" s="1497"/>
      <c r="C236" s="1497"/>
      <c r="D236" s="1497"/>
      <c r="E236" s="1497"/>
      <c r="F236" s="1497"/>
      <c r="G236" s="1497"/>
      <c r="H236" s="1497"/>
      <c r="I236" s="1497"/>
      <c r="J236" s="1497"/>
      <c r="K236" s="1497"/>
      <c r="L236" s="1497"/>
      <c r="M236" s="1497"/>
      <c r="N236" s="1497"/>
      <c r="O236" s="1497"/>
      <c r="P236" s="1497"/>
      <c r="Q236" s="1497"/>
      <c r="R236" s="1497"/>
      <c r="S236" s="1497"/>
      <c r="T236" s="1497"/>
      <c r="U236" s="1497"/>
      <c r="V236" s="1497"/>
      <c r="W236" s="1497"/>
      <c r="X236" s="1497"/>
      <c r="Y236" s="1497"/>
      <c r="Z236" s="1497"/>
      <c r="AA236" s="1497"/>
      <c r="AB236" s="1497"/>
      <c r="AC236" s="1497"/>
      <c r="AD236" s="1497"/>
      <c r="AE236" s="1497"/>
      <c r="AF236" s="1497"/>
      <c r="AG236" s="1497"/>
      <c r="AH236" s="1497"/>
      <c r="AI236" s="1497"/>
      <c r="AJ236" s="1497"/>
      <c r="AK236" s="1497"/>
      <c r="AL236" s="1497"/>
      <c r="AM236" s="1497"/>
      <c r="AN236" s="1497"/>
      <c r="AO236" s="1497"/>
      <c r="AP236" s="1497"/>
      <c r="AQ236" s="1497"/>
      <c r="AR236" s="1497"/>
      <c r="AS236" s="1497"/>
      <c r="AT236" s="1497"/>
      <c r="AU236" s="1497"/>
      <c r="AV236" s="1497"/>
      <c r="AW236" s="1497"/>
      <c r="AX236" s="1498"/>
      <c r="AY236" s="862"/>
      <c r="AZ236" s="862"/>
      <c r="BA236" s="862"/>
      <c r="BB236" s="862"/>
      <c r="BC236" s="862"/>
      <c r="BD236" s="862"/>
      <c r="BE236" s="862"/>
    </row>
    <row r="237" spans="1:57" s="870" customFormat="1">
      <c r="A237" s="1087" t="s">
        <v>0</v>
      </c>
      <c r="B237" s="1087" t="s">
        <v>61</v>
      </c>
      <c r="C237" s="1087"/>
      <c r="D237" s="1087" t="s">
        <v>52</v>
      </c>
      <c r="E237" s="1087"/>
      <c r="F237" s="1087"/>
      <c r="G237" s="1087"/>
      <c r="H237" s="1087"/>
      <c r="I237" s="1087"/>
      <c r="J237" s="1087"/>
      <c r="K237" s="1087"/>
      <c r="L237" s="1087"/>
      <c r="M237" s="1087"/>
      <c r="N237" s="1087"/>
      <c r="O237" s="1087"/>
      <c r="P237" s="1087"/>
      <c r="Q237" s="1087"/>
      <c r="R237" s="1087"/>
      <c r="S237" s="1087"/>
      <c r="T237" s="1094" t="s">
        <v>1287</v>
      </c>
      <c r="U237" s="1095"/>
      <c r="V237" s="1095"/>
      <c r="W237" s="1095"/>
      <c r="X237" s="1095"/>
      <c r="Y237" s="1095"/>
      <c r="Z237" s="1095"/>
      <c r="AA237" s="1095"/>
      <c r="AB237" s="1095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1095"/>
      <c r="AO237" s="1095"/>
      <c r="AP237" s="1095"/>
      <c r="AQ237" s="1095"/>
      <c r="AR237" s="1095"/>
      <c r="AS237" s="1095"/>
      <c r="AT237" s="1095"/>
      <c r="AU237" s="1095"/>
      <c r="AV237" s="1095"/>
      <c r="AW237" s="1095"/>
      <c r="AX237" s="1043" t="s">
        <v>21</v>
      </c>
      <c r="AY237" s="862"/>
      <c r="AZ237" s="862"/>
      <c r="BA237" s="862"/>
      <c r="BB237" s="862"/>
      <c r="BC237" s="862"/>
      <c r="BD237" s="862"/>
      <c r="BE237" s="862"/>
    </row>
    <row r="238" spans="1:57" s="870" customFormat="1">
      <c r="A238" s="1087"/>
      <c r="B238" s="1087"/>
      <c r="C238" s="1087"/>
      <c r="D238" s="1087"/>
      <c r="E238" s="1087"/>
      <c r="F238" s="1087"/>
      <c r="G238" s="1087"/>
      <c r="H238" s="1087"/>
      <c r="I238" s="1087"/>
      <c r="J238" s="1087"/>
      <c r="K238" s="1087"/>
      <c r="L238" s="1087"/>
      <c r="M238" s="1087"/>
      <c r="N238" s="1087"/>
      <c r="O238" s="1087"/>
      <c r="P238" s="1087"/>
      <c r="Q238" s="1087"/>
      <c r="R238" s="1087"/>
      <c r="S238" s="1087"/>
      <c r="T238" s="899">
        <v>1</v>
      </c>
      <c r="U238" s="899">
        <v>2</v>
      </c>
      <c r="V238" s="899">
        <v>3</v>
      </c>
      <c r="W238" s="899">
        <v>4</v>
      </c>
      <c r="X238" s="899">
        <v>5</v>
      </c>
      <c r="Y238" s="899">
        <v>6</v>
      </c>
      <c r="Z238" s="899">
        <v>7</v>
      </c>
      <c r="AA238" s="899">
        <v>8</v>
      </c>
      <c r="AB238" s="899">
        <v>9</v>
      </c>
      <c r="AC238" s="899">
        <v>10</v>
      </c>
      <c r="AD238" s="899">
        <v>11</v>
      </c>
      <c r="AE238" s="899">
        <v>12</v>
      </c>
      <c r="AF238" s="899">
        <v>13</v>
      </c>
      <c r="AG238" s="899">
        <v>14</v>
      </c>
      <c r="AH238" s="899">
        <v>15</v>
      </c>
      <c r="AI238" s="899">
        <v>16</v>
      </c>
      <c r="AJ238" s="899">
        <v>17</v>
      </c>
      <c r="AK238" s="899">
        <v>18</v>
      </c>
      <c r="AL238" s="899">
        <v>19</v>
      </c>
      <c r="AM238" s="899">
        <v>20</v>
      </c>
      <c r="AN238" s="899">
        <v>21</v>
      </c>
      <c r="AO238" s="899">
        <v>22</v>
      </c>
      <c r="AP238" s="899">
        <v>23</v>
      </c>
      <c r="AQ238" s="899">
        <v>24</v>
      </c>
      <c r="AR238" s="899">
        <v>25</v>
      </c>
      <c r="AS238" s="899">
        <v>26</v>
      </c>
      <c r="AT238" s="899">
        <v>27</v>
      </c>
      <c r="AU238" s="899">
        <v>28</v>
      </c>
      <c r="AV238" s="899">
        <v>29</v>
      </c>
      <c r="AW238" s="899">
        <v>30</v>
      </c>
      <c r="AX238" s="1045"/>
      <c r="AY238" s="862"/>
      <c r="AZ238" s="862"/>
      <c r="BA238" s="862"/>
      <c r="BB238" s="862"/>
      <c r="BC238" s="862"/>
      <c r="BD238" s="862"/>
      <c r="BE238" s="862"/>
    </row>
    <row r="239" spans="1:57" s="870" customFormat="1">
      <c r="A239" s="897">
        <v>1</v>
      </c>
      <c r="B239" s="1087">
        <v>2</v>
      </c>
      <c r="C239" s="1087"/>
      <c r="D239" s="1087">
        <v>3</v>
      </c>
      <c r="E239" s="1087"/>
      <c r="F239" s="1087"/>
      <c r="G239" s="1087"/>
      <c r="H239" s="1087"/>
      <c r="I239" s="1087"/>
      <c r="J239" s="1087"/>
      <c r="K239" s="1087"/>
      <c r="L239" s="1087"/>
      <c r="M239" s="1087"/>
      <c r="N239" s="1087"/>
      <c r="O239" s="1087"/>
      <c r="P239" s="1087"/>
      <c r="Q239" s="1087"/>
      <c r="R239" s="1087"/>
      <c r="S239" s="1087"/>
      <c r="T239" s="1094">
        <v>4</v>
      </c>
      <c r="U239" s="1095"/>
      <c r="V239" s="1095"/>
      <c r="W239" s="1095"/>
      <c r="X239" s="1095"/>
      <c r="Y239" s="1095"/>
      <c r="Z239" s="1095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896">
        <v>5</v>
      </c>
      <c r="AY239" s="862"/>
      <c r="AZ239" s="862"/>
      <c r="BA239" s="862"/>
      <c r="BB239" s="862"/>
      <c r="BC239" s="862"/>
      <c r="BD239" s="862"/>
      <c r="BE239" s="862"/>
    </row>
    <row r="240" spans="1:57" s="870" customFormat="1" ht="15" customHeight="1">
      <c r="A240" s="332">
        <v>1</v>
      </c>
      <c r="B240" s="1483" t="s">
        <v>1350</v>
      </c>
      <c r="C240" s="1483"/>
      <c r="D240" s="1483" t="s">
        <v>216</v>
      </c>
      <c r="E240" s="1483"/>
      <c r="F240" s="1483"/>
      <c r="G240" s="1483"/>
      <c r="H240" s="1483"/>
      <c r="I240" s="1483"/>
      <c r="J240" s="1483"/>
      <c r="K240" s="1483"/>
      <c r="L240" s="1483"/>
      <c r="M240" s="1483"/>
      <c r="N240" s="1483"/>
      <c r="O240" s="1483"/>
      <c r="P240" s="1483"/>
      <c r="Q240" s="1483"/>
      <c r="R240" s="1483"/>
      <c r="S240" s="1483"/>
      <c r="T240" s="331">
        <v>0</v>
      </c>
      <c r="U240" s="331">
        <v>0</v>
      </c>
      <c r="V240" s="331">
        <v>0</v>
      </c>
      <c r="W240" s="331">
        <v>0</v>
      </c>
      <c r="X240" s="331">
        <v>0</v>
      </c>
      <c r="Y240" s="331">
        <v>0</v>
      </c>
      <c r="Z240" s="331">
        <v>0</v>
      </c>
      <c r="AA240" s="331">
        <v>0</v>
      </c>
      <c r="AB240" s="331">
        <v>0</v>
      </c>
      <c r="AC240" s="331">
        <v>0</v>
      </c>
      <c r="AD240" s="331">
        <v>0</v>
      </c>
      <c r="AE240" s="331">
        <v>0</v>
      </c>
      <c r="AF240" s="331">
        <v>0</v>
      </c>
      <c r="AG240" s="331">
        <v>0</v>
      </c>
      <c r="AH240" s="331">
        <v>0</v>
      </c>
      <c r="AI240" s="331">
        <v>0</v>
      </c>
      <c r="AJ240" s="331">
        <v>0</v>
      </c>
      <c r="AK240" s="331">
        <v>0</v>
      </c>
      <c r="AL240" s="331">
        <v>0</v>
      </c>
      <c r="AM240" s="331">
        <v>0</v>
      </c>
      <c r="AN240" s="331">
        <v>0</v>
      </c>
      <c r="AO240" s="331">
        <v>0</v>
      </c>
      <c r="AP240" s="331">
        <v>0</v>
      </c>
      <c r="AQ240" s="331">
        <v>0</v>
      </c>
      <c r="AR240" s="331">
        <v>0</v>
      </c>
      <c r="AS240" s="331">
        <v>0</v>
      </c>
      <c r="AT240" s="331">
        <v>0</v>
      </c>
      <c r="AU240" s="331">
        <v>0</v>
      </c>
      <c r="AV240" s="331">
        <v>0</v>
      </c>
      <c r="AW240" s="331">
        <v>0</v>
      </c>
      <c r="AX240" s="887"/>
      <c r="AY240" s="862"/>
      <c r="AZ240" s="862"/>
      <c r="BA240" s="862"/>
      <c r="BB240" s="862"/>
      <c r="BC240" s="862"/>
      <c r="BD240" s="862"/>
      <c r="BE240" s="862"/>
    </row>
    <row r="241" spans="1:57" s="870" customFormat="1" ht="15" customHeight="1">
      <c r="A241" s="332">
        <v>2</v>
      </c>
      <c r="B241" s="1483" t="s">
        <v>1350</v>
      </c>
      <c r="C241" s="1483"/>
      <c r="D241" s="1484" t="s">
        <v>212</v>
      </c>
      <c r="E241" s="1485"/>
      <c r="F241" s="1485"/>
      <c r="G241" s="1485"/>
      <c r="H241" s="1485"/>
      <c r="I241" s="1485"/>
      <c r="J241" s="1485"/>
      <c r="K241" s="1485"/>
      <c r="L241" s="1485"/>
      <c r="M241" s="1485"/>
      <c r="N241" s="1485"/>
      <c r="O241" s="1485"/>
      <c r="P241" s="1485"/>
      <c r="Q241" s="1485"/>
      <c r="R241" s="1485"/>
      <c r="S241" s="1486"/>
      <c r="T241" s="331">
        <v>2</v>
      </c>
      <c r="U241" s="331">
        <v>0</v>
      </c>
      <c r="V241" s="331">
        <v>0</v>
      </c>
      <c r="W241" s="331">
        <v>0</v>
      </c>
      <c r="X241" s="331">
        <v>0</v>
      </c>
      <c r="Y241" s="331">
        <v>0</v>
      </c>
      <c r="Z241" s="331">
        <v>0</v>
      </c>
      <c r="AA241" s="331">
        <v>0</v>
      </c>
      <c r="AB241" s="331">
        <v>0</v>
      </c>
      <c r="AC241" s="331">
        <v>0</v>
      </c>
      <c r="AD241" s="331">
        <v>0</v>
      </c>
      <c r="AE241" s="331">
        <v>0</v>
      </c>
      <c r="AF241" s="331">
        <v>0</v>
      </c>
      <c r="AG241" s="331">
        <v>0</v>
      </c>
      <c r="AH241" s="331">
        <v>0</v>
      </c>
      <c r="AI241" s="331">
        <v>0</v>
      </c>
      <c r="AJ241" s="331">
        <v>0</v>
      </c>
      <c r="AK241" s="331">
        <v>0</v>
      </c>
      <c r="AL241" s="331">
        <v>0</v>
      </c>
      <c r="AM241" s="331">
        <v>0</v>
      </c>
      <c r="AN241" s="331">
        <v>0</v>
      </c>
      <c r="AO241" s="331">
        <v>0</v>
      </c>
      <c r="AP241" s="331">
        <v>0</v>
      </c>
      <c r="AQ241" s="331">
        <v>0</v>
      </c>
      <c r="AR241" s="331">
        <v>0</v>
      </c>
      <c r="AS241" s="331">
        <v>0</v>
      </c>
      <c r="AT241" s="331">
        <v>0</v>
      </c>
      <c r="AU241" s="331">
        <v>0</v>
      </c>
      <c r="AV241" s="331">
        <v>0</v>
      </c>
      <c r="AW241" s="331">
        <v>0</v>
      </c>
      <c r="AX241" s="903"/>
      <c r="AY241" s="862"/>
      <c r="AZ241" s="862"/>
      <c r="BA241" s="862"/>
      <c r="BB241" s="862"/>
      <c r="BC241" s="862"/>
      <c r="BD241" s="862"/>
      <c r="BE241" s="862"/>
    </row>
    <row r="242" spans="1:57" s="870" customFormat="1" ht="15" customHeight="1">
      <c r="A242" s="332">
        <v>3</v>
      </c>
      <c r="B242" s="1483" t="s">
        <v>1350</v>
      </c>
      <c r="C242" s="1483"/>
      <c r="D242" s="1493" t="s">
        <v>213</v>
      </c>
      <c r="E242" s="1494"/>
      <c r="F242" s="1494"/>
      <c r="G242" s="1494"/>
      <c r="H242" s="1494"/>
      <c r="I242" s="1494"/>
      <c r="J242" s="1494"/>
      <c r="K242" s="1494"/>
      <c r="L242" s="1494"/>
      <c r="M242" s="1494"/>
      <c r="N242" s="1494"/>
      <c r="O242" s="1494"/>
      <c r="P242" s="1494"/>
      <c r="Q242" s="1494"/>
      <c r="R242" s="1494"/>
      <c r="S242" s="1495"/>
      <c r="T242" s="331">
        <v>0</v>
      </c>
      <c r="U242" s="331">
        <v>0</v>
      </c>
      <c r="V242" s="331">
        <v>0</v>
      </c>
      <c r="W242" s="331">
        <v>0</v>
      </c>
      <c r="X242" s="331">
        <v>0</v>
      </c>
      <c r="Y242" s="331">
        <v>0</v>
      </c>
      <c r="Z242" s="331">
        <v>0</v>
      </c>
      <c r="AA242" s="331">
        <v>0</v>
      </c>
      <c r="AB242" s="331">
        <v>0</v>
      </c>
      <c r="AC242" s="331">
        <v>0</v>
      </c>
      <c r="AD242" s="331">
        <v>0</v>
      </c>
      <c r="AE242" s="331">
        <v>0</v>
      </c>
      <c r="AF242" s="331">
        <v>0</v>
      </c>
      <c r="AG242" s="331">
        <v>0</v>
      </c>
      <c r="AH242" s="331">
        <v>0</v>
      </c>
      <c r="AI242" s="331">
        <v>0</v>
      </c>
      <c r="AJ242" s="331">
        <v>0</v>
      </c>
      <c r="AK242" s="331">
        <v>2</v>
      </c>
      <c r="AL242" s="331">
        <v>2</v>
      </c>
      <c r="AM242" s="331">
        <v>2</v>
      </c>
      <c r="AN242" s="331">
        <v>2</v>
      </c>
      <c r="AO242" s="331">
        <v>2</v>
      </c>
      <c r="AP242" s="331">
        <v>2</v>
      </c>
      <c r="AQ242" s="331">
        <v>2</v>
      </c>
      <c r="AR242" s="331">
        <v>2</v>
      </c>
      <c r="AS242" s="331">
        <v>2</v>
      </c>
      <c r="AT242" s="331">
        <v>2</v>
      </c>
      <c r="AU242" s="331">
        <v>2</v>
      </c>
      <c r="AV242" s="331">
        <v>2</v>
      </c>
      <c r="AW242" s="331">
        <v>2</v>
      </c>
      <c r="AX242" s="890"/>
      <c r="AY242" s="862"/>
      <c r="AZ242" s="862"/>
      <c r="BA242" s="862"/>
      <c r="BB242" s="862"/>
      <c r="BC242" s="862"/>
      <c r="BD242" s="862"/>
      <c r="BE242" s="862"/>
    </row>
    <row r="243" spans="1:57" s="870" customFormat="1" ht="15" customHeight="1">
      <c r="A243" s="332">
        <v>4</v>
      </c>
      <c r="B243" s="1483" t="s">
        <v>1350</v>
      </c>
      <c r="C243" s="1483"/>
      <c r="D243" s="1484" t="s">
        <v>214</v>
      </c>
      <c r="E243" s="1485"/>
      <c r="F243" s="1485"/>
      <c r="G243" s="1485"/>
      <c r="H243" s="1485"/>
      <c r="I243" s="1485"/>
      <c r="J243" s="1485"/>
      <c r="K243" s="1485"/>
      <c r="L243" s="1485"/>
      <c r="M243" s="1485"/>
      <c r="N243" s="1485"/>
      <c r="O243" s="1485"/>
      <c r="P243" s="1485"/>
      <c r="Q243" s="1485"/>
      <c r="R243" s="1485"/>
      <c r="S243" s="1486"/>
      <c r="T243" s="331">
        <v>0</v>
      </c>
      <c r="U243" s="331">
        <v>0</v>
      </c>
      <c r="V243" s="331">
        <v>0</v>
      </c>
      <c r="W243" s="331">
        <v>0</v>
      </c>
      <c r="X243" s="331">
        <v>0</v>
      </c>
      <c r="Y243" s="331">
        <v>0</v>
      </c>
      <c r="Z243" s="331">
        <v>0</v>
      </c>
      <c r="AA243" s="331">
        <v>0</v>
      </c>
      <c r="AB243" s="331">
        <v>0</v>
      </c>
      <c r="AC243" s="331">
        <v>0</v>
      </c>
      <c r="AD243" s="331">
        <v>0</v>
      </c>
      <c r="AE243" s="331">
        <v>0</v>
      </c>
      <c r="AF243" s="331">
        <v>0</v>
      </c>
      <c r="AG243" s="331">
        <v>0</v>
      </c>
      <c r="AH243" s="331">
        <v>0</v>
      </c>
      <c r="AI243" s="331">
        <v>0</v>
      </c>
      <c r="AJ243" s="331">
        <v>0</v>
      </c>
      <c r="AK243" s="331">
        <v>0</v>
      </c>
      <c r="AL243" s="331">
        <v>0</v>
      </c>
      <c r="AM243" s="331">
        <v>0</v>
      </c>
      <c r="AN243" s="331">
        <v>0</v>
      </c>
      <c r="AO243" s="331">
        <v>0</v>
      </c>
      <c r="AP243" s="331">
        <v>0</v>
      </c>
      <c r="AQ243" s="331">
        <v>0</v>
      </c>
      <c r="AR243" s="331">
        <v>0</v>
      </c>
      <c r="AS243" s="331">
        <v>0</v>
      </c>
      <c r="AT243" s="331">
        <v>0</v>
      </c>
      <c r="AU243" s="331">
        <v>0</v>
      </c>
      <c r="AV243" s="331">
        <v>0</v>
      </c>
      <c r="AW243" s="331">
        <v>0</v>
      </c>
      <c r="AX243" s="890"/>
      <c r="AY243" s="862"/>
      <c r="AZ243" s="862"/>
      <c r="BA243" s="862"/>
      <c r="BB243" s="862"/>
      <c r="BC243" s="862"/>
      <c r="BD243" s="862"/>
      <c r="BE243" s="862"/>
    </row>
    <row r="244" spans="1:57" s="870" customFormat="1" ht="15" customHeight="1">
      <c r="A244" s="332">
        <v>5</v>
      </c>
      <c r="B244" s="1483" t="s">
        <v>1350</v>
      </c>
      <c r="C244" s="1483"/>
      <c r="D244" s="1484" t="s">
        <v>212</v>
      </c>
      <c r="E244" s="1485"/>
      <c r="F244" s="1485"/>
      <c r="G244" s="1485"/>
      <c r="H244" s="1485"/>
      <c r="I244" s="1485"/>
      <c r="J244" s="1485"/>
      <c r="K244" s="1485"/>
      <c r="L244" s="1485"/>
      <c r="M244" s="1485"/>
      <c r="N244" s="1485"/>
      <c r="O244" s="1485"/>
      <c r="P244" s="1485"/>
      <c r="Q244" s="1485"/>
      <c r="R244" s="1485"/>
      <c r="S244" s="1486"/>
      <c r="T244" s="331">
        <v>0</v>
      </c>
      <c r="U244" s="331">
        <v>0</v>
      </c>
      <c r="V244" s="331">
        <v>0</v>
      </c>
      <c r="W244" s="331">
        <v>0</v>
      </c>
      <c r="X244" s="331">
        <v>0</v>
      </c>
      <c r="Y244" s="331">
        <v>0</v>
      </c>
      <c r="Z244" s="331">
        <v>0</v>
      </c>
      <c r="AA244" s="331">
        <v>0</v>
      </c>
      <c r="AB244" s="331">
        <v>0</v>
      </c>
      <c r="AC244" s="331">
        <v>0</v>
      </c>
      <c r="AD244" s="331">
        <v>0</v>
      </c>
      <c r="AE244" s="331">
        <v>0</v>
      </c>
      <c r="AF244" s="331">
        <v>0</v>
      </c>
      <c r="AG244" s="331">
        <v>0</v>
      </c>
      <c r="AH244" s="331">
        <v>0</v>
      </c>
      <c r="AI244" s="331">
        <v>0</v>
      </c>
      <c r="AJ244" s="331">
        <v>0</v>
      </c>
      <c r="AK244" s="331">
        <v>0</v>
      </c>
      <c r="AL244" s="331">
        <v>0</v>
      </c>
      <c r="AM244" s="331">
        <v>0</v>
      </c>
      <c r="AN244" s="331">
        <v>0</v>
      </c>
      <c r="AO244" s="331">
        <v>0</v>
      </c>
      <c r="AP244" s="331">
        <v>0</v>
      </c>
      <c r="AQ244" s="331">
        <v>0</v>
      </c>
      <c r="AR244" s="331">
        <v>0</v>
      </c>
      <c r="AS244" s="331">
        <v>0</v>
      </c>
      <c r="AT244" s="331">
        <v>0</v>
      </c>
      <c r="AU244" s="331">
        <v>0</v>
      </c>
      <c r="AV244" s="331">
        <v>0</v>
      </c>
      <c r="AW244" s="331">
        <v>0</v>
      </c>
      <c r="AX244" s="890"/>
      <c r="AY244" s="862"/>
      <c r="AZ244" s="862"/>
      <c r="BA244" s="862"/>
      <c r="BB244" s="862"/>
      <c r="BC244" s="862"/>
      <c r="BD244" s="862"/>
      <c r="BE244" s="862"/>
    </row>
    <row r="245" spans="1:57" s="870" customFormat="1" ht="15" customHeight="1">
      <c r="A245" s="332">
        <v>6</v>
      </c>
      <c r="B245" s="1483" t="s">
        <v>1351</v>
      </c>
      <c r="C245" s="1483"/>
      <c r="D245" s="900" t="s">
        <v>225</v>
      </c>
      <c r="E245" s="901"/>
      <c r="F245" s="901"/>
      <c r="G245" s="901"/>
      <c r="H245" s="901"/>
      <c r="I245" s="901"/>
      <c r="J245" s="901"/>
      <c r="K245" s="901"/>
      <c r="L245" s="901"/>
      <c r="M245" s="901"/>
      <c r="N245" s="901"/>
      <c r="O245" s="901"/>
      <c r="P245" s="901"/>
      <c r="Q245" s="901"/>
      <c r="R245" s="901"/>
      <c r="S245" s="902"/>
      <c r="T245" s="329">
        <v>0</v>
      </c>
      <c r="U245" s="329">
        <v>0</v>
      </c>
      <c r="V245" s="329">
        <v>0</v>
      </c>
      <c r="W245" s="329">
        <v>0</v>
      </c>
      <c r="X245" s="329">
        <v>0</v>
      </c>
      <c r="Y245" s="329">
        <v>0</v>
      </c>
      <c r="Z245" s="329">
        <v>0</v>
      </c>
      <c r="AA245" s="329">
        <v>0</v>
      </c>
      <c r="AB245" s="329">
        <v>0</v>
      </c>
      <c r="AC245" s="329">
        <v>0</v>
      </c>
      <c r="AD245" s="329">
        <v>0</v>
      </c>
      <c r="AE245" s="329">
        <v>0</v>
      </c>
      <c r="AF245" s="329">
        <v>0</v>
      </c>
      <c r="AG245" s="329">
        <v>0</v>
      </c>
      <c r="AH245" s="329">
        <v>0</v>
      </c>
      <c r="AI245" s="329">
        <v>0</v>
      </c>
      <c r="AJ245" s="331">
        <v>0</v>
      </c>
      <c r="AK245" s="331">
        <v>0</v>
      </c>
      <c r="AL245" s="331">
        <v>0</v>
      </c>
      <c r="AM245" s="332">
        <v>0</v>
      </c>
      <c r="AN245" s="332">
        <v>0</v>
      </c>
      <c r="AO245" s="332">
        <v>0</v>
      </c>
      <c r="AP245" s="332">
        <v>0</v>
      </c>
      <c r="AQ245" s="332">
        <v>0</v>
      </c>
      <c r="AR245" s="332">
        <v>0</v>
      </c>
      <c r="AS245" s="332">
        <v>0</v>
      </c>
      <c r="AT245" s="332">
        <v>0</v>
      </c>
      <c r="AU245" s="332">
        <v>0</v>
      </c>
      <c r="AV245" s="332">
        <v>0</v>
      </c>
      <c r="AW245" s="332">
        <v>0</v>
      </c>
      <c r="AX245" s="890"/>
      <c r="AY245" s="862"/>
      <c r="AZ245" s="862"/>
      <c r="BA245" s="862"/>
      <c r="BB245" s="862"/>
      <c r="BC245" s="862"/>
      <c r="BD245" s="862"/>
      <c r="BE245" s="862"/>
    </row>
    <row r="246" spans="1:57" s="870" customFormat="1" ht="15" customHeight="1">
      <c r="A246" s="332">
        <v>7</v>
      </c>
      <c r="B246" s="1483"/>
      <c r="C246" s="1483"/>
      <c r="D246" s="900"/>
      <c r="E246" s="901"/>
      <c r="F246" s="901"/>
      <c r="G246" s="901"/>
      <c r="H246" s="901"/>
      <c r="I246" s="901"/>
      <c r="J246" s="901"/>
      <c r="K246" s="901"/>
      <c r="L246" s="901"/>
      <c r="M246" s="901"/>
      <c r="N246" s="901"/>
      <c r="O246" s="901"/>
      <c r="P246" s="901"/>
      <c r="Q246" s="901"/>
      <c r="R246" s="901"/>
      <c r="S246" s="902"/>
      <c r="T246" s="332">
        <v>0</v>
      </c>
      <c r="U246" s="332">
        <v>0</v>
      </c>
      <c r="V246" s="332">
        <v>0</v>
      </c>
      <c r="W246" s="332">
        <v>0</v>
      </c>
      <c r="X246" s="329">
        <v>0</v>
      </c>
      <c r="Y246" s="329">
        <v>0</v>
      </c>
      <c r="Z246" s="329">
        <v>0</v>
      </c>
      <c r="AA246" s="329">
        <v>0</v>
      </c>
      <c r="AB246" s="329">
        <v>0</v>
      </c>
      <c r="AC246" s="329">
        <v>0</v>
      </c>
      <c r="AD246" s="329">
        <v>0</v>
      </c>
      <c r="AE246" s="329">
        <v>0</v>
      </c>
      <c r="AF246" s="329">
        <v>0</v>
      </c>
      <c r="AG246" s="329">
        <v>0</v>
      </c>
      <c r="AH246" s="329">
        <v>0</v>
      </c>
      <c r="AI246" s="329">
        <v>0</v>
      </c>
      <c r="AJ246" s="329">
        <v>0</v>
      </c>
      <c r="AK246" s="329">
        <v>0</v>
      </c>
      <c r="AL246" s="329">
        <v>0</v>
      </c>
      <c r="AM246" s="332">
        <v>0</v>
      </c>
      <c r="AN246" s="332">
        <v>0</v>
      </c>
      <c r="AO246" s="332">
        <v>0</v>
      </c>
      <c r="AP246" s="332">
        <v>0</v>
      </c>
      <c r="AQ246" s="332">
        <v>0</v>
      </c>
      <c r="AR246" s="332">
        <v>0</v>
      </c>
      <c r="AS246" s="332">
        <v>0</v>
      </c>
      <c r="AT246" s="332">
        <v>0</v>
      </c>
      <c r="AU246" s="332">
        <v>0</v>
      </c>
      <c r="AV246" s="332">
        <v>0</v>
      </c>
      <c r="AW246" s="332">
        <v>0</v>
      </c>
      <c r="AX246" s="890"/>
      <c r="AY246" s="862"/>
      <c r="AZ246" s="862"/>
      <c r="BA246" s="862"/>
      <c r="BB246" s="862"/>
      <c r="BC246" s="862"/>
      <c r="BD246" s="862"/>
      <c r="BE246" s="862"/>
    </row>
    <row r="247" spans="1:57" s="870" customFormat="1" ht="15" customHeight="1">
      <c r="A247" s="332">
        <v>8</v>
      </c>
      <c r="B247" s="1483"/>
      <c r="C247" s="1483"/>
      <c r="D247" s="900"/>
      <c r="E247" s="901"/>
      <c r="F247" s="901"/>
      <c r="G247" s="901"/>
      <c r="H247" s="901"/>
      <c r="I247" s="901"/>
      <c r="J247" s="901"/>
      <c r="K247" s="901"/>
      <c r="L247" s="901"/>
      <c r="M247" s="901"/>
      <c r="N247" s="901"/>
      <c r="O247" s="901"/>
      <c r="P247" s="901"/>
      <c r="Q247" s="901"/>
      <c r="R247" s="901"/>
      <c r="S247" s="902"/>
      <c r="T247" s="329">
        <v>0</v>
      </c>
      <c r="U247" s="329">
        <v>0</v>
      </c>
      <c r="V247" s="329">
        <v>0</v>
      </c>
      <c r="W247" s="329">
        <v>0</v>
      </c>
      <c r="X247" s="329">
        <v>0</v>
      </c>
      <c r="Y247" s="329">
        <v>0</v>
      </c>
      <c r="Z247" s="329">
        <v>0</v>
      </c>
      <c r="AA247" s="329">
        <v>0</v>
      </c>
      <c r="AB247" s="329">
        <v>0</v>
      </c>
      <c r="AC247" s="329">
        <v>0</v>
      </c>
      <c r="AD247" s="329">
        <v>0</v>
      </c>
      <c r="AE247" s="329">
        <v>0</v>
      </c>
      <c r="AF247" s="329">
        <v>0</v>
      </c>
      <c r="AG247" s="329">
        <v>0</v>
      </c>
      <c r="AH247" s="329">
        <v>0</v>
      </c>
      <c r="AI247" s="329">
        <v>0</v>
      </c>
      <c r="AJ247" s="332">
        <v>0</v>
      </c>
      <c r="AK247" s="332">
        <v>0</v>
      </c>
      <c r="AL247" s="332">
        <v>0</v>
      </c>
      <c r="AM247" s="332">
        <v>0</v>
      </c>
      <c r="AN247" s="332">
        <v>0</v>
      </c>
      <c r="AO247" s="332">
        <v>0</v>
      </c>
      <c r="AP247" s="332">
        <v>0</v>
      </c>
      <c r="AQ247" s="332">
        <v>0</v>
      </c>
      <c r="AR247" s="332">
        <v>0</v>
      </c>
      <c r="AS247" s="332">
        <v>0</v>
      </c>
      <c r="AT247" s="332">
        <v>0</v>
      </c>
      <c r="AU247" s="332">
        <v>0</v>
      </c>
      <c r="AV247" s="332">
        <v>0</v>
      </c>
      <c r="AW247" s="332">
        <v>0</v>
      </c>
      <c r="AX247" s="890"/>
      <c r="AY247" s="862"/>
      <c r="AZ247" s="862"/>
      <c r="BA247" s="862"/>
      <c r="BB247" s="862"/>
      <c r="BC247" s="862"/>
      <c r="BD247" s="862"/>
      <c r="BE247" s="862"/>
    </row>
    <row r="248" spans="1:57" s="870" customFormat="1" ht="15" customHeight="1">
      <c r="A248" s="332">
        <v>9</v>
      </c>
      <c r="B248" s="1483"/>
      <c r="C248" s="1483"/>
      <c r="D248" s="900"/>
      <c r="E248" s="901"/>
      <c r="F248" s="901"/>
      <c r="G248" s="901"/>
      <c r="H248" s="901"/>
      <c r="I248" s="901"/>
      <c r="J248" s="901"/>
      <c r="K248" s="901"/>
      <c r="L248" s="901"/>
      <c r="M248" s="901"/>
      <c r="N248" s="901"/>
      <c r="O248" s="901"/>
      <c r="P248" s="901"/>
      <c r="Q248" s="901"/>
      <c r="R248" s="901"/>
      <c r="S248" s="902"/>
      <c r="T248" s="329">
        <v>0</v>
      </c>
      <c r="U248" s="329">
        <v>0</v>
      </c>
      <c r="V248" s="329">
        <v>0</v>
      </c>
      <c r="W248" s="329">
        <v>0</v>
      </c>
      <c r="X248" s="329">
        <v>0</v>
      </c>
      <c r="Y248" s="329">
        <v>0</v>
      </c>
      <c r="Z248" s="329">
        <v>0</v>
      </c>
      <c r="AA248" s="329">
        <v>0</v>
      </c>
      <c r="AB248" s="329">
        <v>0</v>
      </c>
      <c r="AC248" s="329">
        <v>0</v>
      </c>
      <c r="AD248" s="329">
        <v>0</v>
      </c>
      <c r="AE248" s="329">
        <v>0</v>
      </c>
      <c r="AF248" s="329">
        <v>0</v>
      </c>
      <c r="AG248" s="329">
        <v>0</v>
      </c>
      <c r="AH248" s="329">
        <v>0</v>
      </c>
      <c r="AI248" s="329">
        <v>0</v>
      </c>
      <c r="AJ248" s="332">
        <v>0</v>
      </c>
      <c r="AK248" s="332">
        <v>0</v>
      </c>
      <c r="AL248" s="332">
        <v>0</v>
      </c>
      <c r="AM248" s="332">
        <v>0</v>
      </c>
      <c r="AN248" s="332">
        <v>0</v>
      </c>
      <c r="AO248" s="332">
        <v>0</v>
      </c>
      <c r="AP248" s="332">
        <v>0</v>
      </c>
      <c r="AQ248" s="332">
        <v>0</v>
      </c>
      <c r="AR248" s="332">
        <v>0</v>
      </c>
      <c r="AS248" s="332">
        <v>0</v>
      </c>
      <c r="AT248" s="332">
        <v>0</v>
      </c>
      <c r="AU248" s="332">
        <v>0</v>
      </c>
      <c r="AV248" s="332">
        <v>0</v>
      </c>
      <c r="AW248" s="332">
        <v>0</v>
      </c>
      <c r="AX248" s="890"/>
      <c r="AY248" s="862"/>
      <c r="AZ248" s="862"/>
      <c r="BA248" s="862"/>
      <c r="BB248" s="862"/>
      <c r="BC248" s="862"/>
      <c r="BD248" s="862"/>
      <c r="BE248" s="862"/>
    </row>
    <row r="249" spans="1:57" s="870" customFormat="1" ht="15" customHeight="1">
      <c r="A249" s="332">
        <v>10</v>
      </c>
      <c r="B249" s="1483"/>
      <c r="C249" s="1483"/>
      <c r="D249" s="1484"/>
      <c r="E249" s="1485"/>
      <c r="F249" s="1485"/>
      <c r="G249" s="1485"/>
      <c r="H249" s="1485"/>
      <c r="I249" s="1485"/>
      <c r="J249" s="1485"/>
      <c r="K249" s="1485"/>
      <c r="L249" s="1485"/>
      <c r="M249" s="1485"/>
      <c r="N249" s="1485"/>
      <c r="O249" s="1485"/>
      <c r="P249" s="1485"/>
      <c r="Q249" s="1485"/>
      <c r="R249" s="1485"/>
      <c r="S249" s="1486"/>
      <c r="T249" s="329">
        <v>0</v>
      </c>
      <c r="U249" s="329">
        <v>0</v>
      </c>
      <c r="V249" s="329">
        <v>0</v>
      </c>
      <c r="W249" s="329">
        <v>0</v>
      </c>
      <c r="X249" s="329">
        <v>0</v>
      </c>
      <c r="Y249" s="329">
        <v>0</v>
      </c>
      <c r="Z249" s="329">
        <v>0</v>
      </c>
      <c r="AA249" s="329">
        <v>0</v>
      </c>
      <c r="AB249" s="329">
        <v>0</v>
      </c>
      <c r="AC249" s="329">
        <v>0</v>
      </c>
      <c r="AD249" s="329">
        <v>0</v>
      </c>
      <c r="AE249" s="329">
        <v>0</v>
      </c>
      <c r="AF249" s="329">
        <v>0</v>
      </c>
      <c r="AG249" s="329">
        <v>0</v>
      </c>
      <c r="AH249" s="329">
        <v>0</v>
      </c>
      <c r="AI249" s="329">
        <v>0</v>
      </c>
      <c r="AJ249" s="332">
        <v>0</v>
      </c>
      <c r="AK249" s="332">
        <v>0</v>
      </c>
      <c r="AL249" s="332">
        <v>0</v>
      </c>
      <c r="AM249" s="332">
        <v>0</v>
      </c>
      <c r="AN249" s="332">
        <v>0</v>
      </c>
      <c r="AO249" s="332">
        <v>0</v>
      </c>
      <c r="AP249" s="332">
        <v>0</v>
      </c>
      <c r="AQ249" s="332">
        <v>0</v>
      </c>
      <c r="AR249" s="332">
        <v>0</v>
      </c>
      <c r="AS249" s="332">
        <v>0</v>
      </c>
      <c r="AT249" s="332">
        <v>0</v>
      </c>
      <c r="AU249" s="332">
        <v>0</v>
      </c>
      <c r="AV249" s="332">
        <v>0</v>
      </c>
      <c r="AW249" s="332">
        <v>0</v>
      </c>
      <c r="AX249" s="890"/>
      <c r="AY249" s="862"/>
      <c r="AZ249" s="862"/>
      <c r="BA249" s="862"/>
      <c r="BB249" s="862"/>
      <c r="BC249" s="862"/>
      <c r="BD249" s="862"/>
      <c r="BE249" s="862"/>
    </row>
    <row r="250" spans="1:57" s="870" customFormat="1">
      <c r="A250" s="1074" t="s">
        <v>50</v>
      </c>
      <c r="B250" s="1075"/>
      <c r="C250" s="1075"/>
      <c r="D250" s="1075"/>
      <c r="E250" s="1075"/>
      <c r="F250" s="1075"/>
      <c r="G250" s="1075"/>
      <c r="H250" s="1075"/>
      <c r="I250" s="1075"/>
      <c r="J250" s="1075"/>
      <c r="K250" s="1075"/>
      <c r="L250" s="1075"/>
      <c r="M250" s="1075"/>
      <c r="N250" s="1075"/>
      <c r="O250" s="1075"/>
      <c r="P250" s="1075"/>
      <c r="Q250" s="1075"/>
      <c r="R250" s="1075"/>
      <c r="S250" s="1076"/>
      <c r="T250" s="207">
        <f>SUM(T240:T249)</f>
        <v>2</v>
      </c>
      <c r="U250" s="207">
        <f t="shared" ref="U250:AW250" si="5">SUM(U240:U249)</f>
        <v>0</v>
      </c>
      <c r="V250" s="207">
        <f t="shared" si="5"/>
        <v>0</v>
      </c>
      <c r="W250" s="207">
        <f t="shared" si="5"/>
        <v>0</v>
      </c>
      <c r="X250" s="207">
        <f t="shared" si="5"/>
        <v>0</v>
      </c>
      <c r="Y250" s="207">
        <f t="shared" si="5"/>
        <v>0</v>
      </c>
      <c r="Z250" s="207">
        <f t="shared" si="5"/>
        <v>0</v>
      </c>
      <c r="AA250" s="207">
        <f t="shared" si="5"/>
        <v>0</v>
      </c>
      <c r="AB250" s="207">
        <f t="shared" si="5"/>
        <v>0</v>
      </c>
      <c r="AC250" s="207">
        <f t="shared" si="5"/>
        <v>0</v>
      </c>
      <c r="AD250" s="207">
        <f t="shared" si="5"/>
        <v>0</v>
      </c>
      <c r="AE250" s="207">
        <f t="shared" si="5"/>
        <v>0</v>
      </c>
      <c r="AF250" s="207">
        <f t="shared" si="5"/>
        <v>0</v>
      </c>
      <c r="AG250" s="207">
        <f t="shared" si="5"/>
        <v>0</v>
      </c>
      <c r="AH250" s="207">
        <f t="shared" si="5"/>
        <v>0</v>
      </c>
      <c r="AI250" s="207">
        <f t="shared" si="5"/>
        <v>0</v>
      </c>
      <c r="AJ250" s="207">
        <f t="shared" si="5"/>
        <v>0</v>
      </c>
      <c r="AK250" s="207">
        <f t="shared" si="5"/>
        <v>2</v>
      </c>
      <c r="AL250" s="207">
        <f t="shared" si="5"/>
        <v>2</v>
      </c>
      <c r="AM250" s="207">
        <f t="shared" si="5"/>
        <v>2</v>
      </c>
      <c r="AN250" s="207">
        <f t="shared" si="5"/>
        <v>2</v>
      </c>
      <c r="AO250" s="207">
        <f t="shared" si="5"/>
        <v>2</v>
      </c>
      <c r="AP250" s="207">
        <f t="shared" si="5"/>
        <v>2</v>
      </c>
      <c r="AQ250" s="207">
        <f t="shared" si="5"/>
        <v>2</v>
      </c>
      <c r="AR250" s="207">
        <f t="shared" si="5"/>
        <v>2</v>
      </c>
      <c r="AS250" s="207">
        <f t="shared" si="5"/>
        <v>2</v>
      </c>
      <c r="AT250" s="207">
        <f t="shared" si="5"/>
        <v>2</v>
      </c>
      <c r="AU250" s="207">
        <f t="shared" si="5"/>
        <v>2</v>
      </c>
      <c r="AV250" s="207">
        <f t="shared" si="5"/>
        <v>2</v>
      </c>
      <c r="AW250" s="207">
        <f t="shared" si="5"/>
        <v>2</v>
      </c>
      <c r="AX250" s="215"/>
      <c r="AY250" s="862"/>
      <c r="AZ250" s="862"/>
      <c r="BA250" s="862"/>
      <c r="BB250" s="862"/>
      <c r="BC250" s="862"/>
      <c r="BD250" s="862"/>
      <c r="BE250" s="862"/>
    </row>
    <row r="251" spans="1:57" s="870" customFormat="1">
      <c r="A251" s="1496" t="s">
        <v>62</v>
      </c>
      <c r="B251" s="1497"/>
      <c r="C251" s="1497"/>
      <c r="D251" s="1497"/>
      <c r="E251" s="1497"/>
      <c r="F251" s="1497"/>
      <c r="G251" s="1497"/>
      <c r="H251" s="1497"/>
      <c r="I251" s="1497"/>
      <c r="J251" s="1497"/>
      <c r="K251" s="1497"/>
      <c r="L251" s="1497"/>
      <c r="M251" s="1497"/>
      <c r="N251" s="1497"/>
      <c r="O251" s="1497"/>
      <c r="P251" s="1497"/>
      <c r="Q251" s="1497"/>
      <c r="R251" s="1497"/>
      <c r="S251" s="1497"/>
      <c r="T251" s="1497"/>
      <c r="U251" s="1497"/>
      <c r="V251" s="1497"/>
      <c r="W251" s="1497"/>
      <c r="X251" s="1497"/>
      <c r="Y251" s="1497"/>
      <c r="Z251" s="1497"/>
      <c r="AA251" s="1497"/>
      <c r="AB251" s="1497"/>
      <c r="AC251" s="1497"/>
      <c r="AD251" s="1497"/>
      <c r="AE251" s="1497"/>
      <c r="AF251" s="1497"/>
      <c r="AG251" s="1497"/>
      <c r="AH251" s="1497"/>
      <c r="AI251" s="1497"/>
      <c r="AJ251" s="1497"/>
      <c r="AK251" s="1497"/>
      <c r="AL251" s="1497"/>
      <c r="AM251" s="1497"/>
      <c r="AN251" s="1497"/>
      <c r="AO251" s="1497"/>
      <c r="AP251" s="1497"/>
      <c r="AQ251" s="1497"/>
      <c r="AR251" s="1497"/>
      <c r="AS251" s="1497"/>
      <c r="AT251" s="1497"/>
      <c r="AU251" s="1497"/>
      <c r="AV251" s="1497"/>
      <c r="AW251" s="1497"/>
      <c r="AX251" s="1498"/>
      <c r="AY251" s="862"/>
      <c r="AZ251" s="862"/>
      <c r="BA251" s="862"/>
      <c r="BB251" s="862"/>
      <c r="BC251" s="862"/>
      <c r="BD251" s="862"/>
      <c r="BE251" s="862"/>
    </row>
    <row r="252" spans="1:57" s="870" customFormat="1">
      <c r="A252" s="1087" t="s">
        <v>0</v>
      </c>
      <c r="B252" s="1087" t="s">
        <v>61</v>
      </c>
      <c r="C252" s="1087"/>
      <c r="D252" s="1088" t="s">
        <v>40</v>
      </c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90"/>
      <c r="P252" s="1088" t="s">
        <v>6</v>
      </c>
      <c r="Q252" s="1089"/>
      <c r="R252" s="1089"/>
      <c r="S252" s="1090"/>
      <c r="T252" s="1094" t="s">
        <v>1287</v>
      </c>
      <c r="U252" s="1095"/>
      <c r="V252" s="1095"/>
      <c r="W252" s="1095"/>
      <c r="X252" s="1095"/>
      <c r="Y252" s="1095"/>
      <c r="Z252" s="1095"/>
      <c r="AA252" s="1095"/>
      <c r="AB252" s="1095"/>
      <c r="AC252" s="1095"/>
      <c r="AD252" s="1095"/>
      <c r="AE252" s="1095"/>
      <c r="AF252" s="1095"/>
      <c r="AG252" s="1095"/>
      <c r="AH252" s="1095"/>
      <c r="AI252" s="1095"/>
      <c r="AJ252" s="1095"/>
      <c r="AK252" s="1095"/>
      <c r="AL252" s="1095"/>
      <c r="AM252" s="1095"/>
      <c r="AN252" s="1095"/>
      <c r="AO252" s="1095"/>
      <c r="AP252" s="1095"/>
      <c r="AQ252" s="1095"/>
      <c r="AR252" s="1095"/>
      <c r="AS252" s="1095"/>
      <c r="AT252" s="1095"/>
      <c r="AU252" s="1095"/>
      <c r="AV252" s="1095"/>
      <c r="AW252" s="1095"/>
      <c r="AX252" s="215"/>
      <c r="AY252" s="862"/>
      <c r="AZ252" s="862"/>
      <c r="BA252" s="862"/>
      <c r="BB252" s="862"/>
      <c r="BC252" s="862"/>
      <c r="BD252" s="862"/>
      <c r="BE252" s="862"/>
    </row>
    <row r="253" spans="1:57" s="870" customFormat="1">
      <c r="A253" s="1087"/>
      <c r="B253" s="1087"/>
      <c r="C253" s="1087"/>
      <c r="D253" s="1091"/>
      <c r="E253" s="1092"/>
      <c r="F253" s="1092"/>
      <c r="G253" s="1092"/>
      <c r="H253" s="1092"/>
      <c r="I253" s="1092"/>
      <c r="J253" s="1092"/>
      <c r="K253" s="1092"/>
      <c r="L253" s="1092"/>
      <c r="M253" s="1092"/>
      <c r="N253" s="1092"/>
      <c r="O253" s="1093"/>
      <c r="P253" s="1091"/>
      <c r="Q253" s="1092"/>
      <c r="R253" s="1092"/>
      <c r="S253" s="1093"/>
      <c r="T253" s="899">
        <v>1</v>
      </c>
      <c r="U253" s="899">
        <v>2</v>
      </c>
      <c r="V253" s="899">
        <v>3</v>
      </c>
      <c r="W253" s="899">
        <v>4</v>
      </c>
      <c r="X253" s="899">
        <v>5</v>
      </c>
      <c r="Y253" s="899">
        <v>6</v>
      </c>
      <c r="Z253" s="899">
        <v>7</v>
      </c>
      <c r="AA253" s="899">
        <v>8</v>
      </c>
      <c r="AB253" s="899">
        <v>9</v>
      </c>
      <c r="AC253" s="899">
        <v>10</v>
      </c>
      <c r="AD253" s="899">
        <v>11</v>
      </c>
      <c r="AE253" s="899">
        <v>12</v>
      </c>
      <c r="AF253" s="899">
        <v>13</v>
      </c>
      <c r="AG253" s="899">
        <v>14</v>
      </c>
      <c r="AH253" s="899">
        <v>15</v>
      </c>
      <c r="AI253" s="899">
        <v>16</v>
      </c>
      <c r="AJ253" s="899">
        <v>17</v>
      </c>
      <c r="AK253" s="899">
        <v>18</v>
      </c>
      <c r="AL253" s="899">
        <v>19</v>
      </c>
      <c r="AM253" s="899">
        <v>20</v>
      </c>
      <c r="AN253" s="899">
        <v>21</v>
      </c>
      <c r="AO253" s="899">
        <v>22</v>
      </c>
      <c r="AP253" s="899">
        <v>23</v>
      </c>
      <c r="AQ253" s="899">
        <v>24</v>
      </c>
      <c r="AR253" s="899">
        <v>25</v>
      </c>
      <c r="AS253" s="899">
        <v>26</v>
      </c>
      <c r="AT253" s="899">
        <v>27</v>
      </c>
      <c r="AU253" s="899">
        <v>28</v>
      </c>
      <c r="AV253" s="899">
        <v>29</v>
      </c>
      <c r="AW253" s="899">
        <v>30</v>
      </c>
      <c r="AX253" s="895"/>
      <c r="AY253" s="862"/>
      <c r="AZ253" s="862"/>
      <c r="BA253" s="862"/>
      <c r="BB253" s="862"/>
      <c r="BC253" s="862"/>
      <c r="BD253" s="862"/>
      <c r="BE253" s="862"/>
    </row>
    <row r="254" spans="1:57" s="870" customFormat="1" ht="15" customHeight="1">
      <c r="A254" s="904">
        <v>1</v>
      </c>
      <c r="B254" s="1477">
        <v>2</v>
      </c>
      <c r="C254" s="1477"/>
      <c r="D254" s="1478">
        <v>3</v>
      </c>
      <c r="E254" s="1478"/>
      <c r="F254" s="1478"/>
      <c r="G254" s="1478"/>
      <c r="H254" s="1478"/>
      <c r="I254" s="1478"/>
      <c r="J254" s="1478"/>
      <c r="K254" s="1478"/>
      <c r="L254" s="1478"/>
      <c r="M254" s="1478"/>
      <c r="N254" s="1478"/>
      <c r="O254" s="1479"/>
      <c r="P254" s="1480">
        <v>4</v>
      </c>
      <c r="Q254" s="1478"/>
      <c r="R254" s="1478"/>
      <c r="S254" s="1479"/>
      <c r="T254" s="1480">
        <v>4</v>
      </c>
      <c r="U254" s="1478"/>
      <c r="V254" s="1478"/>
      <c r="W254" s="1478"/>
      <c r="X254" s="1478"/>
      <c r="Y254" s="1478"/>
      <c r="Z254" s="1478"/>
      <c r="AA254" s="1478"/>
      <c r="AB254" s="1478"/>
      <c r="AC254" s="1478"/>
      <c r="AD254" s="1478"/>
      <c r="AE254" s="1478"/>
      <c r="AF254" s="1478"/>
      <c r="AG254" s="1478"/>
      <c r="AH254" s="1478"/>
      <c r="AI254" s="1478"/>
      <c r="AJ254" s="1478"/>
      <c r="AK254" s="1478"/>
      <c r="AL254" s="1478"/>
      <c r="AM254" s="1478"/>
      <c r="AN254" s="1478"/>
      <c r="AO254" s="1478"/>
      <c r="AP254" s="1478"/>
      <c r="AQ254" s="1478"/>
      <c r="AR254" s="1478"/>
      <c r="AS254" s="1478"/>
      <c r="AT254" s="1478"/>
      <c r="AU254" s="1478"/>
      <c r="AV254" s="1478"/>
      <c r="AW254" s="1478"/>
      <c r="AX254" s="1481" t="s">
        <v>21</v>
      </c>
      <c r="AY254" s="862"/>
      <c r="AZ254" s="862"/>
      <c r="BA254" s="862"/>
      <c r="BB254" s="862"/>
      <c r="BC254" s="862"/>
      <c r="BD254" s="862"/>
      <c r="BE254" s="862"/>
    </row>
    <row r="255" spans="1:57" s="870" customFormat="1" ht="15" customHeight="1">
      <c r="A255" s="332">
        <v>1</v>
      </c>
      <c r="B255" s="1483" t="s">
        <v>1350</v>
      </c>
      <c r="C255" s="1483"/>
      <c r="D255" s="1484" t="s">
        <v>217</v>
      </c>
      <c r="E255" s="1485"/>
      <c r="F255" s="1485"/>
      <c r="G255" s="1485"/>
      <c r="H255" s="1485"/>
      <c r="I255" s="1485"/>
      <c r="J255" s="1485"/>
      <c r="K255" s="1485"/>
      <c r="L255" s="1485"/>
      <c r="M255" s="1485"/>
      <c r="N255" s="1485"/>
      <c r="O255" s="1486"/>
      <c r="P255" s="1487" t="s">
        <v>215</v>
      </c>
      <c r="Q255" s="1488"/>
      <c r="R255" s="1488"/>
      <c r="S255" s="1489"/>
      <c r="T255" s="331">
        <v>2</v>
      </c>
      <c r="U255" s="331">
        <v>0</v>
      </c>
      <c r="V255" s="331">
        <v>0</v>
      </c>
      <c r="W255" s="331">
        <v>0</v>
      </c>
      <c r="X255" s="331">
        <v>0</v>
      </c>
      <c r="Y255" s="331">
        <v>0</v>
      </c>
      <c r="Z255" s="331">
        <v>0</v>
      </c>
      <c r="AA255" s="331">
        <v>0</v>
      </c>
      <c r="AB255" s="331">
        <v>0</v>
      </c>
      <c r="AC255" s="331">
        <v>0</v>
      </c>
      <c r="AD255" s="331">
        <v>0</v>
      </c>
      <c r="AE255" s="331">
        <v>0</v>
      </c>
      <c r="AF255" s="331">
        <v>0</v>
      </c>
      <c r="AG255" s="331">
        <v>0</v>
      </c>
      <c r="AH255" s="331">
        <v>0</v>
      </c>
      <c r="AI255" s="331">
        <v>0</v>
      </c>
      <c r="AJ255" s="331">
        <v>0</v>
      </c>
      <c r="AK255" s="331">
        <v>1</v>
      </c>
      <c r="AL255" s="331">
        <v>1</v>
      </c>
      <c r="AM255" s="331">
        <v>1</v>
      </c>
      <c r="AN255" s="331">
        <v>1</v>
      </c>
      <c r="AO255" s="331">
        <v>1</v>
      </c>
      <c r="AP255" s="331">
        <v>1</v>
      </c>
      <c r="AQ255" s="331">
        <v>1</v>
      </c>
      <c r="AR255" s="331">
        <v>1</v>
      </c>
      <c r="AS255" s="331">
        <v>1</v>
      </c>
      <c r="AT255" s="331">
        <v>1</v>
      </c>
      <c r="AU255" s="331">
        <v>1</v>
      </c>
      <c r="AV255" s="331">
        <v>1</v>
      </c>
      <c r="AW255" s="331">
        <v>1</v>
      </c>
      <c r="AX255" s="1482"/>
      <c r="AY255" s="862"/>
      <c r="AZ255" s="862"/>
      <c r="BA255" s="862"/>
      <c r="BB255" s="862"/>
      <c r="BC255" s="862"/>
      <c r="BD255" s="862"/>
      <c r="BE255" s="862"/>
    </row>
    <row r="256" spans="1:57" s="870" customFormat="1" ht="15" customHeight="1">
      <c r="A256" s="332">
        <v>2</v>
      </c>
      <c r="B256" s="1483" t="s">
        <v>1351</v>
      </c>
      <c r="C256" s="1483"/>
      <c r="D256" s="1484" t="s">
        <v>226</v>
      </c>
      <c r="E256" s="1485"/>
      <c r="F256" s="1485"/>
      <c r="G256" s="1485"/>
      <c r="H256" s="1485"/>
      <c r="I256" s="1485"/>
      <c r="J256" s="1485"/>
      <c r="K256" s="1485"/>
      <c r="L256" s="1485"/>
      <c r="M256" s="1485"/>
      <c r="N256" s="1485"/>
      <c r="O256" s="1486"/>
      <c r="P256" s="1487" t="s">
        <v>227</v>
      </c>
      <c r="Q256" s="1488"/>
      <c r="R256" s="1488"/>
      <c r="S256" s="1489"/>
      <c r="T256" s="329">
        <v>0</v>
      </c>
      <c r="U256" s="329">
        <v>0</v>
      </c>
      <c r="V256" s="329">
        <v>0</v>
      </c>
      <c r="W256" s="329">
        <v>0</v>
      </c>
      <c r="X256" s="329">
        <v>0</v>
      </c>
      <c r="Y256" s="329">
        <v>0</v>
      </c>
      <c r="Z256" s="329">
        <v>0</v>
      </c>
      <c r="AA256" s="329">
        <v>0</v>
      </c>
      <c r="AB256" s="329">
        <v>0</v>
      </c>
      <c r="AC256" s="329">
        <v>0</v>
      </c>
      <c r="AD256" s="329">
        <v>0</v>
      </c>
      <c r="AE256" s="329">
        <v>0</v>
      </c>
      <c r="AF256" s="329">
        <v>0</v>
      </c>
      <c r="AG256" s="329">
        <v>0</v>
      </c>
      <c r="AH256" s="329">
        <v>0</v>
      </c>
      <c r="AI256" s="329">
        <v>0</v>
      </c>
      <c r="AJ256" s="331">
        <v>0</v>
      </c>
      <c r="AK256" s="331">
        <v>0</v>
      </c>
      <c r="AL256" s="331">
        <v>0</v>
      </c>
      <c r="AM256" s="331">
        <v>0</v>
      </c>
      <c r="AN256" s="331">
        <v>0</v>
      </c>
      <c r="AO256" s="331">
        <v>0</v>
      </c>
      <c r="AP256" s="331">
        <v>0</v>
      </c>
      <c r="AQ256" s="331">
        <v>0</v>
      </c>
      <c r="AR256" s="331">
        <v>0</v>
      </c>
      <c r="AS256" s="331">
        <v>0</v>
      </c>
      <c r="AT256" s="331">
        <v>0</v>
      </c>
      <c r="AU256" s="331">
        <v>0</v>
      </c>
      <c r="AV256" s="331">
        <v>0</v>
      </c>
      <c r="AW256" s="331">
        <v>0</v>
      </c>
      <c r="AX256" s="903">
        <v>6</v>
      </c>
      <c r="AY256" s="862"/>
      <c r="AZ256" s="862"/>
      <c r="BA256" s="862"/>
      <c r="BB256" s="862"/>
      <c r="BC256" s="862"/>
      <c r="BD256" s="862"/>
      <c r="BE256" s="862"/>
    </row>
    <row r="257" spans="1:57" s="870" customFormat="1" ht="15" customHeight="1">
      <c r="A257" s="332">
        <v>3</v>
      </c>
      <c r="B257" s="1483"/>
      <c r="C257" s="1483"/>
      <c r="D257" s="1484"/>
      <c r="E257" s="1485"/>
      <c r="F257" s="1485"/>
      <c r="G257" s="1485"/>
      <c r="H257" s="1485"/>
      <c r="I257" s="1485"/>
      <c r="J257" s="1485"/>
      <c r="K257" s="1485"/>
      <c r="L257" s="1485"/>
      <c r="M257" s="1485"/>
      <c r="N257" s="1485"/>
      <c r="O257" s="1486"/>
      <c r="P257" s="1487"/>
      <c r="Q257" s="1488"/>
      <c r="R257" s="1488"/>
      <c r="S257" s="1489"/>
      <c r="T257" s="332"/>
      <c r="U257" s="332"/>
      <c r="V257" s="332"/>
      <c r="W257" s="332"/>
      <c r="X257" s="332"/>
      <c r="Y257" s="332"/>
      <c r="Z257" s="332"/>
      <c r="AA257" s="329"/>
      <c r="AB257" s="329"/>
      <c r="AC257" s="329"/>
      <c r="AD257" s="331"/>
      <c r="AE257" s="331"/>
      <c r="AF257" s="331"/>
      <c r="AG257" s="331"/>
      <c r="AH257" s="331"/>
      <c r="AI257" s="332"/>
      <c r="AJ257" s="332"/>
      <c r="AK257" s="332"/>
      <c r="AL257" s="332"/>
      <c r="AM257" s="332"/>
      <c r="AN257" s="332"/>
      <c r="AO257" s="332"/>
      <c r="AP257" s="332"/>
      <c r="AQ257" s="332"/>
      <c r="AR257" s="332"/>
      <c r="AS257" s="332"/>
      <c r="AT257" s="332"/>
      <c r="AU257" s="332"/>
      <c r="AV257" s="332"/>
      <c r="AW257" s="332"/>
      <c r="AX257" s="332"/>
      <c r="AY257" s="862"/>
      <c r="AZ257" s="862"/>
      <c r="BA257" s="862"/>
      <c r="BB257" s="862"/>
      <c r="BC257" s="862"/>
      <c r="BD257" s="862"/>
      <c r="BE257" s="862"/>
    </row>
    <row r="258" spans="1:57" s="870" customFormat="1" ht="15" customHeight="1">
      <c r="A258" s="332">
        <v>4</v>
      </c>
      <c r="B258" s="1483"/>
      <c r="C258" s="1483"/>
      <c r="D258" s="1484"/>
      <c r="E258" s="1485"/>
      <c r="F258" s="1485"/>
      <c r="G258" s="1485"/>
      <c r="H258" s="1485"/>
      <c r="I258" s="1485"/>
      <c r="J258" s="1485"/>
      <c r="K258" s="1485"/>
      <c r="L258" s="1485"/>
      <c r="M258" s="1485"/>
      <c r="N258" s="1485"/>
      <c r="O258" s="1486"/>
      <c r="P258" s="1487"/>
      <c r="Q258" s="1488"/>
      <c r="R258" s="1488"/>
      <c r="S258" s="1489"/>
      <c r="T258" s="332"/>
      <c r="U258" s="332"/>
      <c r="V258" s="332"/>
      <c r="W258" s="332"/>
      <c r="X258" s="329"/>
      <c r="Y258" s="329"/>
      <c r="Z258" s="329"/>
      <c r="AA258" s="329"/>
      <c r="AB258" s="329"/>
      <c r="AC258" s="329"/>
      <c r="AD258" s="329"/>
      <c r="AE258" s="329"/>
      <c r="AF258" s="329"/>
      <c r="AG258" s="329"/>
      <c r="AH258" s="329"/>
      <c r="AI258" s="332"/>
      <c r="AJ258" s="332"/>
      <c r="AK258" s="332"/>
      <c r="AL258" s="332"/>
      <c r="AM258" s="332"/>
      <c r="AN258" s="332"/>
      <c r="AO258" s="332"/>
      <c r="AP258" s="332"/>
      <c r="AQ258" s="332"/>
      <c r="AR258" s="332"/>
      <c r="AS258" s="332"/>
      <c r="AT258" s="332"/>
      <c r="AU258" s="332"/>
      <c r="AV258" s="332"/>
      <c r="AW258" s="332"/>
      <c r="AX258" s="332"/>
      <c r="AY258" s="862"/>
      <c r="AZ258" s="862"/>
      <c r="BA258" s="862"/>
      <c r="BB258" s="862"/>
      <c r="BC258" s="862"/>
      <c r="BD258" s="862"/>
      <c r="BE258" s="862"/>
    </row>
    <row r="259" spans="1:57" s="870" customFormat="1">
      <c r="A259" s="1490" t="s">
        <v>50</v>
      </c>
      <c r="B259" s="1491"/>
      <c r="C259" s="1491"/>
      <c r="D259" s="1491"/>
      <c r="E259" s="1491"/>
      <c r="F259" s="1491"/>
      <c r="G259" s="1491"/>
      <c r="H259" s="1491"/>
      <c r="I259" s="1491"/>
      <c r="J259" s="1491"/>
      <c r="K259" s="1491"/>
      <c r="L259" s="1491"/>
      <c r="M259" s="1491"/>
      <c r="N259" s="1491"/>
      <c r="O259" s="1491"/>
      <c r="P259" s="1491"/>
      <c r="Q259" s="1491"/>
      <c r="R259" s="1491"/>
      <c r="S259" s="1492"/>
      <c r="T259" s="329">
        <f t="shared" ref="T259:AW259" si="6">SUM(T255:T258)</f>
        <v>2</v>
      </c>
      <c r="U259" s="329">
        <f t="shared" si="6"/>
        <v>0</v>
      </c>
      <c r="V259" s="329">
        <f t="shared" si="6"/>
        <v>0</v>
      </c>
      <c r="W259" s="329">
        <f t="shared" si="6"/>
        <v>0</v>
      </c>
      <c r="X259" s="329">
        <f t="shared" si="6"/>
        <v>0</v>
      </c>
      <c r="Y259" s="329">
        <f t="shared" si="6"/>
        <v>0</v>
      </c>
      <c r="Z259" s="329">
        <f t="shared" si="6"/>
        <v>0</v>
      </c>
      <c r="AA259" s="329">
        <f t="shared" si="6"/>
        <v>0</v>
      </c>
      <c r="AB259" s="329">
        <f t="shared" si="6"/>
        <v>0</v>
      </c>
      <c r="AC259" s="329">
        <f t="shared" si="6"/>
        <v>0</v>
      </c>
      <c r="AD259" s="329">
        <f t="shared" si="6"/>
        <v>0</v>
      </c>
      <c r="AE259" s="329">
        <f t="shared" si="6"/>
        <v>0</v>
      </c>
      <c r="AF259" s="329">
        <f t="shared" si="6"/>
        <v>0</v>
      </c>
      <c r="AG259" s="329">
        <f t="shared" si="6"/>
        <v>0</v>
      </c>
      <c r="AH259" s="329">
        <f t="shared" si="6"/>
        <v>0</v>
      </c>
      <c r="AI259" s="329">
        <f t="shared" si="6"/>
        <v>0</v>
      </c>
      <c r="AJ259" s="329">
        <f t="shared" si="6"/>
        <v>0</v>
      </c>
      <c r="AK259" s="329">
        <f t="shared" si="6"/>
        <v>1</v>
      </c>
      <c r="AL259" s="329">
        <f t="shared" si="6"/>
        <v>1</v>
      </c>
      <c r="AM259" s="329">
        <f t="shared" si="6"/>
        <v>1</v>
      </c>
      <c r="AN259" s="329">
        <f t="shared" si="6"/>
        <v>1</v>
      </c>
      <c r="AO259" s="329">
        <f t="shared" si="6"/>
        <v>1</v>
      </c>
      <c r="AP259" s="329">
        <f t="shared" si="6"/>
        <v>1</v>
      </c>
      <c r="AQ259" s="329">
        <f t="shared" si="6"/>
        <v>1</v>
      </c>
      <c r="AR259" s="329">
        <f t="shared" si="6"/>
        <v>1</v>
      </c>
      <c r="AS259" s="329">
        <f t="shared" si="6"/>
        <v>1</v>
      </c>
      <c r="AT259" s="329">
        <f t="shared" si="6"/>
        <v>1</v>
      </c>
      <c r="AU259" s="329">
        <f t="shared" si="6"/>
        <v>1</v>
      </c>
      <c r="AV259" s="329">
        <f t="shared" si="6"/>
        <v>1</v>
      </c>
      <c r="AW259" s="329">
        <f t="shared" si="6"/>
        <v>1</v>
      </c>
      <c r="AX259" s="890"/>
      <c r="AY259" s="862"/>
      <c r="AZ259" s="862"/>
      <c r="BA259" s="862"/>
      <c r="BB259" s="862"/>
      <c r="BC259" s="862"/>
      <c r="BD259" s="862"/>
      <c r="BE259" s="862"/>
    </row>
    <row r="260" spans="1:57" ht="15.75">
      <c r="A260" s="447"/>
      <c r="B260" s="462"/>
      <c r="C260" s="448"/>
      <c r="D260" s="448"/>
      <c r="E260" s="448"/>
      <c r="F260" s="448"/>
      <c r="G260" s="448"/>
      <c r="H260" s="448"/>
      <c r="I260" s="448"/>
      <c r="J260" s="448"/>
      <c r="K260" s="448"/>
      <c r="L260" s="448"/>
      <c r="M260" s="448"/>
      <c r="N260" s="448"/>
      <c r="O260" s="448"/>
      <c r="P260" s="448"/>
      <c r="Q260" s="448"/>
      <c r="R260" s="448"/>
      <c r="S260" s="448"/>
      <c r="T260" s="449"/>
      <c r="U260" s="370"/>
      <c r="V260" s="370"/>
      <c r="W260" s="370"/>
      <c r="X260" s="370"/>
      <c r="Y260" s="370"/>
      <c r="Z260" s="370"/>
      <c r="AA260" s="370"/>
      <c r="AB260" s="370"/>
      <c r="AC260" s="370"/>
      <c r="AD260" s="370"/>
      <c r="AE260" s="370"/>
      <c r="AF260" s="370"/>
      <c r="AG260" s="370"/>
      <c r="AH260" s="370"/>
      <c r="AI260" s="370"/>
      <c r="AJ260" s="370"/>
      <c r="AK260" s="370"/>
      <c r="AL260" s="370"/>
      <c r="AM260" s="370"/>
      <c r="AN260" s="370"/>
      <c r="AO260" s="370"/>
      <c r="AP260" s="370"/>
      <c r="AQ260" s="370"/>
      <c r="AR260" s="370"/>
      <c r="AS260" s="370"/>
      <c r="AT260" s="370"/>
      <c r="AU260" s="370"/>
      <c r="AV260" s="370"/>
      <c r="AW260" s="370"/>
      <c r="AX260" s="347"/>
      <c r="AY260" s="841"/>
      <c r="AZ260" s="841"/>
      <c r="BA260" s="841"/>
      <c r="BB260" s="841"/>
      <c r="BC260" s="841"/>
      <c r="BD260" s="841"/>
      <c r="BE260" s="841"/>
    </row>
    <row r="261" spans="1:57" ht="15.75">
      <c r="A261" s="841"/>
      <c r="B261" s="871"/>
      <c r="C261" s="841"/>
      <c r="D261" s="841"/>
      <c r="E261" s="841"/>
      <c r="F261" s="841"/>
      <c r="G261" s="841"/>
      <c r="H261" s="841"/>
      <c r="I261" s="841"/>
      <c r="J261" s="841"/>
      <c r="K261" s="841"/>
      <c r="L261" s="841"/>
      <c r="M261" s="841"/>
      <c r="N261" s="841"/>
      <c r="O261" s="841"/>
      <c r="P261" s="841"/>
      <c r="Q261" s="841"/>
      <c r="R261" s="841"/>
      <c r="S261" s="449"/>
      <c r="T261" s="841"/>
      <c r="U261" s="841"/>
      <c r="V261" s="841"/>
      <c r="W261" s="841"/>
      <c r="X261" s="841"/>
      <c r="Y261" s="841"/>
      <c r="Z261" s="841"/>
      <c r="AA261" s="841"/>
      <c r="AB261" s="841"/>
      <c r="AC261" s="841"/>
      <c r="AD261" s="841"/>
      <c r="AE261" s="841"/>
      <c r="AF261" s="841"/>
      <c r="AG261" s="841"/>
      <c r="AH261" s="841"/>
      <c r="AI261" s="841"/>
      <c r="AJ261" s="841"/>
      <c r="AK261" s="841"/>
      <c r="AL261" s="841"/>
      <c r="AM261" s="841"/>
      <c r="AN261" s="841"/>
      <c r="AO261" s="841"/>
      <c r="AP261" s="841"/>
      <c r="AQ261" s="841"/>
      <c r="AR261" s="841"/>
      <c r="AS261" s="841"/>
      <c r="AT261" s="841"/>
      <c r="AU261" s="841"/>
      <c r="AV261" s="841"/>
      <c r="AW261" s="841"/>
      <c r="AX261" s="841"/>
      <c r="AY261" s="841"/>
      <c r="AZ261" s="841"/>
      <c r="BA261" s="841"/>
      <c r="BB261" s="841"/>
      <c r="BC261" s="841"/>
      <c r="BD261" s="841"/>
      <c r="BE261" s="841"/>
    </row>
    <row r="262" spans="1:57">
      <c r="A262" s="841"/>
      <c r="B262" s="871"/>
      <c r="C262" s="841"/>
      <c r="D262" s="841"/>
      <c r="E262" s="841"/>
      <c r="F262" s="841"/>
      <c r="G262" s="841"/>
      <c r="H262" s="841"/>
      <c r="I262" s="841"/>
      <c r="J262" s="841"/>
      <c r="K262" s="841"/>
      <c r="L262" s="841"/>
      <c r="M262" s="841"/>
      <c r="N262" s="841"/>
      <c r="O262" s="841"/>
      <c r="P262" s="841"/>
      <c r="Q262" s="841"/>
      <c r="R262" s="841"/>
      <c r="S262" s="841"/>
      <c r="T262" s="841"/>
      <c r="U262" s="841"/>
      <c r="V262" s="841"/>
      <c r="W262" s="841"/>
      <c r="X262" s="841"/>
      <c r="Y262" s="841"/>
      <c r="Z262" s="841"/>
      <c r="AA262" s="841"/>
      <c r="AB262" s="841"/>
      <c r="AC262" s="841"/>
      <c r="AD262" s="841"/>
      <c r="AE262" s="841"/>
      <c r="AF262" s="841"/>
      <c r="AG262" s="841"/>
      <c r="AH262" s="841"/>
      <c r="AI262" s="841"/>
      <c r="AJ262" s="841"/>
      <c r="AK262" s="841"/>
      <c r="AL262" s="841"/>
      <c r="AM262" s="841"/>
      <c r="AN262" s="841"/>
      <c r="AO262" s="841"/>
      <c r="AP262" s="841"/>
      <c r="AQ262" s="841"/>
      <c r="AR262" s="841"/>
      <c r="AS262" s="841"/>
      <c r="AT262" s="841"/>
      <c r="AU262" s="841"/>
      <c r="AV262" s="841"/>
      <c r="AW262" s="841"/>
      <c r="AX262" s="841"/>
      <c r="AY262" s="841"/>
      <c r="AZ262" s="841"/>
      <c r="BA262" s="841"/>
      <c r="BB262" s="841"/>
      <c r="BC262" s="841"/>
      <c r="BD262" s="841"/>
      <c r="BE262" s="841"/>
    </row>
    <row r="263" spans="1:57">
      <c r="A263" s="841"/>
      <c r="B263" s="871"/>
      <c r="C263" s="841"/>
      <c r="D263" s="841"/>
      <c r="E263" s="841"/>
      <c r="F263" s="841"/>
      <c r="G263" s="841"/>
      <c r="H263" s="841"/>
      <c r="I263" s="841"/>
      <c r="J263" s="841"/>
      <c r="K263" s="841"/>
      <c r="L263" s="841"/>
      <c r="M263" s="841"/>
      <c r="N263" s="841"/>
      <c r="O263" s="841"/>
      <c r="P263" s="841"/>
      <c r="Q263" s="841"/>
      <c r="R263" s="841"/>
      <c r="S263" s="841"/>
      <c r="T263" s="841"/>
      <c r="U263" s="841"/>
      <c r="V263" s="841"/>
      <c r="W263" s="841"/>
      <c r="X263" s="841"/>
      <c r="Y263" s="841"/>
      <c r="Z263" s="841"/>
      <c r="AA263" s="841"/>
      <c r="AB263" s="841"/>
      <c r="AC263" s="841"/>
      <c r="AD263" s="841"/>
      <c r="AE263" s="841"/>
      <c r="AF263" s="841"/>
      <c r="AG263" s="841"/>
      <c r="AH263" s="841"/>
      <c r="AI263" s="841"/>
      <c r="AJ263" s="841"/>
      <c r="AK263" s="841"/>
      <c r="AL263" s="841"/>
      <c r="AM263" s="841"/>
      <c r="AN263" s="841"/>
      <c r="AO263" s="841"/>
      <c r="AP263" s="841"/>
      <c r="AQ263" s="841"/>
      <c r="AR263" s="841"/>
      <c r="AS263" s="841"/>
      <c r="AT263" s="841"/>
      <c r="AU263" s="841"/>
      <c r="AV263" s="841"/>
      <c r="AW263" s="841"/>
      <c r="AX263" s="841"/>
      <c r="AY263" s="841"/>
      <c r="AZ263" s="841"/>
      <c r="BA263" s="841"/>
      <c r="BB263" s="841"/>
      <c r="BC263" s="841"/>
      <c r="BD263" s="841"/>
      <c r="BE263" s="841"/>
    </row>
    <row r="264" spans="1:57">
      <c r="A264" s="841"/>
      <c r="B264" s="871"/>
      <c r="C264" s="841"/>
      <c r="D264" s="841"/>
      <c r="E264" s="841"/>
      <c r="F264" s="841"/>
      <c r="G264" s="841"/>
      <c r="H264" s="841"/>
      <c r="I264" s="841"/>
      <c r="J264" s="841"/>
      <c r="K264" s="841"/>
      <c r="L264" s="841"/>
      <c r="M264" s="841"/>
      <c r="N264" s="841"/>
      <c r="O264" s="841"/>
      <c r="P264" s="841"/>
      <c r="Q264" s="841"/>
      <c r="R264" s="841"/>
      <c r="S264" s="841"/>
      <c r="T264" s="841"/>
      <c r="U264" s="841"/>
      <c r="V264" s="841"/>
      <c r="W264" s="841"/>
      <c r="X264" s="841"/>
      <c r="Y264" s="841"/>
      <c r="Z264" s="841"/>
      <c r="AA264" s="841"/>
      <c r="AB264" s="841"/>
      <c r="AC264" s="841"/>
      <c r="AD264" s="841"/>
      <c r="AE264" s="841"/>
      <c r="AF264" s="841"/>
      <c r="AG264" s="841"/>
      <c r="AH264" s="841"/>
      <c r="AI264" s="841"/>
      <c r="AJ264" s="841"/>
      <c r="AK264" s="841"/>
      <c r="AL264" s="841"/>
      <c r="AM264" s="841"/>
      <c r="AN264" s="841"/>
      <c r="AO264" s="841"/>
      <c r="AP264" s="841"/>
      <c r="AQ264" s="841"/>
      <c r="AR264" s="841"/>
      <c r="AS264" s="841"/>
      <c r="AT264" s="841"/>
      <c r="AU264" s="841"/>
      <c r="AV264" s="841"/>
      <c r="AW264" s="841"/>
      <c r="AX264" s="841"/>
      <c r="AY264" s="841"/>
      <c r="AZ264" s="841"/>
      <c r="BA264" s="841"/>
      <c r="BB264" s="841"/>
      <c r="BC264" s="841"/>
      <c r="BD264" s="841"/>
      <c r="BE264" s="841"/>
    </row>
    <row r="265" spans="1:57">
      <c r="A265" s="841"/>
      <c r="B265" s="871"/>
      <c r="C265" s="841"/>
      <c r="D265" s="841"/>
      <c r="E265" s="841"/>
      <c r="F265" s="841"/>
      <c r="G265" s="841"/>
      <c r="H265" s="841"/>
      <c r="I265" s="841"/>
      <c r="J265" s="841"/>
      <c r="K265" s="841"/>
      <c r="L265" s="841"/>
      <c r="M265" s="841"/>
      <c r="N265" s="841"/>
      <c r="O265" s="841"/>
      <c r="P265" s="841"/>
      <c r="Q265" s="841"/>
      <c r="R265" s="841"/>
      <c r="S265" s="841"/>
      <c r="T265" s="841"/>
      <c r="U265" s="841"/>
      <c r="V265" s="841"/>
      <c r="W265" s="841"/>
      <c r="X265" s="841"/>
      <c r="Y265" s="841"/>
      <c r="Z265" s="841"/>
      <c r="AA265" s="841"/>
      <c r="AB265" s="841"/>
      <c r="AC265" s="841"/>
      <c r="AD265" s="841"/>
      <c r="AE265" s="841"/>
      <c r="AF265" s="841"/>
      <c r="AG265" s="841"/>
      <c r="AH265" s="841"/>
      <c r="AI265" s="841"/>
      <c r="AJ265" s="841"/>
      <c r="AK265" s="841"/>
      <c r="AL265" s="841"/>
      <c r="AM265" s="841"/>
      <c r="AN265" s="841"/>
      <c r="AO265" s="841"/>
      <c r="AP265" s="841"/>
      <c r="AQ265" s="841"/>
      <c r="AR265" s="841"/>
      <c r="AS265" s="841"/>
      <c r="AT265" s="841"/>
      <c r="AU265" s="841"/>
      <c r="AV265" s="841"/>
      <c r="AW265" s="841"/>
      <c r="AX265" s="841"/>
      <c r="AY265" s="841"/>
      <c r="AZ265" s="841"/>
      <c r="BA265" s="841"/>
      <c r="BB265" s="841"/>
      <c r="BC265" s="841"/>
      <c r="BD265" s="841"/>
      <c r="BE265" s="841"/>
    </row>
    <row r="266" spans="1:57">
      <c r="A266" s="841"/>
      <c r="B266" s="871"/>
      <c r="C266" s="841"/>
      <c r="D266" s="841"/>
      <c r="E266" s="841"/>
      <c r="F266" s="841"/>
      <c r="G266" s="841"/>
      <c r="H266" s="841"/>
      <c r="I266" s="841"/>
      <c r="J266" s="841"/>
      <c r="K266" s="841"/>
      <c r="L266" s="841"/>
      <c r="M266" s="841"/>
      <c r="N266" s="841"/>
      <c r="O266" s="841"/>
      <c r="P266" s="841"/>
      <c r="Q266" s="841"/>
      <c r="R266" s="841"/>
      <c r="S266" s="841"/>
      <c r="T266" s="841"/>
      <c r="U266" s="841"/>
      <c r="V266" s="841"/>
      <c r="W266" s="841"/>
      <c r="X266" s="841"/>
      <c r="Y266" s="841"/>
      <c r="Z266" s="841"/>
      <c r="AA266" s="841"/>
      <c r="AB266" s="841"/>
      <c r="AC266" s="841"/>
      <c r="AD266" s="841"/>
      <c r="AE266" s="841"/>
      <c r="AF266" s="841"/>
      <c r="AG266" s="841"/>
      <c r="AH266" s="841"/>
      <c r="AI266" s="841"/>
      <c r="AJ266" s="841"/>
      <c r="AK266" s="841"/>
      <c r="AL266" s="841"/>
      <c r="AM266" s="841"/>
      <c r="AN266" s="841"/>
      <c r="AO266" s="841"/>
      <c r="AP266" s="841"/>
      <c r="AQ266" s="841"/>
      <c r="AR266" s="841"/>
      <c r="AS266" s="841"/>
      <c r="AT266" s="841"/>
      <c r="AU266" s="841"/>
      <c r="AV266" s="841"/>
      <c r="AW266" s="841"/>
      <c r="AX266" s="841"/>
      <c r="AY266" s="841"/>
      <c r="AZ266" s="841"/>
      <c r="BA266" s="841"/>
      <c r="BB266" s="841"/>
      <c r="BC266" s="841"/>
      <c r="BD266" s="841"/>
      <c r="BE266" s="841"/>
    </row>
    <row r="267" spans="1:57">
      <c r="A267" s="841"/>
      <c r="B267" s="871"/>
      <c r="C267" s="841"/>
      <c r="D267" s="841"/>
      <c r="E267" s="841"/>
      <c r="F267" s="841"/>
      <c r="G267" s="841"/>
      <c r="H267" s="841"/>
      <c r="I267" s="841"/>
      <c r="J267" s="841"/>
      <c r="K267" s="841"/>
      <c r="L267" s="841"/>
      <c r="M267" s="841"/>
      <c r="N267" s="841"/>
      <c r="O267" s="841"/>
      <c r="P267" s="841"/>
      <c r="Q267" s="841"/>
      <c r="R267" s="841"/>
      <c r="S267" s="841"/>
      <c r="T267" s="841"/>
      <c r="U267" s="841"/>
      <c r="V267" s="841"/>
      <c r="W267" s="841"/>
      <c r="X267" s="841"/>
      <c r="Y267" s="841"/>
      <c r="Z267" s="841"/>
      <c r="AA267" s="841"/>
      <c r="AB267" s="841"/>
      <c r="AC267" s="841"/>
      <c r="AD267" s="841"/>
      <c r="AE267" s="841"/>
      <c r="AF267" s="841"/>
      <c r="AG267" s="841"/>
      <c r="AH267" s="841"/>
      <c r="AI267" s="841"/>
      <c r="AJ267" s="841"/>
      <c r="AK267" s="841"/>
      <c r="AL267" s="841"/>
      <c r="AM267" s="841"/>
      <c r="AN267" s="841"/>
      <c r="AO267" s="841"/>
      <c r="AP267" s="841"/>
      <c r="AQ267" s="841"/>
      <c r="AR267" s="841"/>
      <c r="AS267" s="841"/>
      <c r="AT267" s="841"/>
      <c r="AU267" s="841"/>
      <c r="AV267" s="841"/>
      <c r="AW267" s="841"/>
      <c r="AX267" s="841"/>
      <c r="AY267" s="841"/>
      <c r="AZ267" s="841"/>
      <c r="BA267" s="841"/>
      <c r="BB267" s="841"/>
      <c r="BC267" s="841"/>
      <c r="BD267" s="841"/>
      <c r="BE267" s="841"/>
    </row>
  </sheetData>
  <sheetProtection sort="0" autoFilter="0"/>
  <autoFilter ref="A11:BE145" xr:uid="{00000000-0009-0000-0000-00000D000000}">
    <filterColumn colId="10" showButton="0"/>
    <filterColumn colId="14" showButton="0"/>
  </autoFilter>
  <mergeCells count="1181">
    <mergeCell ref="O115:O116"/>
    <mergeCell ref="P115:P116"/>
    <mergeCell ref="O119:O120"/>
    <mergeCell ref="P119:P120"/>
    <mergeCell ref="AX106:AX107"/>
    <mergeCell ref="AX108:AX109"/>
    <mergeCell ref="AX110:AX111"/>
    <mergeCell ref="P108:P109"/>
    <mergeCell ref="O113:O114"/>
    <mergeCell ref="P113:P114"/>
    <mergeCell ref="B103:AX103"/>
    <mergeCell ref="P106:P107"/>
    <mergeCell ref="P110:P111"/>
    <mergeCell ref="AX125:AX126"/>
    <mergeCell ref="AX127:AX128"/>
    <mergeCell ref="AX129:AX130"/>
    <mergeCell ref="AX104:AX105"/>
    <mergeCell ref="G104:G105"/>
    <mergeCell ref="H104:H105"/>
    <mergeCell ref="I104:I105"/>
    <mergeCell ref="M117:M118"/>
    <mergeCell ref="N117:N118"/>
    <mergeCell ref="M119:M120"/>
    <mergeCell ref="N119:N120"/>
    <mergeCell ref="K121:K122"/>
    <mergeCell ref="L121:L122"/>
    <mergeCell ref="M121:M122"/>
    <mergeCell ref="N121:N122"/>
    <mergeCell ref="O121:O122"/>
    <mergeCell ref="P121:P122"/>
    <mergeCell ref="AX131:AX132"/>
    <mergeCell ref="AX133:AX134"/>
    <mergeCell ref="AX136:AX137"/>
    <mergeCell ref="AX113:AX114"/>
    <mergeCell ref="AX115:AX116"/>
    <mergeCell ref="AX117:AX118"/>
    <mergeCell ref="AX119:AX120"/>
    <mergeCell ref="AX121:AX122"/>
    <mergeCell ref="AX123:AX124"/>
    <mergeCell ref="AX89:AX90"/>
    <mergeCell ref="AX138:AX139"/>
    <mergeCell ref="AX140:AX141"/>
    <mergeCell ref="AX142:AX143"/>
    <mergeCell ref="AX144:AX145"/>
    <mergeCell ref="AX92:AX93"/>
    <mergeCell ref="AX94:AX95"/>
    <mergeCell ref="AX96:AX97"/>
    <mergeCell ref="AX98:AX99"/>
    <mergeCell ref="AX100:AX101"/>
    <mergeCell ref="B102:AX102"/>
    <mergeCell ref="G108:G109"/>
    <mergeCell ref="H108:H109"/>
    <mergeCell ref="I108:I109"/>
    <mergeCell ref="J108:J109"/>
    <mergeCell ref="G113:G114"/>
    <mergeCell ref="H113:H114"/>
    <mergeCell ref="B112:AX112"/>
    <mergeCell ref="I113:I114"/>
    <mergeCell ref="G117:G118"/>
    <mergeCell ref="H117:H118"/>
    <mergeCell ref="I117:I118"/>
    <mergeCell ref="J117:J118"/>
    <mergeCell ref="AX74:AX75"/>
    <mergeCell ref="AX76:AX77"/>
    <mergeCell ref="AX78:AX79"/>
    <mergeCell ref="AX83:AX84"/>
    <mergeCell ref="AX85:AX86"/>
    <mergeCell ref="AX87:AX88"/>
    <mergeCell ref="AX81:AX82"/>
    <mergeCell ref="AX56:AX57"/>
    <mergeCell ref="AX58:AX59"/>
    <mergeCell ref="AX60:AX61"/>
    <mergeCell ref="AX62:AX63"/>
    <mergeCell ref="AX64:AX65"/>
    <mergeCell ref="AX66:AX67"/>
    <mergeCell ref="AX68:AX69"/>
    <mergeCell ref="AX70:AX71"/>
    <mergeCell ref="AX72:AX73"/>
    <mergeCell ref="B17:B18"/>
    <mergeCell ref="C17:C18"/>
    <mergeCell ref="D17:D18"/>
    <mergeCell ref="E17:E18"/>
    <mergeCell ref="AX53:AX54"/>
    <mergeCell ref="R17:R18"/>
    <mergeCell ref="M17:M18"/>
    <mergeCell ref="O19:O20"/>
    <mergeCell ref="P19:P20"/>
    <mergeCell ref="Q19:Q20"/>
    <mergeCell ref="R19:R20"/>
    <mergeCell ref="AX19:AX20"/>
    <mergeCell ref="I19:I20"/>
    <mergeCell ref="J19:J20"/>
    <mergeCell ref="K19:K20"/>
    <mergeCell ref="L19:L20"/>
    <mergeCell ref="AX15:AX16"/>
    <mergeCell ref="K15:K16"/>
    <mergeCell ref="L15:L16"/>
    <mergeCell ref="M15:M16"/>
    <mergeCell ref="N15:N16"/>
    <mergeCell ref="I15:I16"/>
    <mergeCell ref="J15:J16"/>
    <mergeCell ref="O15:O16"/>
    <mergeCell ref="P15:P16"/>
    <mergeCell ref="Q15:Q16"/>
    <mergeCell ref="B8:B10"/>
    <mergeCell ref="C8:C10"/>
    <mergeCell ref="D8:D10"/>
    <mergeCell ref="E8:J8"/>
    <mergeCell ref="K8:L9"/>
    <mergeCell ref="R15:R16"/>
    <mergeCell ref="K13:K14"/>
    <mergeCell ref="P13:P14"/>
    <mergeCell ref="Q13:Q14"/>
    <mergeCell ref="F13:F14"/>
    <mergeCell ref="L13:L14"/>
    <mergeCell ref="M13:M14"/>
    <mergeCell ref="N13:N14"/>
    <mergeCell ref="O13:O14"/>
    <mergeCell ref="A7:D7"/>
    <mergeCell ref="AV7:AW7"/>
    <mergeCell ref="N8:N10"/>
    <mergeCell ref="R13:R14"/>
    <mergeCell ref="O8:P9"/>
    <mergeCell ref="Q8:Q10"/>
    <mergeCell ref="R8:R10"/>
    <mergeCell ref="A8:A10"/>
    <mergeCell ref="S8:S10"/>
    <mergeCell ref="T8:AW9"/>
    <mergeCell ref="AX13:AX14"/>
    <mergeCell ref="AX51:AX52"/>
    <mergeCell ref="G13:G14"/>
    <mergeCell ref="H13:H14"/>
    <mergeCell ref="I13:I14"/>
    <mergeCell ref="J13:J14"/>
    <mergeCell ref="AX17:AX18"/>
    <mergeCell ref="G19:G20"/>
    <mergeCell ref="H19:H20"/>
    <mergeCell ref="L17:L18"/>
    <mergeCell ref="AX8:AX10"/>
    <mergeCell ref="E9:G9"/>
    <mergeCell ref="H9:J9"/>
    <mergeCell ref="K11:L11"/>
    <mergeCell ref="O11:P11"/>
    <mergeCell ref="M8:M10"/>
    <mergeCell ref="B12:AX12"/>
    <mergeCell ref="A13:A14"/>
    <mergeCell ref="B13:B14"/>
    <mergeCell ref="C13:C14"/>
    <mergeCell ref="D13:D14"/>
    <mergeCell ref="E13:E14"/>
    <mergeCell ref="A4:AU4"/>
    <mergeCell ref="AV4:AW4"/>
    <mergeCell ref="A5:D5"/>
    <mergeCell ref="G5:J5"/>
    <mergeCell ref="AV5:AW5"/>
    <mergeCell ref="A6:D6"/>
    <mergeCell ref="AV6:AW6"/>
    <mergeCell ref="A19:A20"/>
    <mergeCell ref="B19:B20"/>
    <mergeCell ref="C19:C20"/>
    <mergeCell ref="D19:D20"/>
    <mergeCell ref="E19:E20"/>
    <mergeCell ref="F19:F20"/>
    <mergeCell ref="N17:N18"/>
    <mergeCell ref="O17:O18"/>
    <mergeCell ref="P17:P18"/>
    <mergeCell ref="R25:R26"/>
    <mergeCell ref="A15:A16"/>
    <mergeCell ref="B15:B16"/>
    <mergeCell ref="C15:C16"/>
    <mergeCell ref="D15:D16"/>
    <mergeCell ref="E15:E16"/>
    <mergeCell ref="F15:F16"/>
    <mergeCell ref="G15:G16"/>
    <mergeCell ref="H15:H16"/>
    <mergeCell ref="Q17:Q18"/>
    <mergeCell ref="N19:N20"/>
    <mergeCell ref="M25:M26"/>
    <mergeCell ref="N25:N26"/>
    <mergeCell ref="O25:O26"/>
    <mergeCell ref="P25:P26"/>
    <mergeCell ref="Q25:Q26"/>
    <mergeCell ref="M19:M20"/>
    <mergeCell ref="A21:A22"/>
    <mergeCell ref="B21:B22"/>
    <mergeCell ref="C21:C22"/>
    <mergeCell ref="I17:I18"/>
    <mergeCell ref="J17:J18"/>
    <mergeCell ref="K17:K18"/>
    <mergeCell ref="F17:F18"/>
    <mergeCell ref="G17:G18"/>
    <mergeCell ref="H17:H18"/>
    <mergeCell ref="A17:A18"/>
    <mergeCell ref="P21:P22"/>
    <mergeCell ref="Q21:Q22"/>
    <mergeCell ref="F21:F22"/>
    <mergeCell ref="G21:G22"/>
    <mergeCell ref="H21:H22"/>
    <mergeCell ref="I21:I22"/>
    <mergeCell ref="J21:J22"/>
    <mergeCell ref="K21:K22"/>
    <mergeCell ref="A25:A26"/>
    <mergeCell ref="B25:B26"/>
    <mergeCell ref="C25:C26"/>
    <mergeCell ref="D25:D26"/>
    <mergeCell ref="E25:E26"/>
    <mergeCell ref="F25:F26"/>
    <mergeCell ref="L25:L26"/>
    <mergeCell ref="R21:R22"/>
    <mergeCell ref="AX21:AX22"/>
    <mergeCell ref="B23:AX23"/>
    <mergeCell ref="B24:AX24"/>
    <mergeCell ref="AX25:AX26"/>
    <mergeCell ref="L21:L22"/>
    <mergeCell ref="M21:M22"/>
    <mergeCell ref="N21:N22"/>
    <mergeCell ref="O21:O22"/>
    <mergeCell ref="G25:G26"/>
    <mergeCell ref="H25:H26"/>
    <mergeCell ref="I25:I26"/>
    <mergeCell ref="J25:J26"/>
    <mergeCell ref="K25:K26"/>
    <mergeCell ref="D21:D22"/>
    <mergeCell ref="E21:E22"/>
    <mergeCell ref="J27:J28"/>
    <mergeCell ref="K27:K28"/>
    <mergeCell ref="L27:L28"/>
    <mergeCell ref="A27:A28"/>
    <mergeCell ref="B27:B28"/>
    <mergeCell ref="C27:C28"/>
    <mergeCell ref="D27:D28"/>
    <mergeCell ref="E27:E28"/>
    <mergeCell ref="F27:F28"/>
    <mergeCell ref="G27:G28"/>
    <mergeCell ref="H27:H28"/>
    <mergeCell ref="M29:M30"/>
    <mergeCell ref="O29:O30"/>
    <mergeCell ref="P29:P30"/>
    <mergeCell ref="AX27:AX28"/>
    <mergeCell ref="A29:A30"/>
    <mergeCell ref="B29:B30"/>
    <mergeCell ref="C29:C30"/>
    <mergeCell ref="D29:D30"/>
    <mergeCell ref="E29:E30"/>
    <mergeCell ref="F29:F30"/>
    <mergeCell ref="P27:P28"/>
    <mergeCell ref="Q27:Q28"/>
    <mergeCell ref="R27:R28"/>
    <mergeCell ref="M27:M28"/>
    <mergeCell ref="N27:N28"/>
    <mergeCell ref="O27:O28"/>
    <mergeCell ref="Q29:Q30"/>
    <mergeCell ref="G29:G30"/>
    <mergeCell ref="H29:H30"/>
    <mergeCell ref="I29:I30"/>
    <mergeCell ref="I27:I28"/>
    <mergeCell ref="AX29:AX30"/>
    <mergeCell ref="B31:AX31"/>
    <mergeCell ref="A32:A33"/>
    <mergeCell ref="B32:B33"/>
    <mergeCell ref="C32:C33"/>
    <mergeCell ref="D32:D33"/>
    <mergeCell ref="E32:E33"/>
    <mergeCell ref="F32:F33"/>
    <mergeCell ref="G32:G33"/>
    <mergeCell ref="N29:N30"/>
    <mergeCell ref="A34:A35"/>
    <mergeCell ref="B34:B35"/>
    <mergeCell ref="C34:C35"/>
    <mergeCell ref="D34:D35"/>
    <mergeCell ref="E34:E35"/>
    <mergeCell ref="I32:I33"/>
    <mergeCell ref="H32:H33"/>
    <mergeCell ref="O32:O33"/>
    <mergeCell ref="P32:P33"/>
    <mergeCell ref="Q32:Q33"/>
    <mergeCell ref="R32:R33"/>
    <mergeCell ref="AX32:AX33"/>
    <mergeCell ref="J32:J33"/>
    <mergeCell ref="K32:K33"/>
    <mergeCell ref="L32:L33"/>
    <mergeCell ref="M32:M33"/>
    <mergeCell ref="N32:N33"/>
    <mergeCell ref="Q34:Q35"/>
    <mergeCell ref="F34:F35"/>
    <mergeCell ref="G34:G35"/>
    <mergeCell ref="H34:H35"/>
    <mergeCell ref="I34:I35"/>
    <mergeCell ref="J34:J35"/>
    <mergeCell ref="K34:K35"/>
    <mergeCell ref="H36:H37"/>
    <mergeCell ref="L34:L35"/>
    <mergeCell ref="M34:M35"/>
    <mergeCell ref="N34:N35"/>
    <mergeCell ref="O34:O35"/>
    <mergeCell ref="P34:P35"/>
    <mergeCell ref="I36:I37"/>
    <mergeCell ref="J36:J37"/>
    <mergeCell ref="K36:K37"/>
    <mergeCell ref="L36:L37"/>
    <mergeCell ref="R29:R30"/>
    <mergeCell ref="R34:R35"/>
    <mergeCell ref="J29:J30"/>
    <mergeCell ref="K29:K30"/>
    <mergeCell ref="L29:L30"/>
    <mergeCell ref="AX34:AX35"/>
    <mergeCell ref="A36:A37"/>
    <mergeCell ref="B36:B37"/>
    <mergeCell ref="C36:C37"/>
    <mergeCell ref="D36:D37"/>
    <mergeCell ref="E36:E37"/>
    <mergeCell ref="F36:F37"/>
    <mergeCell ref="G36:G37"/>
    <mergeCell ref="M36:M37"/>
    <mergeCell ref="N36:N37"/>
    <mergeCell ref="O36:O37"/>
    <mergeCell ref="P36:P37"/>
    <mergeCell ref="Q36:Q37"/>
    <mergeCell ref="R36:R37"/>
    <mergeCell ref="AX36:AX37"/>
    <mergeCell ref="A38:A39"/>
    <mergeCell ref="B38:B39"/>
    <mergeCell ref="C38:C39"/>
    <mergeCell ref="D38:D39"/>
    <mergeCell ref="E38:E39"/>
    <mergeCell ref="F38:F39"/>
    <mergeCell ref="G38:G39"/>
    <mergeCell ref="H38:H39"/>
    <mergeCell ref="I38:I39"/>
    <mergeCell ref="J38:J39"/>
    <mergeCell ref="K38:K39"/>
    <mergeCell ref="L38:L39"/>
    <mergeCell ref="M38:M39"/>
    <mergeCell ref="N38:N39"/>
    <mergeCell ref="O38:O39"/>
    <mergeCell ref="P38:P39"/>
    <mergeCell ref="Q38:Q39"/>
    <mergeCell ref="R38:R39"/>
    <mergeCell ref="AX38:AX39"/>
    <mergeCell ref="A40:A41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K40:K41"/>
    <mergeCell ref="L40:L41"/>
    <mergeCell ref="M40:M41"/>
    <mergeCell ref="N40:N41"/>
    <mergeCell ref="O40:O41"/>
    <mergeCell ref="P40:P41"/>
    <mergeCell ref="Q40:Q41"/>
    <mergeCell ref="R40:R41"/>
    <mergeCell ref="AX40:AX41"/>
    <mergeCell ref="A42:A43"/>
    <mergeCell ref="B42:B43"/>
    <mergeCell ref="C42:C43"/>
    <mergeCell ref="D42:D43"/>
    <mergeCell ref="E42:E43"/>
    <mergeCell ref="O42:O43"/>
    <mergeCell ref="P42:P43"/>
    <mergeCell ref="Q42:Q43"/>
    <mergeCell ref="F42:F43"/>
    <mergeCell ref="G42:G43"/>
    <mergeCell ref="H42:H43"/>
    <mergeCell ref="I42:I43"/>
    <mergeCell ref="J42:J43"/>
    <mergeCell ref="K42:K43"/>
    <mergeCell ref="F44:F45"/>
    <mergeCell ref="G44:G45"/>
    <mergeCell ref="H44:H45"/>
    <mergeCell ref="L42:L43"/>
    <mergeCell ref="M42:M43"/>
    <mergeCell ref="N42:N43"/>
    <mergeCell ref="M44:M45"/>
    <mergeCell ref="N44:N45"/>
    <mergeCell ref="AX49:AX50"/>
    <mergeCell ref="R42:R43"/>
    <mergeCell ref="AX42:AX43"/>
    <mergeCell ref="P44:P45"/>
    <mergeCell ref="Q44:Q45"/>
    <mergeCell ref="A44:A45"/>
    <mergeCell ref="B44:B45"/>
    <mergeCell ref="C44:C45"/>
    <mergeCell ref="D44:D45"/>
    <mergeCell ref="E44:E45"/>
    <mergeCell ref="O44:O45"/>
    <mergeCell ref="R44:R45"/>
    <mergeCell ref="AX44:AX45"/>
    <mergeCell ref="B46:AX46"/>
    <mergeCell ref="I44:I45"/>
    <mergeCell ref="J44:J45"/>
    <mergeCell ref="K44:K45"/>
    <mergeCell ref="L44:L45"/>
    <mergeCell ref="B47:AX47"/>
    <mergeCell ref="B48:AX48"/>
    <mergeCell ref="A49:A50"/>
    <mergeCell ref="B49:B50"/>
    <mergeCell ref="C49:C50"/>
    <mergeCell ref="D49:D50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N49:N50"/>
    <mergeCell ref="O49:O50"/>
    <mergeCell ref="P49:P50"/>
    <mergeCell ref="A51:A52"/>
    <mergeCell ref="B51:B52"/>
    <mergeCell ref="C51:C52"/>
    <mergeCell ref="D51:D52"/>
    <mergeCell ref="E51:E52"/>
    <mergeCell ref="F51:F52"/>
    <mergeCell ref="G51:G52"/>
    <mergeCell ref="H51:H52"/>
    <mergeCell ref="I51:I52"/>
    <mergeCell ref="J51:J52"/>
    <mergeCell ref="K51:K52"/>
    <mergeCell ref="L51:L52"/>
    <mergeCell ref="M51:M52"/>
    <mergeCell ref="N51:N52"/>
    <mergeCell ref="O51:O52"/>
    <mergeCell ref="P51:P52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B55:AX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L60:L61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8:G79"/>
    <mergeCell ref="H78:H79"/>
    <mergeCell ref="I78:I79"/>
    <mergeCell ref="J78:J79"/>
    <mergeCell ref="K78:K79"/>
    <mergeCell ref="L78:L79"/>
    <mergeCell ref="M78:M79"/>
    <mergeCell ref="N78:N79"/>
    <mergeCell ref="O78:O79"/>
    <mergeCell ref="P78:P79"/>
    <mergeCell ref="B80:AX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L83:L84"/>
    <mergeCell ref="M81:M82"/>
    <mergeCell ref="N81:N82"/>
    <mergeCell ref="O81:O82"/>
    <mergeCell ref="P81:P82"/>
    <mergeCell ref="A83:A84"/>
    <mergeCell ref="B83:B84"/>
    <mergeCell ref="C83:C84"/>
    <mergeCell ref="D83:D84"/>
    <mergeCell ref="E83:E84"/>
    <mergeCell ref="G83:G84"/>
    <mergeCell ref="H83:H84"/>
    <mergeCell ref="I83:I84"/>
    <mergeCell ref="J83:J84"/>
    <mergeCell ref="K83:K84"/>
    <mergeCell ref="F83:F84"/>
    <mergeCell ref="L85:L86"/>
    <mergeCell ref="M83:M84"/>
    <mergeCell ref="N83:N84"/>
    <mergeCell ref="O83:O84"/>
    <mergeCell ref="P83:P84"/>
    <mergeCell ref="A85:A86"/>
    <mergeCell ref="B85:B86"/>
    <mergeCell ref="C85:C86"/>
    <mergeCell ref="D85:D86"/>
    <mergeCell ref="E85:E86"/>
    <mergeCell ref="N85:N86"/>
    <mergeCell ref="O85:O86"/>
    <mergeCell ref="P85:P86"/>
    <mergeCell ref="C87:C88"/>
    <mergeCell ref="D87:D88"/>
    <mergeCell ref="E87:E88"/>
    <mergeCell ref="F87:F88"/>
    <mergeCell ref="G85:G86"/>
    <mergeCell ref="H87:H88"/>
    <mergeCell ref="I87:I88"/>
    <mergeCell ref="J87:J88"/>
    <mergeCell ref="K87:K88"/>
    <mergeCell ref="L87:L88"/>
    <mergeCell ref="M85:M86"/>
    <mergeCell ref="H85:H86"/>
    <mergeCell ref="I85:I86"/>
    <mergeCell ref="J85:J86"/>
    <mergeCell ref="K85:K86"/>
    <mergeCell ref="M87:M88"/>
    <mergeCell ref="F85:F86"/>
    <mergeCell ref="N87:N88"/>
    <mergeCell ref="O87:O88"/>
    <mergeCell ref="P87:P88"/>
    <mergeCell ref="A89:A90"/>
    <mergeCell ref="B89:B90"/>
    <mergeCell ref="C89:C90"/>
    <mergeCell ref="D89:D90"/>
    <mergeCell ref="E89:E90"/>
    <mergeCell ref="G87:G88"/>
    <mergeCell ref="A92:A93"/>
    <mergeCell ref="B92:B93"/>
    <mergeCell ref="C92:C93"/>
    <mergeCell ref="D92:D93"/>
    <mergeCell ref="E92:E93"/>
    <mergeCell ref="G89:G90"/>
    <mergeCell ref="F89:F90"/>
    <mergeCell ref="M89:M90"/>
    <mergeCell ref="N89:N90"/>
    <mergeCell ref="O89:O90"/>
    <mergeCell ref="P89:P90"/>
    <mergeCell ref="B91:AX91"/>
    <mergeCell ref="H89:H90"/>
    <mergeCell ref="I89:I90"/>
    <mergeCell ref="J89:J90"/>
    <mergeCell ref="K89:K90"/>
    <mergeCell ref="L89:L90"/>
    <mergeCell ref="M92:M93"/>
    <mergeCell ref="N92:N93"/>
    <mergeCell ref="O92:O93"/>
    <mergeCell ref="P92:P93"/>
    <mergeCell ref="A87:A88"/>
    <mergeCell ref="B87:B88"/>
    <mergeCell ref="A94:A95"/>
    <mergeCell ref="B94:B95"/>
    <mergeCell ref="C94:C95"/>
    <mergeCell ref="D94:D95"/>
    <mergeCell ref="E94:E95"/>
    <mergeCell ref="F92:F93"/>
    <mergeCell ref="K94:K95"/>
    <mergeCell ref="L92:L93"/>
    <mergeCell ref="G92:G93"/>
    <mergeCell ref="H92:H93"/>
    <mergeCell ref="I92:I93"/>
    <mergeCell ref="J92:J93"/>
    <mergeCell ref="K92:K93"/>
    <mergeCell ref="A96:A97"/>
    <mergeCell ref="B96:B97"/>
    <mergeCell ref="C96:C97"/>
    <mergeCell ref="D96:D97"/>
    <mergeCell ref="E96:E97"/>
    <mergeCell ref="F94:F95"/>
    <mergeCell ref="O94:O95"/>
    <mergeCell ref="P94:P95"/>
    <mergeCell ref="M96:M97"/>
    <mergeCell ref="N96:N97"/>
    <mergeCell ref="O96:O97"/>
    <mergeCell ref="P96:P97"/>
    <mergeCell ref="E98:E99"/>
    <mergeCell ref="F96:F97"/>
    <mergeCell ref="K96:K97"/>
    <mergeCell ref="L94:L95"/>
    <mergeCell ref="M94:M95"/>
    <mergeCell ref="N94:N95"/>
    <mergeCell ref="G94:G95"/>
    <mergeCell ref="H94:H95"/>
    <mergeCell ref="I94:I95"/>
    <mergeCell ref="J94:J95"/>
    <mergeCell ref="G98:G99"/>
    <mergeCell ref="H98:H99"/>
    <mergeCell ref="I98:I99"/>
    <mergeCell ref="J98:J99"/>
    <mergeCell ref="K98:K99"/>
    <mergeCell ref="L96:L97"/>
    <mergeCell ref="G96:G97"/>
    <mergeCell ref="H96:H97"/>
    <mergeCell ref="I96:I97"/>
    <mergeCell ref="J96:J97"/>
    <mergeCell ref="A100:A101"/>
    <mergeCell ref="B100:B101"/>
    <mergeCell ref="C100:C101"/>
    <mergeCell ref="D100:D101"/>
    <mergeCell ref="E100:E101"/>
    <mergeCell ref="F98:F99"/>
    <mergeCell ref="A98:A99"/>
    <mergeCell ref="B98:B99"/>
    <mergeCell ref="C98:C99"/>
    <mergeCell ref="D98:D99"/>
    <mergeCell ref="L98:L99"/>
    <mergeCell ref="M98:M99"/>
    <mergeCell ref="N98:N99"/>
    <mergeCell ref="O98:O99"/>
    <mergeCell ref="P98:P99"/>
    <mergeCell ref="O100:O101"/>
    <mergeCell ref="P100:P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A104:A105"/>
    <mergeCell ref="B104:B105"/>
    <mergeCell ref="C104:C105"/>
    <mergeCell ref="D104:D105"/>
    <mergeCell ref="E104:E105"/>
    <mergeCell ref="F104:F105"/>
    <mergeCell ref="J104:J105"/>
    <mergeCell ref="K104:K105"/>
    <mergeCell ref="L104:L105"/>
    <mergeCell ref="M104:M105"/>
    <mergeCell ref="N104:N105"/>
    <mergeCell ref="O104:O105"/>
    <mergeCell ref="M106:M107"/>
    <mergeCell ref="N106:N107"/>
    <mergeCell ref="O106:O107"/>
    <mergeCell ref="P104:P105"/>
    <mergeCell ref="A106:A107"/>
    <mergeCell ref="B106:B107"/>
    <mergeCell ref="C106:C107"/>
    <mergeCell ref="D106:D107"/>
    <mergeCell ref="E106:E107"/>
    <mergeCell ref="F106:F107"/>
    <mergeCell ref="J106:J107"/>
    <mergeCell ref="K106:K107"/>
    <mergeCell ref="L106:L107"/>
    <mergeCell ref="G106:G107"/>
    <mergeCell ref="H106:H107"/>
    <mergeCell ref="I106:I107"/>
    <mergeCell ref="A108:A109"/>
    <mergeCell ref="B108:B109"/>
    <mergeCell ref="C108:C109"/>
    <mergeCell ref="D108:D109"/>
    <mergeCell ref="E108:E109"/>
    <mergeCell ref="F108:F109"/>
    <mergeCell ref="K108:K109"/>
    <mergeCell ref="L108:L109"/>
    <mergeCell ref="M108:M109"/>
    <mergeCell ref="N108:N109"/>
    <mergeCell ref="O108:O109"/>
    <mergeCell ref="N110:N111"/>
    <mergeCell ref="O110:O111"/>
    <mergeCell ref="M110:M111"/>
    <mergeCell ref="A110:A111"/>
    <mergeCell ref="B110:B111"/>
    <mergeCell ref="C110:C111"/>
    <mergeCell ref="D110:D111"/>
    <mergeCell ref="E110:E111"/>
    <mergeCell ref="F110:F111"/>
    <mergeCell ref="G110:G111"/>
    <mergeCell ref="J110:J111"/>
    <mergeCell ref="K110:K111"/>
    <mergeCell ref="L110:L111"/>
    <mergeCell ref="H110:H111"/>
    <mergeCell ref="I110:I111"/>
    <mergeCell ref="A113:A114"/>
    <mergeCell ref="B113:B114"/>
    <mergeCell ref="C113:C114"/>
    <mergeCell ref="D113:D114"/>
    <mergeCell ref="E113:E114"/>
    <mergeCell ref="F113:F114"/>
    <mergeCell ref="J113:J114"/>
    <mergeCell ref="K113:K114"/>
    <mergeCell ref="L113:L114"/>
    <mergeCell ref="M113:M114"/>
    <mergeCell ref="N113:N114"/>
    <mergeCell ref="M115:M116"/>
    <mergeCell ref="N115:N116"/>
    <mergeCell ref="A115:A116"/>
    <mergeCell ref="B115:B116"/>
    <mergeCell ref="C115:C116"/>
    <mergeCell ref="D115:D116"/>
    <mergeCell ref="E115:E116"/>
    <mergeCell ref="F115:F116"/>
    <mergeCell ref="I115:I116"/>
    <mergeCell ref="J115:J116"/>
    <mergeCell ref="K115:K116"/>
    <mergeCell ref="L115:L116"/>
    <mergeCell ref="G115:G116"/>
    <mergeCell ref="H115:H116"/>
    <mergeCell ref="A117:A118"/>
    <mergeCell ref="B117:B118"/>
    <mergeCell ref="C117:C118"/>
    <mergeCell ref="D117:D118"/>
    <mergeCell ref="E117:E118"/>
    <mergeCell ref="F117:F118"/>
    <mergeCell ref="O117:O118"/>
    <mergeCell ref="P117:P118"/>
    <mergeCell ref="A119:A120"/>
    <mergeCell ref="B119:B120"/>
    <mergeCell ref="C119:C120"/>
    <mergeCell ref="D119:D120"/>
    <mergeCell ref="E119:E120"/>
    <mergeCell ref="F119:F120"/>
    <mergeCell ref="K117:K118"/>
    <mergeCell ref="L117:L118"/>
    <mergeCell ref="G121:G122"/>
    <mergeCell ref="H121:H122"/>
    <mergeCell ref="I119:I120"/>
    <mergeCell ref="J119:J120"/>
    <mergeCell ref="K119:K120"/>
    <mergeCell ref="L119:L120"/>
    <mergeCell ref="G119:G120"/>
    <mergeCell ref="H119:H120"/>
    <mergeCell ref="I121:I122"/>
    <mergeCell ref="J121:J122"/>
    <mergeCell ref="A121:A122"/>
    <mergeCell ref="B121:B122"/>
    <mergeCell ref="C121:C122"/>
    <mergeCell ref="D121:D122"/>
    <mergeCell ref="E121:E122"/>
    <mergeCell ref="F121:F122"/>
    <mergeCell ref="A123:A124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K123:K124"/>
    <mergeCell ref="L123:L124"/>
    <mergeCell ref="M123:M124"/>
    <mergeCell ref="N123:N124"/>
    <mergeCell ref="O123:O124"/>
    <mergeCell ref="P123:P124"/>
    <mergeCell ref="A125:A126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K125:K126"/>
    <mergeCell ref="L125:L126"/>
    <mergeCell ref="M125:M126"/>
    <mergeCell ref="N125:N126"/>
    <mergeCell ref="O125:O126"/>
    <mergeCell ref="P125:P126"/>
    <mergeCell ref="A127:A128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K127:K128"/>
    <mergeCell ref="L127:L128"/>
    <mergeCell ref="M127:M128"/>
    <mergeCell ref="N127:N128"/>
    <mergeCell ref="O127:O128"/>
    <mergeCell ref="P127:P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B135:AX135"/>
    <mergeCell ref="A136:A137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  <mergeCell ref="L136:L137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K140:K141"/>
    <mergeCell ref="L140:L141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A147:A148"/>
    <mergeCell ref="B147:B148"/>
    <mergeCell ref="C147:C148"/>
    <mergeCell ref="D147:F148"/>
    <mergeCell ref="G147:J147"/>
    <mergeCell ref="K147:K148"/>
    <mergeCell ref="L147:S147"/>
    <mergeCell ref="T147:AW147"/>
    <mergeCell ref="AX147:AX148"/>
    <mergeCell ref="H148:J148"/>
    <mergeCell ref="M148:S148"/>
    <mergeCell ref="D149:F149"/>
    <mergeCell ref="H149:J149"/>
    <mergeCell ref="M149:S149"/>
    <mergeCell ref="T149:AW149"/>
    <mergeCell ref="D150:F150"/>
    <mergeCell ref="H150:J150"/>
    <mergeCell ref="M150:S150"/>
    <mergeCell ref="M153:S153"/>
    <mergeCell ref="M154:S154"/>
    <mergeCell ref="D155:F155"/>
    <mergeCell ref="H155:J155"/>
    <mergeCell ref="M159:S159"/>
    <mergeCell ref="O162:P162"/>
    <mergeCell ref="M163:S163"/>
    <mergeCell ref="M164:O164"/>
    <mergeCell ref="O166:P166"/>
    <mergeCell ref="M168:S168"/>
    <mergeCell ref="M160:S160"/>
    <mergeCell ref="M177:S177"/>
    <mergeCell ref="M192:S192"/>
    <mergeCell ref="M193:S193"/>
    <mergeCell ref="M196:S196"/>
    <mergeCell ref="A197:S197"/>
    <mergeCell ref="A198:AX198"/>
    <mergeCell ref="A199:A200"/>
    <mergeCell ref="B199:S200"/>
    <mergeCell ref="T199:AW199"/>
    <mergeCell ref="AX199:AX200"/>
    <mergeCell ref="A235:S235"/>
    <mergeCell ref="A236:AX236"/>
    <mergeCell ref="A237:A238"/>
    <mergeCell ref="B237:C238"/>
    <mergeCell ref="D237:S238"/>
    <mergeCell ref="T237:AW237"/>
    <mergeCell ref="AX237:AX238"/>
    <mergeCell ref="B239:C239"/>
    <mergeCell ref="D239:S239"/>
    <mergeCell ref="T239:AW239"/>
    <mergeCell ref="B240:C240"/>
    <mergeCell ref="D240:S240"/>
    <mergeCell ref="B241:C241"/>
    <mergeCell ref="D241:S241"/>
    <mergeCell ref="B242:C242"/>
    <mergeCell ref="D242:S242"/>
    <mergeCell ref="B243:C243"/>
    <mergeCell ref="D243:S243"/>
    <mergeCell ref="B244:C244"/>
    <mergeCell ref="D244:S244"/>
    <mergeCell ref="B245:C245"/>
    <mergeCell ref="B246:C246"/>
    <mergeCell ref="B247:C247"/>
    <mergeCell ref="B248:C248"/>
    <mergeCell ref="B249:C249"/>
    <mergeCell ref="D249:S249"/>
    <mergeCell ref="A250:S250"/>
    <mergeCell ref="A251:AX251"/>
    <mergeCell ref="A252:A253"/>
    <mergeCell ref="B252:C253"/>
    <mergeCell ref="D252:O253"/>
    <mergeCell ref="P252:S253"/>
    <mergeCell ref="T252:AW252"/>
    <mergeCell ref="B254:C254"/>
    <mergeCell ref="D254:O254"/>
    <mergeCell ref="P254:S254"/>
    <mergeCell ref="T254:AW254"/>
    <mergeCell ref="AX254:AX255"/>
    <mergeCell ref="B255:C255"/>
    <mergeCell ref="D255:O255"/>
    <mergeCell ref="P255:S255"/>
    <mergeCell ref="B256:C256"/>
    <mergeCell ref="D256:O256"/>
    <mergeCell ref="P256:S256"/>
    <mergeCell ref="A259:S259"/>
    <mergeCell ref="B257:C257"/>
    <mergeCell ref="D257:O257"/>
    <mergeCell ref="P257:S257"/>
    <mergeCell ref="B258:C258"/>
    <mergeCell ref="D258:O258"/>
    <mergeCell ref="P258:S258"/>
  </mergeCells>
  <conditionalFormatting sqref="E146:J65536">
    <cfRule type="timePeriod" dxfId="191" priority="7" timePeriod="tomorrow">
      <formula>FLOOR(E146,1)=TODAY()+1</formula>
    </cfRule>
    <cfRule type="timePeriod" dxfId="190" priority="8" timePeriod="today">
      <formula>FLOOR(E146,1)=TODAY()</formula>
    </cfRule>
    <cfRule type="timePeriod" dxfId="189" priority="9" timePeriod="yesterday">
      <formula>FLOOR(E146,1)=TODAY()-1</formula>
    </cfRule>
    <cfRule type="timePeriod" dxfId="188" priority="10" timePeriod="tomorrow">
      <formula>FLOOR(E146,1)=TODAY()+1</formula>
    </cfRule>
    <cfRule type="timePeriod" dxfId="187" priority="11" timePeriod="today">
      <formula>FLOOR(E146,1)=TODAY()</formula>
    </cfRule>
    <cfRule type="timePeriod" dxfId="186" priority="12" timePeriod="yesterday">
      <formula>FLOOR(E146,1)=TODAY()-1</formula>
    </cfRule>
  </conditionalFormatting>
  <conditionalFormatting sqref="E1:J145">
    <cfRule type="timePeriod" dxfId="185" priority="1" timePeriod="tomorrow">
      <formula>FLOOR(E1,1)=TODAY()+1</formula>
    </cfRule>
    <cfRule type="timePeriod" dxfId="184" priority="2" timePeriod="today">
      <formula>FLOOR(E1,1)=TODAY()</formula>
    </cfRule>
    <cfRule type="timePeriod" dxfId="183" priority="3" timePeriod="yesterday">
      <formula>FLOOR(E1,1)=TODAY()-1</formula>
    </cfRule>
    <cfRule type="timePeriod" dxfId="182" priority="4" timePeriod="tomorrow">
      <formula>FLOOR(E1,1)=TODAY()+1</formula>
    </cfRule>
    <cfRule type="timePeriod" dxfId="181" priority="5" timePeriod="today">
      <formula>FLOOR(E1,1)=TODAY()</formula>
    </cfRule>
    <cfRule type="timePeriod" dxfId="180" priority="6" timePeriod="yesterday">
      <formula>FLOOR(E1,1)=TODAY()-1</formula>
    </cfRule>
  </conditionalFormatting>
  <pageMargins left="0.70866141732283472" right="0.70866141732283472" top="0.74803149606299213" bottom="0.74803149606299213" header="0.31496062992125984" footer="0.31496062992125984"/>
  <pageSetup paperSize="8" scale="32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BF316"/>
  <sheetViews>
    <sheetView tabSelected="1" topLeftCell="W1" zoomScale="75" zoomScaleNormal="75" workbookViewId="0">
      <pane ySplit="10" topLeftCell="A11" activePane="bottomLeft" state="frozen"/>
      <selection pane="bottomLeft" activeCell="B296" sqref="B296:C296"/>
    </sheetView>
  </sheetViews>
  <sheetFormatPr defaultRowHeight="15"/>
  <cols>
    <col min="1" max="1" width="9.28515625" style="676" bestFit="1" customWidth="1"/>
    <col min="2" max="2" width="101.5703125" style="677" customWidth="1"/>
    <col min="3" max="3" width="14.140625" style="676" customWidth="1"/>
    <col min="4" max="4" width="13.7109375" style="676" customWidth="1"/>
    <col min="5" max="5" width="15.42578125" style="676" bestFit="1" customWidth="1"/>
    <col min="6" max="6" width="10.7109375" style="676" customWidth="1"/>
    <col min="7" max="7" width="14.28515625" style="676" bestFit="1" customWidth="1"/>
    <col min="8" max="9" width="12.42578125" style="676" bestFit="1" customWidth="1"/>
    <col min="10" max="10" width="11.85546875" style="676" customWidth="1"/>
    <col min="11" max="11" width="12.28515625" style="676" customWidth="1"/>
    <col min="12" max="12" width="11" style="676" customWidth="1"/>
    <col min="13" max="13" width="14.5703125" style="469" customWidth="1"/>
    <col min="14" max="14" width="13.42578125" style="676" customWidth="1"/>
    <col min="15" max="15" width="12" style="469" customWidth="1"/>
    <col min="16" max="16" width="10.5703125" style="676" customWidth="1"/>
    <col min="17" max="17" width="13.7109375" style="676" hidden="1" customWidth="1"/>
    <col min="18" max="18" width="14.140625" style="676" customWidth="1"/>
    <col min="19" max="19" width="10.140625" style="676" bestFit="1" customWidth="1"/>
    <col min="20" max="20" width="9.5703125" style="676" customWidth="1"/>
    <col min="21" max="21" width="9" style="676" bestFit="1" customWidth="1"/>
    <col min="22" max="23" width="8" style="676" customWidth="1"/>
    <col min="24" max="24" width="8.5703125" style="676" customWidth="1"/>
    <col min="25" max="25" width="7.85546875" style="676" customWidth="1"/>
    <col min="26" max="26" width="9" style="676" customWidth="1"/>
    <col min="27" max="27" width="9.140625" style="676" customWidth="1"/>
    <col min="28" max="28" width="8" style="676" customWidth="1"/>
    <col min="29" max="29" width="8.28515625" style="676" customWidth="1"/>
    <col min="30" max="32" width="8.7109375" style="676" customWidth="1"/>
    <col min="33" max="33" width="8.140625" style="676" customWidth="1"/>
    <col min="34" max="34" width="8.85546875" style="676" customWidth="1"/>
    <col min="35" max="35" width="8.7109375" style="676" customWidth="1"/>
    <col min="36" max="36" width="8.5703125" style="676" customWidth="1"/>
    <col min="37" max="37" width="8.85546875" style="676" customWidth="1"/>
    <col min="38" max="38" width="7.7109375" style="676" customWidth="1"/>
    <col min="39" max="39" width="8" style="676" customWidth="1"/>
    <col min="40" max="40" width="7.85546875" style="676" customWidth="1"/>
    <col min="41" max="41" width="7.5703125" style="676" customWidth="1"/>
    <col min="42" max="42" width="8.5703125" style="676" customWidth="1"/>
    <col min="43" max="44" width="8" style="676" customWidth="1"/>
    <col min="45" max="45" width="10" style="676" customWidth="1"/>
    <col min="46" max="47" width="8.85546875" style="676" customWidth="1"/>
    <col min="48" max="49" width="7.85546875" style="676" customWidth="1"/>
    <col min="50" max="50" width="7.140625" style="676" customWidth="1"/>
    <col min="51" max="51" width="35.140625" style="676" customWidth="1"/>
    <col min="52" max="52" width="2" style="676" bestFit="1" customWidth="1"/>
    <col min="53" max="53" width="39" style="676" bestFit="1" customWidth="1"/>
    <col min="54" max="54" width="9.140625" style="676" customWidth="1"/>
    <col min="55" max="16384" width="9.140625" style="676"/>
  </cols>
  <sheetData>
    <row r="1" spans="1:58" ht="24.75" customHeight="1">
      <c r="A1" s="841"/>
      <c r="B1" s="842"/>
      <c r="C1" s="841"/>
      <c r="D1" s="841"/>
      <c r="E1" s="841"/>
      <c r="F1" s="841"/>
      <c r="G1" s="841"/>
      <c r="H1" s="841"/>
      <c r="I1" s="841"/>
      <c r="J1" s="841"/>
      <c r="K1" s="841"/>
      <c r="L1" s="841"/>
      <c r="M1" s="841"/>
      <c r="N1" s="841"/>
      <c r="O1" s="841"/>
      <c r="P1" s="841"/>
      <c r="Q1" s="841"/>
      <c r="R1" s="841"/>
      <c r="S1" s="841"/>
      <c r="T1" s="841"/>
      <c r="U1" s="841"/>
      <c r="V1" s="841"/>
      <c r="W1" s="841"/>
      <c r="X1" s="841"/>
      <c r="Y1" s="841"/>
      <c r="Z1" s="841"/>
      <c r="AA1" s="841"/>
      <c r="AB1" s="841"/>
      <c r="AC1" s="841"/>
      <c r="AD1" s="841"/>
      <c r="AE1" s="841"/>
      <c r="AF1" s="841"/>
      <c r="AG1" s="841"/>
      <c r="AH1" s="841"/>
      <c r="AI1" s="841"/>
      <c r="AJ1" s="841"/>
      <c r="AK1" s="841"/>
      <c r="AL1" s="841"/>
      <c r="AM1" s="841"/>
      <c r="AN1" s="841"/>
      <c r="AO1" s="841"/>
      <c r="AP1" s="841"/>
      <c r="AQ1" s="841"/>
      <c r="AR1" s="841"/>
      <c r="AS1" s="843"/>
      <c r="AT1" s="844"/>
      <c r="AU1" s="844"/>
      <c r="AV1" s="844"/>
      <c r="AW1" s="844"/>
      <c r="AX1" s="844"/>
      <c r="AY1" s="841"/>
      <c r="AZ1" s="841"/>
      <c r="BA1" s="841"/>
      <c r="BB1" s="841"/>
      <c r="BC1" s="841"/>
      <c r="BD1" s="841"/>
      <c r="BE1" s="841"/>
      <c r="BF1" s="841"/>
    </row>
    <row r="2" spans="1:58" ht="15.75">
      <c r="A2" s="841"/>
      <c r="B2" s="845" t="s">
        <v>1214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5" t="s">
        <v>1214</v>
      </c>
      <c r="AT2" s="846"/>
      <c r="AU2" s="846"/>
      <c r="AV2" s="846"/>
      <c r="AW2" s="846"/>
      <c r="AX2" s="846"/>
      <c r="AY2" s="841"/>
      <c r="AZ2" s="841"/>
      <c r="BA2" s="841"/>
      <c r="BB2" s="841"/>
      <c r="BC2" s="841"/>
      <c r="BD2" s="841"/>
      <c r="BE2" s="841"/>
      <c r="BF2" s="841"/>
    </row>
    <row r="3" spans="1:58" ht="15.75">
      <c r="A3" s="841"/>
      <c r="B3" s="845" t="s">
        <v>1213</v>
      </c>
      <c r="C3" s="841"/>
      <c r="D3" s="841"/>
      <c r="E3" s="841"/>
      <c r="F3" s="841"/>
      <c r="G3" s="841"/>
      <c r="H3" s="841"/>
      <c r="I3" s="841"/>
      <c r="J3" s="841"/>
      <c r="K3" s="841"/>
      <c r="L3" s="841"/>
      <c r="M3" s="841"/>
      <c r="N3" s="841"/>
      <c r="O3" s="841"/>
      <c r="P3" s="841"/>
      <c r="Q3" s="841"/>
      <c r="R3" s="841"/>
      <c r="S3" s="841"/>
      <c r="T3" s="841"/>
      <c r="U3" s="841"/>
      <c r="V3" s="841"/>
      <c r="W3" s="841"/>
      <c r="X3" s="841"/>
      <c r="Y3" s="841"/>
      <c r="Z3" s="841"/>
      <c r="AA3" s="841"/>
      <c r="AB3" s="841"/>
      <c r="AC3" s="841"/>
      <c r="AD3" s="841"/>
      <c r="AE3" s="841"/>
      <c r="AF3" s="841"/>
      <c r="AG3" s="841"/>
      <c r="AH3" s="841"/>
      <c r="AI3" s="841"/>
      <c r="AJ3" s="841"/>
      <c r="AK3" s="841"/>
      <c r="AL3" s="841"/>
      <c r="AM3" s="841"/>
      <c r="AN3" s="841"/>
      <c r="AO3" s="841"/>
      <c r="AP3" s="841"/>
      <c r="AQ3" s="841"/>
      <c r="AR3" s="841"/>
      <c r="AS3" s="845" t="s">
        <v>1213</v>
      </c>
      <c r="AT3" s="847"/>
      <c r="AU3" s="847"/>
      <c r="AV3" s="847"/>
      <c r="AW3" s="847"/>
      <c r="AX3" s="847"/>
      <c r="AY3" s="841"/>
      <c r="AZ3" s="841"/>
      <c r="BA3" s="841"/>
      <c r="BB3" s="841"/>
      <c r="BC3" s="841"/>
      <c r="BD3" s="841"/>
      <c r="BE3" s="841"/>
      <c r="BF3" s="841"/>
    </row>
    <row r="4" spans="1:58" s="691" customFormat="1" ht="86.25" customHeight="1">
      <c r="A4" s="1050"/>
      <c r="B4" s="1050"/>
      <c r="C4" s="1050"/>
      <c r="D4" s="1050"/>
      <c r="E4" s="1050"/>
      <c r="F4" s="1050"/>
      <c r="G4" s="1050"/>
      <c r="H4" s="1050"/>
      <c r="I4" s="1050"/>
      <c r="J4" s="1050"/>
      <c r="K4" s="1050"/>
      <c r="L4" s="1050"/>
      <c r="M4" s="1050"/>
      <c r="N4" s="1050"/>
      <c r="O4" s="1050"/>
      <c r="P4" s="1050"/>
      <c r="Q4" s="1050"/>
      <c r="R4" s="1050"/>
      <c r="S4" s="1050"/>
      <c r="T4" s="1050"/>
      <c r="U4" s="1050"/>
      <c r="V4" s="1050"/>
      <c r="W4" s="1050"/>
      <c r="X4" s="1050"/>
      <c r="Y4" s="1050"/>
      <c r="Z4" s="1050"/>
      <c r="AA4" s="1050"/>
      <c r="AB4" s="1050"/>
      <c r="AC4" s="1050"/>
      <c r="AD4" s="1050"/>
      <c r="AE4" s="1050"/>
      <c r="AF4" s="1050"/>
      <c r="AG4" s="1050"/>
      <c r="AH4" s="1050"/>
      <c r="AI4" s="1050"/>
      <c r="AJ4" s="1050"/>
      <c r="AK4" s="1050"/>
      <c r="AL4" s="1050"/>
      <c r="AM4" s="1050"/>
      <c r="AN4" s="1050"/>
      <c r="AO4" s="1050"/>
      <c r="AP4" s="1050"/>
      <c r="AQ4" s="1050"/>
      <c r="AR4" s="1050"/>
      <c r="AS4" s="1050"/>
      <c r="AT4" s="1050"/>
      <c r="AU4" s="1050"/>
      <c r="AV4" s="1270"/>
      <c r="AW4" s="1270"/>
      <c r="AX4" s="1270"/>
      <c r="AY4" s="347"/>
      <c r="AZ4" s="848"/>
      <c r="BA4" s="845"/>
      <c r="BB4" s="846"/>
      <c r="BC4" s="846"/>
      <c r="BD4" s="846"/>
      <c r="BE4" s="846"/>
      <c r="BF4" s="846"/>
    </row>
    <row r="5" spans="1:58" s="689" customFormat="1" ht="21.6" customHeight="1">
      <c r="A5" s="1051"/>
      <c r="B5" s="1051"/>
      <c r="C5" s="1051"/>
      <c r="D5" s="1051"/>
      <c r="E5" s="355"/>
      <c r="F5" s="355"/>
      <c r="G5" s="1272"/>
      <c r="H5" s="1272"/>
      <c r="I5" s="1272"/>
      <c r="J5" s="1272"/>
      <c r="K5" s="356"/>
      <c r="L5" s="356"/>
      <c r="M5" s="356"/>
      <c r="N5" s="355"/>
      <c r="O5" s="357"/>
      <c r="P5" s="357"/>
      <c r="Q5" s="357"/>
      <c r="R5" s="358"/>
      <c r="S5" s="358"/>
      <c r="T5" s="358"/>
      <c r="U5" s="358"/>
      <c r="V5" s="358"/>
      <c r="W5" s="358"/>
      <c r="X5" s="358"/>
      <c r="Y5" s="356"/>
      <c r="Z5" s="356"/>
      <c r="AA5" s="356"/>
      <c r="AB5" s="356"/>
      <c r="AC5" s="356"/>
      <c r="AD5" s="355"/>
      <c r="AE5" s="355"/>
      <c r="AF5" s="919"/>
      <c r="AG5" s="919"/>
      <c r="AH5" s="919"/>
      <c r="AI5" s="919"/>
      <c r="AJ5" s="919"/>
      <c r="AK5" s="919"/>
      <c r="AL5" s="919"/>
      <c r="AM5" s="919"/>
      <c r="AN5" s="919"/>
      <c r="AO5" s="919"/>
      <c r="AP5" s="919"/>
      <c r="AQ5" s="919"/>
      <c r="AR5" s="361"/>
      <c r="AS5" s="849"/>
      <c r="AT5" s="849"/>
      <c r="AU5" s="361"/>
      <c r="AV5" s="1271"/>
      <c r="AW5" s="1271"/>
      <c r="AX5" s="1271"/>
      <c r="AY5" s="347"/>
      <c r="AZ5" s="850"/>
      <c r="BA5" s="851"/>
      <c r="BB5" s="851"/>
      <c r="BC5" s="851"/>
      <c r="BD5" s="851"/>
      <c r="BE5" s="851"/>
      <c r="BF5" s="851"/>
    </row>
    <row r="6" spans="1:58" s="689" customFormat="1" ht="22.5">
      <c r="A6" s="1051"/>
      <c r="B6" s="1051"/>
      <c r="C6" s="1051"/>
      <c r="D6" s="1051"/>
      <c r="E6" s="362"/>
      <c r="F6" s="362"/>
      <c r="G6" s="358"/>
      <c r="H6" s="358"/>
      <c r="I6" s="358"/>
      <c r="J6" s="358"/>
      <c r="K6" s="363"/>
      <c r="L6" s="363"/>
      <c r="M6" s="357"/>
      <c r="N6" s="363"/>
      <c r="O6" s="364"/>
      <c r="P6" s="357"/>
      <c r="Q6" s="357"/>
      <c r="R6" s="358"/>
      <c r="S6" s="358"/>
      <c r="T6" s="365"/>
      <c r="U6" s="358"/>
      <c r="V6" s="358"/>
      <c r="W6" s="358"/>
      <c r="X6" s="358"/>
      <c r="Y6" s="355"/>
      <c r="Z6" s="355"/>
      <c r="AA6" s="355"/>
      <c r="AB6" s="355"/>
      <c r="AC6" s="355"/>
      <c r="AD6" s="366"/>
      <c r="AE6" s="362"/>
      <c r="AF6" s="919"/>
      <c r="AG6" s="919"/>
      <c r="AH6" s="919"/>
      <c r="AI6" s="919"/>
      <c r="AJ6" s="919"/>
      <c r="AK6" s="919"/>
      <c r="AL6" s="919"/>
      <c r="AM6" s="919"/>
      <c r="AN6" s="919"/>
      <c r="AO6" s="919"/>
      <c r="AP6" s="919"/>
      <c r="AQ6" s="919"/>
      <c r="AR6" s="361"/>
      <c r="AS6" s="849"/>
      <c r="AT6" s="849"/>
      <c r="AU6" s="361"/>
      <c r="AV6" s="1271"/>
      <c r="AW6" s="1271"/>
      <c r="AX6" s="1271"/>
      <c r="AY6" s="347"/>
      <c r="AZ6" s="850"/>
      <c r="BA6" s="850"/>
      <c r="BB6" s="850"/>
      <c r="BC6" s="850"/>
      <c r="BD6" s="850"/>
      <c r="BE6" s="850"/>
      <c r="BF6" s="850"/>
    </row>
    <row r="7" spans="1:58" s="689" customFormat="1" ht="19.5" thickBot="1">
      <c r="A7" s="1051"/>
      <c r="B7" s="1051"/>
      <c r="C7" s="1051"/>
      <c r="D7" s="1051"/>
      <c r="E7" s="362"/>
      <c r="F7" s="362"/>
      <c r="G7" s="362"/>
      <c r="H7" s="362"/>
      <c r="I7" s="362"/>
      <c r="J7" s="362"/>
      <c r="K7" s="362"/>
      <c r="L7" s="367"/>
      <c r="M7" s="362"/>
      <c r="N7" s="362"/>
      <c r="O7" s="362"/>
      <c r="P7" s="362"/>
      <c r="Q7" s="362"/>
      <c r="R7" s="362"/>
      <c r="S7" s="366"/>
      <c r="T7" s="366"/>
      <c r="U7" s="366"/>
      <c r="V7" s="366"/>
      <c r="W7" s="366"/>
      <c r="X7" s="366"/>
      <c r="Y7" s="366"/>
      <c r="Z7" s="366"/>
      <c r="AA7" s="366"/>
      <c r="AB7" s="366"/>
      <c r="AC7" s="366"/>
      <c r="AD7" s="366"/>
      <c r="AE7" s="362"/>
      <c r="AF7" s="919"/>
      <c r="AG7" s="919"/>
      <c r="AH7" s="919"/>
      <c r="AI7" s="919"/>
      <c r="AJ7" s="919"/>
      <c r="AK7" s="919"/>
      <c r="AL7" s="919"/>
      <c r="AM7" s="919"/>
      <c r="AN7" s="919"/>
      <c r="AO7" s="919"/>
      <c r="AP7" s="919"/>
      <c r="AQ7" s="919"/>
      <c r="AR7" s="361"/>
      <c r="AS7" s="849"/>
      <c r="AT7" s="849"/>
      <c r="AU7" s="361"/>
      <c r="AV7" s="1271"/>
      <c r="AW7" s="1271"/>
      <c r="AX7" s="1271"/>
      <c r="AY7" s="347"/>
      <c r="AZ7" s="850"/>
      <c r="BA7" s="850"/>
      <c r="BB7" s="850"/>
      <c r="BC7" s="850"/>
      <c r="BD7" s="850"/>
      <c r="BE7" s="850"/>
      <c r="BF7" s="850"/>
    </row>
    <row r="8" spans="1:58" s="853" customFormat="1" ht="27" customHeight="1">
      <c r="A8" s="1571" t="s">
        <v>9</v>
      </c>
      <c r="B8" s="1577" t="s">
        <v>10</v>
      </c>
      <c r="C8" s="1570" t="s">
        <v>11</v>
      </c>
      <c r="D8" s="1570" t="s">
        <v>12</v>
      </c>
      <c r="E8" s="1569" t="s">
        <v>13</v>
      </c>
      <c r="F8" s="1569"/>
      <c r="G8" s="1569"/>
      <c r="H8" s="1569"/>
      <c r="I8" s="1569"/>
      <c r="J8" s="1569"/>
      <c r="K8" s="1569" t="s">
        <v>14</v>
      </c>
      <c r="L8" s="1569"/>
      <c r="M8" s="1570" t="s">
        <v>15</v>
      </c>
      <c r="N8" s="1569" t="s">
        <v>16</v>
      </c>
      <c r="O8" s="1569" t="s">
        <v>17</v>
      </c>
      <c r="P8" s="1569"/>
      <c r="Q8" s="1570" t="s">
        <v>1211</v>
      </c>
      <c r="R8" s="1569" t="s">
        <v>18</v>
      </c>
      <c r="S8" s="1569" t="s">
        <v>19</v>
      </c>
      <c r="T8" s="1573" t="s">
        <v>1301</v>
      </c>
      <c r="U8" s="1574"/>
      <c r="V8" s="1574"/>
      <c r="W8" s="1574"/>
      <c r="X8" s="1574"/>
      <c r="Y8" s="1574"/>
      <c r="Z8" s="1574"/>
      <c r="AA8" s="1574"/>
      <c r="AB8" s="1574"/>
      <c r="AC8" s="1574"/>
      <c r="AD8" s="1574"/>
      <c r="AE8" s="1574"/>
      <c r="AF8" s="1574"/>
      <c r="AG8" s="1574"/>
      <c r="AH8" s="1574"/>
      <c r="AI8" s="1574"/>
      <c r="AJ8" s="1574"/>
      <c r="AK8" s="1574"/>
      <c r="AL8" s="1574"/>
      <c r="AM8" s="1574"/>
      <c r="AN8" s="1574"/>
      <c r="AO8" s="1574"/>
      <c r="AP8" s="1574"/>
      <c r="AQ8" s="1574"/>
      <c r="AR8" s="1574"/>
      <c r="AS8" s="1574"/>
      <c r="AT8" s="1574"/>
      <c r="AU8" s="1574"/>
      <c r="AV8" s="1574"/>
      <c r="AW8" s="1574"/>
      <c r="AX8" s="1574"/>
      <c r="AY8" s="1575" t="s">
        <v>21</v>
      </c>
      <c r="AZ8" s="852"/>
      <c r="BA8" s="852"/>
      <c r="BB8" s="852"/>
      <c r="BC8" s="852"/>
      <c r="BD8" s="852"/>
      <c r="BE8" s="852"/>
      <c r="BF8" s="852"/>
    </row>
    <row r="9" spans="1:58" s="853" customFormat="1">
      <c r="A9" s="1572"/>
      <c r="B9" s="1578"/>
      <c r="C9" s="1044"/>
      <c r="D9" s="1044"/>
      <c r="E9" s="1041" t="s">
        <v>22</v>
      </c>
      <c r="F9" s="1041"/>
      <c r="G9" s="1034"/>
      <c r="H9" s="1041" t="s">
        <v>23</v>
      </c>
      <c r="I9" s="1041"/>
      <c r="J9" s="1041"/>
      <c r="K9" s="1041"/>
      <c r="L9" s="1041"/>
      <c r="M9" s="1044"/>
      <c r="N9" s="1041"/>
      <c r="O9" s="1041"/>
      <c r="P9" s="1041"/>
      <c r="Q9" s="1044"/>
      <c r="R9" s="1041"/>
      <c r="S9" s="1041"/>
      <c r="T9" s="1122"/>
      <c r="U9" s="1123"/>
      <c r="V9" s="1123"/>
      <c r="W9" s="1123"/>
      <c r="X9" s="1123"/>
      <c r="Y9" s="1123"/>
      <c r="Z9" s="1123"/>
      <c r="AA9" s="1123"/>
      <c r="AB9" s="1123"/>
      <c r="AC9" s="1123"/>
      <c r="AD9" s="1123"/>
      <c r="AE9" s="1123"/>
      <c r="AF9" s="1123"/>
      <c r="AG9" s="1123"/>
      <c r="AH9" s="1123"/>
      <c r="AI9" s="1123"/>
      <c r="AJ9" s="1123"/>
      <c r="AK9" s="1123"/>
      <c r="AL9" s="1123"/>
      <c r="AM9" s="1123"/>
      <c r="AN9" s="1123"/>
      <c r="AO9" s="1123"/>
      <c r="AP9" s="1123"/>
      <c r="AQ9" s="1123"/>
      <c r="AR9" s="1123"/>
      <c r="AS9" s="1123"/>
      <c r="AT9" s="1123"/>
      <c r="AU9" s="1123"/>
      <c r="AV9" s="1123"/>
      <c r="AW9" s="1123"/>
      <c r="AX9" s="1123"/>
      <c r="AY9" s="1576"/>
      <c r="AZ9" s="852"/>
      <c r="BA9" s="852"/>
      <c r="BB9" s="852"/>
      <c r="BC9" s="852"/>
      <c r="BD9" s="852"/>
      <c r="BE9" s="852"/>
      <c r="BF9" s="852"/>
    </row>
    <row r="10" spans="1:58" s="853" customFormat="1" ht="21.75" customHeight="1">
      <c r="A10" s="1572"/>
      <c r="B10" s="1579"/>
      <c r="C10" s="1045"/>
      <c r="D10" s="1045"/>
      <c r="E10" s="915" t="s">
        <v>24</v>
      </c>
      <c r="F10" s="915" t="s">
        <v>25</v>
      </c>
      <c r="G10" s="915" t="s">
        <v>26</v>
      </c>
      <c r="H10" s="915" t="s">
        <v>24</v>
      </c>
      <c r="I10" s="915" t="s">
        <v>25</v>
      </c>
      <c r="J10" s="915" t="s">
        <v>26</v>
      </c>
      <c r="K10" s="915" t="s">
        <v>24</v>
      </c>
      <c r="L10" s="915" t="s">
        <v>26</v>
      </c>
      <c r="M10" s="1045"/>
      <c r="N10" s="1041"/>
      <c r="O10" s="915" t="s">
        <v>24</v>
      </c>
      <c r="P10" s="915" t="s">
        <v>26</v>
      </c>
      <c r="Q10" s="1045"/>
      <c r="R10" s="1041"/>
      <c r="S10" s="1041"/>
      <c r="T10" s="51">
        <v>1</v>
      </c>
      <c r="U10" s="51">
        <v>2</v>
      </c>
      <c r="V10" s="51">
        <v>3</v>
      </c>
      <c r="W10" s="51">
        <v>4</v>
      </c>
      <c r="X10" s="51">
        <v>5</v>
      </c>
      <c r="Y10" s="51">
        <v>6</v>
      </c>
      <c r="Z10" s="51">
        <v>7</v>
      </c>
      <c r="AA10" s="51">
        <v>8</v>
      </c>
      <c r="AB10" s="51">
        <v>9</v>
      </c>
      <c r="AC10" s="51">
        <v>10</v>
      </c>
      <c r="AD10" s="51">
        <v>11</v>
      </c>
      <c r="AE10" s="51">
        <v>12</v>
      </c>
      <c r="AF10" s="51">
        <v>13</v>
      </c>
      <c r="AG10" s="51">
        <v>14</v>
      </c>
      <c r="AH10" s="51">
        <v>15</v>
      </c>
      <c r="AI10" s="51">
        <v>16</v>
      </c>
      <c r="AJ10" s="51">
        <v>17</v>
      </c>
      <c r="AK10" s="51">
        <v>18</v>
      </c>
      <c r="AL10" s="51">
        <v>19</v>
      </c>
      <c r="AM10" s="51">
        <v>20</v>
      </c>
      <c r="AN10" s="51">
        <v>21</v>
      </c>
      <c r="AO10" s="51">
        <v>22</v>
      </c>
      <c r="AP10" s="51">
        <v>23</v>
      </c>
      <c r="AQ10" s="51">
        <v>24</v>
      </c>
      <c r="AR10" s="51">
        <v>25</v>
      </c>
      <c r="AS10" s="51">
        <v>26</v>
      </c>
      <c r="AT10" s="51">
        <v>27</v>
      </c>
      <c r="AU10" s="51">
        <v>28</v>
      </c>
      <c r="AV10" s="51">
        <v>29</v>
      </c>
      <c r="AW10" s="51">
        <v>30</v>
      </c>
      <c r="AX10" s="51">
        <v>31</v>
      </c>
      <c r="AY10" s="1576"/>
      <c r="AZ10" s="852"/>
      <c r="BA10" s="852"/>
      <c r="BB10" s="852"/>
      <c r="BC10" s="852"/>
      <c r="BD10" s="852"/>
      <c r="BE10" s="852"/>
      <c r="BF10" s="852"/>
    </row>
    <row r="11" spans="1:58" s="859" customFormat="1">
      <c r="A11" s="854">
        <v>1</v>
      </c>
      <c r="B11" s="855">
        <v>2</v>
      </c>
      <c r="C11" s="944">
        <v>3</v>
      </c>
      <c r="D11" s="944">
        <v>4</v>
      </c>
      <c r="E11" s="944">
        <v>5</v>
      </c>
      <c r="F11" s="944"/>
      <c r="G11" s="944"/>
      <c r="H11" s="944">
        <v>6</v>
      </c>
      <c r="I11" s="944"/>
      <c r="J11" s="944"/>
      <c r="K11" s="947" t="s">
        <v>27</v>
      </c>
      <c r="L11" s="948"/>
      <c r="M11" s="943" t="s">
        <v>28</v>
      </c>
      <c r="N11" s="943" t="s">
        <v>29</v>
      </c>
      <c r="O11" s="949">
        <v>10</v>
      </c>
      <c r="P11" s="950"/>
      <c r="Q11" s="944"/>
      <c r="R11" s="944">
        <v>11</v>
      </c>
      <c r="S11" s="71">
        <v>12</v>
      </c>
      <c r="T11" s="949">
        <v>13</v>
      </c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2"/>
      <c r="AY11" s="857">
        <v>14</v>
      </c>
      <c r="AZ11" s="858"/>
      <c r="BA11" s="858"/>
      <c r="BB11" s="858"/>
      <c r="BC11" s="858"/>
      <c r="BD11" s="858"/>
      <c r="BE11" s="858"/>
      <c r="BF11" s="858"/>
    </row>
    <row r="12" spans="1:58" ht="18.75">
      <c r="A12" s="860">
        <v>2</v>
      </c>
      <c r="B12" s="1552" t="s">
        <v>65</v>
      </c>
      <c r="C12" s="1552"/>
      <c r="D12" s="1552"/>
      <c r="E12" s="1552">
        <v>42045</v>
      </c>
      <c r="F12" s="1552"/>
      <c r="G12" s="1552"/>
      <c r="H12" s="1552">
        <v>42227</v>
      </c>
      <c r="I12" s="1552"/>
      <c r="J12" s="1552"/>
      <c r="K12" s="1552"/>
      <c r="L12" s="1552"/>
      <c r="M12" s="1552"/>
      <c r="N12" s="1552"/>
      <c r="O12" s="1552"/>
      <c r="P12" s="1552"/>
      <c r="Q12" s="1552"/>
      <c r="R12" s="1552"/>
      <c r="S12" s="1552"/>
      <c r="T12" s="1552"/>
      <c r="U12" s="1552"/>
      <c r="V12" s="1552"/>
      <c r="W12" s="1552"/>
      <c r="X12" s="1552"/>
      <c r="Y12" s="1552"/>
      <c r="Z12" s="1552"/>
      <c r="AA12" s="1552"/>
      <c r="AB12" s="1552"/>
      <c r="AC12" s="1552"/>
      <c r="AD12" s="1552"/>
      <c r="AE12" s="1552"/>
      <c r="AF12" s="1552"/>
      <c r="AG12" s="1552"/>
      <c r="AH12" s="1552"/>
      <c r="AI12" s="1552"/>
      <c r="AJ12" s="1552"/>
      <c r="AK12" s="1552"/>
      <c r="AL12" s="1552"/>
      <c r="AM12" s="1552"/>
      <c r="AN12" s="1552"/>
      <c r="AO12" s="1552"/>
      <c r="AP12" s="1552"/>
      <c r="AQ12" s="1552"/>
      <c r="AR12" s="1552"/>
      <c r="AS12" s="1552"/>
      <c r="AT12" s="1552"/>
      <c r="AU12" s="1552"/>
      <c r="AV12" s="1552"/>
      <c r="AW12" s="1552"/>
      <c r="AX12" s="1552"/>
      <c r="AY12" s="1553"/>
      <c r="AZ12" s="841"/>
      <c r="BA12" s="841"/>
      <c r="BB12" s="841"/>
      <c r="BC12" s="841"/>
      <c r="BD12" s="841"/>
      <c r="BE12" s="841"/>
      <c r="BF12" s="841"/>
    </row>
    <row r="13" spans="1:58" s="863" customFormat="1" ht="15" customHeight="1">
      <c r="A13" s="1583" t="s">
        <v>66</v>
      </c>
      <c r="B13" s="1567" t="s">
        <v>1081</v>
      </c>
      <c r="C13" s="1568" t="s">
        <v>33</v>
      </c>
      <c r="D13" s="1556">
        <v>35.229999999999997</v>
      </c>
      <c r="E13" s="969">
        <v>42047</v>
      </c>
      <c r="F13" s="969"/>
      <c r="G13" s="969">
        <v>42047</v>
      </c>
      <c r="H13" s="969">
        <v>42101</v>
      </c>
      <c r="I13" s="1125">
        <v>42369</v>
      </c>
      <c r="J13" s="1125"/>
      <c r="K13" s="1554">
        <f>Ноябрь!L13+O13</f>
        <v>35.230000000000004</v>
      </c>
      <c r="L13" s="1565">
        <f>Ноябрь!L13+P13</f>
        <v>32.85</v>
      </c>
      <c r="M13" s="964">
        <f>D13-L13</f>
        <v>2.3799999999999955</v>
      </c>
      <c r="N13" s="964">
        <f>L13/D13*100</f>
        <v>93.244393982401377</v>
      </c>
      <c r="O13" s="964">
        <f>SUM(T13:AX13)</f>
        <v>2.38</v>
      </c>
      <c r="P13" s="964">
        <f>SUM(T14:AX14)</f>
        <v>0</v>
      </c>
      <c r="Q13" s="966">
        <v>2</v>
      </c>
      <c r="R13" s="964">
        <f t="shared" ref="R13:R21" si="0">P13/O13*100</f>
        <v>0</v>
      </c>
      <c r="S13" s="861" t="s">
        <v>34</v>
      </c>
      <c r="T13" s="50">
        <v>0.08</v>
      </c>
      <c r="U13" s="50">
        <v>0.08</v>
      </c>
      <c r="V13" s="50">
        <v>0.08</v>
      </c>
      <c r="W13" s="50">
        <v>0.08</v>
      </c>
      <c r="X13" s="50">
        <v>0.08</v>
      </c>
      <c r="Y13" s="50">
        <v>0.08</v>
      </c>
      <c r="Z13" s="50">
        <v>0.08</v>
      </c>
      <c r="AA13" s="50">
        <v>0.08</v>
      </c>
      <c r="AB13" s="50">
        <v>0.08</v>
      </c>
      <c r="AC13" s="50">
        <v>0.08</v>
      </c>
      <c r="AD13" s="50">
        <v>0.08</v>
      </c>
      <c r="AE13" s="50">
        <v>0.08</v>
      </c>
      <c r="AF13" s="50">
        <v>0.08</v>
      </c>
      <c r="AG13" s="50">
        <v>0.08</v>
      </c>
      <c r="AH13" s="50">
        <v>0.08</v>
      </c>
      <c r="AI13" s="50">
        <v>0.08</v>
      </c>
      <c r="AJ13" s="50">
        <v>0.08</v>
      </c>
      <c r="AK13" s="50">
        <v>0.08</v>
      </c>
      <c r="AL13" s="50">
        <v>0.08</v>
      </c>
      <c r="AM13" s="50">
        <v>0.08</v>
      </c>
      <c r="AN13" s="50">
        <v>0.08</v>
      </c>
      <c r="AO13" s="50">
        <v>7.0000000000000007E-2</v>
      </c>
      <c r="AP13" s="50">
        <v>7.0000000000000007E-2</v>
      </c>
      <c r="AQ13" s="50">
        <v>7.0000000000000007E-2</v>
      </c>
      <c r="AR13" s="50">
        <v>7.0000000000000007E-2</v>
      </c>
      <c r="AS13" s="50">
        <v>7.0000000000000007E-2</v>
      </c>
      <c r="AT13" s="50">
        <v>7.0000000000000007E-2</v>
      </c>
      <c r="AU13" s="50">
        <v>7.0000000000000007E-2</v>
      </c>
      <c r="AV13" s="50">
        <v>7.0000000000000007E-2</v>
      </c>
      <c r="AW13" s="50">
        <v>7.0000000000000007E-2</v>
      </c>
      <c r="AX13" s="50">
        <v>7.0000000000000007E-2</v>
      </c>
      <c r="AY13" s="1561"/>
      <c r="AZ13" s="862"/>
      <c r="BA13" s="862"/>
      <c r="BB13" s="862"/>
      <c r="BC13" s="862"/>
      <c r="BD13" s="862"/>
      <c r="BE13" s="862"/>
      <c r="BF13" s="862"/>
    </row>
    <row r="14" spans="1:58" s="863" customFormat="1" ht="15" customHeight="1">
      <c r="A14" s="1583"/>
      <c r="B14" s="1567"/>
      <c r="C14" s="1568"/>
      <c r="D14" s="1556"/>
      <c r="E14" s="969"/>
      <c r="F14" s="969"/>
      <c r="G14" s="969"/>
      <c r="H14" s="969"/>
      <c r="I14" s="1125"/>
      <c r="J14" s="1125"/>
      <c r="K14" s="1554"/>
      <c r="L14" s="1566"/>
      <c r="M14" s="964"/>
      <c r="N14" s="964"/>
      <c r="O14" s="964"/>
      <c r="P14" s="964"/>
      <c r="Q14" s="967"/>
      <c r="R14" s="964"/>
      <c r="S14" s="864" t="s">
        <v>35</v>
      </c>
      <c r="T14" s="314"/>
      <c r="U14" s="314"/>
      <c r="V14" s="314"/>
      <c r="W14" s="314"/>
      <c r="X14" s="314"/>
      <c r="Y14" s="314"/>
      <c r="Z14" s="314"/>
      <c r="AA14" s="314"/>
      <c r="AB14" s="314"/>
      <c r="AC14" s="314"/>
      <c r="AD14" s="314"/>
      <c r="AE14" s="314"/>
      <c r="AF14" s="314"/>
      <c r="AG14" s="314"/>
      <c r="AH14" s="314"/>
      <c r="AI14" s="314"/>
      <c r="AJ14" s="314"/>
      <c r="AK14" s="314"/>
      <c r="AL14" s="314"/>
      <c r="AM14" s="314"/>
      <c r="AN14" s="314"/>
      <c r="AO14" s="314"/>
      <c r="AP14" s="314"/>
      <c r="AQ14" s="314"/>
      <c r="AR14" s="314"/>
      <c r="AS14" s="314"/>
      <c r="AT14" s="314"/>
      <c r="AU14" s="314"/>
      <c r="AV14" s="314"/>
      <c r="AW14" s="314"/>
      <c r="AX14" s="314"/>
      <c r="AY14" s="1562"/>
      <c r="AZ14" s="862"/>
      <c r="BA14" s="862"/>
      <c r="BB14" s="862"/>
      <c r="BC14" s="862"/>
      <c r="BD14" s="862"/>
      <c r="BE14" s="862"/>
      <c r="BF14" s="862"/>
    </row>
    <row r="15" spans="1:58" s="863" customFormat="1" ht="15" customHeight="1">
      <c r="A15" s="1584" t="s">
        <v>67</v>
      </c>
      <c r="B15" s="1567" t="s">
        <v>1082</v>
      </c>
      <c r="C15" s="1568" t="s">
        <v>33</v>
      </c>
      <c r="D15" s="1556">
        <v>35.229999999999997</v>
      </c>
      <c r="E15" s="969">
        <v>42072</v>
      </c>
      <c r="F15" s="969"/>
      <c r="G15" s="969">
        <v>42075</v>
      </c>
      <c r="H15" s="969">
        <v>42101</v>
      </c>
      <c r="I15" s="1125">
        <v>42448</v>
      </c>
      <c r="J15" s="1125"/>
      <c r="K15" s="1554">
        <f>Ноябрь!L15+O15</f>
        <v>16.550000000000004</v>
      </c>
      <c r="L15" s="1565">
        <f>Ноябрь!L15+P15</f>
        <v>6.5500000000000007</v>
      </c>
      <c r="M15" s="964">
        <f>D15-L15</f>
        <v>28.679999999999996</v>
      </c>
      <c r="N15" s="964">
        <f>L15/D15*100</f>
        <v>18.59210899801306</v>
      </c>
      <c r="O15" s="964">
        <f>SUM(T15:AX15)</f>
        <v>10.000000000000002</v>
      </c>
      <c r="P15" s="964">
        <f>SUM(T16:AX16)</f>
        <v>0</v>
      </c>
      <c r="Q15" s="966"/>
      <c r="R15" s="964">
        <f t="shared" si="0"/>
        <v>0</v>
      </c>
      <c r="S15" s="861" t="s">
        <v>34</v>
      </c>
      <c r="T15" s="50">
        <v>0.33</v>
      </c>
      <c r="U15" s="50">
        <v>0.33</v>
      </c>
      <c r="V15" s="50">
        <v>0.33</v>
      </c>
      <c r="W15" s="50">
        <v>0.33</v>
      </c>
      <c r="X15" s="50">
        <v>0.33</v>
      </c>
      <c r="Y15" s="50">
        <v>0.33</v>
      </c>
      <c r="Z15" s="50">
        <v>0.33</v>
      </c>
      <c r="AA15" s="50">
        <v>0.33</v>
      </c>
      <c r="AB15" s="50">
        <v>0.33</v>
      </c>
      <c r="AC15" s="50">
        <v>0.33</v>
      </c>
      <c r="AD15" s="50">
        <v>0.33</v>
      </c>
      <c r="AE15" s="50">
        <v>0.33</v>
      </c>
      <c r="AF15" s="50">
        <v>0.33</v>
      </c>
      <c r="AG15" s="50">
        <v>0.33</v>
      </c>
      <c r="AH15" s="50">
        <v>0.33</v>
      </c>
      <c r="AI15" s="50">
        <v>0.33</v>
      </c>
      <c r="AJ15" s="50">
        <v>0.33</v>
      </c>
      <c r="AK15" s="50">
        <v>0.33</v>
      </c>
      <c r="AL15" s="50">
        <v>0.33</v>
      </c>
      <c r="AM15" s="50">
        <v>0.33</v>
      </c>
      <c r="AN15" s="50">
        <v>0.33</v>
      </c>
      <c r="AO15" s="50">
        <v>0.33</v>
      </c>
      <c r="AP15" s="50">
        <v>0.33</v>
      </c>
      <c r="AQ15" s="50">
        <v>0.33</v>
      </c>
      <c r="AR15" s="50">
        <v>0.33</v>
      </c>
      <c r="AS15" s="50">
        <v>0.33</v>
      </c>
      <c r="AT15" s="50">
        <v>0.33</v>
      </c>
      <c r="AU15" s="50">
        <v>0.33</v>
      </c>
      <c r="AV15" s="50">
        <v>0.33</v>
      </c>
      <c r="AW15" s="50">
        <v>0.22</v>
      </c>
      <c r="AX15" s="50">
        <v>0.21</v>
      </c>
      <c r="AY15" s="1561"/>
      <c r="AZ15" s="862"/>
      <c r="BA15" s="862"/>
      <c r="BB15" s="862"/>
      <c r="BC15" s="862"/>
      <c r="BD15" s="862"/>
      <c r="BE15" s="862"/>
      <c r="BF15" s="862"/>
    </row>
    <row r="16" spans="1:58" s="863" customFormat="1" ht="15" customHeight="1">
      <c r="A16" s="1584"/>
      <c r="B16" s="1567"/>
      <c r="C16" s="1568"/>
      <c r="D16" s="1556"/>
      <c r="E16" s="969"/>
      <c r="F16" s="969"/>
      <c r="G16" s="969"/>
      <c r="H16" s="969"/>
      <c r="I16" s="1125"/>
      <c r="J16" s="1125"/>
      <c r="K16" s="1554"/>
      <c r="L16" s="1566"/>
      <c r="M16" s="964"/>
      <c r="N16" s="964"/>
      <c r="O16" s="964"/>
      <c r="P16" s="964"/>
      <c r="Q16" s="967"/>
      <c r="R16" s="964"/>
      <c r="S16" s="864" t="s">
        <v>35</v>
      </c>
      <c r="T16" s="314"/>
      <c r="U16" s="314"/>
      <c r="V16" s="314"/>
      <c r="W16" s="314"/>
      <c r="X16" s="314"/>
      <c r="Y16" s="314"/>
      <c r="Z16" s="314"/>
      <c r="AA16" s="314"/>
      <c r="AB16" s="314"/>
      <c r="AC16" s="314"/>
      <c r="AD16" s="314"/>
      <c r="AE16" s="314"/>
      <c r="AF16" s="314"/>
      <c r="AG16" s="314"/>
      <c r="AH16" s="314"/>
      <c r="AI16" s="314"/>
      <c r="AJ16" s="314"/>
      <c r="AK16" s="314"/>
      <c r="AL16" s="314"/>
      <c r="AM16" s="314"/>
      <c r="AN16" s="314"/>
      <c r="AO16" s="314"/>
      <c r="AP16" s="314"/>
      <c r="AQ16" s="314"/>
      <c r="AR16" s="314"/>
      <c r="AS16" s="314"/>
      <c r="AT16" s="314"/>
      <c r="AU16" s="314"/>
      <c r="AV16" s="314"/>
      <c r="AW16" s="314"/>
      <c r="AX16" s="314"/>
      <c r="AY16" s="1562"/>
      <c r="AZ16" s="862"/>
      <c r="BA16" s="862"/>
      <c r="BB16" s="862"/>
      <c r="BC16" s="862"/>
      <c r="BD16" s="862"/>
      <c r="BE16" s="862"/>
      <c r="BF16" s="862"/>
    </row>
    <row r="17" spans="1:58" s="863" customFormat="1" ht="15" customHeight="1">
      <c r="A17" s="1584" t="s">
        <v>68</v>
      </c>
      <c r="B17" s="1567" t="s">
        <v>1083</v>
      </c>
      <c r="C17" s="1568" t="s">
        <v>33</v>
      </c>
      <c r="D17" s="1556">
        <v>35.229999999999997</v>
      </c>
      <c r="E17" s="969">
        <v>42102</v>
      </c>
      <c r="F17" s="969"/>
      <c r="G17" s="969">
        <v>42102</v>
      </c>
      <c r="H17" s="969">
        <v>42118</v>
      </c>
      <c r="I17" s="1582">
        <v>42369</v>
      </c>
      <c r="J17" s="1125"/>
      <c r="K17" s="1554">
        <f>Ноябрь!L17+O17</f>
        <v>35.520000000000003</v>
      </c>
      <c r="L17" s="1565">
        <f>Ноябрь!L17+P17</f>
        <v>32</v>
      </c>
      <c r="M17" s="964">
        <f>D17-L17</f>
        <v>3.2299999999999969</v>
      </c>
      <c r="N17" s="964">
        <f>L17/D17*100</f>
        <v>90.831677547544714</v>
      </c>
      <c r="O17" s="964">
        <f>SUM(T17:AX17)</f>
        <v>3.5200000000000022</v>
      </c>
      <c r="P17" s="964">
        <f>SUM(T18:AX18)</f>
        <v>0</v>
      </c>
      <c r="Q17" s="966"/>
      <c r="R17" s="964">
        <f t="shared" si="0"/>
        <v>0</v>
      </c>
      <c r="S17" s="861" t="s">
        <v>34</v>
      </c>
      <c r="T17" s="50">
        <v>0.12</v>
      </c>
      <c r="U17" s="50">
        <v>0.12</v>
      </c>
      <c r="V17" s="50">
        <v>0.12</v>
      </c>
      <c r="W17" s="50">
        <v>0.12</v>
      </c>
      <c r="X17" s="50">
        <v>0.12</v>
      </c>
      <c r="Y17" s="50">
        <v>0.12</v>
      </c>
      <c r="Z17" s="50">
        <v>0.12</v>
      </c>
      <c r="AA17" s="50">
        <v>0.12</v>
      </c>
      <c r="AB17" s="50">
        <v>0.12</v>
      </c>
      <c r="AC17" s="50">
        <v>0.12</v>
      </c>
      <c r="AD17" s="50">
        <v>0.12</v>
      </c>
      <c r="AE17" s="50">
        <v>0.12</v>
      </c>
      <c r="AF17" s="50">
        <v>0.12</v>
      </c>
      <c r="AG17" s="50">
        <v>0.12</v>
      </c>
      <c r="AH17" s="50">
        <v>0.12</v>
      </c>
      <c r="AI17" s="50">
        <v>0.12</v>
      </c>
      <c r="AJ17" s="50">
        <v>0.12</v>
      </c>
      <c r="AK17" s="50">
        <v>0.12</v>
      </c>
      <c r="AL17" s="50">
        <v>0.12</v>
      </c>
      <c r="AM17" s="50">
        <v>0.12</v>
      </c>
      <c r="AN17" s="50">
        <v>0.12</v>
      </c>
      <c r="AO17" s="50">
        <v>0.12</v>
      </c>
      <c r="AP17" s="50">
        <v>0.12</v>
      </c>
      <c r="AQ17" s="50">
        <v>0.12</v>
      </c>
      <c r="AR17" s="50">
        <v>0.12</v>
      </c>
      <c r="AS17" s="50">
        <v>0.12</v>
      </c>
      <c r="AT17" s="50">
        <v>0.12</v>
      </c>
      <c r="AU17" s="50">
        <v>0.12</v>
      </c>
      <c r="AV17" s="50">
        <v>0.12</v>
      </c>
      <c r="AW17" s="50">
        <v>0.02</v>
      </c>
      <c r="AX17" s="50">
        <v>0.02</v>
      </c>
      <c r="AY17" s="1561"/>
      <c r="AZ17" s="862"/>
      <c r="BA17" s="862"/>
      <c r="BB17" s="862"/>
      <c r="BC17" s="862"/>
      <c r="BD17" s="862"/>
      <c r="BE17" s="862"/>
      <c r="BF17" s="862"/>
    </row>
    <row r="18" spans="1:58" s="863" customFormat="1" ht="15" customHeight="1">
      <c r="A18" s="1584"/>
      <c r="B18" s="1567"/>
      <c r="C18" s="1568"/>
      <c r="D18" s="1556"/>
      <c r="E18" s="969"/>
      <c r="F18" s="969"/>
      <c r="G18" s="969"/>
      <c r="H18" s="969"/>
      <c r="I18" s="1582"/>
      <c r="J18" s="1125"/>
      <c r="K18" s="1554"/>
      <c r="L18" s="1566"/>
      <c r="M18" s="964"/>
      <c r="N18" s="964"/>
      <c r="O18" s="964"/>
      <c r="P18" s="964"/>
      <c r="Q18" s="967"/>
      <c r="R18" s="964"/>
      <c r="S18" s="864" t="s">
        <v>35</v>
      </c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14"/>
      <c r="AE18" s="314"/>
      <c r="AF18" s="314"/>
      <c r="AG18" s="314"/>
      <c r="AH18" s="314"/>
      <c r="AI18" s="314"/>
      <c r="AJ18" s="314"/>
      <c r="AK18" s="314"/>
      <c r="AL18" s="314"/>
      <c r="AM18" s="314"/>
      <c r="AN18" s="314"/>
      <c r="AO18" s="314"/>
      <c r="AP18" s="314"/>
      <c r="AQ18" s="314"/>
      <c r="AR18" s="314"/>
      <c r="AS18" s="314"/>
      <c r="AT18" s="314"/>
      <c r="AU18" s="314"/>
      <c r="AV18" s="314"/>
      <c r="AW18" s="314"/>
      <c r="AX18" s="314"/>
      <c r="AY18" s="1562"/>
      <c r="AZ18" s="862"/>
      <c r="BA18" s="862"/>
      <c r="BB18" s="862"/>
      <c r="BC18" s="862"/>
      <c r="BD18" s="862"/>
      <c r="BE18" s="862"/>
      <c r="BF18" s="862"/>
    </row>
    <row r="19" spans="1:58" s="863" customFormat="1" ht="15" customHeight="1">
      <c r="A19" s="1584" t="s">
        <v>69</v>
      </c>
      <c r="B19" s="1567" t="s">
        <v>1085</v>
      </c>
      <c r="C19" s="1568" t="s">
        <v>33</v>
      </c>
      <c r="D19" s="1556">
        <v>35.229999999999997</v>
      </c>
      <c r="E19" s="969">
        <v>42090</v>
      </c>
      <c r="F19" s="969"/>
      <c r="G19" s="969">
        <v>42170</v>
      </c>
      <c r="H19" s="969">
        <v>42119</v>
      </c>
      <c r="I19" s="1125">
        <v>42446</v>
      </c>
      <c r="J19" s="1125"/>
      <c r="K19" s="1554">
        <f>Ноябрь!L19+O19</f>
        <v>15.860000000000003</v>
      </c>
      <c r="L19" s="1565">
        <f>Ноябрь!L19+P19</f>
        <v>5.86</v>
      </c>
      <c r="M19" s="964">
        <f>D19-L19</f>
        <v>29.369999999999997</v>
      </c>
      <c r="N19" s="964">
        <f>L19/D19*100</f>
        <v>16.633550950894126</v>
      </c>
      <c r="O19" s="964">
        <f>SUM(T19:AX19)</f>
        <v>10.000000000000002</v>
      </c>
      <c r="P19" s="964">
        <f>SUM(T20:AX20)</f>
        <v>0</v>
      </c>
      <c r="Q19" s="966"/>
      <c r="R19" s="964">
        <f t="shared" si="0"/>
        <v>0</v>
      </c>
      <c r="S19" s="861" t="s">
        <v>34</v>
      </c>
      <c r="T19" s="50">
        <v>0.33</v>
      </c>
      <c r="U19" s="50">
        <v>0.33</v>
      </c>
      <c r="V19" s="50">
        <v>0.33</v>
      </c>
      <c r="W19" s="50">
        <v>0.33</v>
      </c>
      <c r="X19" s="50">
        <v>0.33</v>
      </c>
      <c r="Y19" s="50">
        <v>0.33</v>
      </c>
      <c r="Z19" s="50">
        <v>0.33</v>
      </c>
      <c r="AA19" s="50">
        <v>0.33</v>
      </c>
      <c r="AB19" s="50">
        <v>0.33</v>
      </c>
      <c r="AC19" s="50">
        <v>0.33</v>
      </c>
      <c r="AD19" s="50">
        <v>0.33</v>
      </c>
      <c r="AE19" s="50">
        <v>0.33</v>
      </c>
      <c r="AF19" s="50">
        <v>0.33</v>
      </c>
      <c r="AG19" s="50">
        <v>0.33</v>
      </c>
      <c r="AH19" s="50">
        <v>0.33</v>
      </c>
      <c r="AI19" s="50">
        <v>0.33</v>
      </c>
      <c r="AJ19" s="50">
        <v>0.33</v>
      </c>
      <c r="AK19" s="50">
        <v>0.33</v>
      </c>
      <c r="AL19" s="50">
        <v>0.33</v>
      </c>
      <c r="AM19" s="50">
        <v>0.33</v>
      </c>
      <c r="AN19" s="50">
        <v>0.33</v>
      </c>
      <c r="AO19" s="50">
        <v>0.33</v>
      </c>
      <c r="AP19" s="50">
        <v>0.33</v>
      </c>
      <c r="AQ19" s="50">
        <v>0.33</v>
      </c>
      <c r="AR19" s="50">
        <v>0.33</v>
      </c>
      <c r="AS19" s="50">
        <v>0.33</v>
      </c>
      <c r="AT19" s="50">
        <v>0.33</v>
      </c>
      <c r="AU19" s="50">
        <v>0.33</v>
      </c>
      <c r="AV19" s="50">
        <v>0.33</v>
      </c>
      <c r="AW19" s="50">
        <v>0.22</v>
      </c>
      <c r="AX19" s="50">
        <v>0.21</v>
      </c>
      <c r="AY19" s="1561"/>
      <c r="AZ19" s="862"/>
      <c r="BA19" s="862"/>
      <c r="BB19" s="862"/>
      <c r="BC19" s="862"/>
      <c r="BD19" s="862"/>
      <c r="BE19" s="862"/>
      <c r="BF19" s="862"/>
    </row>
    <row r="20" spans="1:58" s="863" customFormat="1" ht="15" customHeight="1">
      <c r="A20" s="1584"/>
      <c r="B20" s="1567"/>
      <c r="C20" s="1568"/>
      <c r="D20" s="1556"/>
      <c r="E20" s="969"/>
      <c r="F20" s="969"/>
      <c r="G20" s="969"/>
      <c r="H20" s="969"/>
      <c r="I20" s="1125"/>
      <c r="J20" s="1125"/>
      <c r="K20" s="1554"/>
      <c r="L20" s="1566"/>
      <c r="M20" s="964"/>
      <c r="N20" s="964"/>
      <c r="O20" s="964"/>
      <c r="P20" s="964"/>
      <c r="Q20" s="967"/>
      <c r="R20" s="964"/>
      <c r="S20" s="864" t="s">
        <v>35</v>
      </c>
      <c r="T20" s="314"/>
      <c r="U20" s="314"/>
      <c r="V20" s="314"/>
      <c r="W20" s="314"/>
      <c r="X20" s="314"/>
      <c r="Y20" s="314"/>
      <c r="Z20" s="314"/>
      <c r="AA20" s="314"/>
      <c r="AB20" s="314"/>
      <c r="AC20" s="314"/>
      <c r="AD20" s="314"/>
      <c r="AE20" s="314"/>
      <c r="AF20" s="314"/>
      <c r="AG20" s="314"/>
      <c r="AH20" s="314"/>
      <c r="AI20" s="314"/>
      <c r="AJ20" s="314"/>
      <c r="AK20" s="314"/>
      <c r="AL20" s="314"/>
      <c r="AM20" s="314"/>
      <c r="AN20" s="314"/>
      <c r="AO20" s="314"/>
      <c r="AP20" s="314"/>
      <c r="AQ20" s="314"/>
      <c r="AR20" s="314"/>
      <c r="AS20" s="314"/>
      <c r="AT20" s="314"/>
      <c r="AU20" s="314"/>
      <c r="AV20" s="314"/>
      <c r="AW20" s="314"/>
      <c r="AX20" s="314"/>
      <c r="AY20" s="1562"/>
      <c r="AZ20" s="862"/>
      <c r="BA20" s="862"/>
      <c r="BB20" s="862"/>
      <c r="BC20" s="862"/>
      <c r="BD20" s="862"/>
      <c r="BE20" s="862"/>
      <c r="BF20" s="862"/>
    </row>
    <row r="21" spans="1:58" s="863" customFormat="1" ht="15" customHeight="1">
      <c r="A21" s="1584" t="s">
        <v>275</v>
      </c>
      <c r="B21" s="1567" t="s">
        <v>1084</v>
      </c>
      <c r="C21" s="1568" t="s">
        <v>33</v>
      </c>
      <c r="D21" s="1556">
        <v>35.229999999999997</v>
      </c>
      <c r="E21" s="969">
        <v>42065</v>
      </c>
      <c r="F21" s="969"/>
      <c r="G21" s="969">
        <v>42045</v>
      </c>
      <c r="H21" s="969">
        <v>42089</v>
      </c>
      <c r="I21" s="1125">
        <v>42443</v>
      </c>
      <c r="J21" s="1125"/>
      <c r="K21" s="1554">
        <f>Ноябрь!L21+O21</f>
        <v>11.472000000000001</v>
      </c>
      <c r="L21" s="1565">
        <f>Ноябрь!L21+P21</f>
        <v>1.472</v>
      </c>
      <c r="M21" s="964">
        <f>D21-L21</f>
        <v>33.757999999999996</v>
      </c>
      <c r="N21" s="964">
        <f>L21/D21*100</f>
        <v>4.1782571671870574</v>
      </c>
      <c r="O21" s="964">
        <f>SUM(T21:AX21)</f>
        <v>10.000000000000002</v>
      </c>
      <c r="P21" s="964">
        <f>SUM(T22:AX22)</f>
        <v>0</v>
      </c>
      <c r="Q21" s="966"/>
      <c r="R21" s="964">
        <f t="shared" si="0"/>
        <v>0</v>
      </c>
      <c r="S21" s="861" t="s">
        <v>34</v>
      </c>
      <c r="T21" s="50">
        <v>0.33</v>
      </c>
      <c r="U21" s="50">
        <v>0.33</v>
      </c>
      <c r="V21" s="50">
        <v>0.33</v>
      </c>
      <c r="W21" s="50">
        <v>0.33</v>
      </c>
      <c r="X21" s="50">
        <v>0.33</v>
      </c>
      <c r="Y21" s="50">
        <v>0.33</v>
      </c>
      <c r="Z21" s="50">
        <v>0.33</v>
      </c>
      <c r="AA21" s="50">
        <v>0.33</v>
      </c>
      <c r="AB21" s="50">
        <v>0.33</v>
      </c>
      <c r="AC21" s="50">
        <v>0.33</v>
      </c>
      <c r="AD21" s="50">
        <v>0.33</v>
      </c>
      <c r="AE21" s="50">
        <v>0.33</v>
      </c>
      <c r="AF21" s="50">
        <v>0.33</v>
      </c>
      <c r="AG21" s="50">
        <v>0.33</v>
      </c>
      <c r="AH21" s="50">
        <v>0.33</v>
      </c>
      <c r="AI21" s="50">
        <v>0.33</v>
      </c>
      <c r="AJ21" s="50">
        <v>0.33</v>
      </c>
      <c r="AK21" s="50">
        <v>0.33</v>
      </c>
      <c r="AL21" s="50">
        <v>0.33</v>
      </c>
      <c r="AM21" s="50">
        <v>0.33</v>
      </c>
      <c r="AN21" s="50">
        <v>0.33</v>
      </c>
      <c r="AO21" s="50">
        <v>0.33</v>
      </c>
      <c r="AP21" s="50">
        <v>0.33</v>
      </c>
      <c r="AQ21" s="50">
        <v>0.33</v>
      </c>
      <c r="AR21" s="50">
        <v>0.33</v>
      </c>
      <c r="AS21" s="50">
        <v>0.33</v>
      </c>
      <c r="AT21" s="50">
        <v>0.33</v>
      </c>
      <c r="AU21" s="50">
        <v>0.33</v>
      </c>
      <c r="AV21" s="50">
        <v>0.33</v>
      </c>
      <c r="AW21" s="50">
        <v>0.22</v>
      </c>
      <c r="AX21" s="50">
        <v>0.21</v>
      </c>
      <c r="AY21" s="1561"/>
      <c r="AZ21" s="862"/>
      <c r="BA21" s="862"/>
      <c r="BB21" s="862"/>
      <c r="BC21" s="862"/>
      <c r="BD21" s="862"/>
      <c r="BE21" s="862"/>
      <c r="BF21" s="862"/>
    </row>
    <row r="22" spans="1:58" s="863" customFormat="1" ht="15" customHeight="1">
      <c r="A22" s="1584"/>
      <c r="B22" s="1567"/>
      <c r="C22" s="1568"/>
      <c r="D22" s="1556"/>
      <c r="E22" s="969"/>
      <c r="F22" s="969"/>
      <c r="G22" s="969"/>
      <c r="H22" s="969"/>
      <c r="I22" s="1125"/>
      <c r="J22" s="1125"/>
      <c r="K22" s="1554"/>
      <c r="L22" s="1566"/>
      <c r="M22" s="964"/>
      <c r="N22" s="964"/>
      <c r="O22" s="964"/>
      <c r="P22" s="964"/>
      <c r="Q22" s="967"/>
      <c r="R22" s="964"/>
      <c r="S22" s="864" t="s">
        <v>35</v>
      </c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1562"/>
      <c r="AZ22" s="862"/>
      <c r="BA22" s="862"/>
      <c r="BB22" s="862"/>
      <c r="BC22" s="862"/>
      <c r="BD22" s="862"/>
      <c r="BE22" s="862"/>
      <c r="BF22" s="862"/>
    </row>
    <row r="23" spans="1:58" ht="18.75">
      <c r="A23" s="860">
        <v>3</v>
      </c>
      <c r="B23" s="1563" t="s">
        <v>81</v>
      </c>
      <c r="C23" s="1563"/>
      <c r="D23" s="1563"/>
      <c r="E23" s="1563">
        <v>42045</v>
      </c>
      <c r="F23" s="1563"/>
      <c r="G23" s="1563"/>
      <c r="H23" s="1563">
        <v>42338</v>
      </c>
      <c r="I23" s="1563"/>
      <c r="J23" s="1563"/>
      <c r="K23" s="1563"/>
      <c r="L23" s="1563"/>
      <c r="M23" s="1563"/>
      <c r="N23" s="1563"/>
      <c r="O23" s="1563"/>
      <c r="P23" s="1563"/>
      <c r="Q23" s="1552"/>
      <c r="R23" s="1552"/>
      <c r="S23" s="1563"/>
      <c r="T23" s="1563"/>
      <c r="U23" s="1563"/>
      <c r="V23" s="1563"/>
      <c r="W23" s="1563"/>
      <c r="X23" s="1563"/>
      <c r="Y23" s="1563"/>
      <c r="Z23" s="1563"/>
      <c r="AA23" s="1563"/>
      <c r="AB23" s="1563"/>
      <c r="AC23" s="1563"/>
      <c r="AD23" s="1563"/>
      <c r="AE23" s="1563"/>
      <c r="AF23" s="1563"/>
      <c r="AG23" s="1563"/>
      <c r="AH23" s="1563"/>
      <c r="AI23" s="1563"/>
      <c r="AJ23" s="1563"/>
      <c r="AK23" s="1563"/>
      <c r="AL23" s="1563"/>
      <c r="AM23" s="1563"/>
      <c r="AN23" s="1563"/>
      <c r="AO23" s="1563"/>
      <c r="AP23" s="1563"/>
      <c r="AQ23" s="1563"/>
      <c r="AR23" s="1563"/>
      <c r="AS23" s="1563"/>
      <c r="AT23" s="1563"/>
      <c r="AU23" s="1563"/>
      <c r="AV23" s="1563"/>
      <c r="AW23" s="1563"/>
      <c r="AX23" s="1563"/>
      <c r="AY23" s="1564"/>
      <c r="AZ23" s="841"/>
      <c r="BA23" s="841"/>
      <c r="BB23" s="841"/>
      <c r="BC23" s="841"/>
      <c r="BD23" s="841"/>
      <c r="BE23" s="841"/>
      <c r="BF23" s="841"/>
    </row>
    <row r="24" spans="1:58" ht="18">
      <c r="A24" s="865" t="s">
        <v>193</v>
      </c>
      <c r="B24" s="1030" t="s">
        <v>1088</v>
      </c>
      <c r="C24" s="1030"/>
      <c r="D24" s="1030"/>
      <c r="E24" s="1030">
        <v>42046</v>
      </c>
      <c r="F24" s="1030"/>
      <c r="G24" s="1030"/>
      <c r="H24" s="1030">
        <v>42111</v>
      </c>
      <c r="I24" s="1030"/>
      <c r="J24" s="1030"/>
      <c r="K24" s="1030"/>
      <c r="L24" s="1030"/>
      <c r="M24" s="1030"/>
      <c r="N24" s="1030"/>
      <c r="O24" s="1030"/>
      <c r="P24" s="1030"/>
      <c r="Q24" s="1030"/>
      <c r="R24" s="1030"/>
      <c r="S24" s="1030"/>
      <c r="T24" s="1030"/>
      <c r="U24" s="1030"/>
      <c r="V24" s="1030"/>
      <c r="W24" s="1030"/>
      <c r="X24" s="1030"/>
      <c r="Y24" s="1030"/>
      <c r="Z24" s="1030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030"/>
      <c r="AY24" s="1521"/>
      <c r="AZ24" s="841"/>
      <c r="BA24" s="841"/>
      <c r="BB24" s="841"/>
      <c r="BC24" s="841"/>
      <c r="BD24" s="841"/>
      <c r="BE24" s="841"/>
      <c r="BF24" s="841"/>
    </row>
    <row r="25" spans="1:58" s="469" customFormat="1" ht="15" customHeight="1">
      <c r="A25" s="1549" t="s">
        <v>126</v>
      </c>
      <c r="B25" s="1558" t="s">
        <v>1089</v>
      </c>
      <c r="C25" s="960" t="s">
        <v>33</v>
      </c>
      <c r="D25" s="964">
        <v>35.229999999999997</v>
      </c>
      <c r="E25" s="969">
        <v>42046</v>
      </c>
      <c r="F25" s="969"/>
      <c r="G25" s="969">
        <v>42046</v>
      </c>
      <c r="H25" s="969">
        <v>42046</v>
      </c>
      <c r="I25" s="1582">
        <v>42369</v>
      </c>
      <c r="J25" s="1582"/>
      <c r="K25" s="1554">
        <f>Ноябрь!L25+O25</f>
        <v>35.230999999999995</v>
      </c>
      <c r="L25" s="1556">
        <f>Ноябрь!L25+P25</f>
        <v>28.359999999999996</v>
      </c>
      <c r="M25" s="964">
        <f>D25-L25</f>
        <v>6.870000000000001</v>
      </c>
      <c r="N25" s="964">
        <f>L25/D25*100</f>
        <v>80.499574226511498</v>
      </c>
      <c r="O25" s="966">
        <f>SUM(T25:AX25)</f>
        <v>6.8710000000000022</v>
      </c>
      <c r="P25" s="966">
        <f>SUM(T26:AX26)</f>
        <v>0</v>
      </c>
      <c r="Q25" s="1201">
        <v>0</v>
      </c>
      <c r="R25" s="1201">
        <f>P25/O25*100</f>
        <v>0</v>
      </c>
      <c r="S25" s="49" t="s">
        <v>34</v>
      </c>
      <c r="T25" s="50">
        <v>0.22900000000000001</v>
      </c>
      <c r="U25" s="50">
        <v>0.22900000000000001</v>
      </c>
      <c r="V25" s="50">
        <v>0.22900000000000001</v>
      </c>
      <c r="W25" s="50">
        <v>0.22900000000000001</v>
      </c>
      <c r="X25" s="50">
        <v>0.22900000000000001</v>
      </c>
      <c r="Y25" s="50">
        <v>0.22900000000000001</v>
      </c>
      <c r="Z25" s="50">
        <v>0.22900000000000001</v>
      </c>
      <c r="AA25" s="50">
        <v>0.22900000000000001</v>
      </c>
      <c r="AB25" s="50">
        <v>0.22900000000000001</v>
      </c>
      <c r="AC25" s="50">
        <v>0.22900000000000001</v>
      </c>
      <c r="AD25" s="50">
        <v>0.22900000000000001</v>
      </c>
      <c r="AE25" s="50">
        <v>0.22900000000000001</v>
      </c>
      <c r="AF25" s="50">
        <v>0.22900000000000001</v>
      </c>
      <c r="AG25" s="50">
        <v>0.22900000000000001</v>
      </c>
      <c r="AH25" s="50">
        <v>0.22900000000000001</v>
      </c>
      <c r="AI25" s="50">
        <v>0.22900000000000001</v>
      </c>
      <c r="AJ25" s="50">
        <v>0.22900000000000001</v>
      </c>
      <c r="AK25" s="50">
        <v>0.22900000000000001</v>
      </c>
      <c r="AL25" s="50">
        <v>0.22900000000000001</v>
      </c>
      <c r="AM25" s="50">
        <v>0.22900000000000001</v>
      </c>
      <c r="AN25" s="50">
        <v>0.22900000000000001</v>
      </c>
      <c r="AO25" s="50">
        <v>0.22900000000000001</v>
      </c>
      <c r="AP25" s="50">
        <v>0.22900000000000001</v>
      </c>
      <c r="AQ25" s="50">
        <v>0.22900000000000001</v>
      </c>
      <c r="AR25" s="50">
        <v>0.22900000000000001</v>
      </c>
      <c r="AS25" s="50">
        <v>0.22900000000000001</v>
      </c>
      <c r="AT25" s="50">
        <v>0.22900000000000001</v>
      </c>
      <c r="AU25" s="50">
        <v>0.22900000000000001</v>
      </c>
      <c r="AV25" s="50">
        <v>0.22900000000000001</v>
      </c>
      <c r="AW25" s="50">
        <v>0.12</v>
      </c>
      <c r="AX25" s="50">
        <v>0.11</v>
      </c>
      <c r="AY25" s="1548"/>
      <c r="AZ25" s="841"/>
      <c r="BA25" s="841"/>
      <c r="BB25" s="841"/>
      <c r="BC25" s="841"/>
      <c r="BD25" s="841"/>
      <c r="BE25" s="841"/>
      <c r="BF25" s="841"/>
    </row>
    <row r="26" spans="1:58" s="469" customFormat="1" ht="15" customHeight="1">
      <c r="A26" s="1549"/>
      <c r="B26" s="1558"/>
      <c r="C26" s="961"/>
      <c r="D26" s="964"/>
      <c r="E26" s="969"/>
      <c r="F26" s="969"/>
      <c r="G26" s="969"/>
      <c r="H26" s="969"/>
      <c r="I26" s="1582"/>
      <c r="J26" s="1582"/>
      <c r="K26" s="1554"/>
      <c r="L26" s="1557"/>
      <c r="M26" s="964"/>
      <c r="N26" s="964"/>
      <c r="O26" s="967"/>
      <c r="P26" s="967"/>
      <c r="Q26" s="1202"/>
      <c r="R26" s="1202"/>
      <c r="S26" s="866" t="s">
        <v>35</v>
      </c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314"/>
      <c r="AM26" s="314"/>
      <c r="AN26" s="314"/>
      <c r="AO26" s="314"/>
      <c r="AP26" s="314"/>
      <c r="AQ26" s="314"/>
      <c r="AR26" s="314"/>
      <c r="AS26" s="314"/>
      <c r="AT26" s="314"/>
      <c r="AU26" s="314"/>
      <c r="AV26" s="314"/>
      <c r="AW26" s="314"/>
      <c r="AX26" s="314"/>
      <c r="AY26" s="1547"/>
      <c r="AZ26" s="841"/>
      <c r="BA26" s="841"/>
      <c r="BB26" s="841"/>
      <c r="BC26" s="841"/>
      <c r="BD26" s="841"/>
      <c r="BE26" s="841"/>
      <c r="BF26" s="841"/>
    </row>
    <row r="27" spans="1:58" s="469" customFormat="1" ht="15" customHeight="1">
      <c r="A27" s="1549" t="s">
        <v>127</v>
      </c>
      <c r="B27" s="1558" t="s">
        <v>1176</v>
      </c>
      <c r="C27" s="960" t="s">
        <v>7</v>
      </c>
      <c r="D27" s="965">
        <v>1823</v>
      </c>
      <c r="E27" s="969">
        <v>42065</v>
      </c>
      <c r="F27" s="969"/>
      <c r="G27" s="969">
        <v>42045</v>
      </c>
      <c r="H27" s="969">
        <v>42111</v>
      </c>
      <c r="I27" s="1582">
        <v>42369</v>
      </c>
      <c r="J27" s="1582"/>
      <c r="K27" s="1554">
        <f>Ноябрь!L27+O27</f>
        <v>1823</v>
      </c>
      <c r="L27" s="1556">
        <f>Ноябрь!L27+P27</f>
        <v>1063</v>
      </c>
      <c r="M27" s="964">
        <f>D27-L27</f>
        <v>760</v>
      </c>
      <c r="N27" s="964">
        <f>L27/D27*100</f>
        <v>58.310477235326388</v>
      </c>
      <c r="O27" s="966">
        <f>SUM(T27:AX27)</f>
        <v>760</v>
      </c>
      <c r="P27" s="966">
        <f>SUM(T28:AX28)</f>
        <v>0</v>
      </c>
      <c r="Q27" s="1201">
        <f>252</f>
        <v>252</v>
      </c>
      <c r="R27" s="1201">
        <f>P27/O27*100</f>
        <v>0</v>
      </c>
      <c r="S27" s="49" t="s">
        <v>34</v>
      </c>
      <c r="T27" s="50">
        <v>25</v>
      </c>
      <c r="U27" s="50">
        <v>25</v>
      </c>
      <c r="V27" s="50">
        <v>25</v>
      </c>
      <c r="W27" s="50">
        <v>25</v>
      </c>
      <c r="X27" s="50">
        <v>25</v>
      </c>
      <c r="Y27" s="50">
        <v>25</v>
      </c>
      <c r="Z27" s="50">
        <v>25</v>
      </c>
      <c r="AA27" s="50">
        <v>25</v>
      </c>
      <c r="AB27" s="50">
        <v>25</v>
      </c>
      <c r="AC27" s="50">
        <v>25</v>
      </c>
      <c r="AD27" s="50">
        <v>25</v>
      </c>
      <c r="AE27" s="50">
        <v>25</v>
      </c>
      <c r="AF27" s="50">
        <v>25</v>
      </c>
      <c r="AG27" s="50">
        <v>25</v>
      </c>
      <c r="AH27" s="50">
        <v>25</v>
      </c>
      <c r="AI27" s="50">
        <v>25</v>
      </c>
      <c r="AJ27" s="50">
        <v>25</v>
      </c>
      <c r="AK27" s="50">
        <v>25</v>
      </c>
      <c r="AL27" s="50">
        <v>25</v>
      </c>
      <c r="AM27" s="50">
        <v>25</v>
      </c>
      <c r="AN27" s="50">
        <v>25</v>
      </c>
      <c r="AO27" s="50">
        <v>25</v>
      </c>
      <c r="AP27" s="50">
        <v>25</v>
      </c>
      <c r="AQ27" s="50">
        <v>25</v>
      </c>
      <c r="AR27" s="50">
        <v>25</v>
      </c>
      <c r="AS27" s="50">
        <v>25</v>
      </c>
      <c r="AT27" s="50">
        <v>25</v>
      </c>
      <c r="AU27" s="50">
        <v>25</v>
      </c>
      <c r="AV27" s="50">
        <v>20</v>
      </c>
      <c r="AW27" s="50">
        <v>20</v>
      </c>
      <c r="AX27" s="50">
        <v>20</v>
      </c>
      <c r="AY27" s="1548"/>
      <c r="AZ27" s="841"/>
      <c r="BA27" s="841"/>
      <c r="BB27" s="841"/>
      <c r="BC27" s="841"/>
      <c r="BD27" s="841"/>
      <c r="BE27" s="841"/>
      <c r="BF27" s="841"/>
    </row>
    <row r="28" spans="1:58" s="469" customFormat="1" ht="15" customHeight="1">
      <c r="A28" s="1549"/>
      <c r="B28" s="1558"/>
      <c r="C28" s="961"/>
      <c r="D28" s="965"/>
      <c r="E28" s="969"/>
      <c r="F28" s="969"/>
      <c r="G28" s="969"/>
      <c r="H28" s="969"/>
      <c r="I28" s="1582"/>
      <c r="J28" s="1582"/>
      <c r="K28" s="1555"/>
      <c r="L28" s="1557"/>
      <c r="M28" s="964"/>
      <c r="N28" s="964"/>
      <c r="O28" s="967"/>
      <c r="P28" s="967"/>
      <c r="Q28" s="1202"/>
      <c r="R28" s="1202"/>
      <c r="S28" s="866" t="s">
        <v>35</v>
      </c>
      <c r="T28" s="314"/>
      <c r="U28" s="314"/>
      <c r="V28" s="314"/>
      <c r="W28" s="314"/>
      <c r="X28" s="314"/>
      <c r="Y28" s="314"/>
      <c r="Z28" s="314"/>
      <c r="AA28" s="314"/>
      <c r="AB28" s="314"/>
      <c r="AC28" s="314"/>
      <c r="AD28" s="314"/>
      <c r="AE28" s="314"/>
      <c r="AF28" s="314"/>
      <c r="AG28" s="314"/>
      <c r="AH28" s="314"/>
      <c r="AI28" s="314"/>
      <c r="AJ28" s="314"/>
      <c r="AK28" s="314"/>
      <c r="AL28" s="314"/>
      <c r="AM28" s="314"/>
      <c r="AN28" s="314"/>
      <c r="AO28" s="314"/>
      <c r="AP28" s="314"/>
      <c r="AQ28" s="314"/>
      <c r="AR28" s="314"/>
      <c r="AS28" s="314"/>
      <c r="AT28" s="314"/>
      <c r="AU28" s="314"/>
      <c r="AV28" s="314"/>
      <c r="AW28" s="314"/>
      <c r="AX28" s="314"/>
      <c r="AY28" s="1547"/>
      <c r="AZ28" s="841"/>
      <c r="BA28" s="841"/>
      <c r="BB28" s="841"/>
      <c r="BC28" s="841"/>
      <c r="BD28" s="841"/>
      <c r="BE28" s="841"/>
      <c r="BF28" s="841"/>
    </row>
    <row r="29" spans="1:58" s="469" customFormat="1" ht="15" customHeight="1">
      <c r="A29" s="1549" t="s">
        <v>128</v>
      </c>
      <c r="B29" s="1558" t="s">
        <v>1104</v>
      </c>
      <c r="C29" s="960" t="s">
        <v>7</v>
      </c>
      <c r="D29" s="964">
        <v>1823</v>
      </c>
      <c r="E29" s="969">
        <v>42049</v>
      </c>
      <c r="F29" s="969"/>
      <c r="G29" s="969">
        <v>42057</v>
      </c>
      <c r="H29" s="969">
        <v>42094</v>
      </c>
      <c r="I29" s="1582">
        <v>42379</v>
      </c>
      <c r="J29" s="1582"/>
      <c r="K29" s="1554">
        <f>Ноябрь!L29+O29</f>
        <v>1309</v>
      </c>
      <c r="L29" s="1556">
        <f>Ноябрь!L29+P29</f>
        <v>849</v>
      </c>
      <c r="M29" s="964">
        <f>D29-L29</f>
        <v>974</v>
      </c>
      <c r="N29" s="964">
        <f>L29/D29*100</f>
        <v>46.571585298957764</v>
      </c>
      <c r="O29" s="966">
        <f>SUM(T29:AX29)</f>
        <v>459.99999999999989</v>
      </c>
      <c r="P29" s="966">
        <f>SUM(T30:AX30)</f>
        <v>0</v>
      </c>
      <c r="Q29" s="1201"/>
      <c r="R29" s="1201">
        <f>P29/O29*100</f>
        <v>0</v>
      </c>
      <c r="S29" s="49" t="s">
        <v>34</v>
      </c>
      <c r="T29" s="50">
        <v>15.33</v>
      </c>
      <c r="U29" s="50">
        <v>15.33</v>
      </c>
      <c r="V29" s="50">
        <v>15.33</v>
      </c>
      <c r="W29" s="50">
        <v>15.33</v>
      </c>
      <c r="X29" s="50">
        <v>15.33</v>
      </c>
      <c r="Y29" s="50">
        <v>15.33</v>
      </c>
      <c r="Z29" s="50">
        <v>15.33</v>
      </c>
      <c r="AA29" s="50">
        <v>15.33</v>
      </c>
      <c r="AB29" s="50">
        <v>15.33</v>
      </c>
      <c r="AC29" s="50">
        <v>15.33</v>
      </c>
      <c r="AD29" s="50">
        <v>15.33</v>
      </c>
      <c r="AE29" s="50">
        <v>15.33</v>
      </c>
      <c r="AF29" s="50">
        <v>15.33</v>
      </c>
      <c r="AG29" s="50">
        <v>15.33</v>
      </c>
      <c r="AH29" s="50">
        <v>15.33</v>
      </c>
      <c r="AI29" s="50">
        <v>15.33</v>
      </c>
      <c r="AJ29" s="50">
        <v>15.33</v>
      </c>
      <c r="AK29" s="50">
        <v>15.33</v>
      </c>
      <c r="AL29" s="50">
        <v>15.33</v>
      </c>
      <c r="AM29" s="50">
        <v>15.33</v>
      </c>
      <c r="AN29" s="50">
        <v>15.33</v>
      </c>
      <c r="AO29" s="50">
        <v>15.33</v>
      </c>
      <c r="AP29" s="50">
        <v>15.33</v>
      </c>
      <c r="AQ29" s="50">
        <v>15.33</v>
      </c>
      <c r="AR29" s="50">
        <v>15.33</v>
      </c>
      <c r="AS29" s="50">
        <v>15.33</v>
      </c>
      <c r="AT29" s="50">
        <v>15.33</v>
      </c>
      <c r="AU29" s="50">
        <v>15.33</v>
      </c>
      <c r="AV29" s="50">
        <v>15.33</v>
      </c>
      <c r="AW29" s="50">
        <v>12</v>
      </c>
      <c r="AX29" s="50">
        <v>3.43</v>
      </c>
      <c r="AY29" s="1548"/>
      <c r="AZ29" s="841"/>
      <c r="BA29" s="841"/>
      <c r="BB29" s="841"/>
      <c r="BC29" s="841"/>
      <c r="BD29" s="841"/>
      <c r="BE29" s="841"/>
      <c r="BF29" s="841"/>
    </row>
    <row r="30" spans="1:58" s="469" customFormat="1" ht="15" customHeight="1">
      <c r="A30" s="1549"/>
      <c r="B30" s="1558"/>
      <c r="C30" s="961"/>
      <c r="D30" s="964"/>
      <c r="E30" s="969"/>
      <c r="F30" s="969"/>
      <c r="G30" s="969"/>
      <c r="H30" s="969"/>
      <c r="I30" s="1582"/>
      <c r="J30" s="1582"/>
      <c r="K30" s="1555"/>
      <c r="L30" s="1557"/>
      <c r="M30" s="964"/>
      <c r="N30" s="964"/>
      <c r="O30" s="967"/>
      <c r="P30" s="967"/>
      <c r="Q30" s="1202"/>
      <c r="R30" s="1202"/>
      <c r="S30" s="866" t="s">
        <v>35</v>
      </c>
      <c r="T30" s="867"/>
      <c r="U30" s="867"/>
      <c r="V30" s="867"/>
      <c r="W30" s="867"/>
      <c r="X30" s="867"/>
      <c r="Y30" s="867"/>
      <c r="Z30" s="314"/>
      <c r="AA30" s="314"/>
      <c r="AB30" s="867"/>
      <c r="AC30" s="867"/>
      <c r="AD30" s="867"/>
      <c r="AE30" s="867"/>
      <c r="AF30" s="867"/>
      <c r="AG30" s="867"/>
      <c r="AH30" s="867"/>
      <c r="AI30" s="867"/>
      <c r="AJ30" s="867"/>
      <c r="AK30" s="867"/>
      <c r="AL30" s="867"/>
      <c r="AM30" s="867"/>
      <c r="AN30" s="867"/>
      <c r="AO30" s="867"/>
      <c r="AP30" s="867"/>
      <c r="AQ30" s="867"/>
      <c r="AR30" s="867"/>
      <c r="AS30" s="867"/>
      <c r="AT30" s="867"/>
      <c r="AU30" s="867"/>
      <c r="AV30" s="867"/>
      <c r="AW30" s="867"/>
      <c r="AX30" s="867"/>
      <c r="AY30" s="1547"/>
      <c r="AZ30" s="841"/>
      <c r="BA30" s="841"/>
      <c r="BB30" s="841"/>
      <c r="BC30" s="841"/>
      <c r="BD30" s="841"/>
      <c r="BE30" s="841"/>
      <c r="BF30" s="841"/>
    </row>
    <row r="31" spans="1:58" s="469" customFormat="1" ht="18">
      <c r="A31" s="865" t="s">
        <v>201</v>
      </c>
      <c r="B31" s="1030" t="s">
        <v>1237</v>
      </c>
      <c r="C31" s="1030"/>
      <c r="D31" s="1030"/>
      <c r="E31" s="1030">
        <v>42068</v>
      </c>
      <c r="F31" s="1030"/>
      <c r="G31" s="1030"/>
      <c r="H31" s="1030">
        <v>42154</v>
      </c>
      <c r="I31" s="1030"/>
      <c r="J31" s="1030"/>
      <c r="K31" s="1030"/>
      <c r="L31" s="1030"/>
      <c r="M31" s="1030"/>
      <c r="N31" s="1030"/>
      <c r="O31" s="1030"/>
      <c r="P31" s="1030"/>
      <c r="Q31" s="1030"/>
      <c r="R31" s="1030"/>
      <c r="S31" s="1030"/>
      <c r="T31" s="1030"/>
      <c r="U31" s="1030"/>
      <c r="V31" s="1030"/>
      <c r="W31" s="1030"/>
      <c r="X31" s="1030"/>
      <c r="Y31" s="1030"/>
      <c r="Z31" s="1030"/>
      <c r="AA31" s="1030"/>
      <c r="AB31" s="1030"/>
      <c r="AC31" s="1030"/>
      <c r="AD31" s="1030"/>
      <c r="AE31" s="1030"/>
      <c r="AF31" s="1030"/>
      <c r="AG31" s="1030"/>
      <c r="AH31" s="1030"/>
      <c r="AI31" s="1030"/>
      <c r="AJ31" s="1030"/>
      <c r="AK31" s="1030"/>
      <c r="AL31" s="1030"/>
      <c r="AM31" s="1030"/>
      <c r="AN31" s="1030"/>
      <c r="AO31" s="1030"/>
      <c r="AP31" s="1030"/>
      <c r="AQ31" s="1030"/>
      <c r="AR31" s="1030"/>
      <c r="AS31" s="1030"/>
      <c r="AT31" s="1030"/>
      <c r="AU31" s="1030"/>
      <c r="AV31" s="1030"/>
      <c r="AW31" s="1030"/>
      <c r="AX31" s="1030"/>
      <c r="AY31" s="1521"/>
      <c r="AZ31" s="841"/>
      <c r="BA31" s="841"/>
      <c r="BB31" s="841"/>
      <c r="BC31" s="841"/>
      <c r="BD31" s="841"/>
      <c r="BE31" s="841"/>
      <c r="BF31" s="841"/>
    </row>
    <row r="32" spans="1:58" s="469" customFormat="1" ht="15" customHeight="1">
      <c r="A32" s="1549" t="s">
        <v>194</v>
      </c>
      <c r="B32" s="1550" t="s">
        <v>1091</v>
      </c>
      <c r="C32" s="960" t="s">
        <v>33</v>
      </c>
      <c r="D32" s="964">
        <v>35.229999999999997</v>
      </c>
      <c r="E32" s="969">
        <v>42068</v>
      </c>
      <c r="F32" s="969"/>
      <c r="G32" s="969">
        <v>42068</v>
      </c>
      <c r="H32" s="969">
        <v>42104</v>
      </c>
      <c r="I32" s="1582">
        <v>42384</v>
      </c>
      <c r="J32" s="1125"/>
      <c r="K32" s="1554">
        <f>Ноябрь!L32+O32</f>
        <v>34.299999999999997</v>
      </c>
      <c r="L32" s="1556">
        <f>Ноябрь!L32+P32</f>
        <v>31.299999999999997</v>
      </c>
      <c r="M32" s="964">
        <f>D32-L32</f>
        <v>3.9299999999999997</v>
      </c>
      <c r="N32" s="964">
        <f>L32/D32*100</f>
        <v>88.844734601192172</v>
      </c>
      <c r="O32" s="964">
        <f>SUM(T32:AX32)</f>
        <v>3.0000000000000009</v>
      </c>
      <c r="P32" s="964">
        <f>SUM(T33:AX33)</f>
        <v>0</v>
      </c>
      <c r="Q32" s="1201"/>
      <c r="R32" s="1188">
        <f t="shared" ref="R32:R44" si="1">P32/O32*100</f>
        <v>0</v>
      </c>
      <c r="S32" s="49" t="s">
        <v>34</v>
      </c>
      <c r="T32" s="50">
        <v>0.1</v>
      </c>
      <c r="U32" s="50">
        <v>0.1</v>
      </c>
      <c r="V32" s="50">
        <v>0.1</v>
      </c>
      <c r="W32" s="50">
        <v>0.1</v>
      </c>
      <c r="X32" s="50">
        <v>0.1</v>
      </c>
      <c r="Y32" s="50">
        <v>0.1</v>
      </c>
      <c r="Z32" s="50">
        <v>0.1</v>
      </c>
      <c r="AA32" s="50">
        <v>0.1</v>
      </c>
      <c r="AB32" s="50">
        <v>0.1</v>
      </c>
      <c r="AC32" s="50">
        <v>0.1</v>
      </c>
      <c r="AD32" s="50">
        <v>0.1</v>
      </c>
      <c r="AE32" s="50">
        <v>0.1</v>
      </c>
      <c r="AF32" s="50">
        <v>0.1</v>
      </c>
      <c r="AG32" s="50">
        <v>0.1</v>
      </c>
      <c r="AH32" s="50">
        <v>0.1</v>
      </c>
      <c r="AI32" s="50">
        <v>0.1</v>
      </c>
      <c r="AJ32" s="50">
        <v>0.1</v>
      </c>
      <c r="AK32" s="50">
        <v>0.1</v>
      </c>
      <c r="AL32" s="50">
        <v>0.1</v>
      </c>
      <c r="AM32" s="50">
        <v>0.1</v>
      </c>
      <c r="AN32" s="50">
        <v>0.1</v>
      </c>
      <c r="AO32" s="50">
        <v>0.1</v>
      </c>
      <c r="AP32" s="50">
        <v>0.1</v>
      </c>
      <c r="AQ32" s="50">
        <v>0.1</v>
      </c>
      <c r="AR32" s="50">
        <v>0.1</v>
      </c>
      <c r="AS32" s="50">
        <v>0.1</v>
      </c>
      <c r="AT32" s="50">
        <v>0.1</v>
      </c>
      <c r="AU32" s="50">
        <v>0.1</v>
      </c>
      <c r="AV32" s="50">
        <v>0.1</v>
      </c>
      <c r="AW32" s="50">
        <v>0.05</v>
      </c>
      <c r="AX32" s="50">
        <v>0.05</v>
      </c>
      <c r="AY32" s="1548"/>
      <c r="AZ32" s="841"/>
      <c r="BA32" s="841"/>
      <c r="BB32" s="841"/>
      <c r="BC32" s="841"/>
      <c r="BD32" s="841"/>
      <c r="BE32" s="841"/>
      <c r="BF32" s="841"/>
    </row>
    <row r="33" spans="1:58" s="469" customFormat="1" ht="15" customHeight="1">
      <c r="A33" s="1549"/>
      <c r="B33" s="1550"/>
      <c r="C33" s="961"/>
      <c r="D33" s="964"/>
      <c r="E33" s="969"/>
      <c r="F33" s="969"/>
      <c r="G33" s="969"/>
      <c r="H33" s="969"/>
      <c r="I33" s="1582"/>
      <c r="J33" s="1125"/>
      <c r="K33" s="1555"/>
      <c r="L33" s="1557"/>
      <c r="M33" s="964"/>
      <c r="N33" s="964"/>
      <c r="O33" s="964"/>
      <c r="P33" s="964"/>
      <c r="Q33" s="1202"/>
      <c r="R33" s="1188"/>
      <c r="S33" s="866" t="s">
        <v>35</v>
      </c>
      <c r="T33" s="314"/>
      <c r="U33" s="314"/>
      <c r="V33" s="314"/>
      <c r="W33" s="314"/>
      <c r="X33" s="314"/>
      <c r="Y33" s="314"/>
      <c r="Z33" s="314"/>
      <c r="AA33" s="314"/>
      <c r="AB33" s="314"/>
      <c r="AC33" s="314"/>
      <c r="AD33" s="314"/>
      <c r="AE33" s="314"/>
      <c r="AF33" s="314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314"/>
      <c r="AX33" s="314"/>
      <c r="AY33" s="1547"/>
      <c r="AZ33" s="841"/>
      <c r="BA33" s="841"/>
      <c r="BB33" s="841"/>
      <c r="BC33" s="841"/>
      <c r="BD33" s="841"/>
      <c r="BE33" s="841"/>
      <c r="BF33" s="841"/>
    </row>
    <row r="34" spans="1:58" s="469" customFormat="1" ht="15" customHeight="1">
      <c r="A34" s="1549" t="s">
        <v>195</v>
      </c>
      <c r="B34" s="1550" t="s">
        <v>1114</v>
      </c>
      <c r="C34" s="960" t="s">
        <v>7</v>
      </c>
      <c r="D34" s="964">
        <v>1826</v>
      </c>
      <c r="E34" s="969">
        <v>42070</v>
      </c>
      <c r="F34" s="969"/>
      <c r="G34" s="969">
        <v>42068</v>
      </c>
      <c r="H34" s="969">
        <v>42149</v>
      </c>
      <c r="I34" s="1582">
        <v>42379</v>
      </c>
      <c r="J34" s="1125"/>
      <c r="K34" s="1554">
        <f>Ноябрь!L34+O34</f>
        <v>1701</v>
      </c>
      <c r="L34" s="1556">
        <f>Ноябрь!L34+P34</f>
        <v>1471</v>
      </c>
      <c r="M34" s="964">
        <f>D34-L34</f>
        <v>355</v>
      </c>
      <c r="N34" s="964">
        <f>L34/D34*100</f>
        <v>80.558598028477547</v>
      </c>
      <c r="O34" s="964">
        <f>SUM(T34:AX34)</f>
        <v>229.99999999999994</v>
      </c>
      <c r="P34" s="964">
        <f>SUM(T35:AX35)</f>
        <v>0</v>
      </c>
      <c r="Q34" s="1201"/>
      <c r="R34" s="1188">
        <f>P34/O34*100</f>
        <v>0</v>
      </c>
      <c r="S34" s="49" t="s">
        <v>34</v>
      </c>
      <c r="T34" s="50">
        <v>7.66</v>
      </c>
      <c r="U34" s="50">
        <v>7.66</v>
      </c>
      <c r="V34" s="50">
        <v>7.66</v>
      </c>
      <c r="W34" s="50">
        <v>7.66</v>
      </c>
      <c r="X34" s="50">
        <v>7.66</v>
      </c>
      <c r="Y34" s="50">
        <v>7.66</v>
      </c>
      <c r="Z34" s="50">
        <v>7.66</v>
      </c>
      <c r="AA34" s="50">
        <v>7.66</v>
      </c>
      <c r="AB34" s="50">
        <v>7.66</v>
      </c>
      <c r="AC34" s="50">
        <v>7.66</v>
      </c>
      <c r="AD34" s="50">
        <v>7.66</v>
      </c>
      <c r="AE34" s="50">
        <v>7.66</v>
      </c>
      <c r="AF34" s="50">
        <v>7.66</v>
      </c>
      <c r="AG34" s="50">
        <v>7.66</v>
      </c>
      <c r="AH34" s="50">
        <v>7.66</v>
      </c>
      <c r="AI34" s="50">
        <v>7.66</v>
      </c>
      <c r="AJ34" s="50">
        <v>7.66</v>
      </c>
      <c r="AK34" s="50">
        <v>7.66</v>
      </c>
      <c r="AL34" s="50">
        <v>7.66</v>
      </c>
      <c r="AM34" s="50">
        <v>7.66</v>
      </c>
      <c r="AN34" s="50">
        <v>7.66</v>
      </c>
      <c r="AO34" s="50">
        <v>7.66</v>
      </c>
      <c r="AP34" s="50">
        <v>7.66</v>
      </c>
      <c r="AQ34" s="50">
        <v>7.66</v>
      </c>
      <c r="AR34" s="50">
        <v>7.66</v>
      </c>
      <c r="AS34" s="50">
        <v>7.66</v>
      </c>
      <c r="AT34" s="50">
        <v>7.66</v>
      </c>
      <c r="AU34" s="50">
        <v>7.66</v>
      </c>
      <c r="AV34" s="50">
        <v>7.66</v>
      </c>
      <c r="AW34" s="50">
        <v>3.93</v>
      </c>
      <c r="AX34" s="50">
        <v>3.93</v>
      </c>
      <c r="AY34" s="1548"/>
      <c r="AZ34" s="841"/>
      <c r="BA34" s="841"/>
      <c r="BB34" s="841"/>
      <c r="BC34" s="841"/>
      <c r="BD34" s="841"/>
      <c r="BE34" s="841"/>
      <c r="BF34" s="841"/>
    </row>
    <row r="35" spans="1:58" s="469" customFormat="1" ht="15" customHeight="1">
      <c r="A35" s="1549"/>
      <c r="B35" s="1550"/>
      <c r="C35" s="961"/>
      <c r="D35" s="964"/>
      <c r="E35" s="969"/>
      <c r="F35" s="969"/>
      <c r="G35" s="969"/>
      <c r="H35" s="969"/>
      <c r="I35" s="1582"/>
      <c r="J35" s="1125"/>
      <c r="K35" s="1555"/>
      <c r="L35" s="1557"/>
      <c r="M35" s="964"/>
      <c r="N35" s="964"/>
      <c r="O35" s="964"/>
      <c r="P35" s="964"/>
      <c r="Q35" s="1202"/>
      <c r="R35" s="1188"/>
      <c r="S35" s="866" t="s">
        <v>35</v>
      </c>
      <c r="T35" s="314"/>
      <c r="U35" s="314"/>
      <c r="V35" s="314"/>
      <c r="W35" s="314"/>
      <c r="X35" s="314"/>
      <c r="Y35" s="314"/>
      <c r="Z35" s="314"/>
      <c r="AA35" s="314"/>
      <c r="AB35" s="314"/>
      <c r="AC35" s="314"/>
      <c r="AD35" s="314"/>
      <c r="AE35" s="314"/>
      <c r="AF35" s="314"/>
      <c r="AG35" s="314"/>
      <c r="AH35" s="314"/>
      <c r="AI35" s="314"/>
      <c r="AJ35" s="314"/>
      <c r="AK35" s="314"/>
      <c r="AL35" s="314"/>
      <c r="AM35" s="314"/>
      <c r="AN35" s="314"/>
      <c r="AO35" s="314"/>
      <c r="AP35" s="314"/>
      <c r="AQ35" s="314"/>
      <c r="AR35" s="314"/>
      <c r="AS35" s="314"/>
      <c r="AT35" s="314"/>
      <c r="AU35" s="314"/>
      <c r="AV35" s="314"/>
      <c r="AW35" s="314"/>
      <c r="AX35" s="314"/>
      <c r="AY35" s="1547"/>
      <c r="AZ35" s="841"/>
      <c r="BA35" s="841"/>
      <c r="BB35" s="841"/>
      <c r="BC35" s="841"/>
      <c r="BD35" s="841"/>
      <c r="BE35" s="841"/>
      <c r="BF35" s="841"/>
    </row>
    <row r="36" spans="1:58" s="469" customFormat="1" ht="15" customHeight="1">
      <c r="A36" s="1549" t="s">
        <v>196</v>
      </c>
      <c r="B36" s="1567" t="s">
        <v>1347</v>
      </c>
      <c r="C36" s="960" t="s">
        <v>33</v>
      </c>
      <c r="D36" s="964">
        <v>35.229999999999997</v>
      </c>
      <c r="E36" s="969">
        <v>42071</v>
      </c>
      <c r="F36" s="969"/>
      <c r="G36" s="969">
        <v>42071</v>
      </c>
      <c r="H36" s="969">
        <v>42152</v>
      </c>
      <c r="I36" s="1125">
        <v>42389</v>
      </c>
      <c r="J36" s="1125"/>
      <c r="K36" s="1554">
        <f>Ноябрь!L36+O36</f>
        <v>22.704999999999998</v>
      </c>
      <c r="L36" s="1556">
        <f>Ноябрь!L36+P36</f>
        <v>16.704999999999998</v>
      </c>
      <c r="M36" s="964">
        <f>D36-L36</f>
        <v>18.524999999999999</v>
      </c>
      <c r="N36" s="964">
        <f>L36/D36*100</f>
        <v>47.4169741697417</v>
      </c>
      <c r="O36" s="964">
        <f>SUM(T36:AX36)</f>
        <v>6.0000000000000018</v>
      </c>
      <c r="P36" s="964">
        <f>SUM(T37:AX37)</f>
        <v>0</v>
      </c>
      <c r="Q36" s="1201">
        <v>0.55000000000000004</v>
      </c>
      <c r="R36" s="1188">
        <f t="shared" si="1"/>
        <v>0</v>
      </c>
      <c r="S36" s="49" t="s">
        <v>34</v>
      </c>
      <c r="T36" s="50">
        <v>0.2</v>
      </c>
      <c r="U36" s="50">
        <v>0.2</v>
      </c>
      <c r="V36" s="50">
        <v>0.2</v>
      </c>
      <c r="W36" s="50">
        <v>0.2</v>
      </c>
      <c r="X36" s="50">
        <v>0.2</v>
      </c>
      <c r="Y36" s="50">
        <v>0.2</v>
      </c>
      <c r="Z36" s="50">
        <v>0.2</v>
      </c>
      <c r="AA36" s="50">
        <v>0.2</v>
      </c>
      <c r="AB36" s="50">
        <v>0.2</v>
      </c>
      <c r="AC36" s="50">
        <v>0.2</v>
      </c>
      <c r="AD36" s="50">
        <v>0.2</v>
      </c>
      <c r="AE36" s="50">
        <v>0.2</v>
      </c>
      <c r="AF36" s="50">
        <v>0.2</v>
      </c>
      <c r="AG36" s="50">
        <v>0.2</v>
      </c>
      <c r="AH36" s="50">
        <v>0.2</v>
      </c>
      <c r="AI36" s="50">
        <v>0.2</v>
      </c>
      <c r="AJ36" s="50">
        <v>0.2</v>
      </c>
      <c r="AK36" s="50">
        <v>0.2</v>
      </c>
      <c r="AL36" s="50">
        <v>0.2</v>
      </c>
      <c r="AM36" s="50">
        <v>0.2</v>
      </c>
      <c r="AN36" s="50">
        <v>0.2</v>
      </c>
      <c r="AO36" s="50">
        <v>0.2</v>
      </c>
      <c r="AP36" s="50">
        <v>0.2</v>
      </c>
      <c r="AQ36" s="50">
        <v>0.2</v>
      </c>
      <c r="AR36" s="50">
        <v>0.2</v>
      </c>
      <c r="AS36" s="50">
        <v>0.2</v>
      </c>
      <c r="AT36" s="50">
        <v>0.2</v>
      </c>
      <c r="AU36" s="50">
        <v>0.2</v>
      </c>
      <c r="AV36" s="50">
        <v>0.2</v>
      </c>
      <c r="AW36" s="50">
        <v>0.1</v>
      </c>
      <c r="AX36" s="50">
        <v>0.1</v>
      </c>
      <c r="AY36" s="1548"/>
      <c r="AZ36" s="841"/>
      <c r="BA36" s="841"/>
      <c r="BB36" s="841"/>
      <c r="BC36" s="841"/>
      <c r="BD36" s="841"/>
      <c r="BE36" s="841"/>
      <c r="BF36" s="841"/>
    </row>
    <row r="37" spans="1:58" s="469" customFormat="1" ht="15" customHeight="1">
      <c r="A37" s="1549"/>
      <c r="B37" s="1567"/>
      <c r="C37" s="961"/>
      <c r="D37" s="964"/>
      <c r="E37" s="969"/>
      <c r="F37" s="969"/>
      <c r="G37" s="969"/>
      <c r="H37" s="969"/>
      <c r="I37" s="1125"/>
      <c r="J37" s="1125"/>
      <c r="K37" s="1555"/>
      <c r="L37" s="1557"/>
      <c r="M37" s="964"/>
      <c r="N37" s="964"/>
      <c r="O37" s="964"/>
      <c r="P37" s="964"/>
      <c r="Q37" s="1202"/>
      <c r="R37" s="1188"/>
      <c r="S37" s="866" t="s">
        <v>35</v>
      </c>
      <c r="T37" s="314"/>
      <c r="U37" s="314"/>
      <c r="V37" s="314"/>
      <c r="W37" s="314"/>
      <c r="X37" s="314"/>
      <c r="Y37" s="314"/>
      <c r="Z37" s="314"/>
      <c r="AA37" s="314"/>
      <c r="AB37" s="314"/>
      <c r="AC37" s="314"/>
      <c r="AD37" s="314"/>
      <c r="AE37" s="314"/>
      <c r="AF37" s="314"/>
      <c r="AG37" s="314"/>
      <c r="AH37" s="314"/>
      <c r="AI37" s="314"/>
      <c r="AJ37" s="314"/>
      <c r="AK37" s="314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4"/>
      <c r="AW37" s="314"/>
      <c r="AX37" s="314"/>
      <c r="AY37" s="1547"/>
      <c r="AZ37" s="841"/>
      <c r="BA37" s="841"/>
      <c r="BB37" s="841"/>
      <c r="BC37" s="841"/>
      <c r="BD37" s="841"/>
      <c r="BE37" s="841"/>
      <c r="BF37" s="841"/>
    </row>
    <row r="38" spans="1:58" s="469" customFormat="1" ht="15" customHeight="1">
      <c r="A38" s="1549" t="s">
        <v>197</v>
      </c>
      <c r="B38" s="1550" t="s">
        <v>1093</v>
      </c>
      <c r="C38" s="960" t="s">
        <v>7</v>
      </c>
      <c r="D38" s="964">
        <v>1826</v>
      </c>
      <c r="E38" s="969">
        <v>42072</v>
      </c>
      <c r="F38" s="969"/>
      <c r="G38" s="969">
        <v>42077</v>
      </c>
      <c r="H38" s="969">
        <v>42142</v>
      </c>
      <c r="I38" s="1125">
        <v>42399</v>
      </c>
      <c r="J38" s="1125"/>
      <c r="K38" s="1554">
        <f>Ноябрь!L38+O38</f>
        <v>1504</v>
      </c>
      <c r="L38" s="1556">
        <f>Ноябрь!L38+P38</f>
        <v>1274</v>
      </c>
      <c r="M38" s="964">
        <f>D38-L38</f>
        <v>552</v>
      </c>
      <c r="N38" s="964">
        <f>L38/D38*100</f>
        <v>69.769989047097482</v>
      </c>
      <c r="O38" s="964">
        <f>SUM(T38:AX38)</f>
        <v>229.99999999999994</v>
      </c>
      <c r="P38" s="964">
        <f>SUM(T39:AX39)</f>
        <v>0</v>
      </c>
      <c r="Q38" s="1201"/>
      <c r="R38" s="1188">
        <f t="shared" si="1"/>
        <v>0</v>
      </c>
      <c r="S38" s="49" t="s">
        <v>34</v>
      </c>
      <c r="T38" s="50">
        <v>7.66</v>
      </c>
      <c r="U38" s="50">
        <v>7.66</v>
      </c>
      <c r="V38" s="50">
        <v>7.66</v>
      </c>
      <c r="W38" s="50">
        <v>7.66</v>
      </c>
      <c r="X38" s="50">
        <v>7.66</v>
      </c>
      <c r="Y38" s="50">
        <v>7.66</v>
      </c>
      <c r="Z38" s="50">
        <v>7.66</v>
      </c>
      <c r="AA38" s="50">
        <v>7.66</v>
      </c>
      <c r="AB38" s="50">
        <v>7.66</v>
      </c>
      <c r="AC38" s="50">
        <v>7.66</v>
      </c>
      <c r="AD38" s="50">
        <v>7.66</v>
      </c>
      <c r="AE38" s="50">
        <v>7.66</v>
      </c>
      <c r="AF38" s="50">
        <v>7.66</v>
      </c>
      <c r="AG38" s="50">
        <v>7.66</v>
      </c>
      <c r="AH38" s="50">
        <v>7.66</v>
      </c>
      <c r="AI38" s="50">
        <v>7.66</v>
      </c>
      <c r="AJ38" s="50">
        <v>7.66</v>
      </c>
      <c r="AK38" s="50">
        <v>7.66</v>
      </c>
      <c r="AL38" s="50">
        <v>7.66</v>
      </c>
      <c r="AM38" s="50">
        <v>7.66</v>
      </c>
      <c r="AN38" s="50">
        <v>7.66</v>
      </c>
      <c r="AO38" s="50">
        <v>7.66</v>
      </c>
      <c r="AP38" s="50">
        <v>7.66</v>
      </c>
      <c r="AQ38" s="50">
        <v>7.66</v>
      </c>
      <c r="AR38" s="50">
        <v>7.66</v>
      </c>
      <c r="AS38" s="50">
        <v>7.66</v>
      </c>
      <c r="AT38" s="50">
        <v>7.66</v>
      </c>
      <c r="AU38" s="50">
        <v>7.66</v>
      </c>
      <c r="AV38" s="50">
        <v>7.66</v>
      </c>
      <c r="AW38" s="50">
        <v>5</v>
      </c>
      <c r="AX38" s="50">
        <v>2.86</v>
      </c>
      <c r="AY38" s="1548"/>
      <c r="AZ38" s="841"/>
      <c r="BA38" s="841"/>
      <c r="BB38" s="841"/>
      <c r="BC38" s="841"/>
      <c r="BD38" s="841"/>
      <c r="BE38" s="841"/>
      <c r="BF38" s="841"/>
    </row>
    <row r="39" spans="1:58" s="469" customFormat="1" ht="15" customHeight="1">
      <c r="A39" s="1549"/>
      <c r="B39" s="1550"/>
      <c r="C39" s="961"/>
      <c r="D39" s="964"/>
      <c r="E39" s="969"/>
      <c r="F39" s="969"/>
      <c r="G39" s="969"/>
      <c r="H39" s="969"/>
      <c r="I39" s="1125"/>
      <c r="J39" s="1125"/>
      <c r="K39" s="1555"/>
      <c r="L39" s="1557"/>
      <c r="M39" s="964"/>
      <c r="N39" s="964"/>
      <c r="O39" s="964"/>
      <c r="P39" s="964"/>
      <c r="Q39" s="1202"/>
      <c r="R39" s="1188"/>
      <c r="S39" s="866" t="s">
        <v>35</v>
      </c>
      <c r="T39" s="314"/>
      <c r="U39" s="314"/>
      <c r="V39" s="314"/>
      <c r="W39" s="314"/>
      <c r="X39" s="314"/>
      <c r="Y39" s="314"/>
      <c r="Z39" s="314"/>
      <c r="AA39" s="314"/>
      <c r="AB39" s="314"/>
      <c r="AC39" s="314"/>
      <c r="AD39" s="314"/>
      <c r="AE39" s="314"/>
      <c r="AF39" s="314"/>
      <c r="AG39" s="314"/>
      <c r="AH39" s="314"/>
      <c r="AI39" s="314"/>
      <c r="AJ39" s="314"/>
      <c r="AK39" s="314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4"/>
      <c r="AW39" s="314"/>
      <c r="AX39" s="314"/>
      <c r="AY39" s="1547"/>
      <c r="AZ39" s="841"/>
      <c r="BA39" s="841"/>
      <c r="BB39" s="841"/>
      <c r="BC39" s="841"/>
      <c r="BD39" s="841"/>
      <c r="BE39" s="841"/>
      <c r="BF39" s="841"/>
    </row>
    <row r="40" spans="1:58" s="469" customFormat="1" ht="15" customHeight="1">
      <c r="A40" s="1549" t="s">
        <v>198</v>
      </c>
      <c r="B40" s="1550" t="s">
        <v>1094</v>
      </c>
      <c r="C40" s="960" t="s">
        <v>7</v>
      </c>
      <c r="D40" s="964">
        <v>3649</v>
      </c>
      <c r="E40" s="969">
        <v>42074</v>
      </c>
      <c r="F40" s="969"/>
      <c r="G40" s="969">
        <v>42081</v>
      </c>
      <c r="H40" s="969">
        <v>42143</v>
      </c>
      <c r="I40" s="1125">
        <v>42039</v>
      </c>
      <c r="J40" s="1125"/>
      <c r="K40" s="1554">
        <f>Ноябрь!L40+O40</f>
        <v>2238</v>
      </c>
      <c r="L40" s="1556">
        <f>Ноябрь!L40+P40</f>
        <v>1778</v>
      </c>
      <c r="M40" s="964">
        <f>D40-L40</f>
        <v>1871</v>
      </c>
      <c r="N40" s="964">
        <f>L40/D40*100</f>
        <v>48.725678268018633</v>
      </c>
      <c r="O40" s="964">
        <f>SUM(T40:AX40)</f>
        <v>459.99999999999989</v>
      </c>
      <c r="P40" s="964">
        <f>SUM(T41:AX41)</f>
        <v>0</v>
      </c>
      <c r="Q40" s="1201">
        <v>114</v>
      </c>
      <c r="R40" s="1188">
        <f t="shared" si="1"/>
        <v>0</v>
      </c>
      <c r="S40" s="49" t="s">
        <v>34</v>
      </c>
      <c r="T40" s="50">
        <v>15.33</v>
      </c>
      <c r="U40" s="50">
        <v>15.33</v>
      </c>
      <c r="V40" s="50">
        <v>15.33</v>
      </c>
      <c r="W40" s="50">
        <v>15.33</v>
      </c>
      <c r="X40" s="50">
        <v>15.33</v>
      </c>
      <c r="Y40" s="50">
        <v>15.33</v>
      </c>
      <c r="Z40" s="50">
        <v>15.33</v>
      </c>
      <c r="AA40" s="50">
        <v>15.33</v>
      </c>
      <c r="AB40" s="50">
        <v>15.33</v>
      </c>
      <c r="AC40" s="50">
        <v>15.33</v>
      </c>
      <c r="AD40" s="50">
        <v>15.33</v>
      </c>
      <c r="AE40" s="50">
        <v>15.33</v>
      </c>
      <c r="AF40" s="50">
        <v>15.33</v>
      </c>
      <c r="AG40" s="50">
        <v>15.33</v>
      </c>
      <c r="AH40" s="50">
        <v>15.33</v>
      </c>
      <c r="AI40" s="50">
        <v>15.33</v>
      </c>
      <c r="AJ40" s="50">
        <v>15.33</v>
      </c>
      <c r="AK40" s="50">
        <v>15.33</v>
      </c>
      <c r="AL40" s="50">
        <v>15.33</v>
      </c>
      <c r="AM40" s="50">
        <v>15.33</v>
      </c>
      <c r="AN40" s="50">
        <v>15.33</v>
      </c>
      <c r="AO40" s="50">
        <v>15.33</v>
      </c>
      <c r="AP40" s="50">
        <v>15.33</v>
      </c>
      <c r="AQ40" s="50">
        <v>15.33</v>
      </c>
      <c r="AR40" s="50">
        <v>15.33</v>
      </c>
      <c r="AS40" s="50">
        <v>15.33</v>
      </c>
      <c r="AT40" s="50">
        <v>15.33</v>
      </c>
      <c r="AU40" s="50">
        <v>15.33</v>
      </c>
      <c r="AV40" s="50">
        <v>15.33</v>
      </c>
      <c r="AW40" s="50">
        <v>10</v>
      </c>
      <c r="AX40" s="50">
        <v>5.43</v>
      </c>
      <c r="AY40" s="1548"/>
      <c r="AZ40" s="841"/>
      <c r="BA40" s="841"/>
      <c r="BB40" s="841"/>
      <c r="BC40" s="841"/>
      <c r="BD40" s="841"/>
      <c r="BE40" s="841"/>
      <c r="BF40" s="841"/>
    </row>
    <row r="41" spans="1:58" s="469" customFormat="1" ht="15" customHeight="1">
      <c r="A41" s="1549"/>
      <c r="B41" s="1550"/>
      <c r="C41" s="961"/>
      <c r="D41" s="964"/>
      <c r="E41" s="969"/>
      <c r="F41" s="969"/>
      <c r="G41" s="969"/>
      <c r="H41" s="969"/>
      <c r="I41" s="1125"/>
      <c r="J41" s="1125"/>
      <c r="K41" s="1555"/>
      <c r="L41" s="1557"/>
      <c r="M41" s="964"/>
      <c r="N41" s="964"/>
      <c r="O41" s="964"/>
      <c r="P41" s="964"/>
      <c r="Q41" s="1202"/>
      <c r="R41" s="1188"/>
      <c r="S41" s="866" t="s">
        <v>35</v>
      </c>
      <c r="T41" s="314"/>
      <c r="U41" s="314"/>
      <c r="V41" s="314"/>
      <c r="W41" s="314"/>
      <c r="X41" s="314"/>
      <c r="Y41" s="314"/>
      <c r="Z41" s="314"/>
      <c r="AA41" s="314"/>
      <c r="AB41" s="314"/>
      <c r="AC41" s="314"/>
      <c r="AD41" s="314"/>
      <c r="AE41" s="314"/>
      <c r="AF41" s="314"/>
      <c r="AG41" s="314"/>
      <c r="AH41" s="314"/>
      <c r="AI41" s="314"/>
      <c r="AJ41" s="314"/>
      <c r="AK41" s="314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4"/>
      <c r="AW41" s="314"/>
      <c r="AX41" s="314"/>
      <c r="AY41" s="1547"/>
      <c r="AZ41" s="841"/>
      <c r="BA41" s="841"/>
      <c r="BB41" s="841"/>
      <c r="BC41" s="841"/>
      <c r="BD41" s="841"/>
      <c r="BE41" s="841"/>
      <c r="BF41" s="841"/>
    </row>
    <row r="42" spans="1:58" s="469" customFormat="1" ht="15" customHeight="1">
      <c r="A42" s="1549" t="s">
        <v>199</v>
      </c>
      <c r="B42" s="1550" t="s">
        <v>1095</v>
      </c>
      <c r="C42" s="960" t="s">
        <v>33</v>
      </c>
      <c r="D42" s="964">
        <v>35.229999999999997</v>
      </c>
      <c r="E42" s="969">
        <v>42092</v>
      </c>
      <c r="F42" s="969"/>
      <c r="G42" s="969">
        <v>42087</v>
      </c>
      <c r="H42" s="969">
        <v>42143</v>
      </c>
      <c r="I42" s="1125">
        <v>42041</v>
      </c>
      <c r="J42" s="1125"/>
      <c r="K42" s="1554">
        <f>Ноябрь!L42+O42</f>
        <v>19.069000000000003</v>
      </c>
      <c r="L42" s="1556">
        <f>Ноябрь!L42+P42</f>
        <v>13.068999999999999</v>
      </c>
      <c r="M42" s="964">
        <f>D42-L42</f>
        <v>22.160999999999998</v>
      </c>
      <c r="N42" s="964">
        <f>L42/D42*100</f>
        <v>37.096224808401928</v>
      </c>
      <c r="O42" s="964">
        <f>SUM(T42:AX42)</f>
        <v>6.0000000000000018</v>
      </c>
      <c r="P42" s="964">
        <f>SUM(T43:AX43)</f>
        <v>0</v>
      </c>
      <c r="Q42" s="1201">
        <f>1.3+1.1</f>
        <v>2.4000000000000004</v>
      </c>
      <c r="R42" s="1188">
        <f t="shared" si="1"/>
        <v>0</v>
      </c>
      <c r="S42" s="49" t="s">
        <v>34</v>
      </c>
      <c r="T42" s="50">
        <v>0.2</v>
      </c>
      <c r="U42" s="50">
        <v>0.2</v>
      </c>
      <c r="V42" s="50">
        <v>0.2</v>
      </c>
      <c r="W42" s="50">
        <v>0.2</v>
      </c>
      <c r="X42" s="50">
        <v>0.2</v>
      </c>
      <c r="Y42" s="50">
        <v>0.2</v>
      </c>
      <c r="Z42" s="50">
        <v>0.2</v>
      </c>
      <c r="AA42" s="50">
        <v>0.2</v>
      </c>
      <c r="AB42" s="50">
        <v>0.2</v>
      </c>
      <c r="AC42" s="50">
        <v>0.2</v>
      </c>
      <c r="AD42" s="50">
        <v>0.2</v>
      </c>
      <c r="AE42" s="50">
        <v>0.2</v>
      </c>
      <c r="AF42" s="50">
        <v>0.2</v>
      </c>
      <c r="AG42" s="50">
        <v>0.2</v>
      </c>
      <c r="AH42" s="50">
        <v>0.2</v>
      </c>
      <c r="AI42" s="50">
        <v>0.2</v>
      </c>
      <c r="AJ42" s="50">
        <v>0.2</v>
      </c>
      <c r="AK42" s="50">
        <v>0.2</v>
      </c>
      <c r="AL42" s="50">
        <v>0.2</v>
      </c>
      <c r="AM42" s="50">
        <v>0.2</v>
      </c>
      <c r="AN42" s="50">
        <v>0.2</v>
      </c>
      <c r="AO42" s="50">
        <v>0.2</v>
      </c>
      <c r="AP42" s="50">
        <v>0.2</v>
      </c>
      <c r="AQ42" s="50">
        <v>0.2</v>
      </c>
      <c r="AR42" s="50">
        <v>0.2</v>
      </c>
      <c r="AS42" s="50">
        <v>0.2</v>
      </c>
      <c r="AT42" s="50">
        <v>0.2</v>
      </c>
      <c r="AU42" s="50">
        <v>0.2</v>
      </c>
      <c r="AV42" s="50">
        <v>0.2</v>
      </c>
      <c r="AW42" s="50">
        <v>0.1</v>
      </c>
      <c r="AX42" s="50">
        <v>0.1</v>
      </c>
      <c r="AY42" s="1548"/>
      <c r="AZ42" s="841"/>
      <c r="BA42" s="841"/>
      <c r="BB42" s="841"/>
      <c r="BC42" s="841"/>
      <c r="BD42" s="841"/>
      <c r="BE42" s="841"/>
      <c r="BF42" s="841"/>
    </row>
    <row r="43" spans="1:58" s="469" customFormat="1" ht="15" customHeight="1">
      <c r="A43" s="1549"/>
      <c r="B43" s="1550"/>
      <c r="C43" s="961"/>
      <c r="D43" s="964"/>
      <c r="E43" s="969"/>
      <c r="F43" s="969"/>
      <c r="G43" s="969"/>
      <c r="H43" s="969"/>
      <c r="I43" s="1125"/>
      <c r="J43" s="1125"/>
      <c r="K43" s="1555"/>
      <c r="L43" s="1557"/>
      <c r="M43" s="964"/>
      <c r="N43" s="964"/>
      <c r="O43" s="964"/>
      <c r="P43" s="964"/>
      <c r="Q43" s="1202"/>
      <c r="R43" s="1188"/>
      <c r="S43" s="866" t="s">
        <v>35</v>
      </c>
      <c r="T43" s="314"/>
      <c r="U43" s="314"/>
      <c r="V43" s="314"/>
      <c r="W43" s="314"/>
      <c r="X43" s="314"/>
      <c r="Y43" s="314"/>
      <c r="Z43" s="314"/>
      <c r="AA43" s="314"/>
      <c r="AB43" s="314"/>
      <c r="AC43" s="314"/>
      <c r="AD43" s="314"/>
      <c r="AE43" s="314"/>
      <c r="AF43" s="314"/>
      <c r="AG43" s="314"/>
      <c r="AH43" s="314"/>
      <c r="AI43" s="314"/>
      <c r="AJ43" s="314"/>
      <c r="AK43" s="314"/>
      <c r="AL43" s="314"/>
      <c r="AM43" s="314"/>
      <c r="AN43" s="314"/>
      <c r="AO43" s="314"/>
      <c r="AP43" s="314"/>
      <c r="AQ43" s="314"/>
      <c r="AR43" s="314"/>
      <c r="AS43" s="314"/>
      <c r="AT43" s="314"/>
      <c r="AU43" s="314"/>
      <c r="AV43" s="314"/>
      <c r="AW43" s="314"/>
      <c r="AX43" s="314"/>
      <c r="AY43" s="1547"/>
      <c r="AZ43" s="841"/>
      <c r="BA43" s="841"/>
      <c r="BB43" s="841"/>
      <c r="BC43" s="841"/>
      <c r="BD43" s="841"/>
      <c r="BE43" s="841"/>
      <c r="BF43" s="841"/>
    </row>
    <row r="44" spans="1:58" s="469" customFormat="1" ht="15" customHeight="1">
      <c r="A44" s="1549" t="s">
        <v>200</v>
      </c>
      <c r="B44" s="1550" t="s">
        <v>1096</v>
      </c>
      <c r="C44" s="960" t="s">
        <v>33</v>
      </c>
      <c r="D44" s="964">
        <f>D32</f>
        <v>35.229999999999997</v>
      </c>
      <c r="E44" s="969">
        <v>42099</v>
      </c>
      <c r="F44" s="969"/>
      <c r="G44" s="969">
        <v>42100</v>
      </c>
      <c r="H44" s="969">
        <v>42149</v>
      </c>
      <c r="I44" s="1125">
        <v>42410</v>
      </c>
      <c r="J44" s="1125"/>
      <c r="K44" s="1554">
        <f>Ноябрь!L44+O44</f>
        <v>18.730000000000004</v>
      </c>
      <c r="L44" s="1556">
        <f>Ноябрь!L44+P44</f>
        <v>12.73</v>
      </c>
      <c r="M44" s="964">
        <f>D44-L44</f>
        <v>22.499999999999996</v>
      </c>
      <c r="N44" s="964">
        <f>L44/D44*100</f>
        <v>36.133976724382634</v>
      </c>
      <c r="O44" s="964">
        <f>SUM(T44:AX44)</f>
        <v>6.0000000000000018</v>
      </c>
      <c r="P44" s="964">
        <f>SUM(T45:AX45)</f>
        <v>0</v>
      </c>
      <c r="Q44" s="1201">
        <v>1.1000000000000001</v>
      </c>
      <c r="R44" s="1188">
        <f t="shared" si="1"/>
        <v>0</v>
      </c>
      <c r="S44" s="49" t="s">
        <v>34</v>
      </c>
      <c r="T44" s="50">
        <v>0.2</v>
      </c>
      <c r="U44" s="50">
        <v>0.2</v>
      </c>
      <c r="V44" s="50">
        <v>0.2</v>
      </c>
      <c r="W44" s="50">
        <v>0.2</v>
      </c>
      <c r="X44" s="50">
        <v>0.2</v>
      </c>
      <c r="Y44" s="50">
        <v>0.2</v>
      </c>
      <c r="Z44" s="50">
        <v>0.2</v>
      </c>
      <c r="AA44" s="50">
        <v>0.2</v>
      </c>
      <c r="AB44" s="50">
        <v>0.2</v>
      </c>
      <c r="AC44" s="50">
        <v>0.2</v>
      </c>
      <c r="AD44" s="50">
        <v>0.2</v>
      </c>
      <c r="AE44" s="50">
        <v>0.2</v>
      </c>
      <c r="AF44" s="50">
        <v>0.2</v>
      </c>
      <c r="AG44" s="50">
        <v>0.2</v>
      </c>
      <c r="AH44" s="50">
        <v>0.2</v>
      </c>
      <c r="AI44" s="50">
        <v>0.2</v>
      </c>
      <c r="AJ44" s="50">
        <v>0.2</v>
      </c>
      <c r="AK44" s="50">
        <v>0.2</v>
      </c>
      <c r="AL44" s="50">
        <v>0.2</v>
      </c>
      <c r="AM44" s="50">
        <v>0.2</v>
      </c>
      <c r="AN44" s="50">
        <v>0.2</v>
      </c>
      <c r="AO44" s="50">
        <v>0.2</v>
      </c>
      <c r="AP44" s="50">
        <v>0.2</v>
      </c>
      <c r="AQ44" s="50">
        <v>0.2</v>
      </c>
      <c r="AR44" s="50">
        <v>0.2</v>
      </c>
      <c r="AS44" s="50">
        <v>0.2</v>
      </c>
      <c r="AT44" s="50">
        <v>0.2</v>
      </c>
      <c r="AU44" s="50">
        <v>0.2</v>
      </c>
      <c r="AV44" s="50">
        <v>0.2</v>
      </c>
      <c r="AW44" s="50">
        <v>0.1</v>
      </c>
      <c r="AX44" s="50">
        <v>0.1</v>
      </c>
      <c r="AY44" s="1548"/>
      <c r="AZ44" s="841"/>
      <c r="BA44" s="841"/>
      <c r="BB44" s="841"/>
      <c r="BC44" s="841"/>
      <c r="BD44" s="841"/>
      <c r="BE44" s="841"/>
      <c r="BF44" s="841"/>
    </row>
    <row r="45" spans="1:58" s="469" customFormat="1" ht="15" customHeight="1">
      <c r="A45" s="1549"/>
      <c r="B45" s="1550"/>
      <c r="C45" s="961"/>
      <c r="D45" s="964"/>
      <c r="E45" s="969"/>
      <c r="F45" s="969"/>
      <c r="G45" s="969"/>
      <c r="H45" s="969"/>
      <c r="I45" s="1125"/>
      <c r="J45" s="1125"/>
      <c r="K45" s="1555"/>
      <c r="L45" s="1557"/>
      <c r="M45" s="964"/>
      <c r="N45" s="964"/>
      <c r="O45" s="964"/>
      <c r="P45" s="964"/>
      <c r="Q45" s="1202"/>
      <c r="R45" s="1188"/>
      <c r="S45" s="866" t="s">
        <v>35</v>
      </c>
      <c r="T45" s="314"/>
      <c r="U45" s="314"/>
      <c r="V45" s="314"/>
      <c r="W45" s="314"/>
      <c r="X45" s="314"/>
      <c r="Y45" s="314"/>
      <c r="Z45" s="314"/>
      <c r="AA45" s="314"/>
      <c r="AB45" s="314"/>
      <c r="AC45" s="314"/>
      <c r="AD45" s="314"/>
      <c r="AE45" s="314"/>
      <c r="AF45" s="314"/>
      <c r="AG45" s="314"/>
      <c r="AH45" s="314"/>
      <c r="AI45" s="314"/>
      <c r="AJ45" s="314"/>
      <c r="AK45" s="314"/>
      <c r="AL45" s="314"/>
      <c r="AM45" s="314"/>
      <c r="AN45" s="314"/>
      <c r="AO45" s="314"/>
      <c r="AP45" s="314"/>
      <c r="AQ45" s="314"/>
      <c r="AR45" s="314"/>
      <c r="AS45" s="314"/>
      <c r="AT45" s="314"/>
      <c r="AU45" s="314"/>
      <c r="AV45" s="314"/>
      <c r="AW45" s="314"/>
      <c r="AX45" s="314"/>
      <c r="AY45" s="1547"/>
      <c r="AZ45" s="841"/>
      <c r="BA45" s="841"/>
      <c r="BB45" s="841"/>
      <c r="BC45" s="841"/>
      <c r="BD45" s="841"/>
      <c r="BE45" s="841"/>
      <c r="BF45" s="841"/>
    </row>
    <row r="46" spans="1:58" ht="18.75">
      <c r="A46" s="860">
        <v>4</v>
      </c>
      <c r="B46" s="1552" t="s">
        <v>91</v>
      </c>
      <c r="C46" s="1552"/>
      <c r="D46" s="1552"/>
      <c r="E46" s="1552">
        <v>42045</v>
      </c>
      <c r="F46" s="1552"/>
      <c r="G46" s="1552"/>
      <c r="H46" s="1552">
        <v>42174</v>
      </c>
      <c r="I46" s="1552"/>
      <c r="J46" s="1552"/>
      <c r="K46" s="1552"/>
      <c r="L46" s="1552"/>
      <c r="M46" s="1552"/>
      <c r="N46" s="1552"/>
      <c r="O46" s="1552"/>
      <c r="P46" s="1552"/>
      <c r="Q46" s="1552"/>
      <c r="R46" s="1552"/>
      <c r="S46" s="1552"/>
      <c r="T46" s="1552"/>
      <c r="U46" s="1552"/>
      <c r="V46" s="1552"/>
      <c r="W46" s="1552"/>
      <c r="X46" s="1552"/>
      <c r="Y46" s="1552"/>
      <c r="Z46" s="1552"/>
      <c r="AA46" s="1552"/>
      <c r="AB46" s="1552"/>
      <c r="AC46" s="1552"/>
      <c r="AD46" s="1552"/>
      <c r="AE46" s="1552"/>
      <c r="AF46" s="1552"/>
      <c r="AG46" s="1552"/>
      <c r="AH46" s="1552"/>
      <c r="AI46" s="1552"/>
      <c r="AJ46" s="1552"/>
      <c r="AK46" s="1552"/>
      <c r="AL46" s="1552"/>
      <c r="AM46" s="1552"/>
      <c r="AN46" s="1552"/>
      <c r="AO46" s="1552"/>
      <c r="AP46" s="1552"/>
      <c r="AQ46" s="1552"/>
      <c r="AR46" s="1552"/>
      <c r="AS46" s="1552"/>
      <c r="AT46" s="1552"/>
      <c r="AU46" s="1552"/>
      <c r="AV46" s="1552"/>
      <c r="AW46" s="1552"/>
      <c r="AX46" s="1552"/>
      <c r="AY46" s="1553"/>
      <c r="AZ46" s="841"/>
      <c r="BA46" s="841"/>
      <c r="BB46" s="841"/>
      <c r="BC46" s="841"/>
      <c r="BD46" s="841"/>
      <c r="BE46" s="841"/>
      <c r="BF46" s="841"/>
    </row>
    <row r="47" spans="1:58" ht="18.75">
      <c r="A47" s="939" t="s">
        <v>268</v>
      </c>
      <c r="B47" s="1552" t="s">
        <v>1303</v>
      </c>
      <c r="C47" s="1552"/>
      <c r="D47" s="1552"/>
      <c r="E47" s="1552">
        <v>42065</v>
      </c>
      <c r="F47" s="1552"/>
      <c r="G47" s="1552"/>
      <c r="H47" s="1552">
        <v>42144</v>
      </c>
      <c r="I47" s="1552"/>
      <c r="J47" s="1552"/>
      <c r="K47" s="1552"/>
      <c r="L47" s="1552"/>
      <c r="M47" s="1552"/>
      <c r="N47" s="1552"/>
      <c r="O47" s="1552"/>
      <c r="P47" s="1552"/>
      <c r="Q47" s="1552"/>
      <c r="R47" s="1552"/>
      <c r="S47" s="1552"/>
      <c r="T47" s="1552"/>
      <c r="U47" s="1552"/>
      <c r="V47" s="1552"/>
      <c r="W47" s="1552"/>
      <c r="X47" s="1552"/>
      <c r="Y47" s="1552"/>
      <c r="Z47" s="1552"/>
      <c r="AA47" s="1552"/>
      <c r="AB47" s="1552"/>
      <c r="AC47" s="1552"/>
      <c r="AD47" s="1552"/>
      <c r="AE47" s="1552"/>
      <c r="AF47" s="1552"/>
      <c r="AG47" s="1552"/>
      <c r="AH47" s="1552"/>
      <c r="AI47" s="1552"/>
      <c r="AJ47" s="1552"/>
      <c r="AK47" s="1552"/>
      <c r="AL47" s="1552"/>
      <c r="AM47" s="1552"/>
      <c r="AN47" s="1552"/>
      <c r="AO47" s="1552"/>
      <c r="AP47" s="1552"/>
      <c r="AQ47" s="1552"/>
      <c r="AR47" s="1552"/>
      <c r="AS47" s="1552"/>
      <c r="AT47" s="1552"/>
      <c r="AU47" s="1552"/>
      <c r="AV47" s="1552"/>
      <c r="AW47" s="1552"/>
      <c r="AX47" s="1552"/>
      <c r="AY47" s="1553"/>
      <c r="AZ47" s="841"/>
      <c r="BA47" s="841"/>
      <c r="BB47" s="841"/>
      <c r="BC47" s="841"/>
      <c r="BD47" s="841"/>
      <c r="BE47" s="841"/>
      <c r="BF47" s="841"/>
    </row>
    <row r="48" spans="1:58" ht="18">
      <c r="A48" s="865" t="s">
        <v>129</v>
      </c>
      <c r="B48" s="1030" t="s">
        <v>93</v>
      </c>
      <c r="C48" s="1030"/>
      <c r="D48" s="1030"/>
      <c r="E48" s="1030"/>
      <c r="F48" s="1030"/>
      <c r="G48" s="1030"/>
      <c r="H48" s="1030"/>
      <c r="I48" s="1030"/>
      <c r="J48" s="1030"/>
      <c r="K48" s="1030"/>
      <c r="L48" s="1030"/>
      <c r="M48" s="1030"/>
      <c r="N48" s="1030"/>
      <c r="O48" s="1030"/>
      <c r="P48" s="1030"/>
      <c r="Q48" s="1030"/>
      <c r="R48" s="1030"/>
      <c r="S48" s="1030"/>
      <c r="T48" s="1030"/>
      <c r="U48" s="1030"/>
      <c r="V48" s="1030"/>
      <c r="W48" s="1030"/>
      <c r="X48" s="1030"/>
      <c r="Y48" s="1030"/>
      <c r="Z48" s="1030"/>
      <c r="AA48" s="1030"/>
      <c r="AB48" s="1030"/>
      <c r="AC48" s="1030"/>
      <c r="AD48" s="1030"/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030"/>
      <c r="AV48" s="1030"/>
      <c r="AW48" s="1030"/>
      <c r="AX48" s="1030"/>
      <c r="AY48" s="1521"/>
    </row>
    <row r="49" spans="1:58" ht="18">
      <c r="A49" s="1525" t="s">
        <v>1304</v>
      </c>
      <c r="B49" s="1534" t="s">
        <v>1239</v>
      </c>
      <c r="C49" s="1515" t="s">
        <v>889</v>
      </c>
      <c r="D49" s="964">
        <v>148</v>
      </c>
      <c r="E49" s="969">
        <v>42045</v>
      </c>
      <c r="F49" s="1582">
        <v>42363</v>
      </c>
      <c r="G49" s="1518"/>
      <c r="H49" s="1065">
        <v>42046</v>
      </c>
      <c r="I49" s="1518">
        <v>42365</v>
      </c>
      <c r="J49" s="1518"/>
      <c r="K49" s="966">
        <f>O49</f>
        <v>148</v>
      </c>
      <c r="L49" s="966">
        <f>P49</f>
        <v>0</v>
      </c>
      <c r="M49" s="966">
        <f>D49-L49</f>
        <v>148</v>
      </c>
      <c r="N49" s="966">
        <f>L49/D49*100</f>
        <v>0</v>
      </c>
      <c r="O49" s="966">
        <f>SUM(T49:AX49)</f>
        <v>148</v>
      </c>
      <c r="P49" s="966">
        <f>SUM(T50:AX50)</f>
        <v>0</v>
      </c>
      <c r="Q49" s="937"/>
      <c r="R49" s="1188">
        <f t="shared" ref="R49:R55" si="2">P49/O49*100</f>
        <v>0</v>
      </c>
      <c r="S49" s="49" t="s">
        <v>34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>
        <v>50</v>
      </c>
      <c r="AS49" s="50">
        <v>50</v>
      </c>
      <c r="AT49" s="50">
        <v>48</v>
      </c>
      <c r="AU49" s="50"/>
      <c r="AV49" s="50"/>
      <c r="AW49" s="50"/>
      <c r="AX49" s="50"/>
      <c r="AY49" s="938"/>
    </row>
    <row r="50" spans="1:58" ht="18">
      <c r="A50" s="1543"/>
      <c r="B50" s="1544"/>
      <c r="C50" s="1537"/>
      <c r="D50" s="964"/>
      <c r="E50" s="969"/>
      <c r="F50" s="1582"/>
      <c r="G50" s="1538"/>
      <c r="H50" s="1066"/>
      <c r="I50" s="1538"/>
      <c r="J50" s="1538"/>
      <c r="K50" s="967"/>
      <c r="L50" s="967"/>
      <c r="M50" s="967"/>
      <c r="N50" s="1516"/>
      <c r="O50" s="1516"/>
      <c r="P50" s="1516"/>
      <c r="Q50" s="937"/>
      <c r="R50" s="1188"/>
      <c r="S50" s="866" t="s">
        <v>35</v>
      </c>
      <c r="T50" s="314"/>
      <c r="U50" s="314"/>
      <c r="V50" s="314"/>
      <c r="W50" s="314"/>
      <c r="X50" s="314"/>
      <c r="Y50" s="314"/>
      <c r="Z50" s="314"/>
      <c r="AA50" s="314"/>
      <c r="AB50" s="314"/>
      <c r="AC50" s="314"/>
      <c r="AD50" s="314"/>
      <c r="AE50" s="314"/>
      <c r="AF50" s="314"/>
      <c r="AG50" s="314"/>
      <c r="AH50" s="314"/>
      <c r="AI50" s="314"/>
      <c r="AJ50" s="314"/>
      <c r="AK50" s="314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4"/>
      <c r="AW50" s="314"/>
      <c r="AX50" s="314"/>
      <c r="AY50" s="938"/>
    </row>
    <row r="51" spans="1:58" ht="18">
      <c r="A51" s="1525" t="s">
        <v>1305</v>
      </c>
      <c r="B51" s="1534" t="s">
        <v>614</v>
      </c>
      <c r="C51" s="1515" t="s">
        <v>889</v>
      </c>
      <c r="D51" s="964">
        <v>1567</v>
      </c>
      <c r="E51" s="969">
        <v>42046</v>
      </c>
      <c r="F51" s="1582">
        <v>42366</v>
      </c>
      <c r="G51" s="1518"/>
      <c r="H51" s="1065">
        <v>42054</v>
      </c>
      <c r="I51" s="1518">
        <v>42373</v>
      </c>
      <c r="J51" s="1518"/>
      <c r="K51" s="966">
        <f>O51</f>
        <v>1395</v>
      </c>
      <c r="L51" s="966">
        <f>P51</f>
        <v>0</v>
      </c>
      <c r="M51" s="966">
        <f>D51-L51</f>
        <v>1567</v>
      </c>
      <c r="N51" s="966">
        <f>L51/D51*100</f>
        <v>0</v>
      </c>
      <c r="O51" s="966">
        <f>SUM(T51:AX51)</f>
        <v>1395</v>
      </c>
      <c r="P51" s="966">
        <f>SUM(T52:AX52)</f>
        <v>0</v>
      </c>
      <c r="Q51" s="937"/>
      <c r="R51" s="1188">
        <f t="shared" si="2"/>
        <v>0</v>
      </c>
      <c r="S51" s="49" t="s">
        <v>34</v>
      </c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>
        <v>349</v>
      </c>
      <c r="AV51" s="50">
        <v>349</v>
      </c>
      <c r="AW51" s="50">
        <v>349</v>
      </c>
      <c r="AX51" s="50">
        <v>348</v>
      </c>
      <c r="AY51" s="938"/>
    </row>
    <row r="52" spans="1:58" ht="18">
      <c r="A52" s="1543"/>
      <c r="B52" s="1544"/>
      <c r="C52" s="1537"/>
      <c r="D52" s="964"/>
      <c r="E52" s="969"/>
      <c r="F52" s="1582"/>
      <c r="G52" s="1538"/>
      <c r="H52" s="1066"/>
      <c r="I52" s="1538"/>
      <c r="J52" s="1538"/>
      <c r="K52" s="967"/>
      <c r="L52" s="967"/>
      <c r="M52" s="967"/>
      <c r="N52" s="1516"/>
      <c r="O52" s="1516"/>
      <c r="P52" s="1516"/>
      <c r="Q52" s="937"/>
      <c r="R52" s="1188"/>
      <c r="S52" s="866" t="s">
        <v>35</v>
      </c>
      <c r="T52" s="314"/>
      <c r="U52" s="314"/>
      <c r="V52" s="314"/>
      <c r="W52" s="314"/>
      <c r="X52" s="314"/>
      <c r="Y52" s="314"/>
      <c r="Z52" s="314"/>
      <c r="AA52" s="314"/>
      <c r="AB52" s="314"/>
      <c r="AC52" s="314"/>
      <c r="AD52" s="314"/>
      <c r="AE52" s="314"/>
      <c r="AF52" s="314"/>
      <c r="AG52" s="314"/>
      <c r="AH52" s="314"/>
      <c r="AI52" s="314"/>
      <c r="AJ52" s="314"/>
      <c r="AK52" s="314"/>
      <c r="AL52" s="314"/>
      <c r="AM52" s="314"/>
      <c r="AN52" s="314"/>
      <c r="AO52" s="314"/>
      <c r="AP52" s="314"/>
      <c r="AQ52" s="314"/>
      <c r="AR52" s="314"/>
      <c r="AS52" s="314"/>
      <c r="AT52" s="314"/>
      <c r="AU52" s="314"/>
      <c r="AV52" s="314"/>
      <c r="AW52" s="314"/>
      <c r="AX52" s="314"/>
      <c r="AY52" s="938"/>
    </row>
    <row r="53" spans="1:58" ht="18">
      <c r="A53" s="1525" t="s">
        <v>1306</v>
      </c>
      <c r="B53" s="1534" t="s">
        <v>1308</v>
      </c>
      <c r="C53" s="1515" t="s">
        <v>38</v>
      </c>
      <c r="D53" s="964">
        <v>800</v>
      </c>
      <c r="E53" s="969">
        <v>42046</v>
      </c>
      <c r="F53" s="1582">
        <v>42366</v>
      </c>
      <c r="G53" s="1518"/>
      <c r="H53" s="1065">
        <v>42047</v>
      </c>
      <c r="I53" s="1518">
        <v>42368</v>
      </c>
      <c r="J53" s="1518"/>
      <c r="K53" s="966">
        <f>O53</f>
        <v>800</v>
      </c>
      <c r="L53" s="966">
        <f>P53</f>
        <v>0</v>
      </c>
      <c r="M53" s="966">
        <f>D53-L53</f>
        <v>800</v>
      </c>
      <c r="N53" s="966">
        <f>L53/D53*100</f>
        <v>0</v>
      </c>
      <c r="O53" s="966">
        <f>SUM(T53:AX53)</f>
        <v>800</v>
      </c>
      <c r="P53" s="966">
        <f>SUM(T54:AX54)</f>
        <v>0</v>
      </c>
      <c r="Q53" s="937"/>
      <c r="R53" s="1188">
        <f t="shared" si="2"/>
        <v>0</v>
      </c>
      <c r="S53" s="49" t="s">
        <v>34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>
        <v>267</v>
      </c>
      <c r="AV53" s="50">
        <v>267</v>
      </c>
      <c r="AW53" s="50">
        <v>266</v>
      </c>
      <c r="AX53" s="50"/>
      <c r="AY53" s="938"/>
    </row>
    <row r="54" spans="1:58" ht="18">
      <c r="A54" s="1543"/>
      <c r="B54" s="1544"/>
      <c r="C54" s="1537"/>
      <c r="D54" s="964"/>
      <c r="E54" s="969"/>
      <c r="F54" s="1582"/>
      <c r="G54" s="1538"/>
      <c r="H54" s="1066"/>
      <c r="I54" s="1538"/>
      <c r="J54" s="1538"/>
      <c r="K54" s="967"/>
      <c r="L54" s="967"/>
      <c r="M54" s="967"/>
      <c r="N54" s="1516"/>
      <c r="O54" s="1516"/>
      <c r="P54" s="1516"/>
      <c r="Q54" s="937"/>
      <c r="R54" s="1188"/>
      <c r="S54" s="866" t="s">
        <v>35</v>
      </c>
      <c r="T54" s="314"/>
      <c r="U54" s="314"/>
      <c r="V54" s="314"/>
      <c r="W54" s="314"/>
      <c r="X54" s="314"/>
      <c r="Y54" s="314"/>
      <c r="Z54" s="314"/>
      <c r="AA54" s="314"/>
      <c r="AB54" s="314"/>
      <c r="AC54" s="314"/>
      <c r="AD54" s="314"/>
      <c r="AE54" s="314"/>
      <c r="AF54" s="314"/>
      <c r="AG54" s="314"/>
      <c r="AH54" s="314"/>
      <c r="AI54" s="314"/>
      <c r="AJ54" s="314"/>
      <c r="AK54" s="314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4"/>
      <c r="AW54" s="314"/>
      <c r="AX54" s="314"/>
      <c r="AY54" s="938"/>
    </row>
    <row r="55" spans="1:58" ht="18">
      <c r="A55" s="1525" t="s">
        <v>1307</v>
      </c>
      <c r="B55" s="1534" t="s">
        <v>1309</v>
      </c>
      <c r="C55" s="1515" t="s">
        <v>38</v>
      </c>
      <c r="D55" s="964">
        <v>540</v>
      </c>
      <c r="E55" s="969">
        <v>42046</v>
      </c>
      <c r="F55" s="1125">
        <v>42366</v>
      </c>
      <c r="G55" s="1518"/>
      <c r="H55" s="1065">
        <v>42048</v>
      </c>
      <c r="I55" s="1518">
        <v>42369</v>
      </c>
      <c r="J55" s="1518"/>
      <c r="K55" s="966">
        <f>O55</f>
        <v>540</v>
      </c>
      <c r="L55" s="966">
        <f>P55</f>
        <v>0</v>
      </c>
      <c r="M55" s="966">
        <f>D55-L55</f>
        <v>540</v>
      </c>
      <c r="N55" s="966">
        <f>L55/D55*100</f>
        <v>0</v>
      </c>
      <c r="O55" s="966">
        <f>SUM(T55:AX55)</f>
        <v>540</v>
      </c>
      <c r="P55" s="966">
        <f>SUM(T56:AX56)</f>
        <v>0</v>
      </c>
      <c r="Q55" s="937"/>
      <c r="R55" s="1188">
        <f t="shared" si="2"/>
        <v>0</v>
      </c>
      <c r="S55" s="49" t="s">
        <v>34</v>
      </c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>
        <v>135</v>
      </c>
      <c r="AV55" s="50">
        <v>135</v>
      </c>
      <c r="AW55" s="50">
        <v>135</v>
      </c>
      <c r="AX55" s="50">
        <v>135</v>
      </c>
      <c r="AY55" s="938"/>
    </row>
    <row r="56" spans="1:58" ht="18">
      <c r="A56" s="1543"/>
      <c r="B56" s="1544"/>
      <c r="C56" s="1537"/>
      <c r="D56" s="964"/>
      <c r="E56" s="969"/>
      <c r="F56" s="1125"/>
      <c r="G56" s="1538"/>
      <c r="H56" s="1066"/>
      <c r="I56" s="1538"/>
      <c r="J56" s="1538"/>
      <c r="K56" s="967"/>
      <c r="L56" s="967"/>
      <c r="M56" s="967"/>
      <c r="N56" s="1516"/>
      <c r="O56" s="1516"/>
      <c r="P56" s="1516"/>
      <c r="Q56" s="937"/>
      <c r="R56" s="1188"/>
      <c r="S56" s="866" t="s">
        <v>35</v>
      </c>
      <c r="T56" s="314"/>
      <c r="U56" s="314"/>
      <c r="V56" s="314"/>
      <c r="W56" s="314"/>
      <c r="X56" s="314"/>
      <c r="Y56" s="314"/>
      <c r="Z56" s="314"/>
      <c r="AA56" s="314"/>
      <c r="AB56" s="314"/>
      <c r="AC56" s="314"/>
      <c r="AD56" s="314"/>
      <c r="AE56" s="314"/>
      <c r="AF56" s="314"/>
      <c r="AG56" s="314"/>
      <c r="AH56" s="314"/>
      <c r="AI56" s="314"/>
      <c r="AJ56" s="314"/>
      <c r="AK56" s="314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4"/>
      <c r="AW56" s="314"/>
      <c r="AX56" s="314"/>
      <c r="AY56" s="938"/>
    </row>
    <row r="57" spans="1:58" ht="18.75">
      <c r="A57" s="860" t="s">
        <v>328</v>
      </c>
      <c r="B57" s="1552" t="s">
        <v>103</v>
      </c>
      <c r="C57" s="1552"/>
      <c r="D57" s="1552"/>
      <c r="E57" s="1552">
        <v>42065</v>
      </c>
      <c r="F57" s="1552"/>
      <c r="G57" s="1552"/>
      <c r="H57" s="1552">
        <v>42144</v>
      </c>
      <c r="I57" s="1552"/>
      <c r="J57" s="1552"/>
      <c r="K57" s="1552"/>
      <c r="L57" s="1552"/>
      <c r="M57" s="1552"/>
      <c r="N57" s="1552"/>
      <c r="O57" s="1552"/>
      <c r="P57" s="1552"/>
      <c r="Q57" s="1552"/>
      <c r="R57" s="1552"/>
      <c r="S57" s="1552"/>
      <c r="T57" s="1552"/>
      <c r="U57" s="1552"/>
      <c r="V57" s="1552"/>
      <c r="W57" s="1552"/>
      <c r="X57" s="1552"/>
      <c r="Y57" s="1552"/>
      <c r="Z57" s="1552"/>
      <c r="AA57" s="1552"/>
      <c r="AB57" s="1552"/>
      <c r="AC57" s="1552"/>
      <c r="AD57" s="1552"/>
      <c r="AE57" s="1552"/>
      <c r="AF57" s="1552"/>
      <c r="AG57" s="1552"/>
      <c r="AH57" s="1552"/>
      <c r="AI57" s="1552"/>
      <c r="AJ57" s="1552"/>
      <c r="AK57" s="1552"/>
      <c r="AL57" s="1552"/>
      <c r="AM57" s="1552"/>
      <c r="AN57" s="1552"/>
      <c r="AO57" s="1552"/>
      <c r="AP57" s="1552"/>
      <c r="AQ57" s="1552"/>
      <c r="AR57" s="1552"/>
      <c r="AS57" s="1552"/>
      <c r="AT57" s="1552"/>
      <c r="AU57" s="1552"/>
      <c r="AV57" s="1552"/>
      <c r="AW57" s="1552"/>
      <c r="AX57" s="1552"/>
      <c r="AY57" s="1553"/>
      <c r="AZ57" s="841"/>
      <c r="BA57" s="841"/>
      <c r="BB57" s="841"/>
      <c r="BC57" s="841"/>
      <c r="BD57" s="841"/>
      <c r="BE57" s="841"/>
      <c r="BF57" s="841"/>
    </row>
    <row r="58" spans="1:58" ht="15" customHeight="1">
      <c r="A58" s="865" t="s">
        <v>150</v>
      </c>
      <c r="B58" s="1030" t="s">
        <v>93</v>
      </c>
      <c r="C58" s="1030"/>
      <c r="D58" s="1030"/>
      <c r="E58" s="1030"/>
      <c r="F58" s="1030"/>
      <c r="G58" s="1030"/>
      <c r="H58" s="1030"/>
      <c r="I58" s="1030"/>
      <c r="J58" s="1030"/>
      <c r="K58" s="1030"/>
      <c r="L58" s="1030"/>
      <c r="M58" s="1030"/>
      <c r="N58" s="1030"/>
      <c r="O58" s="1030"/>
      <c r="P58" s="1030"/>
      <c r="Q58" s="1030"/>
      <c r="R58" s="1030"/>
      <c r="S58" s="1030"/>
      <c r="T58" s="1030"/>
      <c r="U58" s="1030"/>
      <c r="V58" s="1030"/>
      <c r="W58" s="1030"/>
      <c r="X58" s="1030"/>
      <c r="Y58" s="1030"/>
      <c r="Z58" s="1030"/>
      <c r="AA58" s="1030"/>
      <c r="AB58" s="1030"/>
      <c r="AC58" s="1030"/>
      <c r="AD58" s="1030"/>
      <c r="AE58" s="1030"/>
      <c r="AF58" s="1030"/>
      <c r="AG58" s="1030"/>
      <c r="AH58" s="1030"/>
      <c r="AI58" s="1030"/>
      <c r="AJ58" s="1030"/>
      <c r="AK58" s="1030"/>
      <c r="AL58" s="1030"/>
      <c r="AM58" s="1030"/>
      <c r="AN58" s="1030"/>
      <c r="AO58" s="1030"/>
      <c r="AP58" s="1030"/>
      <c r="AQ58" s="1030"/>
      <c r="AR58" s="1030"/>
      <c r="AS58" s="1030"/>
      <c r="AT58" s="1030"/>
      <c r="AU58" s="1030"/>
      <c r="AV58" s="1030"/>
      <c r="AW58" s="1030"/>
      <c r="AX58" s="1030"/>
      <c r="AY58" s="1521"/>
      <c r="AZ58" s="841">
        <f>H58-E58</f>
        <v>0</v>
      </c>
      <c r="BA58" s="841"/>
      <c r="BB58" s="841"/>
      <c r="BC58" s="841"/>
      <c r="BD58" s="841"/>
      <c r="BE58" s="841"/>
      <c r="BF58" s="841"/>
    </row>
    <row r="59" spans="1:58" ht="15" customHeight="1">
      <c r="A59" s="1525" t="s">
        <v>1238</v>
      </c>
      <c r="B59" s="1534" t="s">
        <v>1239</v>
      </c>
      <c r="C59" s="1515" t="s">
        <v>889</v>
      </c>
      <c r="D59" s="964">
        <v>48</v>
      </c>
      <c r="E59" s="969">
        <v>42065</v>
      </c>
      <c r="F59" s="1125">
        <v>42348</v>
      </c>
      <c r="G59" s="1518"/>
      <c r="H59" s="1065">
        <v>42066</v>
      </c>
      <c r="I59" s="1518">
        <v>42349</v>
      </c>
      <c r="J59" s="1518"/>
      <c r="K59" s="966">
        <f>O59</f>
        <v>48</v>
      </c>
      <c r="L59" s="966">
        <f>P59</f>
        <v>0</v>
      </c>
      <c r="M59" s="966">
        <f>D59-L59</f>
        <v>48</v>
      </c>
      <c r="N59" s="966">
        <f>L59/D59*100</f>
        <v>0</v>
      </c>
      <c r="O59" s="966">
        <f>SUM(T59:AX59)</f>
        <v>48</v>
      </c>
      <c r="P59" s="966">
        <f>SUM(T60:AX60)</f>
        <v>0</v>
      </c>
      <c r="Q59" s="868"/>
      <c r="R59" s="1188">
        <f t="shared" ref="R59:R63" si="3">P59/O59*100</f>
        <v>0</v>
      </c>
      <c r="S59" s="49" t="s">
        <v>34</v>
      </c>
      <c r="T59" s="50"/>
      <c r="U59" s="50"/>
      <c r="V59" s="50"/>
      <c r="W59" s="50"/>
      <c r="X59" s="50"/>
      <c r="Y59" s="50"/>
      <c r="Z59" s="50"/>
      <c r="AA59" s="50"/>
      <c r="AB59" s="50"/>
      <c r="AC59" s="50">
        <v>24</v>
      </c>
      <c r="AD59" s="50">
        <v>24</v>
      </c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1546"/>
      <c r="AZ59" s="841"/>
      <c r="BA59" s="841"/>
      <c r="BB59" s="841"/>
      <c r="BC59" s="841"/>
      <c r="BD59" s="841"/>
      <c r="BE59" s="841"/>
      <c r="BF59" s="841"/>
    </row>
    <row r="60" spans="1:58" ht="15" customHeight="1">
      <c r="A60" s="1543"/>
      <c r="B60" s="1544"/>
      <c r="C60" s="1537"/>
      <c r="D60" s="964"/>
      <c r="E60" s="969"/>
      <c r="F60" s="1125"/>
      <c r="G60" s="1538"/>
      <c r="H60" s="1066"/>
      <c r="I60" s="1538"/>
      <c r="J60" s="1538"/>
      <c r="K60" s="967"/>
      <c r="L60" s="967"/>
      <c r="M60" s="967"/>
      <c r="N60" s="1516"/>
      <c r="O60" s="1516"/>
      <c r="P60" s="1516"/>
      <c r="Q60" s="868"/>
      <c r="R60" s="1188"/>
      <c r="S60" s="866" t="s">
        <v>35</v>
      </c>
      <c r="T60" s="314"/>
      <c r="U60" s="314"/>
      <c r="V60" s="314"/>
      <c r="W60" s="314"/>
      <c r="X60" s="314"/>
      <c r="Y60" s="314"/>
      <c r="Z60" s="314"/>
      <c r="AA60" s="314"/>
      <c r="AB60" s="314"/>
      <c r="AC60" s="314"/>
      <c r="AD60" s="314"/>
      <c r="AE60" s="314"/>
      <c r="AF60" s="314"/>
      <c r="AG60" s="314"/>
      <c r="AH60" s="314"/>
      <c r="AI60" s="314"/>
      <c r="AJ60" s="314"/>
      <c r="AK60" s="314"/>
      <c r="AL60" s="314"/>
      <c r="AM60" s="314"/>
      <c r="AN60" s="314"/>
      <c r="AO60" s="314"/>
      <c r="AP60" s="314"/>
      <c r="AQ60" s="314"/>
      <c r="AR60" s="314"/>
      <c r="AS60" s="314"/>
      <c r="AT60" s="314"/>
      <c r="AU60" s="314"/>
      <c r="AV60" s="314"/>
      <c r="AW60" s="314"/>
      <c r="AX60" s="314"/>
      <c r="AY60" s="1547"/>
      <c r="AZ60" s="841"/>
      <c r="BA60" s="841"/>
      <c r="BB60" s="841"/>
      <c r="BC60" s="841"/>
      <c r="BD60" s="841"/>
      <c r="BE60" s="841"/>
      <c r="BF60" s="841"/>
    </row>
    <row r="61" spans="1:58" ht="15" customHeight="1">
      <c r="A61" s="1525" t="s">
        <v>1240</v>
      </c>
      <c r="B61" s="1534" t="s">
        <v>614</v>
      </c>
      <c r="C61" s="1515" t="s">
        <v>889</v>
      </c>
      <c r="D61" s="966">
        <v>444</v>
      </c>
      <c r="E61" s="1065">
        <v>42066</v>
      </c>
      <c r="F61" s="1518">
        <v>42350</v>
      </c>
      <c r="G61" s="1518"/>
      <c r="H61" s="1065">
        <v>42072</v>
      </c>
      <c r="I61" s="1518">
        <v>42353</v>
      </c>
      <c r="J61" s="1518"/>
      <c r="K61" s="966">
        <f>O61</f>
        <v>444</v>
      </c>
      <c r="L61" s="966">
        <f>P61</f>
        <v>0</v>
      </c>
      <c r="M61" s="966">
        <f>D61-L61</f>
        <v>444</v>
      </c>
      <c r="N61" s="966">
        <f>L61/D61*100</f>
        <v>0</v>
      </c>
      <c r="O61" s="966">
        <f>SUM(T61:AX61)</f>
        <v>444</v>
      </c>
      <c r="P61" s="966">
        <f>SUM(T62:AX62)</f>
        <v>0</v>
      </c>
      <c r="Q61" s="868"/>
      <c r="R61" s="1188">
        <f t="shared" si="3"/>
        <v>0</v>
      </c>
      <c r="S61" s="49" t="s">
        <v>34</v>
      </c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>
        <v>111</v>
      </c>
      <c r="AF61" s="50">
        <v>111</v>
      </c>
      <c r="AG61" s="50">
        <v>111</v>
      </c>
      <c r="AH61" s="50">
        <v>111</v>
      </c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1546"/>
      <c r="AZ61" s="841"/>
      <c r="BA61" s="841"/>
      <c r="BB61" s="841"/>
      <c r="BC61" s="841"/>
      <c r="BD61" s="841"/>
      <c r="BE61" s="841"/>
      <c r="BF61" s="841"/>
    </row>
    <row r="62" spans="1:58" ht="15" customHeight="1">
      <c r="A62" s="1543"/>
      <c r="B62" s="1544"/>
      <c r="C62" s="1537"/>
      <c r="D62" s="1516"/>
      <c r="E62" s="1517"/>
      <c r="F62" s="1519"/>
      <c r="G62" s="1519"/>
      <c r="H62" s="1517"/>
      <c r="I62" s="1519"/>
      <c r="J62" s="1519"/>
      <c r="K62" s="967"/>
      <c r="L62" s="967"/>
      <c r="M62" s="967"/>
      <c r="N62" s="1516"/>
      <c r="O62" s="1516"/>
      <c r="P62" s="1516"/>
      <c r="Q62" s="868"/>
      <c r="R62" s="1188"/>
      <c r="S62" s="866" t="s">
        <v>35</v>
      </c>
      <c r="T62" s="314"/>
      <c r="U62" s="314"/>
      <c r="V62" s="314"/>
      <c r="W62" s="314"/>
      <c r="X62" s="314"/>
      <c r="Y62" s="314"/>
      <c r="Z62" s="314"/>
      <c r="AA62" s="314"/>
      <c r="AB62" s="314"/>
      <c r="AC62" s="314"/>
      <c r="AD62" s="314"/>
      <c r="AE62" s="314"/>
      <c r="AF62" s="314"/>
      <c r="AG62" s="314"/>
      <c r="AH62" s="314"/>
      <c r="AI62" s="314"/>
      <c r="AJ62" s="314"/>
      <c r="AK62" s="314"/>
      <c r="AL62" s="314"/>
      <c r="AM62" s="314"/>
      <c r="AN62" s="314"/>
      <c r="AO62" s="314"/>
      <c r="AP62" s="314"/>
      <c r="AQ62" s="314"/>
      <c r="AR62" s="314"/>
      <c r="AS62" s="314"/>
      <c r="AT62" s="314"/>
      <c r="AU62" s="314"/>
      <c r="AV62" s="314"/>
      <c r="AW62" s="314"/>
      <c r="AX62" s="314"/>
      <c r="AY62" s="1547"/>
      <c r="AZ62" s="841"/>
      <c r="BA62" s="841"/>
      <c r="BB62" s="841"/>
      <c r="BC62" s="841"/>
      <c r="BD62" s="841"/>
      <c r="BE62" s="841"/>
      <c r="BF62" s="841"/>
    </row>
    <row r="63" spans="1:58" ht="15" customHeight="1">
      <c r="A63" s="1525" t="s">
        <v>1241</v>
      </c>
      <c r="B63" s="1534" t="s">
        <v>505</v>
      </c>
      <c r="C63" s="1515" t="s">
        <v>889</v>
      </c>
      <c r="D63" s="966">
        <v>486</v>
      </c>
      <c r="E63" s="1065">
        <v>42072</v>
      </c>
      <c r="F63" s="1518">
        <v>42354</v>
      </c>
      <c r="G63" s="1518"/>
      <c r="H63" s="1065">
        <v>42074</v>
      </c>
      <c r="I63" s="1518">
        <v>42354</v>
      </c>
      <c r="J63" s="1518"/>
      <c r="K63" s="966">
        <f>O63</f>
        <v>486</v>
      </c>
      <c r="L63" s="966">
        <f>P63</f>
        <v>0</v>
      </c>
      <c r="M63" s="966">
        <f>D63-L63</f>
        <v>486</v>
      </c>
      <c r="N63" s="966">
        <f>L63/D63*100</f>
        <v>0</v>
      </c>
      <c r="O63" s="966">
        <f>SUM(T63:AX63)</f>
        <v>486</v>
      </c>
      <c r="P63" s="966">
        <f>SUM(T64:AX64)</f>
        <v>0</v>
      </c>
      <c r="Q63" s="868"/>
      <c r="R63" s="1188">
        <f t="shared" si="3"/>
        <v>0</v>
      </c>
      <c r="S63" s="49" t="s">
        <v>34</v>
      </c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>
        <v>486</v>
      </c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1546"/>
      <c r="AZ63" s="841"/>
      <c r="BA63" s="841"/>
      <c r="BB63" s="841"/>
      <c r="BC63" s="841"/>
      <c r="BD63" s="841"/>
      <c r="BE63" s="841"/>
      <c r="BF63" s="841"/>
    </row>
    <row r="64" spans="1:58" ht="15" customHeight="1">
      <c r="A64" s="1543"/>
      <c r="B64" s="1544"/>
      <c r="C64" s="1537"/>
      <c r="D64" s="1516"/>
      <c r="E64" s="1517"/>
      <c r="F64" s="1519"/>
      <c r="G64" s="1519"/>
      <c r="H64" s="1517"/>
      <c r="I64" s="1519"/>
      <c r="J64" s="1519"/>
      <c r="K64" s="967"/>
      <c r="L64" s="967"/>
      <c r="M64" s="967"/>
      <c r="N64" s="1516"/>
      <c r="O64" s="1516"/>
      <c r="P64" s="1516"/>
      <c r="Q64" s="868"/>
      <c r="R64" s="1188"/>
      <c r="S64" s="866" t="s">
        <v>35</v>
      </c>
      <c r="T64" s="314"/>
      <c r="U64" s="314"/>
      <c r="V64" s="314"/>
      <c r="W64" s="314"/>
      <c r="X64" s="314"/>
      <c r="Y64" s="314"/>
      <c r="Z64" s="314"/>
      <c r="AA64" s="314"/>
      <c r="AB64" s="314"/>
      <c r="AC64" s="314"/>
      <c r="AD64" s="314"/>
      <c r="AE64" s="314"/>
      <c r="AF64" s="314"/>
      <c r="AG64" s="314"/>
      <c r="AH64" s="314"/>
      <c r="AI64" s="314"/>
      <c r="AJ64" s="314"/>
      <c r="AK64" s="314"/>
      <c r="AL64" s="314"/>
      <c r="AM64" s="314"/>
      <c r="AN64" s="314"/>
      <c r="AO64" s="314"/>
      <c r="AP64" s="314"/>
      <c r="AQ64" s="314"/>
      <c r="AR64" s="314"/>
      <c r="AS64" s="314"/>
      <c r="AT64" s="314"/>
      <c r="AU64" s="314"/>
      <c r="AV64" s="314"/>
      <c r="AW64" s="314"/>
      <c r="AX64" s="314"/>
      <c r="AY64" s="1547"/>
      <c r="AZ64" s="841"/>
      <c r="BA64" s="841"/>
      <c r="BB64" s="841"/>
      <c r="BC64" s="841"/>
      <c r="BD64" s="841"/>
      <c r="BE64" s="841"/>
      <c r="BF64" s="841"/>
    </row>
    <row r="65" spans="1:58" ht="15" customHeight="1">
      <c r="A65" s="865" t="s">
        <v>151</v>
      </c>
      <c r="B65" s="1030" t="s">
        <v>1310</v>
      </c>
      <c r="C65" s="1030"/>
      <c r="D65" s="1030"/>
      <c r="E65" s="1030"/>
      <c r="F65" s="1030"/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V65" s="1030"/>
      <c r="AW65" s="1030"/>
      <c r="AX65" s="1030"/>
      <c r="AY65" s="1521"/>
      <c r="AZ65" s="841"/>
      <c r="BA65" s="841"/>
      <c r="BB65" s="841"/>
      <c r="BC65" s="841"/>
      <c r="BD65" s="841"/>
      <c r="BE65" s="841"/>
      <c r="BF65" s="841"/>
    </row>
    <row r="66" spans="1:58" ht="15" customHeight="1">
      <c r="A66" s="1525" t="s">
        <v>1242</v>
      </c>
      <c r="B66" s="1534" t="s">
        <v>1239</v>
      </c>
      <c r="C66" s="1515" t="s">
        <v>889</v>
      </c>
      <c r="D66" s="1585">
        <v>265</v>
      </c>
      <c r="E66" s="1065">
        <v>42072</v>
      </c>
      <c r="F66" s="1518">
        <v>42343</v>
      </c>
      <c r="G66" s="1518"/>
      <c r="H66" s="1065">
        <v>42075</v>
      </c>
      <c r="I66" s="1518">
        <v>42345</v>
      </c>
      <c r="J66" s="1518"/>
      <c r="K66" s="966">
        <f>O66</f>
        <v>265</v>
      </c>
      <c r="L66" s="966">
        <f>P66</f>
        <v>0</v>
      </c>
      <c r="M66" s="966">
        <f>D66-L66</f>
        <v>265</v>
      </c>
      <c r="N66" s="966">
        <f>L66/D66*100</f>
        <v>0</v>
      </c>
      <c r="O66" s="966">
        <f>SUM(T66:AX66)</f>
        <v>265</v>
      </c>
      <c r="P66" s="966">
        <f>SUM(T67:AX67)</f>
        <v>0</v>
      </c>
      <c r="Q66" s="868"/>
      <c r="R66" s="1188">
        <f t="shared" ref="R66:R80" si="4">P66/O66*100</f>
        <v>0</v>
      </c>
      <c r="S66" s="49" t="s">
        <v>34</v>
      </c>
      <c r="T66" s="50"/>
      <c r="U66" s="50"/>
      <c r="V66" s="50"/>
      <c r="W66" s="50"/>
      <c r="X66" s="50">
        <v>88</v>
      </c>
      <c r="Y66" s="50">
        <v>88</v>
      </c>
      <c r="Z66" s="50">
        <v>89</v>
      </c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936"/>
      <c r="AZ66" s="841"/>
      <c r="BA66" s="841"/>
      <c r="BB66" s="841"/>
      <c r="BC66" s="841"/>
      <c r="BD66" s="841"/>
      <c r="BE66" s="841"/>
      <c r="BF66" s="841"/>
    </row>
    <row r="67" spans="1:58" ht="15" customHeight="1">
      <c r="A67" s="1526"/>
      <c r="B67" s="1544"/>
      <c r="C67" s="1537"/>
      <c r="D67" s="1586"/>
      <c r="E67" s="1066"/>
      <c r="F67" s="1538"/>
      <c r="G67" s="1538"/>
      <c r="H67" s="1066"/>
      <c r="I67" s="1538"/>
      <c r="J67" s="1538"/>
      <c r="K67" s="967"/>
      <c r="L67" s="967"/>
      <c r="M67" s="967"/>
      <c r="N67" s="967"/>
      <c r="O67" s="967"/>
      <c r="P67" s="967"/>
      <c r="Q67" s="868"/>
      <c r="R67" s="1188"/>
      <c r="S67" s="866" t="s">
        <v>35</v>
      </c>
      <c r="T67" s="314"/>
      <c r="U67" s="314"/>
      <c r="V67" s="314"/>
      <c r="W67" s="314"/>
      <c r="X67" s="314"/>
      <c r="Y67" s="314"/>
      <c r="Z67" s="314"/>
      <c r="AA67" s="314"/>
      <c r="AB67" s="314"/>
      <c r="AC67" s="314"/>
      <c r="AD67" s="314"/>
      <c r="AE67" s="314"/>
      <c r="AF67" s="314"/>
      <c r="AG67" s="314"/>
      <c r="AH67" s="314"/>
      <c r="AI67" s="314"/>
      <c r="AJ67" s="314"/>
      <c r="AK67" s="314"/>
      <c r="AL67" s="314"/>
      <c r="AM67" s="314"/>
      <c r="AN67" s="314"/>
      <c r="AO67" s="314"/>
      <c r="AP67" s="314"/>
      <c r="AQ67" s="314"/>
      <c r="AR67" s="314"/>
      <c r="AS67" s="314"/>
      <c r="AT67" s="314"/>
      <c r="AU67" s="314"/>
      <c r="AV67" s="314"/>
      <c r="AW67" s="314"/>
      <c r="AX67" s="314"/>
      <c r="AY67" s="936"/>
      <c r="AZ67" s="841"/>
      <c r="BA67" s="841"/>
      <c r="BB67" s="841"/>
      <c r="BC67" s="841"/>
      <c r="BD67" s="841"/>
      <c r="BE67" s="841"/>
      <c r="BF67" s="841"/>
    </row>
    <row r="68" spans="1:58" ht="15" customHeight="1">
      <c r="A68" s="1525" t="s">
        <v>1243</v>
      </c>
      <c r="B68" s="1534" t="s">
        <v>614</v>
      </c>
      <c r="C68" s="1515" t="s">
        <v>889</v>
      </c>
      <c r="D68" s="1585">
        <v>2059</v>
      </c>
      <c r="E68" s="1065">
        <v>42075</v>
      </c>
      <c r="F68" s="1518">
        <v>42346</v>
      </c>
      <c r="G68" s="1518"/>
      <c r="H68" s="1065">
        <v>42080</v>
      </c>
      <c r="I68" s="1518">
        <v>42349</v>
      </c>
      <c r="J68" s="1518"/>
      <c r="K68" s="966">
        <f>O68</f>
        <v>2059</v>
      </c>
      <c r="L68" s="966">
        <f>P68</f>
        <v>0</v>
      </c>
      <c r="M68" s="966">
        <f>D68-L68</f>
        <v>2059</v>
      </c>
      <c r="N68" s="966">
        <f>L68/D68*100</f>
        <v>0</v>
      </c>
      <c r="O68" s="966">
        <f>SUM(T68:AX68)</f>
        <v>2059</v>
      </c>
      <c r="P68" s="966">
        <f>SUM(T69:AX69)</f>
        <v>0</v>
      </c>
      <c r="Q68" s="868"/>
      <c r="R68" s="1188">
        <f t="shared" si="4"/>
        <v>0</v>
      </c>
      <c r="S68" s="49" t="s">
        <v>34</v>
      </c>
      <c r="T68" s="50"/>
      <c r="U68" s="50"/>
      <c r="V68" s="50"/>
      <c r="W68" s="50"/>
      <c r="X68" s="50"/>
      <c r="Y68" s="50"/>
      <c r="Z68" s="50"/>
      <c r="AA68" s="50">
        <v>515</v>
      </c>
      <c r="AB68" s="50">
        <v>515</v>
      </c>
      <c r="AC68" s="50">
        <v>515</v>
      </c>
      <c r="AD68" s="50">
        <v>514</v>
      </c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936"/>
      <c r="AZ68" s="841"/>
      <c r="BA68" s="841"/>
      <c r="BB68" s="841"/>
      <c r="BC68" s="841"/>
      <c r="BD68" s="841"/>
      <c r="BE68" s="841"/>
      <c r="BF68" s="841"/>
    </row>
    <row r="69" spans="1:58" ht="15" customHeight="1">
      <c r="A69" s="1526"/>
      <c r="B69" s="1544"/>
      <c r="C69" s="1537"/>
      <c r="D69" s="1586"/>
      <c r="E69" s="1066"/>
      <c r="F69" s="1538"/>
      <c r="G69" s="1538"/>
      <c r="H69" s="1066"/>
      <c r="I69" s="1538"/>
      <c r="J69" s="1538"/>
      <c r="K69" s="967"/>
      <c r="L69" s="967"/>
      <c r="M69" s="967"/>
      <c r="N69" s="967"/>
      <c r="O69" s="967"/>
      <c r="P69" s="967"/>
      <c r="Q69" s="868"/>
      <c r="R69" s="1188"/>
      <c r="S69" s="866" t="s">
        <v>35</v>
      </c>
      <c r="T69" s="314"/>
      <c r="U69" s="314"/>
      <c r="V69" s="314"/>
      <c r="W69" s="314"/>
      <c r="X69" s="314"/>
      <c r="Y69" s="314"/>
      <c r="Z69" s="314"/>
      <c r="AA69" s="314"/>
      <c r="AB69" s="314"/>
      <c r="AC69" s="314"/>
      <c r="AD69" s="314"/>
      <c r="AE69" s="314"/>
      <c r="AF69" s="314"/>
      <c r="AG69" s="314"/>
      <c r="AH69" s="314"/>
      <c r="AI69" s="314"/>
      <c r="AJ69" s="314"/>
      <c r="AK69" s="314"/>
      <c r="AL69" s="314"/>
      <c r="AM69" s="314"/>
      <c r="AN69" s="314"/>
      <c r="AO69" s="314"/>
      <c r="AP69" s="314"/>
      <c r="AQ69" s="314"/>
      <c r="AR69" s="314"/>
      <c r="AS69" s="314"/>
      <c r="AT69" s="314"/>
      <c r="AU69" s="314"/>
      <c r="AV69" s="314"/>
      <c r="AW69" s="314"/>
      <c r="AX69" s="314"/>
      <c r="AY69" s="936"/>
      <c r="AZ69" s="841"/>
      <c r="BA69" s="841"/>
      <c r="BB69" s="841"/>
      <c r="BC69" s="841"/>
      <c r="BD69" s="841"/>
      <c r="BE69" s="841"/>
      <c r="BF69" s="841"/>
    </row>
    <row r="70" spans="1:58" ht="15" customHeight="1">
      <c r="A70" s="1525" t="s">
        <v>1244</v>
      </c>
      <c r="B70" s="1534" t="s">
        <v>505</v>
      </c>
      <c r="C70" s="1515" t="s">
        <v>38</v>
      </c>
      <c r="D70" s="1585">
        <v>2055</v>
      </c>
      <c r="E70" s="1065">
        <v>42080</v>
      </c>
      <c r="F70" s="1518">
        <v>42350</v>
      </c>
      <c r="G70" s="1518"/>
      <c r="H70" s="1065">
        <v>42082</v>
      </c>
      <c r="I70" s="1518">
        <v>42351</v>
      </c>
      <c r="J70" s="1518"/>
      <c r="K70" s="966">
        <f>O70</f>
        <v>2055</v>
      </c>
      <c r="L70" s="966">
        <f>P70</f>
        <v>0</v>
      </c>
      <c r="M70" s="966">
        <f>D70-L70</f>
        <v>2055</v>
      </c>
      <c r="N70" s="966">
        <f>L70/D70*100</f>
        <v>0</v>
      </c>
      <c r="O70" s="966">
        <f>SUM(T70:AX70)</f>
        <v>2055</v>
      </c>
      <c r="P70" s="966">
        <f>SUM(T71:AX71)</f>
        <v>0</v>
      </c>
      <c r="Q70" s="868"/>
      <c r="R70" s="1188">
        <f t="shared" si="4"/>
        <v>0</v>
      </c>
      <c r="S70" s="49" t="s">
        <v>34</v>
      </c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>
        <v>1028</v>
      </c>
      <c r="AF70" s="50">
        <v>1027</v>
      </c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936"/>
      <c r="AZ70" s="841"/>
      <c r="BA70" s="841"/>
      <c r="BB70" s="841"/>
      <c r="BC70" s="841"/>
      <c r="BD70" s="841"/>
      <c r="BE70" s="841"/>
      <c r="BF70" s="841"/>
    </row>
    <row r="71" spans="1:58" ht="15" customHeight="1">
      <c r="A71" s="1526"/>
      <c r="B71" s="1544"/>
      <c r="C71" s="1537"/>
      <c r="D71" s="1586"/>
      <c r="E71" s="1066"/>
      <c r="F71" s="1538"/>
      <c r="G71" s="1538"/>
      <c r="H71" s="1066"/>
      <c r="I71" s="1538"/>
      <c r="J71" s="1538"/>
      <c r="K71" s="967"/>
      <c r="L71" s="967"/>
      <c r="M71" s="967"/>
      <c r="N71" s="967"/>
      <c r="O71" s="967"/>
      <c r="P71" s="967"/>
      <c r="Q71" s="868"/>
      <c r="R71" s="1188"/>
      <c r="S71" s="866" t="s">
        <v>35</v>
      </c>
      <c r="T71" s="314"/>
      <c r="U71" s="314"/>
      <c r="V71" s="314"/>
      <c r="W71" s="314"/>
      <c r="X71" s="314"/>
      <c r="Y71" s="314"/>
      <c r="Z71" s="314"/>
      <c r="AA71" s="314"/>
      <c r="AB71" s="314"/>
      <c r="AC71" s="314"/>
      <c r="AD71" s="314"/>
      <c r="AE71" s="314"/>
      <c r="AF71" s="314"/>
      <c r="AG71" s="314"/>
      <c r="AH71" s="314"/>
      <c r="AI71" s="314"/>
      <c r="AJ71" s="314"/>
      <c r="AK71" s="314"/>
      <c r="AL71" s="314"/>
      <c r="AM71" s="314"/>
      <c r="AN71" s="314"/>
      <c r="AO71" s="314"/>
      <c r="AP71" s="314"/>
      <c r="AQ71" s="314"/>
      <c r="AR71" s="314"/>
      <c r="AS71" s="314"/>
      <c r="AT71" s="314"/>
      <c r="AU71" s="314"/>
      <c r="AV71" s="314"/>
      <c r="AW71" s="314"/>
      <c r="AX71" s="314"/>
      <c r="AY71" s="936"/>
      <c r="AZ71" s="841"/>
      <c r="BA71" s="841"/>
      <c r="BB71" s="841"/>
      <c r="BC71" s="841"/>
      <c r="BD71" s="841"/>
      <c r="BE71" s="841"/>
      <c r="BF71" s="841"/>
    </row>
    <row r="72" spans="1:58" ht="15" customHeight="1">
      <c r="A72" s="1525" t="s">
        <v>1245</v>
      </c>
      <c r="B72" s="1534" t="s">
        <v>1309</v>
      </c>
      <c r="C72" s="1515" t="s">
        <v>38</v>
      </c>
      <c r="D72" s="1585">
        <v>1447</v>
      </c>
      <c r="E72" s="1065">
        <v>42080</v>
      </c>
      <c r="F72" s="1518">
        <v>42350</v>
      </c>
      <c r="G72" s="1518"/>
      <c r="H72" s="1065">
        <v>42081</v>
      </c>
      <c r="I72" s="1518">
        <v>42350</v>
      </c>
      <c r="J72" s="1518"/>
      <c r="K72" s="966">
        <f>O72</f>
        <v>1447</v>
      </c>
      <c r="L72" s="966">
        <f>P72</f>
        <v>0</v>
      </c>
      <c r="M72" s="966">
        <f>D72-L72</f>
        <v>1447</v>
      </c>
      <c r="N72" s="966">
        <f>L72/D72*100</f>
        <v>0</v>
      </c>
      <c r="O72" s="966">
        <f>SUM(T72:AX72)</f>
        <v>1447</v>
      </c>
      <c r="P72" s="966">
        <f>SUM(T73:AX73)</f>
        <v>0</v>
      </c>
      <c r="Q72" s="868"/>
      <c r="R72" s="1188">
        <f t="shared" si="4"/>
        <v>0</v>
      </c>
      <c r="S72" s="49" t="s">
        <v>34</v>
      </c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>
        <v>1447</v>
      </c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936"/>
      <c r="AZ72" s="841"/>
      <c r="BA72" s="841"/>
      <c r="BB72" s="841"/>
      <c r="BC72" s="841"/>
      <c r="BD72" s="841"/>
      <c r="BE72" s="841"/>
      <c r="BF72" s="841"/>
    </row>
    <row r="73" spans="1:58" ht="15" customHeight="1">
      <c r="A73" s="1526"/>
      <c r="B73" s="1544"/>
      <c r="C73" s="1537"/>
      <c r="D73" s="1586"/>
      <c r="E73" s="1066"/>
      <c r="F73" s="1538"/>
      <c r="G73" s="1538"/>
      <c r="H73" s="1066"/>
      <c r="I73" s="1538"/>
      <c r="J73" s="1538"/>
      <c r="K73" s="967"/>
      <c r="L73" s="967"/>
      <c r="M73" s="967"/>
      <c r="N73" s="967"/>
      <c r="O73" s="967"/>
      <c r="P73" s="967"/>
      <c r="Q73" s="868"/>
      <c r="R73" s="1188"/>
      <c r="S73" s="866" t="s">
        <v>35</v>
      </c>
      <c r="T73" s="314"/>
      <c r="U73" s="314"/>
      <c r="V73" s="314"/>
      <c r="W73" s="314"/>
      <c r="X73" s="314"/>
      <c r="Y73" s="314"/>
      <c r="Z73" s="314"/>
      <c r="AA73" s="314"/>
      <c r="AB73" s="314"/>
      <c r="AC73" s="314"/>
      <c r="AD73" s="314"/>
      <c r="AE73" s="314"/>
      <c r="AF73" s="314"/>
      <c r="AG73" s="314"/>
      <c r="AH73" s="314"/>
      <c r="AI73" s="314"/>
      <c r="AJ73" s="314"/>
      <c r="AK73" s="314"/>
      <c r="AL73" s="314"/>
      <c r="AM73" s="314"/>
      <c r="AN73" s="314"/>
      <c r="AO73" s="314"/>
      <c r="AP73" s="314"/>
      <c r="AQ73" s="314"/>
      <c r="AR73" s="314"/>
      <c r="AS73" s="314"/>
      <c r="AT73" s="314"/>
      <c r="AU73" s="314"/>
      <c r="AV73" s="314"/>
      <c r="AW73" s="314"/>
      <c r="AX73" s="314"/>
      <c r="AY73" s="936"/>
      <c r="AZ73" s="841"/>
      <c r="BA73" s="841"/>
      <c r="BB73" s="841"/>
      <c r="BC73" s="841"/>
      <c r="BD73" s="841"/>
      <c r="BE73" s="841"/>
      <c r="BF73" s="841"/>
    </row>
    <row r="74" spans="1:58" ht="15" customHeight="1">
      <c r="A74" s="1525" t="s">
        <v>1246</v>
      </c>
      <c r="B74" s="1534" t="s">
        <v>1311</v>
      </c>
      <c r="C74" s="1585" t="s">
        <v>227</v>
      </c>
      <c r="D74" s="1585">
        <v>9</v>
      </c>
      <c r="E74" s="1065">
        <v>42081</v>
      </c>
      <c r="F74" s="1518">
        <v>42351</v>
      </c>
      <c r="G74" s="1518"/>
      <c r="H74" s="1065">
        <v>42083</v>
      </c>
      <c r="I74" s="1518">
        <v>42354</v>
      </c>
      <c r="J74" s="1518"/>
      <c r="K74" s="966">
        <f>O74</f>
        <v>9</v>
      </c>
      <c r="L74" s="966">
        <f>P74</f>
        <v>0</v>
      </c>
      <c r="M74" s="966">
        <f>D74-L74</f>
        <v>9</v>
      </c>
      <c r="N74" s="966">
        <f>L74/D74*100</f>
        <v>0</v>
      </c>
      <c r="O74" s="966">
        <f>SUM(T74:AX74)</f>
        <v>9</v>
      </c>
      <c r="P74" s="966">
        <f>SUM(T75:AX75)</f>
        <v>0</v>
      </c>
      <c r="Q74" s="868"/>
      <c r="R74" s="1188">
        <f t="shared" si="4"/>
        <v>0</v>
      </c>
      <c r="S74" s="49" t="s">
        <v>34</v>
      </c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>
        <v>2.25</v>
      </c>
      <c r="AG74" s="50">
        <v>2.25</v>
      </c>
      <c r="AH74" s="50">
        <v>2.25</v>
      </c>
      <c r="AI74" s="50">
        <v>2.25</v>
      </c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936"/>
      <c r="AZ74" s="841"/>
      <c r="BA74" s="841"/>
      <c r="BB74" s="841"/>
      <c r="BC74" s="841"/>
      <c r="BD74" s="841"/>
      <c r="BE74" s="841"/>
      <c r="BF74" s="841"/>
    </row>
    <row r="75" spans="1:58" ht="15" customHeight="1">
      <c r="A75" s="1526"/>
      <c r="B75" s="1595"/>
      <c r="C75" s="1586"/>
      <c r="D75" s="1586"/>
      <c r="E75" s="1066"/>
      <c r="F75" s="1538"/>
      <c r="G75" s="1538"/>
      <c r="H75" s="1066"/>
      <c r="I75" s="1538"/>
      <c r="J75" s="1538"/>
      <c r="K75" s="967"/>
      <c r="L75" s="967"/>
      <c r="M75" s="967"/>
      <c r="N75" s="967"/>
      <c r="O75" s="967"/>
      <c r="P75" s="967"/>
      <c r="Q75" s="868"/>
      <c r="R75" s="1188"/>
      <c r="S75" s="866" t="s">
        <v>35</v>
      </c>
      <c r="T75" s="314"/>
      <c r="U75" s="314"/>
      <c r="V75" s="314"/>
      <c r="W75" s="314"/>
      <c r="X75" s="314"/>
      <c r="Y75" s="314"/>
      <c r="Z75" s="314"/>
      <c r="AA75" s="314"/>
      <c r="AB75" s="314"/>
      <c r="AC75" s="314"/>
      <c r="AD75" s="314"/>
      <c r="AE75" s="314"/>
      <c r="AF75" s="314"/>
      <c r="AG75" s="314"/>
      <c r="AH75" s="314"/>
      <c r="AI75" s="314"/>
      <c r="AJ75" s="314"/>
      <c r="AK75" s="314"/>
      <c r="AL75" s="314"/>
      <c r="AM75" s="314"/>
      <c r="AN75" s="314"/>
      <c r="AO75" s="314"/>
      <c r="AP75" s="314"/>
      <c r="AQ75" s="314"/>
      <c r="AR75" s="314"/>
      <c r="AS75" s="314"/>
      <c r="AT75" s="314"/>
      <c r="AU75" s="314"/>
      <c r="AV75" s="314"/>
      <c r="AW75" s="314"/>
      <c r="AX75" s="314"/>
      <c r="AY75" s="936"/>
      <c r="AZ75" s="841"/>
      <c r="BA75" s="841"/>
      <c r="BB75" s="841"/>
      <c r="BC75" s="841"/>
      <c r="BD75" s="841"/>
      <c r="BE75" s="841"/>
      <c r="BF75" s="841"/>
    </row>
    <row r="76" spans="1:58" ht="15" customHeight="1">
      <c r="A76" s="1525" t="s">
        <v>1247</v>
      </c>
      <c r="B76" s="1534" t="s">
        <v>1127</v>
      </c>
      <c r="C76" s="1585" t="s">
        <v>227</v>
      </c>
      <c r="D76" s="1585">
        <v>25</v>
      </c>
      <c r="E76" s="1065">
        <v>42083</v>
      </c>
      <c r="F76" s="1518">
        <v>42355</v>
      </c>
      <c r="G76" s="1518"/>
      <c r="H76" s="1065">
        <v>42084</v>
      </c>
      <c r="I76" s="1518">
        <v>42356</v>
      </c>
      <c r="J76" s="1518"/>
      <c r="K76" s="966">
        <f>O76</f>
        <v>25</v>
      </c>
      <c r="L76" s="966">
        <f>P76</f>
        <v>0</v>
      </c>
      <c r="M76" s="966">
        <f>D76-L76</f>
        <v>25</v>
      </c>
      <c r="N76" s="966">
        <f>L76/D76*100</f>
        <v>0</v>
      </c>
      <c r="O76" s="966">
        <f>SUM(T76:AX76)</f>
        <v>25</v>
      </c>
      <c r="P76" s="966">
        <f>SUM(T77:AX77)</f>
        <v>0</v>
      </c>
      <c r="Q76" s="868"/>
      <c r="R76" s="1188">
        <f t="shared" si="4"/>
        <v>0</v>
      </c>
      <c r="S76" s="49" t="s">
        <v>34</v>
      </c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>
        <v>12.5</v>
      </c>
      <c r="AK76" s="50">
        <v>12.5</v>
      </c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936"/>
      <c r="AZ76" s="841"/>
      <c r="BA76" s="841"/>
      <c r="BB76" s="841"/>
      <c r="BC76" s="841"/>
      <c r="BD76" s="841"/>
      <c r="BE76" s="841"/>
      <c r="BF76" s="841"/>
    </row>
    <row r="77" spans="1:58" ht="15" customHeight="1">
      <c r="A77" s="1526"/>
      <c r="B77" s="1595"/>
      <c r="C77" s="1586"/>
      <c r="D77" s="1586"/>
      <c r="E77" s="1066"/>
      <c r="F77" s="1538"/>
      <c r="G77" s="1538"/>
      <c r="H77" s="1066"/>
      <c r="I77" s="1538"/>
      <c r="J77" s="1538"/>
      <c r="K77" s="967"/>
      <c r="L77" s="967"/>
      <c r="M77" s="967"/>
      <c r="N77" s="967"/>
      <c r="O77" s="967"/>
      <c r="P77" s="967"/>
      <c r="Q77" s="868"/>
      <c r="R77" s="1188"/>
      <c r="S77" s="866" t="s">
        <v>35</v>
      </c>
      <c r="T77" s="314"/>
      <c r="U77" s="314"/>
      <c r="V77" s="314"/>
      <c r="W77" s="314"/>
      <c r="X77" s="314"/>
      <c r="Y77" s="314"/>
      <c r="Z77" s="314"/>
      <c r="AA77" s="314"/>
      <c r="AB77" s="314"/>
      <c r="AC77" s="314"/>
      <c r="AD77" s="314"/>
      <c r="AE77" s="314"/>
      <c r="AF77" s="314"/>
      <c r="AG77" s="314"/>
      <c r="AH77" s="314"/>
      <c r="AI77" s="314"/>
      <c r="AJ77" s="314"/>
      <c r="AK77" s="314"/>
      <c r="AL77" s="314"/>
      <c r="AM77" s="314"/>
      <c r="AN77" s="314"/>
      <c r="AO77" s="314"/>
      <c r="AP77" s="314"/>
      <c r="AQ77" s="314"/>
      <c r="AR77" s="314"/>
      <c r="AS77" s="314"/>
      <c r="AT77" s="314"/>
      <c r="AU77" s="314"/>
      <c r="AV77" s="314"/>
      <c r="AW77" s="314"/>
      <c r="AX77" s="314"/>
      <c r="AY77" s="936"/>
      <c r="AZ77" s="841"/>
      <c r="BA77" s="841"/>
      <c r="BB77" s="841"/>
      <c r="BC77" s="841"/>
      <c r="BD77" s="841"/>
      <c r="BE77" s="841"/>
      <c r="BF77" s="841"/>
    </row>
    <row r="78" spans="1:58" ht="15" customHeight="1">
      <c r="A78" s="1525" t="s">
        <v>1248</v>
      </c>
      <c r="B78" s="1534" t="s">
        <v>1128</v>
      </c>
      <c r="C78" s="1585" t="s">
        <v>1312</v>
      </c>
      <c r="D78" s="1585">
        <v>11</v>
      </c>
      <c r="E78" s="1065">
        <v>42084</v>
      </c>
      <c r="F78" s="1518">
        <v>42356</v>
      </c>
      <c r="G78" s="1518"/>
      <c r="H78" s="1065">
        <v>42086</v>
      </c>
      <c r="I78" s="1518">
        <v>42357</v>
      </c>
      <c r="J78" s="1518"/>
      <c r="K78" s="966">
        <f>O78</f>
        <v>11</v>
      </c>
      <c r="L78" s="966">
        <f>P78</f>
        <v>0</v>
      </c>
      <c r="M78" s="966">
        <f>D78-L78</f>
        <v>11</v>
      </c>
      <c r="N78" s="966">
        <f>L78/D78*100</f>
        <v>0</v>
      </c>
      <c r="O78" s="966">
        <f>SUM(T78:AX78)</f>
        <v>11</v>
      </c>
      <c r="P78" s="966">
        <f>SUM(T79:AX79)</f>
        <v>0</v>
      </c>
      <c r="Q78" s="868"/>
      <c r="R78" s="1188">
        <f t="shared" si="4"/>
        <v>0</v>
      </c>
      <c r="S78" s="49" t="s">
        <v>34</v>
      </c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>
        <v>5.5</v>
      </c>
      <c r="AL78" s="50">
        <v>5.5</v>
      </c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936"/>
      <c r="AZ78" s="841"/>
      <c r="BA78" s="841"/>
      <c r="BB78" s="841"/>
      <c r="BC78" s="841"/>
      <c r="BD78" s="841"/>
      <c r="BE78" s="841"/>
      <c r="BF78" s="841"/>
    </row>
    <row r="79" spans="1:58" ht="15" customHeight="1">
      <c r="A79" s="1526"/>
      <c r="B79" s="1595"/>
      <c r="C79" s="1586"/>
      <c r="D79" s="1586"/>
      <c r="E79" s="1066"/>
      <c r="F79" s="1538"/>
      <c r="G79" s="1538"/>
      <c r="H79" s="1066"/>
      <c r="I79" s="1538"/>
      <c r="J79" s="1538"/>
      <c r="K79" s="967"/>
      <c r="L79" s="967"/>
      <c r="M79" s="967"/>
      <c r="N79" s="967"/>
      <c r="O79" s="967"/>
      <c r="P79" s="967"/>
      <c r="Q79" s="868"/>
      <c r="R79" s="1188"/>
      <c r="S79" s="866" t="s">
        <v>35</v>
      </c>
      <c r="T79" s="314"/>
      <c r="U79" s="314"/>
      <c r="V79" s="314"/>
      <c r="W79" s="314"/>
      <c r="X79" s="314"/>
      <c r="Y79" s="314"/>
      <c r="Z79" s="314"/>
      <c r="AA79" s="314"/>
      <c r="AB79" s="314"/>
      <c r="AC79" s="314"/>
      <c r="AD79" s="314"/>
      <c r="AE79" s="314"/>
      <c r="AF79" s="314"/>
      <c r="AG79" s="314"/>
      <c r="AH79" s="314"/>
      <c r="AI79" s="314"/>
      <c r="AJ79" s="314"/>
      <c r="AK79" s="314"/>
      <c r="AL79" s="314"/>
      <c r="AM79" s="314"/>
      <c r="AN79" s="314"/>
      <c r="AO79" s="314"/>
      <c r="AP79" s="314"/>
      <c r="AQ79" s="314"/>
      <c r="AR79" s="314"/>
      <c r="AS79" s="314"/>
      <c r="AT79" s="314"/>
      <c r="AU79" s="314"/>
      <c r="AV79" s="314"/>
      <c r="AW79" s="314"/>
      <c r="AX79" s="314"/>
      <c r="AY79" s="936"/>
      <c r="AZ79" s="841"/>
      <c r="BA79" s="841"/>
      <c r="BB79" s="841"/>
      <c r="BC79" s="841"/>
      <c r="BD79" s="841"/>
      <c r="BE79" s="841"/>
      <c r="BF79" s="841"/>
    </row>
    <row r="80" spans="1:58" ht="15" customHeight="1">
      <c r="A80" s="1525" t="s">
        <v>1249</v>
      </c>
      <c r="B80" s="1534" t="s">
        <v>1313</v>
      </c>
      <c r="C80" s="1585" t="s">
        <v>1207</v>
      </c>
      <c r="D80" s="1585">
        <v>40</v>
      </c>
      <c r="E80" s="1065">
        <v>42086</v>
      </c>
      <c r="F80" s="1518">
        <v>42358</v>
      </c>
      <c r="G80" s="1518"/>
      <c r="H80" s="1065">
        <v>42089</v>
      </c>
      <c r="I80" s="1518">
        <v>42359</v>
      </c>
      <c r="J80" s="1518"/>
      <c r="K80" s="966">
        <f>O80</f>
        <v>40</v>
      </c>
      <c r="L80" s="966">
        <f>P80</f>
        <v>0</v>
      </c>
      <c r="M80" s="966">
        <f>D80-L80</f>
        <v>40</v>
      </c>
      <c r="N80" s="966">
        <f>L80/D80*100</f>
        <v>0</v>
      </c>
      <c r="O80" s="966">
        <f>SUM(T80:AX80)</f>
        <v>40</v>
      </c>
      <c r="P80" s="966">
        <f>SUM(T81:AX81)</f>
        <v>0</v>
      </c>
      <c r="Q80" s="868"/>
      <c r="R80" s="1188">
        <f t="shared" si="4"/>
        <v>0</v>
      </c>
      <c r="S80" s="49" t="s">
        <v>34</v>
      </c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>
        <v>20</v>
      </c>
      <c r="AN80" s="50">
        <v>20</v>
      </c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936"/>
      <c r="AZ80" s="841"/>
      <c r="BA80" s="841"/>
      <c r="BB80" s="841"/>
      <c r="BC80" s="841"/>
      <c r="BD80" s="841"/>
      <c r="BE80" s="841"/>
      <c r="BF80" s="841"/>
    </row>
    <row r="81" spans="1:58" ht="15" customHeight="1">
      <c r="A81" s="1526"/>
      <c r="B81" s="1595"/>
      <c r="C81" s="1586"/>
      <c r="D81" s="1586"/>
      <c r="E81" s="1066"/>
      <c r="F81" s="1538"/>
      <c r="G81" s="1538"/>
      <c r="H81" s="1066"/>
      <c r="I81" s="1538"/>
      <c r="J81" s="1538"/>
      <c r="K81" s="967"/>
      <c r="L81" s="967"/>
      <c r="M81" s="967"/>
      <c r="N81" s="967"/>
      <c r="O81" s="967"/>
      <c r="P81" s="967"/>
      <c r="Q81" s="868"/>
      <c r="R81" s="1188"/>
      <c r="S81" s="866" t="s">
        <v>35</v>
      </c>
      <c r="T81" s="314"/>
      <c r="U81" s="314"/>
      <c r="V81" s="314"/>
      <c r="W81" s="314"/>
      <c r="X81" s="314"/>
      <c r="Y81" s="314"/>
      <c r="Z81" s="314"/>
      <c r="AA81" s="314"/>
      <c r="AB81" s="314"/>
      <c r="AC81" s="314"/>
      <c r="AD81" s="314"/>
      <c r="AE81" s="314"/>
      <c r="AF81" s="314"/>
      <c r="AG81" s="314"/>
      <c r="AH81" s="314"/>
      <c r="AI81" s="314"/>
      <c r="AJ81" s="314"/>
      <c r="AK81" s="314"/>
      <c r="AL81" s="314"/>
      <c r="AM81" s="314"/>
      <c r="AN81" s="314"/>
      <c r="AO81" s="314"/>
      <c r="AP81" s="314"/>
      <c r="AQ81" s="314"/>
      <c r="AR81" s="314"/>
      <c r="AS81" s="314"/>
      <c r="AT81" s="314"/>
      <c r="AU81" s="314"/>
      <c r="AV81" s="314"/>
      <c r="AW81" s="314"/>
      <c r="AX81" s="314"/>
      <c r="AY81" s="936"/>
      <c r="AZ81" s="841"/>
      <c r="BA81" s="841"/>
      <c r="BB81" s="841"/>
      <c r="BC81" s="841"/>
      <c r="BD81" s="841"/>
      <c r="BE81" s="841"/>
      <c r="BF81" s="841"/>
    </row>
    <row r="82" spans="1:58" ht="18">
      <c r="A82" s="865" t="s">
        <v>152</v>
      </c>
      <c r="B82" s="1030" t="s">
        <v>1314</v>
      </c>
      <c r="C82" s="1030"/>
      <c r="D82" s="1030"/>
      <c r="E82" s="1030"/>
      <c r="F82" s="1030"/>
      <c r="G82" s="1030"/>
      <c r="H82" s="1030"/>
      <c r="I82" s="1030"/>
      <c r="J82" s="1030"/>
      <c r="K82" s="1030"/>
      <c r="L82" s="1030"/>
      <c r="M82" s="1030"/>
      <c r="N82" s="1030"/>
      <c r="O82" s="1030"/>
      <c r="P82" s="1030"/>
      <c r="Q82" s="1030"/>
      <c r="R82" s="1030"/>
      <c r="S82" s="1030"/>
      <c r="T82" s="1030"/>
      <c r="U82" s="1030"/>
      <c r="V82" s="1030"/>
      <c r="W82" s="1030"/>
      <c r="X82" s="1030"/>
      <c r="Y82" s="1030"/>
      <c r="Z82" s="1030"/>
      <c r="AA82" s="1030"/>
      <c r="AB82" s="1030"/>
      <c r="AC82" s="1030"/>
      <c r="AD82" s="1030"/>
      <c r="AE82" s="1030"/>
      <c r="AF82" s="1030"/>
      <c r="AG82" s="1030"/>
      <c r="AH82" s="1030"/>
      <c r="AI82" s="1030"/>
      <c r="AJ82" s="1030"/>
      <c r="AK82" s="1030"/>
      <c r="AL82" s="1030"/>
      <c r="AM82" s="1030"/>
      <c r="AN82" s="1030"/>
      <c r="AO82" s="1030"/>
      <c r="AP82" s="1030"/>
      <c r="AQ82" s="1030"/>
      <c r="AR82" s="1030"/>
      <c r="AS82" s="1030"/>
      <c r="AT82" s="1030"/>
      <c r="AU82" s="1030"/>
      <c r="AV82" s="1030"/>
      <c r="AW82" s="1030"/>
      <c r="AX82" s="1030"/>
      <c r="AY82" s="1521"/>
      <c r="AZ82" s="841"/>
      <c r="BA82" s="841"/>
      <c r="BB82" s="841"/>
      <c r="BC82" s="841"/>
      <c r="BD82" s="841"/>
      <c r="BE82" s="841"/>
      <c r="BF82" s="841"/>
    </row>
    <row r="83" spans="1:58" ht="15" customHeight="1">
      <c r="A83" s="1525" t="s">
        <v>1254</v>
      </c>
      <c r="B83" s="1535" t="s">
        <v>467</v>
      </c>
      <c r="C83" s="1515" t="s">
        <v>889</v>
      </c>
      <c r="D83" s="966">
        <v>350</v>
      </c>
      <c r="E83" s="1065">
        <v>42115</v>
      </c>
      <c r="F83" s="1518">
        <v>42346</v>
      </c>
      <c r="G83" s="1518"/>
      <c r="H83" s="1065">
        <v>42117</v>
      </c>
      <c r="I83" s="1518">
        <v>42348</v>
      </c>
      <c r="J83" s="1518"/>
      <c r="K83" s="966">
        <f>O83</f>
        <v>350</v>
      </c>
      <c r="L83" s="966">
        <f>P83</f>
        <v>0</v>
      </c>
      <c r="M83" s="966">
        <f>D83-L83</f>
        <v>350</v>
      </c>
      <c r="N83" s="966">
        <f>L83/D83*100</f>
        <v>0</v>
      </c>
      <c r="O83" s="966">
        <f>SUM(T83:AX83)</f>
        <v>350</v>
      </c>
      <c r="P83" s="966">
        <f>SUM(T84:AX84)</f>
        <v>0</v>
      </c>
      <c r="Q83" s="868"/>
      <c r="R83" s="1188">
        <f t="shared" ref="R83:R105" si="5">P83/O83*100</f>
        <v>0</v>
      </c>
      <c r="S83" s="49" t="s">
        <v>34</v>
      </c>
      <c r="T83" s="50"/>
      <c r="U83" s="50"/>
      <c r="V83" s="50"/>
      <c r="W83" s="50"/>
      <c r="X83" s="50"/>
      <c r="Y83" s="50"/>
      <c r="Z83" s="50"/>
      <c r="AA83" s="50">
        <v>120</v>
      </c>
      <c r="AB83" s="50">
        <v>115</v>
      </c>
      <c r="AC83" s="50">
        <v>115</v>
      </c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1546"/>
      <c r="AZ83" s="841"/>
      <c r="BA83" s="841"/>
      <c r="BB83" s="841"/>
      <c r="BC83" s="841"/>
      <c r="BD83" s="841"/>
      <c r="BE83" s="841"/>
      <c r="BF83" s="841"/>
    </row>
    <row r="84" spans="1:58" ht="15" customHeight="1">
      <c r="A84" s="1526"/>
      <c r="B84" s="1536"/>
      <c r="C84" s="1537"/>
      <c r="D84" s="967"/>
      <c r="E84" s="1066"/>
      <c r="F84" s="1538"/>
      <c r="G84" s="1538"/>
      <c r="H84" s="1066"/>
      <c r="I84" s="1538"/>
      <c r="J84" s="1538"/>
      <c r="K84" s="967"/>
      <c r="L84" s="967"/>
      <c r="M84" s="967"/>
      <c r="N84" s="967"/>
      <c r="O84" s="967"/>
      <c r="P84" s="967"/>
      <c r="Q84" s="868"/>
      <c r="R84" s="1188"/>
      <c r="S84" s="866" t="s">
        <v>35</v>
      </c>
      <c r="T84" s="314"/>
      <c r="U84" s="314"/>
      <c r="V84" s="314"/>
      <c r="W84" s="314"/>
      <c r="X84" s="314"/>
      <c r="Y84" s="314"/>
      <c r="Z84" s="314"/>
      <c r="AA84" s="314"/>
      <c r="AB84" s="314"/>
      <c r="AC84" s="314"/>
      <c r="AD84" s="314"/>
      <c r="AE84" s="314"/>
      <c r="AF84" s="314"/>
      <c r="AG84" s="314"/>
      <c r="AH84" s="314"/>
      <c r="AI84" s="314"/>
      <c r="AJ84" s="314"/>
      <c r="AK84" s="314"/>
      <c r="AL84" s="314"/>
      <c r="AM84" s="314"/>
      <c r="AN84" s="314"/>
      <c r="AO84" s="314"/>
      <c r="AP84" s="314"/>
      <c r="AQ84" s="314"/>
      <c r="AR84" s="314"/>
      <c r="AS84" s="314"/>
      <c r="AT84" s="314"/>
      <c r="AU84" s="314"/>
      <c r="AV84" s="314"/>
      <c r="AW84" s="314"/>
      <c r="AX84" s="314"/>
      <c r="AY84" s="1580"/>
      <c r="AZ84" s="841"/>
      <c r="BA84" s="841"/>
      <c r="BB84" s="841"/>
      <c r="BC84" s="841"/>
      <c r="BD84" s="841"/>
      <c r="BE84" s="841"/>
      <c r="BF84" s="841"/>
    </row>
    <row r="85" spans="1:58" ht="15" customHeight="1">
      <c r="A85" s="1525" t="s">
        <v>1255</v>
      </c>
      <c r="B85" s="1527" t="s">
        <v>468</v>
      </c>
      <c r="C85" s="1540" t="s">
        <v>907</v>
      </c>
      <c r="D85" s="1540">
        <v>1</v>
      </c>
      <c r="E85" s="1541">
        <v>42117</v>
      </c>
      <c r="F85" s="1587">
        <v>41254</v>
      </c>
      <c r="G85" s="1587"/>
      <c r="H85" s="1589">
        <v>42121</v>
      </c>
      <c r="I85" s="1587">
        <v>42354</v>
      </c>
      <c r="J85" s="1542"/>
      <c r="K85" s="966">
        <f>O85</f>
        <v>1</v>
      </c>
      <c r="L85" s="966">
        <f>P85</f>
        <v>0</v>
      </c>
      <c r="M85" s="966">
        <f>D85-L85</f>
        <v>1</v>
      </c>
      <c r="N85" s="966">
        <f>L85/D85*100</f>
        <v>0</v>
      </c>
      <c r="O85" s="966">
        <f>SUM(T85:AX85)</f>
        <v>1</v>
      </c>
      <c r="P85" s="966">
        <f>SUM(T86:AX86)</f>
        <v>0</v>
      </c>
      <c r="Q85" s="868"/>
      <c r="R85" s="1188">
        <f t="shared" si="5"/>
        <v>0</v>
      </c>
      <c r="S85" s="49" t="s">
        <v>34</v>
      </c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>
        <v>0.15</v>
      </c>
      <c r="AE85" s="50">
        <v>0.15</v>
      </c>
      <c r="AF85" s="50">
        <v>0.15</v>
      </c>
      <c r="AG85" s="50">
        <v>0.15</v>
      </c>
      <c r="AH85" s="50">
        <v>0.2</v>
      </c>
      <c r="AI85" s="50">
        <v>0.2</v>
      </c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1546"/>
      <c r="AZ85" s="841"/>
      <c r="BA85" s="841"/>
      <c r="BB85" s="841"/>
      <c r="BC85" s="841"/>
      <c r="BD85" s="841"/>
      <c r="BE85" s="841"/>
      <c r="BF85" s="841"/>
    </row>
    <row r="86" spans="1:58" ht="15" customHeight="1">
      <c r="A86" s="1526"/>
      <c r="B86" s="1539"/>
      <c r="C86" s="1516"/>
      <c r="D86" s="1516"/>
      <c r="E86" s="1517"/>
      <c r="F86" s="1588"/>
      <c r="G86" s="1588"/>
      <c r="H86" s="1590"/>
      <c r="I86" s="1588"/>
      <c r="J86" s="1519"/>
      <c r="K86" s="967"/>
      <c r="L86" s="967"/>
      <c r="M86" s="967"/>
      <c r="N86" s="967"/>
      <c r="O86" s="967"/>
      <c r="P86" s="967"/>
      <c r="Q86" s="868"/>
      <c r="R86" s="1188"/>
      <c r="S86" s="866" t="s">
        <v>35</v>
      </c>
      <c r="T86" s="314"/>
      <c r="U86" s="314"/>
      <c r="V86" s="314"/>
      <c r="W86" s="314"/>
      <c r="X86" s="314"/>
      <c r="Y86" s="314"/>
      <c r="Z86" s="314"/>
      <c r="AA86" s="314"/>
      <c r="AB86" s="314"/>
      <c r="AC86" s="314"/>
      <c r="AD86" s="314"/>
      <c r="AE86" s="314"/>
      <c r="AF86" s="314"/>
      <c r="AG86" s="314"/>
      <c r="AH86" s="314"/>
      <c r="AI86" s="314"/>
      <c r="AJ86" s="314"/>
      <c r="AK86" s="314"/>
      <c r="AL86" s="314"/>
      <c r="AM86" s="314"/>
      <c r="AN86" s="314"/>
      <c r="AO86" s="314"/>
      <c r="AP86" s="314"/>
      <c r="AQ86" s="314"/>
      <c r="AR86" s="314"/>
      <c r="AS86" s="314"/>
      <c r="AT86" s="314"/>
      <c r="AU86" s="314"/>
      <c r="AV86" s="314"/>
      <c r="AW86" s="314"/>
      <c r="AX86" s="314"/>
      <c r="AY86" s="1580"/>
      <c r="AZ86" s="841"/>
      <c r="BA86" s="841"/>
      <c r="BB86" s="841"/>
      <c r="BC86" s="841"/>
      <c r="BD86" s="841"/>
      <c r="BE86" s="841"/>
      <c r="BF86" s="841"/>
    </row>
    <row r="87" spans="1:58" ht="15" customHeight="1">
      <c r="A87" s="1525" t="s">
        <v>1256</v>
      </c>
      <c r="B87" s="1527" t="s">
        <v>620</v>
      </c>
      <c r="C87" s="1515" t="s">
        <v>907</v>
      </c>
      <c r="D87" s="966">
        <v>1</v>
      </c>
      <c r="E87" s="1065">
        <v>42121</v>
      </c>
      <c r="F87" s="1518">
        <v>42355</v>
      </c>
      <c r="G87" s="1518"/>
      <c r="H87" s="1065">
        <v>42122</v>
      </c>
      <c r="I87" s="1518">
        <v>42355</v>
      </c>
      <c r="J87" s="1518"/>
      <c r="K87" s="966">
        <f>O87</f>
        <v>1</v>
      </c>
      <c r="L87" s="966">
        <f>P87</f>
        <v>0</v>
      </c>
      <c r="M87" s="966">
        <f>D87-L87</f>
        <v>1</v>
      </c>
      <c r="N87" s="966">
        <f>L87/D87*100</f>
        <v>0</v>
      </c>
      <c r="O87" s="966">
        <f>SUM(T87:AX87)</f>
        <v>1</v>
      </c>
      <c r="P87" s="966">
        <f>SUM(T88:AX88)</f>
        <v>0</v>
      </c>
      <c r="Q87" s="868"/>
      <c r="R87" s="1188">
        <f t="shared" si="5"/>
        <v>0</v>
      </c>
      <c r="S87" s="49" t="s">
        <v>34</v>
      </c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>
        <v>1</v>
      </c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1546"/>
      <c r="AZ87" s="841"/>
      <c r="BA87" s="841"/>
      <c r="BB87" s="841"/>
      <c r="BC87" s="841"/>
      <c r="BD87" s="841"/>
      <c r="BE87" s="841"/>
      <c r="BF87" s="841"/>
    </row>
    <row r="88" spans="1:58" ht="15" customHeight="1">
      <c r="A88" s="1526"/>
      <c r="B88" s="1528"/>
      <c r="C88" s="1516"/>
      <c r="D88" s="1516"/>
      <c r="E88" s="1517"/>
      <c r="F88" s="1519"/>
      <c r="G88" s="1519"/>
      <c r="H88" s="1517"/>
      <c r="I88" s="1519"/>
      <c r="J88" s="1519"/>
      <c r="K88" s="967"/>
      <c r="L88" s="967"/>
      <c r="M88" s="967"/>
      <c r="N88" s="967"/>
      <c r="O88" s="967"/>
      <c r="P88" s="967"/>
      <c r="Q88" s="868"/>
      <c r="R88" s="1188"/>
      <c r="S88" s="866" t="s">
        <v>35</v>
      </c>
      <c r="T88" s="314"/>
      <c r="U88" s="314"/>
      <c r="V88" s="314"/>
      <c r="W88" s="314"/>
      <c r="X88" s="314"/>
      <c r="Y88" s="314"/>
      <c r="Z88" s="314"/>
      <c r="AA88" s="314"/>
      <c r="AB88" s="314"/>
      <c r="AC88" s="314"/>
      <c r="AD88" s="314"/>
      <c r="AE88" s="314"/>
      <c r="AF88" s="314"/>
      <c r="AG88" s="314"/>
      <c r="AH88" s="314"/>
      <c r="AI88" s="314"/>
      <c r="AJ88" s="314"/>
      <c r="AK88" s="314"/>
      <c r="AL88" s="314"/>
      <c r="AM88" s="314"/>
      <c r="AN88" s="314"/>
      <c r="AO88" s="314"/>
      <c r="AP88" s="314"/>
      <c r="AQ88" s="314"/>
      <c r="AR88" s="314"/>
      <c r="AS88" s="314"/>
      <c r="AT88" s="314"/>
      <c r="AU88" s="314"/>
      <c r="AV88" s="314"/>
      <c r="AW88" s="314"/>
      <c r="AX88" s="314"/>
      <c r="AY88" s="1580"/>
      <c r="AZ88" s="841"/>
      <c r="BA88" s="841"/>
      <c r="BB88" s="841"/>
      <c r="BC88" s="841"/>
      <c r="BD88" s="841"/>
      <c r="BE88" s="841"/>
      <c r="BF88" s="841"/>
    </row>
    <row r="89" spans="1:58" ht="15" customHeight="1">
      <c r="A89" s="1525" t="s">
        <v>1257</v>
      </c>
      <c r="B89" s="1527" t="s">
        <v>574</v>
      </c>
      <c r="C89" s="1515" t="s">
        <v>907</v>
      </c>
      <c r="D89" s="966">
        <v>1</v>
      </c>
      <c r="E89" s="1065">
        <v>42121</v>
      </c>
      <c r="F89" s="1518">
        <v>42356</v>
      </c>
      <c r="G89" s="1518"/>
      <c r="H89" s="1065">
        <v>42122</v>
      </c>
      <c r="I89" s="1518">
        <v>42356</v>
      </c>
      <c r="J89" s="1518"/>
      <c r="K89" s="966">
        <f>O89</f>
        <v>1</v>
      </c>
      <c r="L89" s="966">
        <f>P89</f>
        <v>0</v>
      </c>
      <c r="M89" s="966">
        <f>D89-L89</f>
        <v>1</v>
      </c>
      <c r="N89" s="966">
        <f>L89/D89*100</f>
        <v>0</v>
      </c>
      <c r="O89" s="966">
        <f>SUM(T89:AX89)</f>
        <v>1</v>
      </c>
      <c r="P89" s="966">
        <f>SUM(T90:AX90)</f>
        <v>0</v>
      </c>
      <c r="Q89" s="868"/>
      <c r="R89" s="1188">
        <f t="shared" si="5"/>
        <v>0</v>
      </c>
      <c r="S89" s="49" t="s">
        <v>34</v>
      </c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>
        <v>1</v>
      </c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1546"/>
      <c r="AZ89" s="841"/>
      <c r="BA89" s="841"/>
      <c r="BB89" s="841"/>
      <c r="BC89" s="841"/>
      <c r="BD89" s="841"/>
      <c r="BE89" s="841"/>
      <c r="BF89" s="841"/>
    </row>
    <row r="90" spans="1:58" ht="15" customHeight="1">
      <c r="A90" s="1526"/>
      <c r="B90" s="1529"/>
      <c r="C90" s="1516"/>
      <c r="D90" s="1516"/>
      <c r="E90" s="1517"/>
      <c r="F90" s="1519"/>
      <c r="G90" s="1519"/>
      <c r="H90" s="1517"/>
      <c r="I90" s="1519"/>
      <c r="J90" s="1519"/>
      <c r="K90" s="967"/>
      <c r="L90" s="967"/>
      <c r="M90" s="967"/>
      <c r="N90" s="967"/>
      <c r="O90" s="967"/>
      <c r="P90" s="967"/>
      <c r="Q90" s="868"/>
      <c r="R90" s="1188"/>
      <c r="S90" s="866" t="s">
        <v>35</v>
      </c>
      <c r="T90" s="314"/>
      <c r="U90" s="314"/>
      <c r="V90" s="314"/>
      <c r="W90" s="314"/>
      <c r="X90" s="314"/>
      <c r="Y90" s="314"/>
      <c r="Z90" s="314"/>
      <c r="AA90" s="314"/>
      <c r="AB90" s="314"/>
      <c r="AC90" s="314"/>
      <c r="AD90" s="314"/>
      <c r="AE90" s="314"/>
      <c r="AF90" s="314"/>
      <c r="AG90" s="314"/>
      <c r="AH90" s="314"/>
      <c r="AI90" s="314"/>
      <c r="AJ90" s="314"/>
      <c r="AK90" s="314"/>
      <c r="AL90" s="314"/>
      <c r="AM90" s="314"/>
      <c r="AN90" s="314"/>
      <c r="AO90" s="314"/>
      <c r="AP90" s="314"/>
      <c r="AQ90" s="314"/>
      <c r="AR90" s="314"/>
      <c r="AS90" s="314"/>
      <c r="AT90" s="314"/>
      <c r="AU90" s="314"/>
      <c r="AV90" s="314"/>
      <c r="AW90" s="314"/>
      <c r="AX90" s="314"/>
      <c r="AY90" s="1580"/>
      <c r="AZ90" s="841"/>
      <c r="BA90" s="841"/>
      <c r="BB90" s="841"/>
      <c r="BC90" s="841"/>
      <c r="BD90" s="841"/>
      <c r="BE90" s="841"/>
      <c r="BF90" s="841"/>
    </row>
    <row r="91" spans="1:58" ht="15" customHeight="1">
      <c r="A91" s="1525" t="s">
        <v>1258</v>
      </c>
      <c r="B91" s="1527" t="s">
        <v>549</v>
      </c>
      <c r="C91" s="1515" t="s">
        <v>33</v>
      </c>
      <c r="D91" s="966">
        <v>0.52300000000000002</v>
      </c>
      <c r="E91" s="1591">
        <v>42121</v>
      </c>
      <c r="F91" s="1592">
        <v>42347</v>
      </c>
      <c r="G91" s="1518"/>
      <c r="H91" s="1065">
        <v>42122</v>
      </c>
      <c r="I91" s="1518">
        <v>42356</v>
      </c>
      <c r="J91" s="1518"/>
      <c r="K91" s="966">
        <f>O91</f>
        <v>0.52</v>
      </c>
      <c r="L91" s="966">
        <f>P91</f>
        <v>0</v>
      </c>
      <c r="M91" s="966">
        <f>D91-L91</f>
        <v>0.52300000000000002</v>
      </c>
      <c r="N91" s="966">
        <f>L91/D91*100</f>
        <v>0</v>
      </c>
      <c r="O91" s="966">
        <f>SUM(T91:AX91)</f>
        <v>0.52</v>
      </c>
      <c r="P91" s="966">
        <f>SUM(T92:AX92)</f>
        <v>0</v>
      </c>
      <c r="Q91" s="868"/>
      <c r="R91" s="1188">
        <f t="shared" si="5"/>
        <v>0</v>
      </c>
      <c r="S91" s="49" t="s">
        <v>34</v>
      </c>
      <c r="T91" s="50"/>
      <c r="U91" s="50"/>
      <c r="V91" s="50"/>
      <c r="W91" s="50"/>
      <c r="X91" s="50"/>
      <c r="Y91" s="50"/>
      <c r="Z91" s="50"/>
      <c r="AA91" s="50"/>
      <c r="AB91" s="50">
        <v>7.0000000000000007E-2</v>
      </c>
      <c r="AC91" s="50">
        <v>0.05</v>
      </c>
      <c r="AD91" s="50">
        <v>0.05</v>
      </c>
      <c r="AE91" s="50">
        <v>0.05</v>
      </c>
      <c r="AF91" s="50">
        <v>0.05</v>
      </c>
      <c r="AG91" s="50">
        <v>0.05</v>
      </c>
      <c r="AH91" s="50">
        <v>0.05</v>
      </c>
      <c r="AI91" s="50">
        <v>0.05</v>
      </c>
      <c r="AJ91" s="50">
        <v>0.05</v>
      </c>
      <c r="AK91" s="50">
        <v>0.05</v>
      </c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1546"/>
      <c r="AZ91" s="841"/>
      <c r="BA91" s="841"/>
      <c r="BB91" s="841"/>
      <c r="BC91" s="841"/>
      <c r="BD91" s="841"/>
      <c r="BE91" s="841"/>
      <c r="BF91" s="841"/>
    </row>
    <row r="92" spans="1:58" ht="15" customHeight="1">
      <c r="A92" s="1526"/>
      <c r="B92" s="1528"/>
      <c r="C92" s="1516"/>
      <c r="D92" s="1516"/>
      <c r="E92" s="1590"/>
      <c r="F92" s="1588"/>
      <c r="G92" s="1519"/>
      <c r="H92" s="1517"/>
      <c r="I92" s="1519"/>
      <c r="J92" s="1519"/>
      <c r="K92" s="967"/>
      <c r="L92" s="967"/>
      <c r="M92" s="967"/>
      <c r="N92" s="967"/>
      <c r="O92" s="967"/>
      <c r="P92" s="967"/>
      <c r="Q92" s="868"/>
      <c r="R92" s="1188"/>
      <c r="S92" s="866" t="s">
        <v>35</v>
      </c>
      <c r="T92" s="314"/>
      <c r="U92" s="314"/>
      <c r="V92" s="314"/>
      <c r="W92" s="314"/>
      <c r="X92" s="314"/>
      <c r="Y92" s="314"/>
      <c r="Z92" s="314"/>
      <c r="AA92" s="314"/>
      <c r="AB92" s="314"/>
      <c r="AC92" s="314"/>
      <c r="AD92" s="314"/>
      <c r="AE92" s="314"/>
      <c r="AF92" s="314"/>
      <c r="AG92" s="314"/>
      <c r="AH92" s="314"/>
      <c r="AI92" s="314"/>
      <c r="AJ92" s="314"/>
      <c r="AK92" s="314"/>
      <c r="AL92" s="314"/>
      <c r="AM92" s="314"/>
      <c r="AN92" s="314"/>
      <c r="AO92" s="314"/>
      <c r="AP92" s="314"/>
      <c r="AQ92" s="314"/>
      <c r="AR92" s="314"/>
      <c r="AS92" s="314"/>
      <c r="AT92" s="314"/>
      <c r="AU92" s="314"/>
      <c r="AV92" s="314"/>
      <c r="AW92" s="314"/>
      <c r="AX92" s="314"/>
      <c r="AY92" s="1581"/>
      <c r="AZ92" s="841"/>
      <c r="BA92" s="841"/>
      <c r="BB92" s="841"/>
      <c r="BC92" s="841"/>
      <c r="BD92" s="841"/>
      <c r="BE92" s="841"/>
      <c r="BF92" s="841"/>
    </row>
    <row r="93" spans="1:58" ht="15" customHeight="1">
      <c r="A93" s="1525" t="s">
        <v>1320</v>
      </c>
      <c r="B93" s="1527" t="s">
        <v>621</v>
      </c>
      <c r="C93" s="1515" t="s">
        <v>7</v>
      </c>
      <c r="D93" s="966">
        <v>86</v>
      </c>
      <c r="E93" s="1591">
        <v>42122</v>
      </c>
      <c r="F93" s="1592">
        <v>42357</v>
      </c>
      <c r="G93" s="1518"/>
      <c r="H93" s="1065">
        <v>42123</v>
      </c>
      <c r="I93" s="1592">
        <v>42359</v>
      </c>
      <c r="J93" s="1518"/>
      <c r="K93" s="966">
        <f>O93</f>
        <v>86</v>
      </c>
      <c r="L93" s="966">
        <f>P93</f>
        <v>0</v>
      </c>
      <c r="M93" s="966">
        <f>D93-L93</f>
        <v>86</v>
      </c>
      <c r="N93" s="966">
        <f>L93/D93*100</f>
        <v>0</v>
      </c>
      <c r="O93" s="966">
        <f>SUM(T93:AX93)</f>
        <v>86</v>
      </c>
      <c r="P93" s="966">
        <f>SUM(T94:AX94)</f>
        <v>0</v>
      </c>
      <c r="Q93" s="868"/>
      <c r="R93" s="1188">
        <f t="shared" si="5"/>
        <v>0</v>
      </c>
      <c r="S93" s="49" t="s">
        <v>34</v>
      </c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>
        <v>30</v>
      </c>
      <c r="AM93" s="50">
        <v>30</v>
      </c>
      <c r="AN93" s="50">
        <v>26</v>
      </c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1546"/>
      <c r="AZ93" s="841"/>
      <c r="BA93" s="841"/>
      <c r="BB93" s="841"/>
      <c r="BC93" s="841"/>
      <c r="BD93" s="841"/>
      <c r="BE93" s="841"/>
      <c r="BF93" s="841"/>
    </row>
    <row r="94" spans="1:58" ht="15" customHeight="1">
      <c r="A94" s="1526"/>
      <c r="B94" s="1529"/>
      <c r="C94" s="1516"/>
      <c r="D94" s="1516"/>
      <c r="E94" s="1590"/>
      <c r="F94" s="1588"/>
      <c r="G94" s="1519"/>
      <c r="H94" s="1517"/>
      <c r="I94" s="1588"/>
      <c r="J94" s="1519"/>
      <c r="K94" s="967"/>
      <c r="L94" s="967"/>
      <c r="M94" s="967"/>
      <c r="N94" s="967"/>
      <c r="O94" s="967"/>
      <c r="P94" s="967"/>
      <c r="Q94" s="868"/>
      <c r="R94" s="1188"/>
      <c r="S94" s="866" t="s">
        <v>35</v>
      </c>
      <c r="T94" s="314"/>
      <c r="U94" s="314"/>
      <c r="V94" s="314"/>
      <c r="W94" s="314"/>
      <c r="X94" s="314"/>
      <c r="Y94" s="314"/>
      <c r="Z94" s="314"/>
      <c r="AA94" s="314"/>
      <c r="AB94" s="314"/>
      <c r="AC94" s="314"/>
      <c r="AD94" s="314"/>
      <c r="AE94" s="314"/>
      <c r="AF94" s="314"/>
      <c r="AG94" s="314"/>
      <c r="AH94" s="314"/>
      <c r="AI94" s="314"/>
      <c r="AJ94" s="314"/>
      <c r="AK94" s="314"/>
      <c r="AL94" s="314"/>
      <c r="AM94" s="314"/>
      <c r="AN94" s="314"/>
      <c r="AO94" s="314"/>
      <c r="AP94" s="314"/>
      <c r="AQ94" s="314"/>
      <c r="AR94" s="314"/>
      <c r="AS94" s="314"/>
      <c r="AT94" s="314"/>
      <c r="AU94" s="314"/>
      <c r="AV94" s="314"/>
      <c r="AW94" s="314"/>
      <c r="AX94" s="314"/>
      <c r="AY94" s="1580"/>
      <c r="AZ94" s="841"/>
      <c r="BA94" s="841"/>
      <c r="BB94" s="841"/>
      <c r="BC94" s="841"/>
      <c r="BD94" s="841"/>
      <c r="BE94" s="841"/>
      <c r="BF94" s="841"/>
    </row>
    <row r="95" spans="1:58" ht="15" customHeight="1">
      <c r="A95" s="1525" t="s">
        <v>1321</v>
      </c>
      <c r="B95" s="1527" t="s">
        <v>474</v>
      </c>
      <c r="C95" s="1515" t="s">
        <v>227</v>
      </c>
      <c r="D95" s="966">
        <v>1</v>
      </c>
      <c r="E95" s="1591">
        <v>42123</v>
      </c>
      <c r="F95" s="1592">
        <v>42360</v>
      </c>
      <c r="G95" s="1518"/>
      <c r="H95" s="1065">
        <v>42124</v>
      </c>
      <c r="I95" s="1592">
        <v>42360</v>
      </c>
      <c r="J95" s="1518"/>
      <c r="K95" s="966">
        <f>O95</f>
        <v>1</v>
      </c>
      <c r="L95" s="966">
        <f>P95</f>
        <v>0</v>
      </c>
      <c r="M95" s="966">
        <f>D95-L95</f>
        <v>1</v>
      </c>
      <c r="N95" s="966">
        <f>L95/D95*100</f>
        <v>0</v>
      </c>
      <c r="O95" s="966">
        <f>SUM(T95:AX95)</f>
        <v>1</v>
      </c>
      <c r="P95" s="966">
        <f>SUM(T96:AX96)</f>
        <v>0</v>
      </c>
      <c r="Q95" s="868"/>
      <c r="R95" s="1188">
        <f t="shared" si="5"/>
        <v>0</v>
      </c>
      <c r="S95" s="49" t="s">
        <v>34</v>
      </c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>
        <v>1</v>
      </c>
      <c r="AP95" s="50"/>
      <c r="AQ95" s="50"/>
      <c r="AR95" s="50"/>
      <c r="AS95" s="50"/>
      <c r="AT95" s="50"/>
      <c r="AU95" s="50"/>
      <c r="AV95" s="50"/>
      <c r="AW95" s="50"/>
      <c r="AX95" s="50"/>
      <c r="AY95" s="1546"/>
      <c r="AZ95" s="841"/>
      <c r="BA95" s="841"/>
      <c r="BB95" s="841"/>
      <c r="BC95" s="841"/>
      <c r="BD95" s="841"/>
      <c r="BE95" s="841"/>
      <c r="BF95" s="841"/>
    </row>
    <row r="96" spans="1:58" ht="15" customHeight="1">
      <c r="A96" s="1526"/>
      <c r="B96" s="1528"/>
      <c r="C96" s="1516"/>
      <c r="D96" s="1516"/>
      <c r="E96" s="1590"/>
      <c r="F96" s="1588"/>
      <c r="G96" s="1519"/>
      <c r="H96" s="1517"/>
      <c r="I96" s="1588"/>
      <c r="J96" s="1519"/>
      <c r="K96" s="967"/>
      <c r="L96" s="967"/>
      <c r="M96" s="967"/>
      <c r="N96" s="967"/>
      <c r="O96" s="967"/>
      <c r="P96" s="967"/>
      <c r="Q96" s="868"/>
      <c r="R96" s="1188"/>
      <c r="S96" s="866" t="s">
        <v>35</v>
      </c>
      <c r="T96" s="314"/>
      <c r="U96" s="314"/>
      <c r="V96" s="314"/>
      <c r="W96" s="314"/>
      <c r="X96" s="314"/>
      <c r="Y96" s="314"/>
      <c r="Z96" s="314"/>
      <c r="AA96" s="314"/>
      <c r="AB96" s="314"/>
      <c r="AC96" s="314"/>
      <c r="AD96" s="314"/>
      <c r="AE96" s="314"/>
      <c r="AF96" s="314"/>
      <c r="AG96" s="314"/>
      <c r="AH96" s="314"/>
      <c r="AI96" s="314"/>
      <c r="AJ96" s="314"/>
      <c r="AK96" s="314"/>
      <c r="AL96" s="314"/>
      <c r="AM96" s="314"/>
      <c r="AN96" s="314"/>
      <c r="AO96" s="314"/>
      <c r="AP96" s="314"/>
      <c r="AQ96" s="314"/>
      <c r="AR96" s="314"/>
      <c r="AS96" s="314"/>
      <c r="AT96" s="314"/>
      <c r="AU96" s="314"/>
      <c r="AV96" s="314"/>
      <c r="AW96" s="314"/>
      <c r="AX96" s="314"/>
      <c r="AY96" s="1580"/>
      <c r="AZ96" s="841"/>
      <c r="BA96" s="841"/>
      <c r="BB96" s="841"/>
      <c r="BC96" s="841"/>
      <c r="BD96" s="841"/>
      <c r="BE96" s="841"/>
      <c r="BF96" s="841"/>
    </row>
    <row r="97" spans="1:58" ht="15" customHeight="1">
      <c r="A97" s="1525" t="s">
        <v>1322</v>
      </c>
      <c r="B97" s="1527" t="s">
        <v>475</v>
      </c>
      <c r="C97" s="1515" t="s">
        <v>1345</v>
      </c>
      <c r="D97" s="966">
        <v>0.01</v>
      </c>
      <c r="E97" s="1591">
        <v>42116</v>
      </c>
      <c r="F97" s="1592">
        <v>42348</v>
      </c>
      <c r="G97" s="1518"/>
      <c r="H97" s="1065">
        <v>42117</v>
      </c>
      <c r="I97" s="1592">
        <v>42351</v>
      </c>
      <c r="J97" s="1518"/>
      <c r="K97" s="966">
        <f>O97</f>
        <v>1.0000000000000002E-2</v>
      </c>
      <c r="L97" s="966">
        <f>P97</f>
        <v>0</v>
      </c>
      <c r="M97" s="966">
        <f>D97-L97</f>
        <v>0.01</v>
      </c>
      <c r="N97" s="966">
        <f>L97/D97*100</f>
        <v>0</v>
      </c>
      <c r="O97" s="1559">
        <f>SUM(T97:AX97)</f>
        <v>1.0000000000000002E-2</v>
      </c>
      <c r="P97" s="1559">
        <f>SUM(T98:AX98)</f>
        <v>0</v>
      </c>
      <c r="Q97" s="868"/>
      <c r="R97" s="1188">
        <f t="shared" si="5"/>
        <v>0</v>
      </c>
      <c r="S97" s="49" t="s">
        <v>34</v>
      </c>
      <c r="T97" s="893"/>
      <c r="U97" s="893"/>
      <c r="V97" s="893"/>
      <c r="W97" s="893"/>
      <c r="X97" s="893"/>
      <c r="Y97" s="893"/>
      <c r="Z97" s="893"/>
      <c r="AA97" s="893"/>
      <c r="AB97" s="893"/>
      <c r="AC97" s="893">
        <v>3.0000000000000001E-3</v>
      </c>
      <c r="AD97" s="893">
        <v>3.0000000000000001E-3</v>
      </c>
      <c r="AE97" s="893">
        <v>3.0000000000000001E-3</v>
      </c>
      <c r="AF97" s="893">
        <v>1E-3</v>
      </c>
      <c r="AG97" s="893"/>
      <c r="AH97" s="893"/>
      <c r="AI97" s="893"/>
      <c r="AJ97" s="893"/>
      <c r="AK97" s="893"/>
      <c r="AL97" s="893"/>
      <c r="AM97" s="893"/>
      <c r="AN97" s="893"/>
      <c r="AO97" s="893"/>
      <c r="AP97" s="893"/>
      <c r="AQ97" s="893"/>
      <c r="AR97" s="893"/>
      <c r="AS97" s="893"/>
      <c r="AT97" s="893"/>
      <c r="AU97" s="893"/>
      <c r="AV97" s="893"/>
      <c r="AW97" s="893"/>
      <c r="AX97" s="893"/>
      <c r="AY97" s="1546"/>
      <c r="AZ97" s="841"/>
      <c r="BA97" s="841"/>
      <c r="BB97" s="841"/>
      <c r="BC97" s="841"/>
      <c r="BD97" s="841"/>
      <c r="BE97" s="841"/>
      <c r="BF97" s="841"/>
    </row>
    <row r="98" spans="1:58" ht="15" customHeight="1">
      <c r="A98" s="1526"/>
      <c r="B98" s="1529"/>
      <c r="C98" s="1516"/>
      <c r="D98" s="1516"/>
      <c r="E98" s="1590"/>
      <c r="F98" s="1588"/>
      <c r="G98" s="1519"/>
      <c r="H98" s="1517"/>
      <c r="I98" s="1588"/>
      <c r="J98" s="1519"/>
      <c r="K98" s="967"/>
      <c r="L98" s="967"/>
      <c r="M98" s="967"/>
      <c r="N98" s="967"/>
      <c r="O98" s="1560"/>
      <c r="P98" s="1560"/>
      <c r="Q98" s="868"/>
      <c r="R98" s="1188"/>
      <c r="S98" s="866" t="s">
        <v>35</v>
      </c>
      <c r="T98" s="894"/>
      <c r="U98" s="894"/>
      <c r="V98" s="894"/>
      <c r="W98" s="894"/>
      <c r="X98" s="894"/>
      <c r="Y98" s="894"/>
      <c r="Z98" s="314"/>
      <c r="AA98" s="314"/>
      <c r="AB98" s="894"/>
      <c r="AC98" s="894"/>
      <c r="AD98" s="894"/>
      <c r="AE98" s="894"/>
      <c r="AF98" s="894"/>
      <c r="AG98" s="894"/>
      <c r="AH98" s="894"/>
      <c r="AI98" s="894"/>
      <c r="AJ98" s="894"/>
      <c r="AK98" s="894"/>
      <c r="AL98" s="894"/>
      <c r="AM98" s="894"/>
      <c r="AN98" s="894"/>
      <c r="AO98" s="894"/>
      <c r="AP98" s="894"/>
      <c r="AQ98" s="894"/>
      <c r="AR98" s="894"/>
      <c r="AS98" s="894"/>
      <c r="AT98" s="894"/>
      <c r="AU98" s="894"/>
      <c r="AV98" s="894"/>
      <c r="AW98" s="894"/>
      <c r="AX98" s="894"/>
      <c r="AY98" s="1580"/>
      <c r="AZ98" s="841"/>
      <c r="BA98" s="841"/>
      <c r="BB98" s="841"/>
      <c r="BC98" s="841"/>
      <c r="BD98" s="841"/>
      <c r="BE98" s="841"/>
      <c r="BF98" s="841"/>
    </row>
    <row r="99" spans="1:58" ht="15" customHeight="1">
      <c r="A99" s="1525" t="s">
        <v>1323</v>
      </c>
      <c r="B99" s="1527" t="s">
        <v>473</v>
      </c>
      <c r="C99" s="1515" t="s">
        <v>33</v>
      </c>
      <c r="D99" s="966">
        <v>0.85</v>
      </c>
      <c r="E99" s="1591">
        <v>42123</v>
      </c>
      <c r="F99" s="1592">
        <v>42360</v>
      </c>
      <c r="G99" s="1518"/>
      <c r="H99" s="1065">
        <v>42125</v>
      </c>
      <c r="I99" s="1592">
        <v>42361</v>
      </c>
      <c r="J99" s="1518"/>
      <c r="K99" s="966">
        <f>O99</f>
        <v>0.85000000000000009</v>
      </c>
      <c r="L99" s="966">
        <f>P99</f>
        <v>0</v>
      </c>
      <c r="M99" s="966">
        <f>D99-L99</f>
        <v>0.85</v>
      </c>
      <c r="N99" s="966">
        <f>L99/D99*100</f>
        <v>0</v>
      </c>
      <c r="O99" s="966">
        <f>SUM(T99:AX99)</f>
        <v>0.85000000000000009</v>
      </c>
      <c r="P99" s="966">
        <f>SUM(T100:AX100)</f>
        <v>0</v>
      </c>
      <c r="Q99" s="868"/>
      <c r="R99" s="1188">
        <f t="shared" si="5"/>
        <v>0</v>
      </c>
      <c r="S99" s="49" t="s">
        <v>34</v>
      </c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>
        <v>0.45</v>
      </c>
      <c r="AP99" s="50">
        <v>0.4</v>
      </c>
      <c r="AQ99" s="50"/>
      <c r="AR99" s="50"/>
      <c r="AS99" s="50"/>
      <c r="AT99" s="50"/>
      <c r="AU99" s="50"/>
      <c r="AV99" s="50"/>
      <c r="AW99" s="50"/>
      <c r="AX99" s="50"/>
      <c r="AY99" s="1546"/>
      <c r="AZ99" s="841"/>
      <c r="BA99" s="841"/>
      <c r="BB99" s="841"/>
      <c r="BC99" s="841"/>
      <c r="BD99" s="841"/>
      <c r="BE99" s="841"/>
      <c r="BF99" s="841"/>
    </row>
    <row r="100" spans="1:58" ht="15" customHeight="1">
      <c r="A100" s="1526"/>
      <c r="B100" s="1528"/>
      <c r="C100" s="1516"/>
      <c r="D100" s="1516"/>
      <c r="E100" s="1590"/>
      <c r="F100" s="1588"/>
      <c r="G100" s="1519"/>
      <c r="H100" s="1517"/>
      <c r="I100" s="1588"/>
      <c r="J100" s="1519"/>
      <c r="K100" s="967"/>
      <c r="L100" s="967"/>
      <c r="M100" s="967"/>
      <c r="N100" s="967"/>
      <c r="O100" s="967"/>
      <c r="P100" s="967"/>
      <c r="Q100" s="868"/>
      <c r="R100" s="1188"/>
      <c r="S100" s="866" t="s">
        <v>35</v>
      </c>
      <c r="T100" s="314"/>
      <c r="U100" s="314"/>
      <c r="V100" s="314"/>
      <c r="W100" s="314"/>
      <c r="X100" s="314"/>
      <c r="Y100" s="314"/>
      <c r="Z100" s="314"/>
      <c r="AA100" s="314"/>
      <c r="AB100" s="314"/>
      <c r="AC100" s="314"/>
      <c r="AD100" s="314"/>
      <c r="AE100" s="314"/>
      <c r="AF100" s="314"/>
      <c r="AG100" s="314"/>
      <c r="AH100" s="314"/>
      <c r="AI100" s="314"/>
      <c r="AJ100" s="314"/>
      <c r="AK100" s="314"/>
      <c r="AL100" s="314"/>
      <c r="AM100" s="314"/>
      <c r="AN100" s="314"/>
      <c r="AO100" s="314"/>
      <c r="AP100" s="314"/>
      <c r="AQ100" s="314"/>
      <c r="AR100" s="314"/>
      <c r="AS100" s="314"/>
      <c r="AT100" s="314"/>
      <c r="AU100" s="314"/>
      <c r="AV100" s="314"/>
      <c r="AW100" s="314"/>
      <c r="AX100" s="314"/>
      <c r="AY100" s="1580"/>
      <c r="AZ100" s="841"/>
      <c r="BA100" s="841"/>
      <c r="BB100" s="841"/>
      <c r="BC100" s="841"/>
      <c r="BD100" s="841"/>
      <c r="BE100" s="841"/>
      <c r="BF100" s="841"/>
    </row>
    <row r="101" spans="1:58" ht="15" customHeight="1">
      <c r="A101" s="1525" t="s">
        <v>1324</v>
      </c>
      <c r="B101" s="1527" t="s">
        <v>622</v>
      </c>
      <c r="C101" s="1515" t="s">
        <v>889</v>
      </c>
      <c r="D101" s="966">
        <v>350</v>
      </c>
      <c r="E101" s="1591">
        <v>42125</v>
      </c>
      <c r="F101" s="1592">
        <v>42362</v>
      </c>
      <c r="G101" s="1518"/>
      <c r="H101" s="1065">
        <v>42126</v>
      </c>
      <c r="I101" s="1518">
        <v>42364</v>
      </c>
      <c r="J101" s="1518"/>
      <c r="K101" s="966">
        <f>O101</f>
        <v>350</v>
      </c>
      <c r="L101" s="966">
        <f>P101</f>
        <v>0</v>
      </c>
      <c r="M101" s="966">
        <f>D101-L101</f>
        <v>350</v>
      </c>
      <c r="N101" s="966">
        <f>L101/D101*100</f>
        <v>0</v>
      </c>
      <c r="O101" s="966">
        <f>SUM(T101:AX101)</f>
        <v>350</v>
      </c>
      <c r="P101" s="966">
        <f>SUM(T102:AX102)</f>
        <v>0</v>
      </c>
      <c r="Q101" s="868"/>
      <c r="R101" s="1188">
        <f t="shared" si="5"/>
        <v>0</v>
      </c>
      <c r="S101" s="49" t="s">
        <v>34</v>
      </c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>
        <v>120</v>
      </c>
      <c r="AR101" s="50">
        <v>120</v>
      </c>
      <c r="AS101" s="50">
        <v>110</v>
      </c>
      <c r="AT101" s="50"/>
      <c r="AU101" s="50"/>
      <c r="AV101" s="50"/>
      <c r="AW101" s="50"/>
      <c r="AX101" s="50"/>
      <c r="AY101" s="1546"/>
      <c r="AZ101" s="841"/>
      <c r="BA101" s="841"/>
      <c r="BB101" s="841"/>
      <c r="BC101" s="841"/>
      <c r="BD101" s="841"/>
      <c r="BE101" s="841"/>
      <c r="BF101" s="841"/>
    </row>
    <row r="102" spans="1:58" ht="15" customHeight="1">
      <c r="A102" s="1526"/>
      <c r="B102" s="1529"/>
      <c r="C102" s="1516"/>
      <c r="D102" s="1516"/>
      <c r="E102" s="1590"/>
      <c r="F102" s="1588"/>
      <c r="G102" s="1519"/>
      <c r="H102" s="1517"/>
      <c r="I102" s="1519"/>
      <c r="J102" s="1519"/>
      <c r="K102" s="967"/>
      <c r="L102" s="967"/>
      <c r="M102" s="967"/>
      <c r="N102" s="967"/>
      <c r="O102" s="967"/>
      <c r="P102" s="967"/>
      <c r="Q102" s="868"/>
      <c r="R102" s="1188"/>
      <c r="S102" s="866" t="s">
        <v>35</v>
      </c>
      <c r="T102" s="314"/>
      <c r="U102" s="314"/>
      <c r="V102" s="314"/>
      <c r="W102" s="314"/>
      <c r="X102" s="314"/>
      <c r="Y102" s="314"/>
      <c r="Z102" s="314"/>
      <c r="AA102" s="314"/>
      <c r="AB102" s="314"/>
      <c r="AC102" s="314"/>
      <c r="AD102" s="314"/>
      <c r="AE102" s="314"/>
      <c r="AF102" s="314"/>
      <c r="AG102" s="314"/>
      <c r="AH102" s="314"/>
      <c r="AI102" s="314"/>
      <c r="AJ102" s="314"/>
      <c r="AK102" s="314"/>
      <c r="AL102" s="314"/>
      <c r="AM102" s="314"/>
      <c r="AN102" s="314"/>
      <c r="AO102" s="314"/>
      <c r="AP102" s="314"/>
      <c r="AQ102" s="314"/>
      <c r="AR102" s="314"/>
      <c r="AS102" s="314"/>
      <c r="AT102" s="314"/>
      <c r="AU102" s="314"/>
      <c r="AV102" s="314"/>
      <c r="AW102" s="314"/>
      <c r="AX102" s="314"/>
      <c r="AY102" s="1580"/>
      <c r="AZ102" s="841"/>
      <c r="BA102" s="841"/>
      <c r="BB102" s="841"/>
      <c r="BC102" s="841"/>
      <c r="BD102" s="841"/>
      <c r="BE102" s="841"/>
      <c r="BF102" s="841"/>
    </row>
    <row r="103" spans="1:58" ht="15" customHeight="1">
      <c r="A103" s="1525" t="s">
        <v>1325</v>
      </c>
      <c r="B103" s="1527" t="s">
        <v>551</v>
      </c>
      <c r="C103" s="1515" t="s">
        <v>38</v>
      </c>
      <c r="D103" s="966">
        <v>0.7</v>
      </c>
      <c r="E103" s="1065">
        <v>42126</v>
      </c>
      <c r="F103" s="1518">
        <v>42365</v>
      </c>
      <c r="G103" s="1518"/>
      <c r="H103" s="1065">
        <v>42128</v>
      </c>
      <c r="I103" s="1518">
        <v>42365</v>
      </c>
      <c r="J103" s="1518"/>
      <c r="K103" s="966">
        <f>O103</f>
        <v>0.7</v>
      </c>
      <c r="L103" s="966">
        <f>P103</f>
        <v>0</v>
      </c>
      <c r="M103" s="966">
        <f>D103-L103</f>
        <v>0.7</v>
      </c>
      <c r="N103" s="966">
        <f>L103/D103*100</f>
        <v>0</v>
      </c>
      <c r="O103" s="966">
        <f>SUM(T103:AX103)</f>
        <v>0.7</v>
      </c>
      <c r="P103" s="966">
        <f>SUM(T104:AX104)</f>
        <v>0</v>
      </c>
      <c r="Q103" s="868"/>
      <c r="R103" s="1188">
        <f t="shared" si="5"/>
        <v>0</v>
      </c>
      <c r="S103" s="49" t="s">
        <v>34</v>
      </c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>
        <v>0.7</v>
      </c>
      <c r="AU103" s="50"/>
      <c r="AV103" s="50"/>
      <c r="AW103" s="50"/>
      <c r="AX103" s="50"/>
      <c r="AY103" s="1546"/>
      <c r="AZ103" s="841"/>
      <c r="BA103" s="841"/>
      <c r="BB103" s="841"/>
      <c r="BC103" s="841"/>
      <c r="BD103" s="841"/>
      <c r="BE103" s="841"/>
      <c r="BF103" s="841"/>
    </row>
    <row r="104" spans="1:58" ht="15" customHeight="1">
      <c r="A104" s="1526"/>
      <c r="B104" s="1528"/>
      <c r="C104" s="1516"/>
      <c r="D104" s="1516"/>
      <c r="E104" s="1517"/>
      <c r="F104" s="1519"/>
      <c r="G104" s="1519"/>
      <c r="H104" s="1517"/>
      <c r="I104" s="1519"/>
      <c r="J104" s="1519"/>
      <c r="K104" s="967"/>
      <c r="L104" s="967"/>
      <c r="M104" s="967"/>
      <c r="N104" s="967"/>
      <c r="O104" s="967"/>
      <c r="P104" s="967"/>
      <c r="Q104" s="868"/>
      <c r="R104" s="1188"/>
      <c r="S104" s="866" t="s">
        <v>35</v>
      </c>
      <c r="T104" s="314"/>
      <c r="U104" s="314"/>
      <c r="V104" s="314"/>
      <c r="W104" s="314"/>
      <c r="X104" s="314"/>
      <c r="Y104" s="314"/>
      <c r="Z104" s="314"/>
      <c r="AA104" s="314"/>
      <c r="AB104" s="314"/>
      <c r="AC104" s="314"/>
      <c r="AD104" s="314"/>
      <c r="AE104" s="314"/>
      <c r="AF104" s="314"/>
      <c r="AG104" s="314"/>
      <c r="AH104" s="314"/>
      <c r="AI104" s="314"/>
      <c r="AJ104" s="314"/>
      <c r="AK104" s="314"/>
      <c r="AL104" s="314"/>
      <c r="AM104" s="314"/>
      <c r="AN104" s="314"/>
      <c r="AO104" s="314"/>
      <c r="AP104" s="314"/>
      <c r="AQ104" s="314"/>
      <c r="AR104" s="314"/>
      <c r="AS104" s="314"/>
      <c r="AT104" s="314"/>
      <c r="AU104" s="314"/>
      <c r="AV104" s="314"/>
      <c r="AW104" s="314"/>
      <c r="AX104" s="314"/>
      <c r="AY104" s="1580"/>
      <c r="AZ104" s="841"/>
      <c r="BA104" s="841"/>
      <c r="BB104" s="841"/>
      <c r="BC104" s="841"/>
      <c r="BD104" s="841"/>
      <c r="BE104" s="841"/>
      <c r="BF104" s="841"/>
    </row>
    <row r="105" spans="1:58" ht="15" customHeight="1">
      <c r="A105" s="1525" t="s">
        <v>1326</v>
      </c>
      <c r="B105" s="1534" t="s">
        <v>552</v>
      </c>
      <c r="C105" s="1515" t="s">
        <v>38</v>
      </c>
      <c r="D105" s="966">
        <v>3</v>
      </c>
      <c r="E105" s="1065">
        <v>42128</v>
      </c>
      <c r="F105" s="1518">
        <v>42364</v>
      </c>
      <c r="G105" s="1518"/>
      <c r="H105" s="1065">
        <v>42129</v>
      </c>
      <c r="I105" s="1518">
        <v>42364</v>
      </c>
      <c r="J105" s="1518"/>
      <c r="K105" s="966">
        <f>O105</f>
        <v>3</v>
      </c>
      <c r="L105" s="966">
        <f>P105</f>
        <v>0</v>
      </c>
      <c r="M105" s="966">
        <f>D105-L105</f>
        <v>3</v>
      </c>
      <c r="N105" s="966">
        <f>L105/D105*100</f>
        <v>0</v>
      </c>
      <c r="O105" s="966">
        <f>SUM(T105:AX105)</f>
        <v>3</v>
      </c>
      <c r="P105" s="966">
        <f>SUM(T106:AX106)</f>
        <v>0</v>
      </c>
      <c r="Q105" s="868"/>
      <c r="R105" s="1188">
        <f t="shared" si="5"/>
        <v>0</v>
      </c>
      <c r="S105" s="49" t="s">
        <v>34</v>
      </c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>
        <v>3</v>
      </c>
      <c r="AT105" s="50"/>
      <c r="AU105" s="50"/>
      <c r="AV105" s="50"/>
      <c r="AW105" s="50"/>
      <c r="AX105" s="50"/>
      <c r="AY105" s="1546"/>
      <c r="AZ105" s="841"/>
      <c r="BA105" s="841"/>
      <c r="BB105" s="841"/>
      <c r="BC105" s="841"/>
      <c r="BD105" s="841"/>
      <c r="BE105" s="841"/>
      <c r="BF105" s="841"/>
    </row>
    <row r="106" spans="1:58" ht="15" customHeight="1">
      <c r="A106" s="1526"/>
      <c r="B106" s="1528"/>
      <c r="C106" s="1516"/>
      <c r="D106" s="1516"/>
      <c r="E106" s="1517"/>
      <c r="F106" s="1519"/>
      <c r="G106" s="1519"/>
      <c r="H106" s="1517"/>
      <c r="I106" s="1519"/>
      <c r="J106" s="1519"/>
      <c r="K106" s="967"/>
      <c r="L106" s="967"/>
      <c r="M106" s="967"/>
      <c r="N106" s="967"/>
      <c r="O106" s="967"/>
      <c r="P106" s="967"/>
      <c r="Q106" s="868"/>
      <c r="R106" s="1188"/>
      <c r="S106" s="866" t="s">
        <v>35</v>
      </c>
      <c r="T106" s="314"/>
      <c r="U106" s="314"/>
      <c r="V106" s="314"/>
      <c r="W106" s="314"/>
      <c r="X106" s="314"/>
      <c r="Y106" s="314"/>
      <c r="Z106" s="314"/>
      <c r="AA106" s="314"/>
      <c r="AB106" s="314"/>
      <c r="AC106" s="314"/>
      <c r="AD106" s="314"/>
      <c r="AE106" s="314"/>
      <c r="AF106" s="314"/>
      <c r="AG106" s="314"/>
      <c r="AH106" s="314"/>
      <c r="AI106" s="314"/>
      <c r="AJ106" s="314"/>
      <c r="AK106" s="314"/>
      <c r="AL106" s="314"/>
      <c r="AM106" s="314"/>
      <c r="AN106" s="314"/>
      <c r="AO106" s="314"/>
      <c r="AP106" s="314"/>
      <c r="AQ106" s="314"/>
      <c r="AR106" s="314"/>
      <c r="AS106" s="314"/>
      <c r="AT106" s="314"/>
      <c r="AU106" s="314"/>
      <c r="AV106" s="314"/>
      <c r="AW106" s="314"/>
      <c r="AX106" s="314"/>
      <c r="AY106" s="1580"/>
      <c r="AZ106" s="841"/>
      <c r="BA106" s="841"/>
      <c r="BB106" s="841"/>
      <c r="BC106" s="841"/>
      <c r="BD106" s="841"/>
      <c r="BE106" s="841"/>
      <c r="BF106" s="841"/>
    </row>
    <row r="107" spans="1:58" ht="16.5" customHeight="1">
      <c r="A107" s="865" t="s">
        <v>153</v>
      </c>
      <c r="B107" s="1030" t="s">
        <v>624</v>
      </c>
      <c r="C107" s="1030"/>
      <c r="D107" s="1030"/>
      <c r="E107" s="1030"/>
      <c r="F107" s="1030"/>
      <c r="G107" s="1030"/>
      <c r="H107" s="1030"/>
      <c r="I107" s="1030"/>
      <c r="J107" s="1030"/>
      <c r="K107" s="1030"/>
      <c r="L107" s="1030"/>
      <c r="M107" s="1030"/>
      <c r="N107" s="1030"/>
      <c r="O107" s="1030"/>
      <c r="P107" s="1030"/>
      <c r="Q107" s="1030"/>
      <c r="R107" s="1030"/>
      <c r="S107" s="1030"/>
      <c r="T107" s="1030"/>
      <c r="U107" s="1030"/>
      <c r="V107" s="1030"/>
      <c r="W107" s="1030"/>
      <c r="X107" s="1030"/>
      <c r="Y107" s="1030"/>
      <c r="Z107" s="1030"/>
      <c r="AA107" s="1030"/>
      <c r="AB107" s="1030"/>
      <c r="AC107" s="1030"/>
      <c r="AD107" s="1030"/>
      <c r="AE107" s="1030"/>
      <c r="AF107" s="1030"/>
      <c r="AG107" s="1030"/>
      <c r="AH107" s="1030"/>
      <c r="AI107" s="1030"/>
      <c r="AJ107" s="1030"/>
      <c r="AK107" s="1030"/>
      <c r="AL107" s="1030"/>
      <c r="AM107" s="1030"/>
      <c r="AN107" s="1030"/>
      <c r="AO107" s="1030"/>
      <c r="AP107" s="1030"/>
      <c r="AQ107" s="1030"/>
      <c r="AR107" s="1030"/>
      <c r="AS107" s="1030"/>
      <c r="AT107" s="1030"/>
      <c r="AU107" s="1030"/>
      <c r="AV107" s="1030"/>
      <c r="AW107" s="1030"/>
      <c r="AX107" s="1030"/>
      <c r="AY107" s="1521"/>
      <c r="AZ107" s="841"/>
      <c r="BA107" s="841"/>
      <c r="BB107" s="841"/>
      <c r="BC107" s="841"/>
      <c r="BD107" s="841"/>
      <c r="BE107" s="841"/>
      <c r="BF107" s="841"/>
    </row>
    <row r="108" spans="1:58" ht="15" customHeight="1">
      <c r="A108" s="1533" t="s">
        <v>1259</v>
      </c>
      <c r="B108" s="1527" t="s">
        <v>555</v>
      </c>
      <c r="C108" s="1515" t="s">
        <v>1345</v>
      </c>
      <c r="D108" s="966">
        <v>0.42</v>
      </c>
      <c r="E108" s="1065">
        <v>42130</v>
      </c>
      <c r="F108" s="1518">
        <v>42354</v>
      </c>
      <c r="G108" s="1518"/>
      <c r="H108" s="1065">
        <v>42135</v>
      </c>
      <c r="I108" s="1518">
        <v>42355</v>
      </c>
      <c r="J108" s="1518"/>
      <c r="K108" s="966">
        <f>O108</f>
        <v>0.42</v>
      </c>
      <c r="L108" s="966">
        <f>P108</f>
        <v>0</v>
      </c>
      <c r="M108" s="966">
        <f>D108-L108</f>
        <v>0.42</v>
      </c>
      <c r="N108" s="966">
        <f>L108/D108*100</f>
        <v>0</v>
      </c>
      <c r="O108" s="966">
        <f>SUM(T108:AX108)</f>
        <v>0.42</v>
      </c>
      <c r="P108" s="966">
        <f>SUM(T109:AX109)</f>
        <v>0</v>
      </c>
      <c r="Q108" s="868"/>
      <c r="R108" s="1188">
        <f t="shared" ref="R108:R116" si="6">P108/O108*100</f>
        <v>0</v>
      </c>
      <c r="S108" s="49" t="s">
        <v>34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>
        <v>0.21</v>
      </c>
      <c r="AJ108" s="50">
        <v>0.21</v>
      </c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1546"/>
      <c r="AZ108" s="841"/>
      <c r="BA108" s="841"/>
      <c r="BB108" s="841"/>
      <c r="BC108" s="841"/>
      <c r="BD108" s="841"/>
      <c r="BE108" s="841"/>
      <c r="BF108" s="841"/>
    </row>
    <row r="109" spans="1:58" ht="15" customHeight="1">
      <c r="A109" s="1531"/>
      <c r="B109" s="1528"/>
      <c r="C109" s="1516"/>
      <c r="D109" s="1516"/>
      <c r="E109" s="1517"/>
      <c r="F109" s="1519"/>
      <c r="G109" s="1519"/>
      <c r="H109" s="1517"/>
      <c r="I109" s="1519"/>
      <c r="J109" s="1519"/>
      <c r="K109" s="1516"/>
      <c r="L109" s="1516"/>
      <c r="M109" s="1516"/>
      <c r="N109" s="1516"/>
      <c r="O109" s="1516"/>
      <c r="P109" s="1516"/>
      <c r="Q109" s="868"/>
      <c r="R109" s="1188"/>
      <c r="S109" s="866" t="s">
        <v>35</v>
      </c>
      <c r="T109" s="314"/>
      <c r="U109" s="314"/>
      <c r="V109" s="314"/>
      <c r="W109" s="314"/>
      <c r="X109" s="314"/>
      <c r="Y109" s="314"/>
      <c r="Z109" s="314"/>
      <c r="AA109" s="314"/>
      <c r="AB109" s="314"/>
      <c r="AC109" s="314"/>
      <c r="AD109" s="314"/>
      <c r="AE109" s="314"/>
      <c r="AF109" s="314"/>
      <c r="AG109" s="314"/>
      <c r="AH109" s="314"/>
      <c r="AI109" s="314"/>
      <c r="AJ109" s="314"/>
      <c r="AK109" s="314"/>
      <c r="AL109" s="314"/>
      <c r="AM109" s="314"/>
      <c r="AN109" s="314"/>
      <c r="AO109" s="314"/>
      <c r="AP109" s="314"/>
      <c r="AQ109" s="314"/>
      <c r="AR109" s="314"/>
      <c r="AS109" s="314"/>
      <c r="AT109" s="314"/>
      <c r="AU109" s="314"/>
      <c r="AV109" s="314"/>
      <c r="AW109" s="314"/>
      <c r="AX109" s="314"/>
      <c r="AY109" s="1547"/>
      <c r="AZ109" s="841"/>
      <c r="BA109" s="841"/>
      <c r="BB109" s="841"/>
      <c r="BC109" s="841"/>
      <c r="BD109" s="841"/>
      <c r="BE109" s="841"/>
      <c r="BF109" s="841"/>
    </row>
    <row r="110" spans="1:58" ht="15" customHeight="1">
      <c r="A110" s="1533" t="s">
        <v>1260</v>
      </c>
      <c r="B110" s="1513" t="s">
        <v>625</v>
      </c>
      <c r="C110" s="1515" t="s">
        <v>1345</v>
      </c>
      <c r="D110" s="966">
        <v>0.49</v>
      </c>
      <c r="E110" s="1065">
        <v>42130</v>
      </c>
      <c r="F110" s="1593">
        <v>42357</v>
      </c>
      <c r="G110" s="1518"/>
      <c r="H110" s="1065">
        <v>42131</v>
      </c>
      <c r="I110" s="1518">
        <v>42357</v>
      </c>
      <c r="J110" s="1518"/>
      <c r="K110" s="966">
        <f>O110</f>
        <v>0.49</v>
      </c>
      <c r="L110" s="966">
        <f>P110</f>
        <v>0</v>
      </c>
      <c r="M110" s="966">
        <f>D110-L110</f>
        <v>0.49</v>
      </c>
      <c r="N110" s="966">
        <f>L110/D110*100</f>
        <v>0</v>
      </c>
      <c r="O110" s="966">
        <f>SUM(T110:AX110)</f>
        <v>0.49</v>
      </c>
      <c r="P110" s="966">
        <f>SUM(T111:AX111)</f>
        <v>0</v>
      </c>
      <c r="Q110" s="868"/>
      <c r="R110" s="1188">
        <f t="shared" si="6"/>
        <v>0</v>
      </c>
      <c r="S110" s="49" t="s">
        <v>34</v>
      </c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0.49</v>
      </c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1546"/>
      <c r="AZ110" s="841"/>
      <c r="BA110" s="841"/>
      <c r="BB110" s="841"/>
      <c r="BC110" s="841"/>
      <c r="BD110" s="841"/>
      <c r="BE110" s="841"/>
      <c r="BF110" s="841"/>
    </row>
    <row r="111" spans="1:58" ht="15" customHeight="1">
      <c r="A111" s="1531"/>
      <c r="B111" s="1520"/>
      <c r="C111" s="1516"/>
      <c r="D111" s="1516"/>
      <c r="E111" s="1517"/>
      <c r="F111" s="1594"/>
      <c r="G111" s="1519"/>
      <c r="H111" s="1517"/>
      <c r="I111" s="1519"/>
      <c r="J111" s="1519"/>
      <c r="K111" s="1516"/>
      <c r="L111" s="1516"/>
      <c r="M111" s="1516"/>
      <c r="N111" s="1516"/>
      <c r="O111" s="1516"/>
      <c r="P111" s="1516"/>
      <c r="Q111" s="868"/>
      <c r="R111" s="1188"/>
      <c r="S111" s="866" t="s">
        <v>35</v>
      </c>
      <c r="T111" s="314"/>
      <c r="U111" s="314"/>
      <c r="V111" s="314"/>
      <c r="W111" s="314"/>
      <c r="X111" s="314"/>
      <c r="Y111" s="314"/>
      <c r="Z111" s="314"/>
      <c r="AA111" s="314"/>
      <c r="AB111" s="314"/>
      <c r="AC111" s="314"/>
      <c r="AD111" s="314"/>
      <c r="AE111" s="314"/>
      <c r="AF111" s="314"/>
      <c r="AG111" s="314"/>
      <c r="AH111" s="314"/>
      <c r="AI111" s="314"/>
      <c r="AJ111" s="314"/>
      <c r="AK111" s="314"/>
      <c r="AL111" s="314"/>
      <c r="AM111" s="314"/>
      <c r="AN111" s="314"/>
      <c r="AO111" s="314"/>
      <c r="AP111" s="314"/>
      <c r="AQ111" s="314"/>
      <c r="AR111" s="314"/>
      <c r="AS111" s="314"/>
      <c r="AT111" s="314"/>
      <c r="AU111" s="314"/>
      <c r="AV111" s="314"/>
      <c r="AW111" s="314"/>
      <c r="AX111" s="314"/>
      <c r="AY111" s="1581"/>
      <c r="AZ111" s="841"/>
      <c r="BA111" s="841"/>
      <c r="BB111" s="841"/>
      <c r="BC111" s="841"/>
      <c r="BD111" s="841"/>
      <c r="BE111" s="841"/>
      <c r="BF111" s="841"/>
    </row>
    <row r="112" spans="1:58" ht="15" customHeight="1">
      <c r="A112" s="1533" t="s">
        <v>1261</v>
      </c>
      <c r="B112" s="1527" t="s">
        <v>484</v>
      </c>
      <c r="C112" s="1515" t="s">
        <v>1345</v>
      </c>
      <c r="D112" s="966">
        <v>0.42</v>
      </c>
      <c r="E112" s="1065">
        <v>42131</v>
      </c>
      <c r="F112" s="1518">
        <v>42358</v>
      </c>
      <c r="G112" s="1518"/>
      <c r="H112" s="1065">
        <v>42133</v>
      </c>
      <c r="I112" s="1518">
        <v>42360</v>
      </c>
      <c r="J112" s="1518"/>
      <c r="K112" s="966">
        <f>O112</f>
        <v>0.42000000000000004</v>
      </c>
      <c r="L112" s="966">
        <f>P112</f>
        <v>0</v>
      </c>
      <c r="M112" s="966">
        <f>D112-L112</f>
        <v>0.42</v>
      </c>
      <c r="N112" s="966">
        <f>L112/D112*100</f>
        <v>0</v>
      </c>
      <c r="O112" s="966">
        <f>SUM(T112:AX112)</f>
        <v>0.42000000000000004</v>
      </c>
      <c r="P112" s="966">
        <f>SUM(T113:AX113)</f>
        <v>0</v>
      </c>
      <c r="Q112" s="868"/>
      <c r="R112" s="1188">
        <f t="shared" si="6"/>
        <v>0</v>
      </c>
      <c r="S112" s="49" t="s">
        <v>34</v>
      </c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>
        <v>0.14000000000000001</v>
      </c>
      <c r="AN112" s="50">
        <v>0.14000000000000001</v>
      </c>
      <c r="AO112" s="50">
        <v>0.14000000000000001</v>
      </c>
      <c r="AP112" s="50"/>
      <c r="AQ112" s="50"/>
      <c r="AR112" s="50"/>
      <c r="AS112" s="50"/>
      <c r="AT112" s="50"/>
      <c r="AU112" s="50"/>
      <c r="AV112" s="50"/>
      <c r="AW112" s="50"/>
      <c r="AX112" s="50"/>
      <c r="AY112" s="1546"/>
      <c r="AZ112" s="841"/>
      <c r="BA112" s="841"/>
      <c r="BB112" s="841"/>
      <c r="BC112" s="841"/>
      <c r="BD112" s="841"/>
      <c r="BE112" s="841"/>
      <c r="BF112" s="841"/>
    </row>
    <row r="113" spans="1:58" ht="15" customHeight="1">
      <c r="A113" s="1531"/>
      <c r="B113" s="1528"/>
      <c r="C113" s="1516"/>
      <c r="D113" s="1516"/>
      <c r="E113" s="1517"/>
      <c r="F113" s="1519"/>
      <c r="G113" s="1519"/>
      <c r="H113" s="1517"/>
      <c r="I113" s="1519"/>
      <c r="J113" s="1519"/>
      <c r="K113" s="1516"/>
      <c r="L113" s="1516"/>
      <c r="M113" s="1516"/>
      <c r="N113" s="1516"/>
      <c r="O113" s="1516"/>
      <c r="P113" s="1516"/>
      <c r="Q113" s="868"/>
      <c r="R113" s="1188"/>
      <c r="S113" s="866" t="s">
        <v>35</v>
      </c>
      <c r="T113" s="314"/>
      <c r="U113" s="314"/>
      <c r="V113" s="314"/>
      <c r="W113" s="314"/>
      <c r="X113" s="314"/>
      <c r="Y113" s="314"/>
      <c r="Z113" s="314"/>
      <c r="AA113" s="314"/>
      <c r="AB113" s="314"/>
      <c r="AC113" s="314"/>
      <c r="AD113" s="314"/>
      <c r="AE113" s="314"/>
      <c r="AF113" s="314"/>
      <c r="AG113" s="314"/>
      <c r="AH113" s="314"/>
      <c r="AI113" s="314"/>
      <c r="AJ113" s="314"/>
      <c r="AK113" s="314"/>
      <c r="AL113" s="314"/>
      <c r="AM113" s="314"/>
      <c r="AN113" s="314"/>
      <c r="AO113" s="314"/>
      <c r="AP113" s="314"/>
      <c r="AQ113" s="314"/>
      <c r="AR113" s="314"/>
      <c r="AS113" s="314"/>
      <c r="AT113" s="314"/>
      <c r="AU113" s="314"/>
      <c r="AV113" s="314"/>
      <c r="AW113" s="314"/>
      <c r="AX113" s="314"/>
      <c r="AY113" s="1580"/>
      <c r="AZ113" s="841"/>
      <c r="BA113" s="841"/>
      <c r="BB113" s="841"/>
      <c r="BC113" s="841"/>
      <c r="BD113" s="841"/>
      <c r="BE113" s="841"/>
      <c r="BF113" s="841"/>
    </row>
    <row r="114" spans="1:58" ht="15" customHeight="1">
      <c r="A114" s="1533" t="s">
        <v>1262</v>
      </c>
      <c r="B114" s="1527" t="s">
        <v>556</v>
      </c>
      <c r="C114" s="1515" t="s">
        <v>38</v>
      </c>
      <c r="D114" s="966">
        <v>96</v>
      </c>
      <c r="E114" s="1065">
        <v>42133</v>
      </c>
      <c r="F114" s="1518">
        <v>42361</v>
      </c>
      <c r="G114" s="1518"/>
      <c r="H114" s="1065">
        <v>42134</v>
      </c>
      <c r="I114" s="1518">
        <v>42361</v>
      </c>
      <c r="J114" s="1518"/>
      <c r="K114" s="966">
        <f>O114</f>
        <v>96</v>
      </c>
      <c r="L114" s="966">
        <f>P114</f>
        <v>0</v>
      </c>
      <c r="M114" s="966">
        <f>D114-L114</f>
        <v>96</v>
      </c>
      <c r="N114" s="966">
        <f>L114/D114*100</f>
        <v>0</v>
      </c>
      <c r="O114" s="966">
        <f>SUM(T114:AX114)</f>
        <v>96</v>
      </c>
      <c r="P114" s="966">
        <f>SUM(T115:AX115)</f>
        <v>0</v>
      </c>
      <c r="Q114" s="868"/>
      <c r="R114" s="1188">
        <f t="shared" si="6"/>
        <v>0</v>
      </c>
      <c r="S114" s="49" t="s">
        <v>34</v>
      </c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>
        <v>96</v>
      </c>
      <c r="AQ114" s="50"/>
      <c r="AR114" s="50"/>
      <c r="AS114" s="50"/>
      <c r="AT114" s="50"/>
      <c r="AU114" s="50"/>
      <c r="AV114" s="50"/>
      <c r="AW114" s="50"/>
      <c r="AX114" s="50"/>
      <c r="AY114" s="1546"/>
      <c r="AZ114" s="841"/>
      <c r="BA114" s="841"/>
      <c r="BB114" s="841"/>
      <c r="BC114" s="841"/>
      <c r="BD114" s="841"/>
      <c r="BE114" s="841"/>
      <c r="BF114" s="841"/>
    </row>
    <row r="115" spans="1:58" ht="15" customHeight="1">
      <c r="A115" s="1531"/>
      <c r="B115" s="1528"/>
      <c r="C115" s="1516"/>
      <c r="D115" s="1516"/>
      <c r="E115" s="1517"/>
      <c r="F115" s="1519"/>
      <c r="G115" s="1519"/>
      <c r="H115" s="1517"/>
      <c r="I115" s="1519"/>
      <c r="J115" s="1519"/>
      <c r="K115" s="1516"/>
      <c r="L115" s="1516"/>
      <c r="M115" s="1516"/>
      <c r="N115" s="1516"/>
      <c r="O115" s="1516"/>
      <c r="P115" s="1516"/>
      <c r="Q115" s="868"/>
      <c r="R115" s="1188"/>
      <c r="S115" s="866" t="s">
        <v>35</v>
      </c>
      <c r="T115" s="314"/>
      <c r="U115" s="314"/>
      <c r="V115" s="314"/>
      <c r="W115" s="314"/>
      <c r="X115" s="314"/>
      <c r="Y115" s="314"/>
      <c r="Z115" s="314"/>
      <c r="AA115" s="314"/>
      <c r="AB115" s="314"/>
      <c r="AC115" s="314"/>
      <c r="AD115" s="314"/>
      <c r="AE115" s="314"/>
      <c r="AF115" s="314"/>
      <c r="AG115" s="314"/>
      <c r="AH115" s="314"/>
      <c r="AI115" s="314"/>
      <c r="AJ115" s="314"/>
      <c r="AK115" s="314"/>
      <c r="AL115" s="314"/>
      <c r="AM115" s="314"/>
      <c r="AN115" s="314"/>
      <c r="AO115" s="314"/>
      <c r="AP115" s="314"/>
      <c r="AQ115" s="314"/>
      <c r="AR115" s="314"/>
      <c r="AS115" s="314"/>
      <c r="AT115" s="314"/>
      <c r="AU115" s="314"/>
      <c r="AV115" s="314"/>
      <c r="AW115" s="314"/>
      <c r="AX115" s="314"/>
      <c r="AY115" s="1580"/>
      <c r="AZ115" s="841"/>
      <c r="BA115" s="841"/>
      <c r="BB115" s="841"/>
      <c r="BC115" s="841"/>
      <c r="BD115" s="841"/>
      <c r="BE115" s="841"/>
      <c r="BF115" s="841"/>
    </row>
    <row r="116" spans="1:58" ht="15" customHeight="1">
      <c r="A116" s="1533" t="s">
        <v>1263</v>
      </c>
      <c r="B116" s="1527" t="s">
        <v>485</v>
      </c>
      <c r="C116" s="1515" t="s">
        <v>38</v>
      </c>
      <c r="D116" s="966">
        <v>96</v>
      </c>
      <c r="E116" s="1065">
        <v>42134</v>
      </c>
      <c r="F116" s="1518">
        <v>42362</v>
      </c>
      <c r="G116" s="1518"/>
      <c r="H116" s="1065">
        <v>42135</v>
      </c>
      <c r="I116" s="1518">
        <v>42362</v>
      </c>
      <c r="J116" s="1518"/>
      <c r="K116" s="966">
        <f>O116</f>
        <v>96</v>
      </c>
      <c r="L116" s="966">
        <f>P116</f>
        <v>0</v>
      </c>
      <c r="M116" s="966">
        <f>D116-L116</f>
        <v>96</v>
      </c>
      <c r="N116" s="966">
        <f>L116/D116*100</f>
        <v>0</v>
      </c>
      <c r="O116" s="966">
        <f>SUM(T116:AX116)</f>
        <v>96</v>
      </c>
      <c r="P116" s="966">
        <f>SUM(T117:AX117)</f>
        <v>0</v>
      </c>
      <c r="Q116" s="868"/>
      <c r="R116" s="1188">
        <f t="shared" si="6"/>
        <v>0</v>
      </c>
      <c r="S116" s="49" t="s">
        <v>34</v>
      </c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>
        <v>96</v>
      </c>
      <c r="AR116" s="50"/>
      <c r="AS116" s="50"/>
      <c r="AT116" s="50"/>
      <c r="AU116" s="50"/>
      <c r="AV116" s="50"/>
      <c r="AW116" s="50"/>
      <c r="AX116" s="50"/>
      <c r="AY116" s="1546"/>
      <c r="AZ116" s="841"/>
      <c r="BA116" s="841"/>
      <c r="BB116" s="841"/>
      <c r="BC116" s="841"/>
      <c r="BD116" s="841"/>
      <c r="BE116" s="841"/>
      <c r="BF116" s="841"/>
    </row>
    <row r="117" spans="1:58" ht="15" customHeight="1">
      <c r="A117" s="1531"/>
      <c r="B117" s="1529"/>
      <c r="C117" s="1516"/>
      <c r="D117" s="1516"/>
      <c r="E117" s="1517"/>
      <c r="F117" s="1519"/>
      <c r="G117" s="1519"/>
      <c r="H117" s="1517"/>
      <c r="I117" s="1519"/>
      <c r="J117" s="1519"/>
      <c r="K117" s="1516"/>
      <c r="L117" s="1516"/>
      <c r="M117" s="1516"/>
      <c r="N117" s="1516"/>
      <c r="O117" s="1516"/>
      <c r="P117" s="1516"/>
      <c r="Q117" s="868"/>
      <c r="R117" s="1188"/>
      <c r="S117" s="866" t="s">
        <v>35</v>
      </c>
      <c r="T117" s="314"/>
      <c r="U117" s="314"/>
      <c r="V117" s="314"/>
      <c r="W117" s="314"/>
      <c r="X117" s="314"/>
      <c r="Y117" s="314"/>
      <c r="Z117" s="314"/>
      <c r="AA117" s="314"/>
      <c r="AB117" s="314"/>
      <c r="AC117" s="314"/>
      <c r="AD117" s="314"/>
      <c r="AE117" s="314"/>
      <c r="AF117" s="314"/>
      <c r="AG117" s="314"/>
      <c r="AH117" s="314"/>
      <c r="AI117" s="314"/>
      <c r="AJ117" s="314"/>
      <c r="AK117" s="314"/>
      <c r="AL117" s="314"/>
      <c r="AM117" s="314"/>
      <c r="AN117" s="314"/>
      <c r="AO117" s="314"/>
      <c r="AP117" s="314"/>
      <c r="AQ117" s="314"/>
      <c r="AR117" s="314"/>
      <c r="AS117" s="314"/>
      <c r="AT117" s="314"/>
      <c r="AU117" s="314"/>
      <c r="AV117" s="314"/>
      <c r="AW117" s="314"/>
      <c r="AX117" s="314"/>
      <c r="AY117" s="1580"/>
      <c r="AZ117" s="841"/>
      <c r="BA117" s="841"/>
      <c r="BB117" s="841"/>
      <c r="BC117" s="841"/>
      <c r="BD117" s="841"/>
      <c r="BE117" s="841"/>
      <c r="BF117" s="841"/>
    </row>
    <row r="118" spans="1:58" ht="18">
      <c r="A118" s="865" t="s">
        <v>154</v>
      </c>
      <c r="B118" s="1030" t="s">
        <v>627</v>
      </c>
      <c r="C118" s="1030"/>
      <c r="D118" s="1030"/>
      <c r="E118" s="1030"/>
      <c r="F118" s="1030"/>
      <c r="G118" s="1030"/>
      <c r="H118" s="1030"/>
      <c r="I118" s="1030"/>
      <c r="J118" s="1030"/>
      <c r="K118" s="1030"/>
      <c r="L118" s="1030"/>
      <c r="M118" s="1030"/>
      <c r="N118" s="1030"/>
      <c r="O118" s="1030"/>
      <c r="P118" s="1030"/>
      <c r="Q118" s="1030"/>
      <c r="R118" s="1030"/>
      <c r="S118" s="1030"/>
      <c r="T118" s="1030"/>
      <c r="U118" s="1030"/>
      <c r="V118" s="1030"/>
      <c r="W118" s="1030"/>
      <c r="X118" s="1030"/>
      <c r="Y118" s="1030"/>
      <c r="Z118" s="1030"/>
      <c r="AA118" s="1030"/>
      <c r="AB118" s="1030"/>
      <c r="AC118" s="1030"/>
      <c r="AD118" s="1030"/>
      <c r="AE118" s="1030"/>
      <c r="AF118" s="1030"/>
      <c r="AG118" s="1030"/>
      <c r="AH118" s="1030"/>
      <c r="AI118" s="1030"/>
      <c r="AJ118" s="1030"/>
      <c r="AK118" s="1030"/>
      <c r="AL118" s="1030"/>
      <c r="AM118" s="1030"/>
      <c r="AN118" s="1030"/>
      <c r="AO118" s="1030"/>
      <c r="AP118" s="1030"/>
      <c r="AQ118" s="1030"/>
      <c r="AR118" s="1030"/>
      <c r="AS118" s="1030"/>
      <c r="AT118" s="1030"/>
      <c r="AU118" s="1030"/>
      <c r="AV118" s="1030"/>
      <c r="AW118" s="1030"/>
      <c r="AX118" s="1030"/>
      <c r="AY118" s="1521"/>
      <c r="AZ118" s="841"/>
      <c r="BA118" s="841"/>
      <c r="BB118" s="841"/>
      <c r="BC118" s="841"/>
      <c r="BD118" s="841"/>
      <c r="BE118" s="841"/>
      <c r="BF118" s="841"/>
    </row>
    <row r="119" spans="1:58" ht="15" customHeight="1">
      <c r="A119" s="1525" t="s">
        <v>1327</v>
      </c>
      <c r="B119" s="1527" t="s">
        <v>586</v>
      </c>
      <c r="C119" s="1515" t="s">
        <v>227</v>
      </c>
      <c r="D119" s="966">
        <v>10</v>
      </c>
      <c r="E119" s="1065">
        <v>42133</v>
      </c>
      <c r="F119" s="1518">
        <v>42346</v>
      </c>
      <c r="G119" s="1518"/>
      <c r="H119" s="1065">
        <v>42134</v>
      </c>
      <c r="I119" s="1518">
        <v>42347</v>
      </c>
      <c r="J119" s="1518"/>
      <c r="K119" s="966">
        <f>O119</f>
        <v>10</v>
      </c>
      <c r="L119" s="966">
        <f>P119</f>
        <v>0</v>
      </c>
      <c r="M119" s="966">
        <f>D119-L119</f>
        <v>10</v>
      </c>
      <c r="N119" s="966">
        <f>L119/D119*100</f>
        <v>0</v>
      </c>
      <c r="O119" s="966">
        <f>SUM(T119:AX119)</f>
        <v>10</v>
      </c>
      <c r="P119" s="966">
        <f>SUM(T120:AX120)</f>
        <v>0</v>
      </c>
      <c r="Q119" s="868"/>
      <c r="R119" s="1188">
        <f t="shared" ref="R119:R127" si="7">P119/O119*100</f>
        <v>0</v>
      </c>
      <c r="S119" s="49" t="s">
        <v>34</v>
      </c>
      <c r="T119" s="50"/>
      <c r="U119" s="50"/>
      <c r="V119" s="50"/>
      <c r="W119" s="50"/>
      <c r="X119" s="50"/>
      <c r="Y119" s="50"/>
      <c r="Z119" s="50"/>
      <c r="AA119" s="50">
        <v>5</v>
      </c>
      <c r="AB119" s="50">
        <v>5</v>
      </c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1546"/>
      <c r="AZ119" s="841"/>
      <c r="BA119" s="841"/>
      <c r="BB119" s="841"/>
      <c r="BC119" s="841"/>
      <c r="BD119" s="841"/>
      <c r="BE119" s="841"/>
      <c r="BF119" s="841"/>
    </row>
    <row r="120" spans="1:58" ht="15" customHeight="1">
      <c r="A120" s="1531"/>
      <c r="B120" s="1532"/>
      <c r="C120" s="1516"/>
      <c r="D120" s="1516"/>
      <c r="E120" s="1517"/>
      <c r="F120" s="1519"/>
      <c r="G120" s="1519"/>
      <c r="H120" s="1517"/>
      <c r="I120" s="1519"/>
      <c r="J120" s="1519"/>
      <c r="K120" s="1516"/>
      <c r="L120" s="1516"/>
      <c r="M120" s="1516"/>
      <c r="N120" s="1516"/>
      <c r="O120" s="1516"/>
      <c r="P120" s="1516"/>
      <c r="Q120" s="868"/>
      <c r="R120" s="1188"/>
      <c r="S120" s="866" t="s">
        <v>35</v>
      </c>
      <c r="T120" s="314"/>
      <c r="U120" s="314"/>
      <c r="V120" s="314"/>
      <c r="W120" s="314"/>
      <c r="X120" s="314"/>
      <c r="Y120" s="314"/>
      <c r="Z120" s="314"/>
      <c r="AA120" s="314"/>
      <c r="AB120" s="314"/>
      <c r="AC120" s="314"/>
      <c r="AD120" s="314"/>
      <c r="AE120" s="314"/>
      <c r="AF120" s="314"/>
      <c r="AG120" s="314"/>
      <c r="AH120" s="314"/>
      <c r="AI120" s="314"/>
      <c r="AJ120" s="314"/>
      <c r="AK120" s="314"/>
      <c r="AL120" s="314"/>
      <c r="AM120" s="314"/>
      <c r="AN120" s="314"/>
      <c r="AO120" s="314"/>
      <c r="AP120" s="314"/>
      <c r="AQ120" s="314"/>
      <c r="AR120" s="314"/>
      <c r="AS120" s="314"/>
      <c r="AT120" s="314"/>
      <c r="AU120" s="314"/>
      <c r="AV120" s="314"/>
      <c r="AW120" s="314"/>
      <c r="AX120" s="314"/>
      <c r="AY120" s="1580"/>
      <c r="AZ120" s="841"/>
      <c r="BA120" s="841"/>
      <c r="BB120" s="841"/>
      <c r="BC120" s="841"/>
      <c r="BD120" s="841"/>
      <c r="BE120" s="841"/>
      <c r="BF120" s="841"/>
    </row>
    <row r="121" spans="1:58" ht="15" customHeight="1">
      <c r="A121" s="1525" t="s">
        <v>1328</v>
      </c>
      <c r="B121" s="1527" t="s">
        <v>628</v>
      </c>
      <c r="C121" s="1515" t="s">
        <v>925</v>
      </c>
      <c r="D121" s="966">
        <v>10</v>
      </c>
      <c r="E121" s="1065">
        <v>42130</v>
      </c>
      <c r="F121" s="1518">
        <v>42354</v>
      </c>
      <c r="G121" s="1518"/>
      <c r="H121" s="1065">
        <v>42131</v>
      </c>
      <c r="I121" s="1518">
        <v>42354</v>
      </c>
      <c r="J121" s="1518"/>
      <c r="K121" s="966">
        <f>O121</f>
        <v>10</v>
      </c>
      <c r="L121" s="966">
        <f>P121</f>
        <v>0</v>
      </c>
      <c r="M121" s="966">
        <f>D121-L121</f>
        <v>10</v>
      </c>
      <c r="N121" s="966">
        <f>L121/D121*100</f>
        <v>0</v>
      </c>
      <c r="O121" s="966">
        <f>SUM(T121:AX121)</f>
        <v>10</v>
      </c>
      <c r="P121" s="966">
        <f>SUM(T122:AX122)</f>
        <v>0</v>
      </c>
      <c r="Q121" s="868"/>
      <c r="R121" s="1188">
        <f t="shared" si="7"/>
        <v>0</v>
      </c>
      <c r="S121" s="49" t="s">
        <v>34</v>
      </c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>
        <v>10</v>
      </c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1546"/>
      <c r="AZ121" s="841"/>
      <c r="BA121" s="841"/>
      <c r="BB121" s="841"/>
      <c r="BC121" s="841"/>
      <c r="BD121" s="841"/>
      <c r="BE121" s="841"/>
      <c r="BF121" s="841"/>
    </row>
    <row r="122" spans="1:58" ht="15" customHeight="1">
      <c r="A122" s="1531"/>
      <c r="B122" s="1532"/>
      <c r="C122" s="1516"/>
      <c r="D122" s="1516"/>
      <c r="E122" s="1517"/>
      <c r="F122" s="1519"/>
      <c r="G122" s="1519"/>
      <c r="H122" s="1517"/>
      <c r="I122" s="1519"/>
      <c r="J122" s="1519"/>
      <c r="K122" s="1516"/>
      <c r="L122" s="1516"/>
      <c r="M122" s="1516"/>
      <c r="N122" s="1516"/>
      <c r="O122" s="1516"/>
      <c r="P122" s="1516"/>
      <c r="Q122" s="868"/>
      <c r="R122" s="1188"/>
      <c r="S122" s="866" t="s">
        <v>35</v>
      </c>
      <c r="T122" s="314"/>
      <c r="U122" s="314"/>
      <c r="V122" s="314"/>
      <c r="W122" s="314"/>
      <c r="X122" s="314"/>
      <c r="Y122" s="314"/>
      <c r="Z122" s="314"/>
      <c r="AA122" s="314"/>
      <c r="AB122" s="314"/>
      <c r="AC122" s="314"/>
      <c r="AD122" s="314"/>
      <c r="AE122" s="314"/>
      <c r="AF122" s="314"/>
      <c r="AG122" s="314"/>
      <c r="AH122" s="314"/>
      <c r="AI122" s="314"/>
      <c r="AJ122" s="314"/>
      <c r="AK122" s="314"/>
      <c r="AL122" s="314"/>
      <c r="AM122" s="314"/>
      <c r="AN122" s="314"/>
      <c r="AO122" s="314"/>
      <c r="AP122" s="314"/>
      <c r="AQ122" s="314"/>
      <c r="AR122" s="314"/>
      <c r="AS122" s="314"/>
      <c r="AT122" s="314"/>
      <c r="AU122" s="314"/>
      <c r="AV122" s="314"/>
      <c r="AW122" s="314"/>
      <c r="AX122" s="314"/>
      <c r="AY122" s="1547"/>
      <c r="AZ122" s="841"/>
      <c r="BA122" s="841"/>
      <c r="BB122" s="841"/>
      <c r="BC122" s="841"/>
      <c r="BD122" s="841"/>
      <c r="BE122" s="841"/>
      <c r="BF122" s="841"/>
    </row>
    <row r="123" spans="1:58" ht="15" customHeight="1">
      <c r="A123" s="1525" t="s">
        <v>1329</v>
      </c>
      <c r="B123" s="1527" t="s">
        <v>585</v>
      </c>
      <c r="C123" s="1515" t="s">
        <v>1345</v>
      </c>
      <c r="D123" s="966">
        <v>0.15</v>
      </c>
      <c r="E123" s="1065">
        <v>42131</v>
      </c>
      <c r="F123" s="1518">
        <v>42355</v>
      </c>
      <c r="G123" s="1518"/>
      <c r="H123" s="1065">
        <v>42133</v>
      </c>
      <c r="I123" s="1518">
        <v>42356</v>
      </c>
      <c r="J123" s="1518"/>
      <c r="K123" s="966">
        <f>O123</f>
        <v>0.15000000000000002</v>
      </c>
      <c r="L123" s="966">
        <f>P123</f>
        <v>0</v>
      </c>
      <c r="M123" s="966">
        <f>D123-L123</f>
        <v>0.15</v>
      </c>
      <c r="N123" s="966">
        <f>L123/D123*100</f>
        <v>0</v>
      </c>
      <c r="O123" s="966">
        <f>SUM(T123:AX123)</f>
        <v>0.15000000000000002</v>
      </c>
      <c r="P123" s="966">
        <f>SUM(T124:AX124)</f>
        <v>0</v>
      </c>
      <c r="Q123" s="868"/>
      <c r="R123" s="1188">
        <f t="shared" si="7"/>
        <v>0</v>
      </c>
      <c r="S123" s="49" t="s">
        <v>34</v>
      </c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>
        <v>0.08</v>
      </c>
      <c r="AK123" s="50">
        <v>7.0000000000000007E-2</v>
      </c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1546"/>
      <c r="AZ123" s="841"/>
      <c r="BA123" s="841"/>
      <c r="BB123" s="841"/>
      <c r="BC123" s="841"/>
      <c r="BD123" s="841"/>
      <c r="BE123" s="841"/>
      <c r="BF123" s="841"/>
    </row>
    <row r="124" spans="1:58" ht="15" customHeight="1">
      <c r="A124" s="1531"/>
      <c r="B124" s="1529"/>
      <c r="C124" s="1516"/>
      <c r="D124" s="1516"/>
      <c r="E124" s="1517"/>
      <c r="F124" s="1519"/>
      <c r="G124" s="1519"/>
      <c r="H124" s="1517"/>
      <c r="I124" s="1519"/>
      <c r="J124" s="1519"/>
      <c r="K124" s="1516"/>
      <c r="L124" s="1516"/>
      <c r="M124" s="1516"/>
      <c r="N124" s="1516"/>
      <c r="O124" s="1516"/>
      <c r="P124" s="1516"/>
      <c r="Q124" s="868"/>
      <c r="R124" s="1188"/>
      <c r="S124" s="866" t="s">
        <v>35</v>
      </c>
      <c r="T124" s="314"/>
      <c r="U124" s="314"/>
      <c r="V124" s="314"/>
      <c r="W124" s="314"/>
      <c r="X124" s="314"/>
      <c r="Y124" s="314"/>
      <c r="Z124" s="314"/>
      <c r="AA124" s="314"/>
      <c r="AB124" s="314"/>
      <c r="AC124" s="314"/>
      <c r="AD124" s="314"/>
      <c r="AE124" s="314"/>
      <c r="AF124" s="314"/>
      <c r="AG124" s="314"/>
      <c r="AH124" s="314"/>
      <c r="AI124" s="314"/>
      <c r="AJ124" s="314"/>
      <c r="AK124" s="314"/>
      <c r="AL124" s="314"/>
      <c r="AM124" s="314"/>
      <c r="AN124" s="314"/>
      <c r="AO124" s="314"/>
      <c r="AP124" s="314"/>
      <c r="AQ124" s="314"/>
      <c r="AR124" s="314"/>
      <c r="AS124" s="314"/>
      <c r="AT124" s="314"/>
      <c r="AU124" s="314"/>
      <c r="AV124" s="314"/>
      <c r="AW124" s="314"/>
      <c r="AX124" s="314"/>
      <c r="AY124" s="1547"/>
      <c r="AZ124" s="841"/>
      <c r="BA124" s="841"/>
      <c r="BB124" s="841"/>
      <c r="BC124" s="841"/>
      <c r="BD124" s="841"/>
      <c r="BE124" s="841"/>
      <c r="BF124" s="841"/>
    </row>
    <row r="125" spans="1:58" ht="15" customHeight="1">
      <c r="A125" s="1525" t="s">
        <v>1330</v>
      </c>
      <c r="B125" s="1527" t="s">
        <v>587</v>
      </c>
      <c r="C125" s="1515" t="s">
        <v>1345</v>
      </c>
      <c r="D125" s="966">
        <v>0.1</v>
      </c>
      <c r="E125" s="1065">
        <v>42134</v>
      </c>
      <c r="F125" s="1518">
        <v>42348</v>
      </c>
      <c r="G125" s="1518"/>
      <c r="H125" s="1065">
        <v>42135</v>
      </c>
      <c r="I125" s="1518">
        <v>42352</v>
      </c>
      <c r="J125" s="1518"/>
      <c r="K125" s="966">
        <f>O125</f>
        <v>0.1</v>
      </c>
      <c r="L125" s="966">
        <f>P125</f>
        <v>0</v>
      </c>
      <c r="M125" s="966">
        <f>D125-L125</f>
        <v>0.1</v>
      </c>
      <c r="N125" s="966">
        <f>L125/D125*100</f>
        <v>0</v>
      </c>
      <c r="O125" s="966">
        <f>SUM(T125:AX125)</f>
        <v>0.1</v>
      </c>
      <c r="P125" s="966">
        <f>SUM(T126:AX126)</f>
        <v>0</v>
      </c>
      <c r="Q125" s="868"/>
      <c r="R125" s="1188">
        <f t="shared" si="7"/>
        <v>0</v>
      </c>
      <c r="S125" s="49" t="s">
        <v>34</v>
      </c>
      <c r="T125" s="50"/>
      <c r="U125" s="50"/>
      <c r="V125" s="50"/>
      <c r="W125" s="50"/>
      <c r="X125" s="50"/>
      <c r="Y125" s="50"/>
      <c r="Z125" s="50"/>
      <c r="AA125" s="50"/>
      <c r="AB125" s="50"/>
      <c r="AC125" s="50">
        <v>0.02</v>
      </c>
      <c r="AD125" s="50">
        <v>0.02</v>
      </c>
      <c r="AE125" s="50">
        <v>0.02</v>
      </c>
      <c r="AF125" s="50">
        <v>0.02</v>
      </c>
      <c r="AG125" s="50">
        <v>0.02</v>
      </c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1546"/>
      <c r="AZ125" s="841"/>
      <c r="BA125" s="841"/>
      <c r="BB125" s="841"/>
      <c r="BC125" s="841"/>
      <c r="BD125" s="841"/>
      <c r="BE125" s="841"/>
      <c r="BF125" s="841"/>
    </row>
    <row r="126" spans="1:58" ht="15" customHeight="1">
      <c r="A126" s="1531"/>
      <c r="B126" s="1528"/>
      <c r="C126" s="1516"/>
      <c r="D126" s="1516"/>
      <c r="E126" s="1517"/>
      <c r="F126" s="1519"/>
      <c r="G126" s="1519"/>
      <c r="H126" s="1517"/>
      <c r="I126" s="1519"/>
      <c r="J126" s="1519"/>
      <c r="K126" s="1516"/>
      <c r="L126" s="1516"/>
      <c r="M126" s="1516"/>
      <c r="N126" s="1516"/>
      <c r="O126" s="1516"/>
      <c r="P126" s="1516"/>
      <c r="Q126" s="868"/>
      <c r="R126" s="1188"/>
      <c r="S126" s="866" t="s">
        <v>35</v>
      </c>
      <c r="T126" s="314"/>
      <c r="U126" s="314"/>
      <c r="V126" s="314"/>
      <c r="W126" s="314"/>
      <c r="X126" s="314"/>
      <c r="Y126" s="314"/>
      <c r="Z126" s="314"/>
      <c r="AA126" s="314"/>
      <c r="AB126" s="314"/>
      <c r="AC126" s="314"/>
      <c r="AD126" s="314"/>
      <c r="AE126" s="314"/>
      <c r="AF126" s="314"/>
      <c r="AG126" s="314"/>
      <c r="AH126" s="314"/>
      <c r="AI126" s="314"/>
      <c r="AJ126" s="314"/>
      <c r="AK126" s="314"/>
      <c r="AL126" s="314"/>
      <c r="AM126" s="314"/>
      <c r="AN126" s="314"/>
      <c r="AO126" s="314"/>
      <c r="AP126" s="314"/>
      <c r="AQ126" s="314"/>
      <c r="AR126" s="314"/>
      <c r="AS126" s="314"/>
      <c r="AT126" s="314"/>
      <c r="AU126" s="314"/>
      <c r="AV126" s="314"/>
      <c r="AW126" s="314"/>
      <c r="AX126" s="314"/>
      <c r="AY126" s="1581"/>
      <c r="AZ126" s="841"/>
      <c r="BA126" s="841"/>
      <c r="BB126" s="841"/>
      <c r="BC126" s="841"/>
      <c r="BD126" s="841"/>
      <c r="BE126" s="841"/>
      <c r="BF126" s="841"/>
    </row>
    <row r="127" spans="1:58" ht="15" customHeight="1">
      <c r="A127" s="1525" t="s">
        <v>1331</v>
      </c>
      <c r="B127" s="1527" t="s">
        <v>494</v>
      </c>
      <c r="C127" s="1515" t="s">
        <v>889</v>
      </c>
      <c r="D127" s="966">
        <v>3</v>
      </c>
      <c r="E127" s="1065">
        <v>42135</v>
      </c>
      <c r="F127" s="1518">
        <v>42353</v>
      </c>
      <c r="G127" s="1518"/>
      <c r="H127" s="1065">
        <v>42136</v>
      </c>
      <c r="I127" s="1518">
        <v>42355</v>
      </c>
      <c r="J127" s="1518"/>
      <c r="K127" s="966">
        <f>O127</f>
        <v>3</v>
      </c>
      <c r="L127" s="966">
        <f>P127</f>
        <v>0</v>
      </c>
      <c r="M127" s="966">
        <f>D127-L127</f>
        <v>3</v>
      </c>
      <c r="N127" s="966">
        <f>L127/D127*100</f>
        <v>0</v>
      </c>
      <c r="O127" s="966">
        <f>SUM(T127:AX127)</f>
        <v>3</v>
      </c>
      <c r="P127" s="966">
        <f>SUM(T128:AX128)</f>
        <v>0</v>
      </c>
      <c r="Q127" s="868"/>
      <c r="R127" s="1188">
        <f t="shared" si="7"/>
        <v>0</v>
      </c>
      <c r="S127" s="49" t="s">
        <v>34</v>
      </c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>
        <v>1</v>
      </c>
      <c r="AI127" s="50">
        <v>1</v>
      </c>
      <c r="AJ127" s="50">
        <v>1</v>
      </c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1546"/>
      <c r="AZ127" s="841"/>
      <c r="BA127" s="841"/>
      <c r="BB127" s="841"/>
      <c r="BC127" s="841"/>
      <c r="BD127" s="841"/>
      <c r="BE127" s="841"/>
      <c r="BF127" s="841"/>
    </row>
    <row r="128" spans="1:58" ht="15" customHeight="1">
      <c r="A128" s="1531"/>
      <c r="B128" s="1528"/>
      <c r="C128" s="1516"/>
      <c r="D128" s="1516"/>
      <c r="E128" s="1517"/>
      <c r="F128" s="1519"/>
      <c r="G128" s="1519"/>
      <c r="H128" s="1517"/>
      <c r="I128" s="1519"/>
      <c r="J128" s="1519"/>
      <c r="K128" s="1516"/>
      <c r="L128" s="1516"/>
      <c r="M128" s="1516"/>
      <c r="N128" s="1516"/>
      <c r="O128" s="1516"/>
      <c r="P128" s="1516"/>
      <c r="Q128" s="868"/>
      <c r="R128" s="1188"/>
      <c r="S128" s="866" t="s">
        <v>35</v>
      </c>
      <c r="T128" s="314"/>
      <c r="U128" s="314"/>
      <c r="V128" s="314"/>
      <c r="W128" s="314"/>
      <c r="X128" s="314"/>
      <c r="Y128" s="314"/>
      <c r="Z128" s="314"/>
      <c r="AA128" s="314"/>
      <c r="AB128" s="314"/>
      <c r="AC128" s="314"/>
      <c r="AD128" s="314"/>
      <c r="AE128" s="314"/>
      <c r="AF128" s="314"/>
      <c r="AG128" s="314"/>
      <c r="AH128" s="314"/>
      <c r="AI128" s="314"/>
      <c r="AJ128" s="314"/>
      <c r="AK128" s="314"/>
      <c r="AL128" s="314"/>
      <c r="AM128" s="314"/>
      <c r="AN128" s="314"/>
      <c r="AO128" s="314"/>
      <c r="AP128" s="314"/>
      <c r="AQ128" s="314"/>
      <c r="AR128" s="314"/>
      <c r="AS128" s="314"/>
      <c r="AT128" s="314"/>
      <c r="AU128" s="314"/>
      <c r="AV128" s="314"/>
      <c r="AW128" s="314"/>
      <c r="AX128" s="314"/>
      <c r="AY128" s="1580"/>
      <c r="AZ128" s="841"/>
      <c r="BA128" s="841"/>
      <c r="BB128" s="841"/>
      <c r="BC128" s="841"/>
      <c r="BD128" s="841"/>
      <c r="BE128" s="841"/>
      <c r="BF128" s="841"/>
    </row>
    <row r="129" spans="1:58" ht="18">
      <c r="A129" s="865" t="s">
        <v>155</v>
      </c>
      <c r="B129" s="1030" t="s">
        <v>1315</v>
      </c>
      <c r="C129" s="1030"/>
      <c r="D129" s="1030"/>
      <c r="E129" s="1030"/>
      <c r="F129" s="1030"/>
      <c r="G129" s="1030"/>
      <c r="H129" s="1030"/>
      <c r="I129" s="1030"/>
      <c r="J129" s="1030"/>
      <c r="K129" s="1030"/>
      <c r="L129" s="1030"/>
      <c r="M129" s="1030"/>
      <c r="N129" s="1030"/>
      <c r="O129" s="1030"/>
      <c r="P129" s="1030"/>
      <c r="Q129" s="1030"/>
      <c r="R129" s="1030"/>
      <c r="S129" s="1030"/>
      <c r="T129" s="1030"/>
      <c r="U129" s="1030"/>
      <c r="V129" s="1030"/>
      <c r="W129" s="1030"/>
      <c r="X129" s="1030"/>
      <c r="Y129" s="1030"/>
      <c r="Z129" s="1030"/>
      <c r="AA129" s="1030"/>
      <c r="AB129" s="1030"/>
      <c r="AC129" s="1030"/>
      <c r="AD129" s="1030"/>
      <c r="AE129" s="1030"/>
      <c r="AF129" s="1030"/>
      <c r="AG129" s="1030"/>
      <c r="AH129" s="1030"/>
      <c r="AI129" s="1030"/>
      <c r="AJ129" s="1030"/>
      <c r="AK129" s="1030"/>
      <c r="AL129" s="1030"/>
      <c r="AM129" s="1030"/>
      <c r="AN129" s="1030"/>
      <c r="AO129" s="1030"/>
      <c r="AP129" s="1030"/>
      <c r="AQ129" s="1030"/>
      <c r="AR129" s="1030"/>
      <c r="AS129" s="1030"/>
      <c r="AT129" s="1030"/>
      <c r="AU129" s="1030"/>
      <c r="AV129" s="1030"/>
      <c r="AW129" s="1030"/>
      <c r="AX129" s="1030"/>
      <c r="AY129" s="1521"/>
      <c r="AZ129" s="841"/>
      <c r="BA129" s="841"/>
      <c r="BB129" s="841"/>
      <c r="BC129" s="841"/>
      <c r="BD129" s="841"/>
      <c r="BE129" s="841"/>
      <c r="BF129" s="841"/>
    </row>
    <row r="130" spans="1:58" ht="15" customHeight="1">
      <c r="A130" s="1525" t="s">
        <v>1332</v>
      </c>
      <c r="B130" s="1527" t="s">
        <v>1316</v>
      </c>
      <c r="C130" s="1515" t="s">
        <v>1345</v>
      </c>
      <c r="D130" s="966">
        <v>0.2</v>
      </c>
      <c r="E130" s="1065">
        <v>42092</v>
      </c>
      <c r="F130" s="1518">
        <v>42353</v>
      </c>
      <c r="G130" s="1518"/>
      <c r="H130" s="1065">
        <v>42093</v>
      </c>
      <c r="I130" s="1518">
        <v>42354</v>
      </c>
      <c r="J130" s="1518"/>
      <c r="K130" s="966">
        <f>O130</f>
        <v>0.2</v>
      </c>
      <c r="L130" s="966">
        <f>P130</f>
        <v>0</v>
      </c>
      <c r="M130" s="966">
        <f>D130-L130</f>
        <v>0.2</v>
      </c>
      <c r="N130" s="966">
        <f>L130/D130*100</f>
        <v>0</v>
      </c>
      <c r="O130" s="966">
        <f>SUM(T130:AX130)</f>
        <v>0.2</v>
      </c>
      <c r="P130" s="966">
        <f>SUM(T131:AX131)</f>
        <v>0</v>
      </c>
      <c r="Q130" s="868"/>
      <c r="R130" s="1188">
        <f t="shared" ref="R130:R134" si="8">P130/O130*100</f>
        <v>0</v>
      </c>
      <c r="S130" s="49" t="s">
        <v>34</v>
      </c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>
        <v>0.1</v>
      </c>
      <c r="AI130" s="50">
        <v>0.1</v>
      </c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1546"/>
      <c r="AZ130" s="841"/>
      <c r="BA130" s="841"/>
      <c r="BB130" s="841"/>
      <c r="BC130" s="841"/>
      <c r="BD130" s="841"/>
      <c r="BE130" s="841"/>
      <c r="BF130" s="841"/>
    </row>
    <row r="131" spans="1:58" ht="15" customHeight="1">
      <c r="A131" s="1531"/>
      <c r="B131" s="1532"/>
      <c r="C131" s="1516"/>
      <c r="D131" s="1516"/>
      <c r="E131" s="1517"/>
      <c r="F131" s="1519"/>
      <c r="G131" s="1519"/>
      <c r="H131" s="1517"/>
      <c r="I131" s="1519"/>
      <c r="J131" s="1519"/>
      <c r="K131" s="1516"/>
      <c r="L131" s="1516"/>
      <c r="M131" s="1516"/>
      <c r="N131" s="1516"/>
      <c r="O131" s="1516"/>
      <c r="P131" s="1516"/>
      <c r="Q131" s="868"/>
      <c r="R131" s="1188"/>
      <c r="S131" s="866" t="s">
        <v>35</v>
      </c>
      <c r="T131" s="314"/>
      <c r="U131" s="314"/>
      <c r="V131" s="314"/>
      <c r="W131" s="314"/>
      <c r="X131" s="314"/>
      <c r="Y131" s="314"/>
      <c r="Z131" s="314"/>
      <c r="AA131" s="314"/>
      <c r="AB131" s="314"/>
      <c r="AC131" s="314"/>
      <c r="AD131" s="314"/>
      <c r="AE131" s="314"/>
      <c r="AF131" s="314"/>
      <c r="AG131" s="314"/>
      <c r="AH131" s="314"/>
      <c r="AI131" s="314"/>
      <c r="AJ131" s="314"/>
      <c r="AK131" s="314"/>
      <c r="AL131" s="314"/>
      <c r="AM131" s="314"/>
      <c r="AN131" s="314"/>
      <c r="AO131" s="314"/>
      <c r="AP131" s="314"/>
      <c r="AQ131" s="314"/>
      <c r="AR131" s="314"/>
      <c r="AS131" s="314"/>
      <c r="AT131" s="314"/>
      <c r="AU131" s="314"/>
      <c r="AV131" s="314"/>
      <c r="AW131" s="314"/>
      <c r="AX131" s="314"/>
      <c r="AY131" s="1580"/>
      <c r="AZ131" s="841"/>
      <c r="BA131" s="841"/>
      <c r="BB131" s="841"/>
      <c r="BC131" s="841"/>
      <c r="BD131" s="841"/>
      <c r="BE131" s="841"/>
      <c r="BF131" s="841"/>
    </row>
    <row r="132" spans="1:58" ht="15" customHeight="1">
      <c r="A132" s="1525" t="s">
        <v>1333</v>
      </c>
      <c r="B132" s="1527" t="s">
        <v>1317</v>
      </c>
      <c r="C132" s="1515" t="s">
        <v>1318</v>
      </c>
      <c r="D132" s="966">
        <v>1</v>
      </c>
      <c r="E132" s="1065">
        <v>42089</v>
      </c>
      <c r="F132" s="1518">
        <v>42355</v>
      </c>
      <c r="G132" s="1518"/>
      <c r="H132" s="1065">
        <v>42090</v>
      </c>
      <c r="I132" s="1518">
        <v>42356</v>
      </c>
      <c r="J132" s="1518"/>
      <c r="K132" s="966">
        <f>O132</f>
        <v>1</v>
      </c>
      <c r="L132" s="966">
        <f>P132</f>
        <v>0</v>
      </c>
      <c r="M132" s="966">
        <f>D132-L132</f>
        <v>1</v>
      </c>
      <c r="N132" s="966">
        <f>L132/D132*100</f>
        <v>0</v>
      </c>
      <c r="O132" s="966">
        <f>SUM(T132:AX132)</f>
        <v>1</v>
      </c>
      <c r="P132" s="966">
        <f>SUM(T133:AX133)</f>
        <v>0</v>
      </c>
      <c r="Q132" s="868"/>
      <c r="R132" s="1188">
        <f t="shared" si="8"/>
        <v>0</v>
      </c>
      <c r="S132" s="49" t="s">
        <v>34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>
        <v>0.5</v>
      </c>
      <c r="AK132" s="50">
        <v>0.5</v>
      </c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1546"/>
      <c r="AZ132" s="841"/>
      <c r="BA132" s="841"/>
      <c r="BB132" s="841"/>
      <c r="BC132" s="841"/>
      <c r="BD132" s="841"/>
      <c r="BE132" s="841"/>
      <c r="BF132" s="841"/>
    </row>
    <row r="133" spans="1:58" ht="15" customHeight="1">
      <c r="A133" s="1531"/>
      <c r="B133" s="1532"/>
      <c r="C133" s="1516"/>
      <c r="D133" s="1516"/>
      <c r="E133" s="1517"/>
      <c r="F133" s="1519"/>
      <c r="G133" s="1519"/>
      <c r="H133" s="1517"/>
      <c r="I133" s="1519"/>
      <c r="J133" s="1519"/>
      <c r="K133" s="1516"/>
      <c r="L133" s="1516"/>
      <c r="M133" s="1516"/>
      <c r="N133" s="1516"/>
      <c r="O133" s="1516"/>
      <c r="P133" s="1516"/>
      <c r="Q133" s="868"/>
      <c r="R133" s="1188"/>
      <c r="S133" s="866" t="s">
        <v>35</v>
      </c>
      <c r="T133" s="314"/>
      <c r="U133" s="314"/>
      <c r="V133" s="314"/>
      <c r="W133" s="314"/>
      <c r="X133" s="314"/>
      <c r="Y133" s="314"/>
      <c r="Z133" s="314"/>
      <c r="AA133" s="314"/>
      <c r="AB133" s="314"/>
      <c r="AC133" s="314"/>
      <c r="AD133" s="314"/>
      <c r="AE133" s="314"/>
      <c r="AF133" s="314"/>
      <c r="AG133" s="314"/>
      <c r="AH133" s="314"/>
      <c r="AI133" s="314"/>
      <c r="AJ133" s="314"/>
      <c r="AK133" s="314"/>
      <c r="AL133" s="314"/>
      <c r="AM133" s="314"/>
      <c r="AN133" s="314"/>
      <c r="AO133" s="314"/>
      <c r="AP133" s="314"/>
      <c r="AQ133" s="314"/>
      <c r="AR133" s="314"/>
      <c r="AS133" s="314"/>
      <c r="AT133" s="314"/>
      <c r="AU133" s="314"/>
      <c r="AV133" s="314"/>
      <c r="AW133" s="314"/>
      <c r="AX133" s="314"/>
      <c r="AY133" s="1547"/>
      <c r="AZ133" s="841"/>
      <c r="BA133" s="841"/>
      <c r="BB133" s="841"/>
      <c r="BC133" s="841"/>
      <c r="BD133" s="841"/>
      <c r="BE133" s="841"/>
      <c r="BF133" s="841"/>
    </row>
    <row r="134" spans="1:58" ht="15" customHeight="1">
      <c r="A134" s="1525" t="s">
        <v>1334</v>
      </c>
      <c r="B134" s="1527" t="s">
        <v>1319</v>
      </c>
      <c r="C134" s="1515" t="s">
        <v>1318</v>
      </c>
      <c r="D134" s="966">
        <v>1</v>
      </c>
      <c r="E134" s="1065">
        <v>42090</v>
      </c>
      <c r="F134" s="1518">
        <v>42357</v>
      </c>
      <c r="G134" s="1518"/>
      <c r="H134" s="1065">
        <v>42092</v>
      </c>
      <c r="I134" s="1518">
        <v>42359</v>
      </c>
      <c r="J134" s="1518"/>
      <c r="K134" s="966">
        <f>O134</f>
        <v>1</v>
      </c>
      <c r="L134" s="966">
        <f>P134</f>
        <v>0</v>
      </c>
      <c r="M134" s="966">
        <f>D134-L134</f>
        <v>1</v>
      </c>
      <c r="N134" s="966">
        <f>L134/D134*100</f>
        <v>0</v>
      </c>
      <c r="O134" s="966">
        <f>SUM(T134:AX134)</f>
        <v>1</v>
      </c>
      <c r="P134" s="966">
        <f>SUM(T135:AX135)</f>
        <v>0</v>
      </c>
      <c r="Q134" s="868"/>
      <c r="R134" s="1188">
        <f t="shared" si="8"/>
        <v>0</v>
      </c>
      <c r="S134" s="49" t="s">
        <v>34</v>
      </c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>
        <v>0.4</v>
      </c>
      <c r="AM134" s="50">
        <v>0.3</v>
      </c>
      <c r="AN134" s="50">
        <v>0.3</v>
      </c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1546"/>
      <c r="AZ134" s="841"/>
      <c r="BA134" s="841"/>
      <c r="BB134" s="841"/>
      <c r="BC134" s="841"/>
      <c r="BD134" s="841"/>
      <c r="BE134" s="841"/>
      <c r="BF134" s="841"/>
    </row>
    <row r="135" spans="1:58" ht="15" customHeight="1">
      <c r="A135" s="1531"/>
      <c r="B135" s="1532"/>
      <c r="C135" s="1516"/>
      <c r="D135" s="1516"/>
      <c r="E135" s="1517"/>
      <c r="F135" s="1519"/>
      <c r="G135" s="1519"/>
      <c r="H135" s="1517"/>
      <c r="I135" s="1519"/>
      <c r="J135" s="1519"/>
      <c r="K135" s="1516"/>
      <c r="L135" s="1516"/>
      <c r="M135" s="1516"/>
      <c r="N135" s="1516"/>
      <c r="O135" s="1516"/>
      <c r="P135" s="1516"/>
      <c r="Q135" s="868"/>
      <c r="R135" s="1188"/>
      <c r="S135" s="866" t="s">
        <v>35</v>
      </c>
      <c r="T135" s="314"/>
      <c r="U135" s="314"/>
      <c r="V135" s="314"/>
      <c r="W135" s="314"/>
      <c r="X135" s="314"/>
      <c r="Y135" s="314"/>
      <c r="Z135" s="314"/>
      <c r="AA135" s="314"/>
      <c r="AB135" s="314"/>
      <c r="AC135" s="314"/>
      <c r="AD135" s="314"/>
      <c r="AE135" s="314"/>
      <c r="AF135" s="314"/>
      <c r="AG135" s="314"/>
      <c r="AH135" s="314"/>
      <c r="AI135" s="314"/>
      <c r="AJ135" s="314"/>
      <c r="AK135" s="314"/>
      <c r="AL135" s="314"/>
      <c r="AM135" s="314"/>
      <c r="AN135" s="314"/>
      <c r="AO135" s="314"/>
      <c r="AP135" s="314"/>
      <c r="AQ135" s="314"/>
      <c r="AR135" s="314"/>
      <c r="AS135" s="314"/>
      <c r="AT135" s="314"/>
      <c r="AU135" s="314"/>
      <c r="AV135" s="314"/>
      <c r="AW135" s="314"/>
      <c r="AX135" s="314"/>
      <c r="AY135" s="1547"/>
      <c r="AZ135" s="841"/>
      <c r="BA135" s="841"/>
      <c r="BB135" s="841"/>
      <c r="BC135" s="841"/>
      <c r="BD135" s="841"/>
      <c r="BE135" s="841"/>
      <c r="BF135" s="841"/>
    </row>
    <row r="136" spans="1:58" ht="18.75">
      <c r="A136" s="860" t="s">
        <v>329</v>
      </c>
      <c r="B136" s="1552" t="s">
        <v>1264</v>
      </c>
      <c r="C136" s="1552"/>
      <c r="D136" s="1552"/>
      <c r="E136" s="1552"/>
      <c r="F136" s="1552"/>
      <c r="G136" s="1552"/>
      <c r="H136" s="1552"/>
      <c r="I136" s="1552"/>
      <c r="J136" s="1552"/>
      <c r="K136" s="1552"/>
      <c r="L136" s="1552"/>
      <c r="M136" s="1552"/>
      <c r="N136" s="1552"/>
      <c r="O136" s="1552"/>
      <c r="P136" s="1552"/>
      <c r="Q136" s="1552"/>
      <c r="R136" s="1552"/>
      <c r="S136" s="1552"/>
      <c r="T136" s="1552"/>
      <c r="U136" s="1552"/>
      <c r="V136" s="1552"/>
      <c r="W136" s="1552"/>
      <c r="X136" s="1552"/>
      <c r="Y136" s="1552"/>
      <c r="Z136" s="1552"/>
      <c r="AA136" s="1552"/>
      <c r="AB136" s="1552"/>
      <c r="AC136" s="1552"/>
      <c r="AD136" s="1552"/>
      <c r="AE136" s="1552"/>
      <c r="AF136" s="1552"/>
      <c r="AG136" s="1552"/>
      <c r="AH136" s="1552"/>
      <c r="AI136" s="1552"/>
      <c r="AJ136" s="1552"/>
      <c r="AK136" s="1552"/>
      <c r="AL136" s="1552"/>
      <c r="AM136" s="1552"/>
      <c r="AN136" s="1552"/>
      <c r="AO136" s="1552"/>
      <c r="AP136" s="1552"/>
      <c r="AQ136" s="1552"/>
      <c r="AR136" s="1552"/>
      <c r="AS136" s="1552"/>
      <c r="AT136" s="1552"/>
      <c r="AU136" s="1552"/>
      <c r="AV136" s="1552"/>
      <c r="AW136" s="1552"/>
      <c r="AX136" s="1552"/>
      <c r="AY136" s="1553"/>
      <c r="AZ136" s="841"/>
      <c r="BA136" s="841"/>
      <c r="BB136" s="841"/>
      <c r="BC136" s="841"/>
      <c r="BD136" s="841"/>
      <c r="BE136" s="841"/>
      <c r="BF136" s="841"/>
    </row>
    <row r="137" spans="1:58" ht="18">
      <c r="A137" s="865" t="s">
        <v>156</v>
      </c>
      <c r="B137" s="1030" t="s">
        <v>654</v>
      </c>
      <c r="C137" s="1030"/>
      <c r="D137" s="1030"/>
      <c r="E137" s="1030"/>
      <c r="F137" s="1030"/>
      <c r="G137" s="1030"/>
      <c r="H137" s="1030"/>
      <c r="I137" s="1030"/>
      <c r="J137" s="1030"/>
      <c r="K137" s="1030"/>
      <c r="L137" s="1030"/>
      <c r="M137" s="1030"/>
      <c r="N137" s="1030"/>
      <c r="O137" s="1030"/>
      <c r="P137" s="1030"/>
      <c r="Q137" s="1030"/>
      <c r="R137" s="1030"/>
      <c r="S137" s="1030"/>
      <c r="T137" s="1030"/>
      <c r="U137" s="1030"/>
      <c r="V137" s="1030"/>
      <c r="W137" s="1030"/>
      <c r="X137" s="1030"/>
      <c r="Y137" s="1030"/>
      <c r="Z137" s="1030"/>
      <c r="AA137" s="1030"/>
      <c r="AB137" s="1030"/>
      <c r="AC137" s="1030"/>
      <c r="AD137" s="1030"/>
      <c r="AE137" s="1030"/>
      <c r="AF137" s="1030"/>
      <c r="AG137" s="1030"/>
      <c r="AH137" s="1030"/>
      <c r="AI137" s="1030"/>
      <c r="AJ137" s="1030"/>
      <c r="AK137" s="1030"/>
      <c r="AL137" s="1030"/>
      <c r="AM137" s="1030"/>
      <c r="AN137" s="1030"/>
      <c r="AO137" s="1030"/>
      <c r="AP137" s="1030"/>
      <c r="AQ137" s="1030"/>
      <c r="AR137" s="1030"/>
      <c r="AS137" s="1030"/>
      <c r="AT137" s="1030"/>
      <c r="AU137" s="1030"/>
      <c r="AV137" s="1030"/>
      <c r="AW137" s="1030"/>
      <c r="AX137" s="1030"/>
      <c r="AY137" s="1521"/>
      <c r="AZ137" s="841"/>
      <c r="BA137" s="841"/>
      <c r="BB137" s="841"/>
      <c r="BC137" s="841"/>
      <c r="BD137" s="841"/>
      <c r="BE137" s="841"/>
      <c r="BF137" s="841"/>
    </row>
    <row r="138" spans="1:58" ht="15" customHeight="1">
      <c r="A138" s="1525" t="s">
        <v>1265</v>
      </c>
      <c r="B138" s="1527" t="s">
        <v>655</v>
      </c>
      <c r="C138" s="1515" t="s">
        <v>889</v>
      </c>
      <c r="D138" s="966">
        <v>313</v>
      </c>
      <c r="E138" s="1065">
        <v>42063</v>
      </c>
      <c r="F138" s="1518">
        <v>42348</v>
      </c>
      <c r="G138" s="1518"/>
      <c r="H138" s="1065">
        <v>42064</v>
      </c>
      <c r="I138" s="1518">
        <v>42351</v>
      </c>
      <c r="J138" s="1518"/>
      <c r="K138" s="966">
        <f>O138</f>
        <v>313</v>
      </c>
      <c r="L138" s="966">
        <f>P138</f>
        <v>0</v>
      </c>
      <c r="M138" s="966">
        <f>D138-L138</f>
        <v>313</v>
      </c>
      <c r="N138" s="966">
        <f>L138/D138*100</f>
        <v>0</v>
      </c>
      <c r="O138" s="966">
        <f>SUM(T138:AX138)</f>
        <v>313</v>
      </c>
      <c r="P138" s="966">
        <f>SUM(T139:AX139)</f>
        <v>0</v>
      </c>
      <c r="Q138" s="868"/>
      <c r="R138" s="1188">
        <f t="shared" ref="R138:R144" si="9">P138/O138*100</f>
        <v>0</v>
      </c>
      <c r="S138" s="49" t="s">
        <v>34</v>
      </c>
      <c r="T138" s="50"/>
      <c r="U138" s="50"/>
      <c r="V138" s="50"/>
      <c r="W138" s="50"/>
      <c r="X138" s="50"/>
      <c r="Y138" s="50"/>
      <c r="Z138" s="50"/>
      <c r="AA138" s="50"/>
      <c r="AB138" s="50"/>
      <c r="AC138" s="50">
        <v>78.25</v>
      </c>
      <c r="AD138" s="50">
        <v>78.25</v>
      </c>
      <c r="AE138" s="50">
        <v>78.25</v>
      </c>
      <c r="AF138" s="50">
        <v>78.25</v>
      </c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1546"/>
      <c r="AZ138" s="841"/>
      <c r="BA138" s="841"/>
      <c r="BB138" s="841"/>
      <c r="BC138" s="841"/>
      <c r="BD138" s="841"/>
      <c r="BE138" s="841"/>
      <c r="BF138" s="841"/>
    </row>
    <row r="139" spans="1:58" ht="15" customHeight="1">
      <c r="A139" s="1526"/>
      <c r="B139" s="1530"/>
      <c r="C139" s="1516"/>
      <c r="D139" s="1516"/>
      <c r="E139" s="1517"/>
      <c r="F139" s="1519"/>
      <c r="G139" s="1519"/>
      <c r="H139" s="1517"/>
      <c r="I139" s="1519"/>
      <c r="J139" s="1519"/>
      <c r="K139" s="1516"/>
      <c r="L139" s="1516"/>
      <c r="M139" s="1516"/>
      <c r="N139" s="1516"/>
      <c r="O139" s="1516"/>
      <c r="P139" s="1516"/>
      <c r="Q139" s="868"/>
      <c r="R139" s="1188"/>
      <c r="S139" s="866" t="s">
        <v>35</v>
      </c>
      <c r="T139" s="314"/>
      <c r="U139" s="314"/>
      <c r="V139" s="314"/>
      <c r="W139" s="314"/>
      <c r="X139" s="314"/>
      <c r="Y139" s="314"/>
      <c r="Z139" s="314"/>
      <c r="AA139" s="314"/>
      <c r="AB139" s="314"/>
      <c r="AC139" s="314"/>
      <c r="AD139" s="314"/>
      <c r="AE139" s="314"/>
      <c r="AF139" s="314"/>
      <c r="AG139" s="314"/>
      <c r="AH139" s="314"/>
      <c r="AI139" s="314"/>
      <c r="AJ139" s="314"/>
      <c r="AK139" s="314"/>
      <c r="AL139" s="314"/>
      <c r="AM139" s="314"/>
      <c r="AN139" s="314"/>
      <c r="AO139" s="314"/>
      <c r="AP139" s="314"/>
      <c r="AQ139" s="314"/>
      <c r="AR139" s="314"/>
      <c r="AS139" s="314"/>
      <c r="AT139" s="314"/>
      <c r="AU139" s="314"/>
      <c r="AV139" s="314"/>
      <c r="AW139" s="314"/>
      <c r="AX139" s="314"/>
      <c r="AY139" s="1547"/>
      <c r="AZ139" s="841"/>
      <c r="BA139" s="841"/>
      <c r="BB139" s="841"/>
      <c r="BC139" s="841"/>
      <c r="BD139" s="841"/>
      <c r="BE139" s="841"/>
      <c r="BF139" s="841"/>
    </row>
    <row r="140" spans="1:58" ht="15" customHeight="1">
      <c r="A140" s="1525" t="s">
        <v>1266</v>
      </c>
      <c r="B140" s="1527" t="s">
        <v>656</v>
      </c>
      <c r="C140" s="1515" t="s">
        <v>889</v>
      </c>
      <c r="D140" s="966">
        <v>1979</v>
      </c>
      <c r="E140" s="1065">
        <v>42055</v>
      </c>
      <c r="F140" s="1518">
        <v>42351</v>
      </c>
      <c r="G140" s="1518"/>
      <c r="H140" s="1065">
        <v>42061</v>
      </c>
      <c r="I140" s="1518">
        <v>42354</v>
      </c>
      <c r="J140" s="1518"/>
      <c r="K140" s="966">
        <f>O140</f>
        <v>1979</v>
      </c>
      <c r="L140" s="966">
        <f>P140</f>
        <v>0</v>
      </c>
      <c r="M140" s="966">
        <f>D140-L140</f>
        <v>1979</v>
      </c>
      <c r="N140" s="966">
        <f>L140/D140*100</f>
        <v>0</v>
      </c>
      <c r="O140" s="966">
        <f>SUM(T140:AX140)</f>
        <v>1979</v>
      </c>
      <c r="P140" s="966">
        <f>SUM(T141:AX141)</f>
        <v>0</v>
      </c>
      <c r="Q140" s="868"/>
      <c r="R140" s="1188">
        <f t="shared" si="9"/>
        <v>0</v>
      </c>
      <c r="S140" s="49" t="s">
        <v>34</v>
      </c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>
        <v>494.75</v>
      </c>
      <c r="AG140" s="50">
        <v>494.75</v>
      </c>
      <c r="AH140" s="50">
        <v>494.75</v>
      </c>
      <c r="AI140" s="50">
        <v>494.75</v>
      </c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1546"/>
      <c r="AZ140" s="841"/>
      <c r="BA140" s="841"/>
      <c r="BB140" s="841"/>
      <c r="BC140" s="841"/>
      <c r="BD140" s="841"/>
      <c r="BE140" s="841"/>
      <c r="BF140" s="841"/>
    </row>
    <row r="141" spans="1:58" ht="15" customHeight="1">
      <c r="A141" s="1526"/>
      <c r="B141" s="1529"/>
      <c r="C141" s="1516"/>
      <c r="D141" s="1516"/>
      <c r="E141" s="1517"/>
      <c r="F141" s="1519"/>
      <c r="G141" s="1519"/>
      <c r="H141" s="1517"/>
      <c r="I141" s="1519"/>
      <c r="J141" s="1519"/>
      <c r="K141" s="1516"/>
      <c r="L141" s="1516"/>
      <c r="M141" s="1516"/>
      <c r="N141" s="1516"/>
      <c r="O141" s="1516"/>
      <c r="P141" s="1516"/>
      <c r="Q141" s="868"/>
      <c r="R141" s="1188"/>
      <c r="S141" s="866" t="s">
        <v>35</v>
      </c>
      <c r="T141" s="314"/>
      <c r="U141" s="314"/>
      <c r="V141" s="314"/>
      <c r="W141" s="314"/>
      <c r="X141" s="314"/>
      <c r="Y141" s="314"/>
      <c r="Z141" s="314"/>
      <c r="AA141" s="314"/>
      <c r="AB141" s="314"/>
      <c r="AC141" s="314"/>
      <c r="AD141" s="314"/>
      <c r="AE141" s="314"/>
      <c r="AF141" s="314"/>
      <c r="AG141" s="314"/>
      <c r="AH141" s="314"/>
      <c r="AI141" s="314"/>
      <c r="AJ141" s="314"/>
      <c r="AK141" s="314"/>
      <c r="AL141" s="314"/>
      <c r="AM141" s="314"/>
      <c r="AN141" s="314"/>
      <c r="AO141" s="314"/>
      <c r="AP141" s="314"/>
      <c r="AQ141" s="314"/>
      <c r="AR141" s="314"/>
      <c r="AS141" s="314"/>
      <c r="AT141" s="314"/>
      <c r="AU141" s="314"/>
      <c r="AV141" s="314"/>
      <c r="AW141" s="314"/>
      <c r="AX141" s="314"/>
      <c r="AY141" s="1547"/>
      <c r="AZ141" s="841"/>
      <c r="BA141" s="841"/>
      <c r="BB141" s="841"/>
      <c r="BC141" s="841"/>
      <c r="BD141" s="841"/>
      <c r="BE141" s="841"/>
      <c r="BF141" s="841"/>
    </row>
    <row r="142" spans="1:58" ht="15" customHeight="1">
      <c r="A142" s="1525" t="s">
        <v>1267</v>
      </c>
      <c r="B142" s="1527" t="s">
        <v>656</v>
      </c>
      <c r="C142" s="1515" t="s">
        <v>889</v>
      </c>
      <c r="D142" s="966">
        <v>462</v>
      </c>
      <c r="E142" s="1065">
        <v>42055</v>
      </c>
      <c r="F142" s="1518">
        <v>42352</v>
      </c>
      <c r="G142" s="1518"/>
      <c r="H142" s="1065">
        <v>42061</v>
      </c>
      <c r="I142" s="1518">
        <v>42354</v>
      </c>
      <c r="J142" s="1518"/>
      <c r="K142" s="966">
        <f>O142</f>
        <v>462</v>
      </c>
      <c r="L142" s="966">
        <f>P142</f>
        <v>0</v>
      </c>
      <c r="M142" s="966">
        <f>D142-L142</f>
        <v>462</v>
      </c>
      <c r="N142" s="966">
        <f>L142/D142*100</f>
        <v>0</v>
      </c>
      <c r="O142" s="966">
        <f>SUM(T142:AX142)</f>
        <v>462</v>
      </c>
      <c r="P142" s="966">
        <f>SUM(T143:AX143)</f>
        <v>0</v>
      </c>
      <c r="Q142" s="868"/>
      <c r="R142" s="1188">
        <f t="shared" si="9"/>
        <v>0</v>
      </c>
      <c r="S142" s="49" t="s">
        <v>34</v>
      </c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>
        <v>154</v>
      </c>
      <c r="AH142" s="50">
        <v>154</v>
      </c>
      <c r="AI142" s="50">
        <v>154</v>
      </c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1546"/>
      <c r="AZ142" s="841"/>
      <c r="BA142" s="841"/>
      <c r="BB142" s="841"/>
      <c r="BC142" s="841"/>
      <c r="BD142" s="841"/>
      <c r="BE142" s="841"/>
      <c r="BF142" s="841"/>
    </row>
    <row r="143" spans="1:58" ht="15" customHeight="1">
      <c r="A143" s="1526"/>
      <c r="B143" s="1528"/>
      <c r="C143" s="1516"/>
      <c r="D143" s="1516"/>
      <c r="E143" s="1517"/>
      <c r="F143" s="1519"/>
      <c r="G143" s="1519"/>
      <c r="H143" s="1517"/>
      <c r="I143" s="1519"/>
      <c r="J143" s="1519"/>
      <c r="K143" s="1516"/>
      <c r="L143" s="1516"/>
      <c r="M143" s="1516"/>
      <c r="N143" s="1516"/>
      <c r="O143" s="1516"/>
      <c r="P143" s="1516"/>
      <c r="Q143" s="868"/>
      <c r="R143" s="1188"/>
      <c r="S143" s="866" t="s">
        <v>35</v>
      </c>
      <c r="T143" s="314"/>
      <c r="U143" s="314"/>
      <c r="V143" s="314"/>
      <c r="W143" s="314"/>
      <c r="X143" s="314"/>
      <c r="Y143" s="314"/>
      <c r="Z143" s="314"/>
      <c r="AA143" s="314"/>
      <c r="AB143" s="314"/>
      <c r="AC143" s="314"/>
      <c r="AD143" s="314"/>
      <c r="AE143" s="314"/>
      <c r="AF143" s="314"/>
      <c r="AG143" s="314"/>
      <c r="AH143" s="314"/>
      <c r="AI143" s="314"/>
      <c r="AJ143" s="314"/>
      <c r="AK143" s="314"/>
      <c r="AL143" s="314"/>
      <c r="AM143" s="314"/>
      <c r="AN143" s="314"/>
      <c r="AO143" s="314"/>
      <c r="AP143" s="314"/>
      <c r="AQ143" s="314"/>
      <c r="AR143" s="314"/>
      <c r="AS143" s="314"/>
      <c r="AT143" s="314"/>
      <c r="AU143" s="314"/>
      <c r="AV143" s="314"/>
      <c r="AW143" s="314"/>
      <c r="AX143" s="314"/>
      <c r="AY143" s="1547"/>
      <c r="AZ143" s="841"/>
      <c r="BA143" s="841"/>
      <c r="BB143" s="841"/>
      <c r="BC143" s="841"/>
      <c r="BD143" s="841"/>
      <c r="BE143" s="841"/>
      <c r="BF143" s="841"/>
    </row>
    <row r="144" spans="1:58" ht="15" customHeight="1">
      <c r="A144" s="1525" t="s">
        <v>1268</v>
      </c>
      <c r="B144" s="1527" t="s">
        <v>657</v>
      </c>
      <c r="C144" s="1515" t="s">
        <v>38</v>
      </c>
      <c r="D144" s="966">
        <v>2541</v>
      </c>
      <c r="E144" s="1065">
        <v>42063</v>
      </c>
      <c r="F144" s="1518">
        <v>42352</v>
      </c>
      <c r="G144" s="1518"/>
      <c r="H144" s="1065">
        <v>42064</v>
      </c>
      <c r="I144" s="1518">
        <v>42354</v>
      </c>
      <c r="J144" s="1518"/>
      <c r="K144" s="966">
        <f>O144</f>
        <v>2541</v>
      </c>
      <c r="L144" s="966">
        <f>P144</f>
        <v>0</v>
      </c>
      <c r="M144" s="966">
        <f>D144-L144</f>
        <v>2541</v>
      </c>
      <c r="N144" s="966">
        <f>L144/D144*100</f>
        <v>0</v>
      </c>
      <c r="O144" s="966">
        <f>SUM(T144:AX144)</f>
        <v>2541</v>
      </c>
      <c r="P144" s="966">
        <f>SUM(T145:AX145)</f>
        <v>0</v>
      </c>
      <c r="Q144" s="868"/>
      <c r="R144" s="1188">
        <f t="shared" si="9"/>
        <v>0</v>
      </c>
      <c r="S144" s="49" t="s">
        <v>34</v>
      </c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>
        <v>847</v>
      </c>
      <c r="AH144" s="50">
        <v>847</v>
      </c>
      <c r="AI144" s="50">
        <v>847</v>
      </c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1546"/>
      <c r="AZ144" s="841"/>
      <c r="BA144" s="841"/>
      <c r="BB144" s="841"/>
      <c r="BC144" s="841"/>
      <c r="BD144" s="841"/>
      <c r="BE144" s="841"/>
      <c r="BF144" s="841"/>
    </row>
    <row r="145" spans="1:58" ht="15" customHeight="1">
      <c r="A145" s="1526"/>
      <c r="B145" s="1529"/>
      <c r="C145" s="1516"/>
      <c r="D145" s="1516"/>
      <c r="E145" s="1517"/>
      <c r="F145" s="1519"/>
      <c r="G145" s="1519"/>
      <c r="H145" s="1517"/>
      <c r="I145" s="1519"/>
      <c r="J145" s="1519"/>
      <c r="K145" s="1516"/>
      <c r="L145" s="1516"/>
      <c r="M145" s="1516"/>
      <c r="N145" s="1516"/>
      <c r="O145" s="1516"/>
      <c r="P145" s="1516"/>
      <c r="Q145" s="868"/>
      <c r="R145" s="1188"/>
      <c r="S145" s="866" t="s">
        <v>35</v>
      </c>
      <c r="T145" s="314"/>
      <c r="U145" s="314"/>
      <c r="V145" s="314"/>
      <c r="W145" s="314"/>
      <c r="X145" s="314"/>
      <c r="Y145" s="314"/>
      <c r="Z145" s="314"/>
      <c r="AA145" s="314"/>
      <c r="AB145" s="314"/>
      <c r="AC145" s="314"/>
      <c r="AD145" s="314"/>
      <c r="AE145" s="314"/>
      <c r="AF145" s="314"/>
      <c r="AG145" s="314"/>
      <c r="AH145" s="314"/>
      <c r="AI145" s="314"/>
      <c r="AJ145" s="314"/>
      <c r="AK145" s="314"/>
      <c r="AL145" s="314"/>
      <c r="AM145" s="314"/>
      <c r="AN145" s="314"/>
      <c r="AO145" s="314"/>
      <c r="AP145" s="314"/>
      <c r="AQ145" s="314"/>
      <c r="AR145" s="314"/>
      <c r="AS145" s="314"/>
      <c r="AT145" s="314"/>
      <c r="AU145" s="314"/>
      <c r="AV145" s="314"/>
      <c r="AW145" s="314"/>
      <c r="AX145" s="314"/>
      <c r="AY145" s="1547"/>
      <c r="AZ145" s="841"/>
      <c r="BA145" s="841"/>
      <c r="BB145" s="841"/>
      <c r="BC145" s="841"/>
      <c r="BD145" s="841"/>
      <c r="BE145" s="841"/>
      <c r="BF145" s="841"/>
    </row>
    <row r="146" spans="1:58" ht="18">
      <c r="A146" s="865" t="s">
        <v>157</v>
      </c>
      <c r="B146" s="1030" t="s">
        <v>666</v>
      </c>
      <c r="C146" s="1030"/>
      <c r="D146" s="1030"/>
      <c r="E146" s="1030"/>
      <c r="F146" s="1030"/>
      <c r="G146" s="1030"/>
      <c r="H146" s="1030"/>
      <c r="I146" s="1030"/>
      <c r="J146" s="1030"/>
      <c r="K146" s="1030"/>
      <c r="L146" s="1030"/>
      <c r="M146" s="1030"/>
      <c r="N146" s="1030"/>
      <c r="O146" s="1030"/>
      <c r="P146" s="1030"/>
      <c r="Q146" s="1030"/>
      <c r="R146" s="1030"/>
      <c r="S146" s="1030"/>
      <c r="T146" s="1030"/>
      <c r="U146" s="1030"/>
      <c r="V146" s="1030"/>
      <c r="W146" s="1030"/>
      <c r="X146" s="1030"/>
      <c r="Y146" s="1030"/>
      <c r="Z146" s="1030"/>
      <c r="AA146" s="1030"/>
      <c r="AB146" s="1030"/>
      <c r="AC146" s="1030"/>
      <c r="AD146" s="1030"/>
      <c r="AE146" s="1030"/>
      <c r="AF146" s="1030"/>
      <c r="AG146" s="1030"/>
      <c r="AH146" s="1030"/>
      <c r="AI146" s="1030"/>
      <c r="AJ146" s="1030"/>
      <c r="AK146" s="1030"/>
      <c r="AL146" s="1030"/>
      <c r="AM146" s="1030"/>
      <c r="AN146" s="1030"/>
      <c r="AO146" s="1030"/>
      <c r="AP146" s="1030"/>
      <c r="AQ146" s="1030"/>
      <c r="AR146" s="1030"/>
      <c r="AS146" s="1030"/>
      <c r="AT146" s="1030"/>
      <c r="AU146" s="1030"/>
      <c r="AV146" s="1030"/>
      <c r="AW146" s="1030"/>
      <c r="AX146" s="1030"/>
      <c r="AY146" s="1521"/>
      <c r="AZ146" s="841"/>
      <c r="BA146" s="841"/>
      <c r="BB146" s="841"/>
      <c r="BC146" s="841"/>
      <c r="BD146" s="841"/>
      <c r="BE146" s="841"/>
      <c r="BF146" s="841"/>
    </row>
    <row r="147" spans="1:58" s="870" customFormat="1" ht="15" customHeight="1">
      <c r="A147" s="1511" t="s">
        <v>1269</v>
      </c>
      <c r="B147" s="1513" t="s">
        <v>508</v>
      </c>
      <c r="C147" s="1515" t="s">
        <v>889</v>
      </c>
      <c r="D147" s="966">
        <v>460</v>
      </c>
      <c r="E147" s="1065">
        <v>42145</v>
      </c>
      <c r="F147" s="1518">
        <v>42346</v>
      </c>
      <c r="G147" s="1518"/>
      <c r="H147" s="1065">
        <v>42147</v>
      </c>
      <c r="I147" s="1518">
        <v>42349</v>
      </c>
      <c r="J147" s="1518"/>
      <c r="K147" s="966">
        <f>O147</f>
        <v>460</v>
      </c>
      <c r="L147" s="966">
        <f>P147</f>
        <v>0</v>
      </c>
      <c r="M147" s="966">
        <f>D147-L147</f>
        <v>460</v>
      </c>
      <c r="N147" s="966">
        <f>L147/D147*100</f>
        <v>0</v>
      </c>
      <c r="O147" s="966">
        <f>SUM(T147:AX147)</f>
        <v>460</v>
      </c>
      <c r="P147" s="966">
        <f>SUM(T148:AX148)</f>
        <v>0</v>
      </c>
      <c r="Q147" s="869"/>
      <c r="R147" s="1188">
        <f t="shared" ref="R147:R165" si="10">P147/O147*100</f>
        <v>0</v>
      </c>
      <c r="S147" s="49" t="s">
        <v>34</v>
      </c>
      <c r="T147" s="50"/>
      <c r="U147" s="50"/>
      <c r="V147" s="50"/>
      <c r="W147" s="50"/>
      <c r="X147" s="50"/>
      <c r="Y147" s="50"/>
      <c r="Z147" s="50"/>
      <c r="AA147" s="50">
        <v>115</v>
      </c>
      <c r="AB147" s="50">
        <v>115</v>
      </c>
      <c r="AC147" s="50">
        <v>115</v>
      </c>
      <c r="AD147" s="50">
        <v>115</v>
      </c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1546"/>
      <c r="AZ147" s="862"/>
      <c r="BA147" s="862"/>
      <c r="BB147" s="862"/>
      <c r="BC147" s="862"/>
      <c r="BD147" s="862"/>
      <c r="BE147" s="862"/>
      <c r="BF147" s="862"/>
    </row>
    <row r="148" spans="1:58" s="870" customFormat="1" ht="15" customHeight="1">
      <c r="A148" s="1512"/>
      <c r="B148" s="1522"/>
      <c r="C148" s="1516"/>
      <c r="D148" s="1516"/>
      <c r="E148" s="1517"/>
      <c r="F148" s="1519"/>
      <c r="G148" s="1519"/>
      <c r="H148" s="1517"/>
      <c r="I148" s="1519"/>
      <c r="J148" s="1519"/>
      <c r="K148" s="1516"/>
      <c r="L148" s="1516"/>
      <c r="M148" s="1516"/>
      <c r="N148" s="1516"/>
      <c r="O148" s="1516"/>
      <c r="P148" s="1516"/>
      <c r="Q148" s="869"/>
      <c r="R148" s="1188"/>
      <c r="S148" s="866" t="s">
        <v>35</v>
      </c>
      <c r="T148" s="314"/>
      <c r="U148" s="314"/>
      <c r="V148" s="314"/>
      <c r="W148" s="314"/>
      <c r="X148" s="314"/>
      <c r="Y148" s="314"/>
      <c r="Z148" s="314"/>
      <c r="AA148" s="314"/>
      <c r="AB148" s="314"/>
      <c r="AC148" s="314"/>
      <c r="AD148" s="314"/>
      <c r="AE148" s="314"/>
      <c r="AF148" s="314"/>
      <c r="AG148" s="314"/>
      <c r="AH148" s="314"/>
      <c r="AI148" s="314"/>
      <c r="AJ148" s="314"/>
      <c r="AK148" s="314"/>
      <c r="AL148" s="314"/>
      <c r="AM148" s="314"/>
      <c r="AN148" s="314"/>
      <c r="AO148" s="314"/>
      <c r="AP148" s="314"/>
      <c r="AQ148" s="314"/>
      <c r="AR148" s="314"/>
      <c r="AS148" s="314"/>
      <c r="AT148" s="314"/>
      <c r="AU148" s="314"/>
      <c r="AV148" s="314"/>
      <c r="AW148" s="314"/>
      <c r="AX148" s="314"/>
      <c r="AY148" s="1580"/>
      <c r="AZ148" s="862"/>
      <c r="BA148" s="862"/>
      <c r="BB148" s="862"/>
      <c r="BC148" s="862"/>
      <c r="BD148" s="862"/>
      <c r="BE148" s="862"/>
      <c r="BF148" s="862"/>
    </row>
    <row r="149" spans="1:58" s="870" customFormat="1" ht="15" customHeight="1">
      <c r="A149" s="1511" t="s">
        <v>1270</v>
      </c>
      <c r="B149" s="1513" t="s">
        <v>509</v>
      </c>
      <c r="C149" s="1515" t="s">
        <v>907</v>
      </c>
      <c r="D149" s="966">
        <v>1</v>
      </c>
      <c r="E149" s="1065">
        <v>42148</v>
      </c>
      <c r="F149" s="1518">
        <v>42355</v>
      </c>
      <c r="G149" s="1518"/>
      <c r="H149" s="1065">
        <v>42152</v>
      </c>
      <c r="I149" s="1518">
        <v>42357</v>
      </c>
      <c r="J149" s="1518"/>
      <c r="K149" s="966">
        <f>O149</f>
        <v>1</v>
      </c>
      <c r="L149" s="966">
        <f>P149</f>
        <v>0</v>
      </c>
      <c r="M149" s="966">
        <f>D149-L149</f>
        <v>1</v>
      </c>
      <c r="N149" s="966">
        <f>L149/D149*100</f>
        <v>0</v>
      </c>
      <c r="O149" s="966">
        <f>SUM(T149:AX149)</f>
        <v>1</v>
      </c>
      <c r="P149" s="966">
        <f>SUM(T150:AX150)</f>
        <v>0</v>
      </c>
      <c r="Q149" s="869"/>
      <c r="R149" s="1188">
        <f t="shared" si="10"/>
        <v>0</v>
      </c>
      <c r="S149" s="49" t="s">
        <v>34</v>
      </c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>
        <v>0.3</v>
      </c>
      <c r="AK149" s="50">
        <v>0.3</v>
      </c>
      <c r="AL149" s="50">
        <v>0.4</v>
      </c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1546"/>
      <c r="AZ149" s="862"/>
      <c r="BA149" s="862"/>
      <c r="BB149" s="862"/>
      <c r="BC149" s="862"/>
      <c r="BD149" s="862"/>
      <c r="BE149" s="862"/>
      <c r="BF149" s="862"/>
    </row>
    <row r="150" spans="1:58" s="870" customFormat="1" ht="15" customHeight="1">
      <c r="A150" s="1512"/>
      <c r="B150" s="1524"/>
      <c r="C150" s="1516"/>
      <c r="D150" s="1516"/>
      <c r="E150" s="1517"/>
      <c r="F150" s="1519"/>
      <c r="G150" s="1519"/>
      <c r="H150" s="1517"/>
      <c r="I150" s="1519"/>
      <c r="J150" s="1519"/>
      <c r="K150" s="1516"/>
      <c r="L150" s="1516"/>
      <c r="M150" s="1516"/>
      <c r="N150" s="1516"/>
      <c r="O150" s="1516"/>
      <c r="P150" s="1516"/>
      <c r="Q150" s="869"/>
      <c r="R150" s="1188"/>
      <c r="S150" s="866" t="s">
        <v>35</v>
      </c>
      <c r="T150" s="314"/>
      <c r="U150" s="314"/>
      <c r="V150" s="314"/>
      <c r="W150" s="314"/>
      <c r="X150" s="314"/>
      <c r="Y150" s="314"/>
      <c r="Z150" s="314"/>
      <c r="AA150" s="314"/>
      <c r="AB150" s="314"/>
      <c r="AC150" s="314"/>
      <c r="AD150" s="314"/>
      <c r="AE150" s="314"/>
      <c r="AF150" s="314"/>
      <c r="AG150" s="314"/>
      <c r="AH150" s="314"/>
      <c r="AI150" s="314"/>
      <c r="AJ150" s="314"/>
      <c r="AK150" s="314"/>
      <c r="AL150" s="314"/>
      <c r="AM150" s="314"/>
      <c r="AN150" s="314"/>
      <c r="AO150" s="314"/>
      <c r="AP150" s="314"/>
      <c r="AQ150" s="314"/>
      <c r="AR150" s="314"/>
      <c r="AS150" s="314"/>
      <c r="AT150" s="314"/>
      <c r="AU150" s="314"/>
      <c r="AV150" s="314"/>
      <c r="AW150" s="314"/>
      <c r="AX150" s="314"/>
      <c r="AY150" s="1580"/>
      <c r="AZ150" s="862"/>
      <c r="BA150" s="862"/>
      <c r="BB150" s="862"/>
      <c r="BC150" s="862"/>
      <c r="BD150" s="862"/>
      <c r="BE150" s="862"/>
      <c r="BF150" s="862"/>
    </row>
    <row r="151" spans="1:58" s="870" customFormat="1" ht="15" customHeight="1">
      <c r="A151" s="1511" t="s">
        <v>1271</v>
      </c>
      <c r="B151" s="1513" t="s">
        <v>1272</v>
      </c>
      <c r="C151" s="1515" t="s">
        <v>907</v>
      </c>
      <c r="D151" s="966">
        <v>1</v>
      </c>
      <c r="E151" s="1065">
        <v>42148</v>
      </c>
      <c r="F151" s="1518">
        <v>42355</v>
      </c>
      <c r="G151" s="1518"/>
      <c r="H151" s="1065">
        <v>42149</v>
      </c>
      <c r="I151" s="1518">
        <v>42356</v>
      </c>
      <c r="J151" s="1518"/>
      <c r="K151" s="966">
        <f>O151</f>
        <v>1</v>
      </c>
      <c r="L151" s="966">
        <f>P151</f>
        <v>0</v>
      </c>
      <c r="M151" s="966">
        <f>D151-L151</f>
        <v>1</v>
      </c>
      <c r="N151" s="966">
        <f>L151/D151*100</f>
        <v>0</v>
      </c>
      <c r="O151" s="966">
        <f>SUM(T151:AX151)</f>
        <v>1</v>
      </c>
      <c r="P151" s="966">
        <f>SUM(T152:AX152)</f>
        <v>0</v>
      </c>
      <c r="Q151" s="869"/>
      <c r="R151" s="1188">
        <f t="shared" si="10"/>
        <v>0</v>
      </c>
      <c r="S151" s="49" t="s">
        <v>34</v>
      </c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>
        <v>0.5</v>
      </c>
      <c r="AK151" s="50">
        <v>0.5</v>
      </c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1546"/>
      <c r="AZ151" s="862"/>
      <c r="BA151" s="862"/>
      <c r="BB151" s="862"/>
      <c r="BC151" s="862"/>
      <c r="BD151" s="862"/>
      <c r="BE151" s="862"/>
      <c r="BF151" s="862"/>
    </row>
    <row r="152" spans="1:58" s="870" customFormat="1" ht="15" customHeight="1">
      <c r="A152" s="1512"/>
      <c r="B152" s="1522"/>
      <c r="C152" s="1516"/>
      <c r="D152" s="1516"/>
      <c r="E152" s="1517"/>
      <c r="F152" s="1519"/>
      <c r="G152" s="1519"/>
      <c r="H152" s="1517"/>
      <c r="I152" s="1519"/>
      <c r="J152" s="1519"/>
      <c r="K152" s="1516"/>
      <c r="L152" s="1516"/>
      <c r="M152" s="1516"/>
      <c r="N152" s="1516"/>
      <c r="O152" s="1516"/>
      <c r="P152" s="1516"/>
      <c r="Q152" s="869"/>
      <c r="R152" s="1188"/>
      <c r="S152" s="866" t="s">
        <v>35</v>
      </c>
      <c r="T152" s="314"/>
      <c r="U152" s="314"/>
      <c r="V152" s="314"/>
      <c r="W152" s="314"/>
      <c r="X152" s="314"/>
      <c r="Y152" s="314"/>
      <c r="Z152" s="314"/>
      <c r="AA152" s="314"/>
      <c r="AB152" s="314"/>
      <c r="AC152" s="314"/>
      <c r="AD152" s="314"/>
      <c r="AE152" s="314"/>
      <c r="AF152" s="314"/>
      <c r="AG152" s="314"/>
      <c r="AH152" s="314"/>
      <c r="AI152" s="314"/>
      <c r="AJ152" s="314"/>
      <c r="AK152" s="314"/>
      <c r="AL152" s="314"/>
      <c r="AM152" s="314"/>
      <c r="AN152" s="314"/>
      <c r="AO152" s="314"/>
      <c r="AP152" s="314"/>
      <c r="AQ152" s="314"/>
      <c r="AR152" s="314"/>
      <c r="AS152" s="314"/>
      <c r="AT152" s="314"/>
      <c r="AU152" s="314"/>
      <c r="AV152" s="314"/>
      <c r="AW152" s="314"/>
      <c r="AX152" s="314"/>
      <c r="AY152" s="1580"/>
      <c r="AZ152" s="862"/>
      <c r="BA152" s="862"/>
      <c r="BB152" s="862"/>
      <c r="BC152" s="862"/>
      <c r="BD152" s="862"/>
      <c r="BE152" s="862"/>
      <c r="BF152" s="862"/>
    </row>
    <row r="153" spans="1:58" s="870" customFormat="1" ht="15" customHeight="1">
      <c r="A153" s="1511" t="s">
        <v>1273</v>
      </c>
      <c r="B153" s="1513" t="s">
        <v>574</v>
      </c>
      <c r="C153" s="1515" t="s">
        <v>907</v>
      </c>
      <c r="D153" s="966">
        <v>1</v>
      </c>
      <c r="E153" s="1065">
        <v>42148</v>
      </c>
      <c r="F153" s="1518">
        <v>42355</v>
      </c>
      <c r="G153" s="1518"/>
      <c r="H153" s="1065">
        <v>42149</v>
      </c>
      <c r="I153" s="1518">
        <v>42356</v>
      </c>
      <c r="J153" s="1518"/>
      <c r="K153" s="966">
        <f>O153</f>
        <v>1</v>
      </c>
      <c r="L153" s="966">
        <f>P153</f>
        <v>0</v>
      </c>
      <c r="M153" s="966">
        <f>D153-L153</f>
        <v>1</v>
      </c>
      <c r="N153" s="966">
        <f>L153/D153*100</f>
        <v>0</v>
      </c>
      <c r="O153" s="966">
        <f>SUM(T153:AX153)</f>
        <v>1</v>
      </c>
      <c r="P153" s="966">
        <f>SUM(T154:AX154)</f>
        <v>0</v>
      </c>
      <c r="Q153" s="869"/>
      <c r="R153" s="1188">
        <f t="shared" si="10"/>
        <v>0</v>
      </c>
      <c r="S153" s="49" t="s">
        <v>34</v>
      </c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>
        <v>0.5</v>
      </c>
      <c r="AK153" s="50">
        <v>0.5</v>
      </c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1546"/>
      <c r="AZ153" s="862"/>
      <c r="BA153" s="862"/>
      <c r="BB153" s="862"/>
      <c r="BC153" s="862"/>
      <c r="BD153" s="862"/>
      <c r="BE153" s="862"/>
      <c r="BF153" s="862"/>
    </row>
    <row r="154" spans="1:58" s="870" customFormat="1" ht="15" customHeight="1">
      <c r="A154" s="1512"/>
      <c r="B154" s="1524"/>
      <c r="C154" s="1516"/>
      <c r="D154" s="1516"/>
      <c r="E154" s="1517"/>
      <c r="F154" s="1519"/>
      <c r="G154" s="1519"/>
      <c r="H154" s="1517"/>
      <c r="I154" s="1519"/>
      <c r="J154" s="1519"/>
      <c r="K154" s="1516"/>
      <c r="L154" s="1516"/>
      <c r="M154" s="1516"/>
      <c r="N154" s="1516"/>
      <c r="O154" s="1516"/>
      <c r="P154" s="1516"/>
      <c r="Q154" s="869"/>
      <c r="R154" s="1188"/>
      <c r="S154" s="866" t="s">
        <v>35</v>
      </c>
      <c r="T154" s="314"/>
      <c r="U154" s="314"/>
      <c r="V154" s="314"/>
      <c r="W154" s="314"/>
      <c r="X154" s="314"/>
      <c r="Y154" s="314"/>
      <c r="Z154" s="314"/>
      <c r="AA154" s="314"/>
      <c r="AB154" s="314"/>
      <c r="AC154" s="314"/>
      <c r="AD154" s="314"/>
      <c r="AE154" s="314"/>
      <c r="AF154" s="314"/>
      <c r="AG154" s="314"/>
      <c r="AH154" s="314"/>
      <c r="AI154" s="314"/>
      <c r="AJ154" s="314"/>
      <c r="AK154" s="314"/>
      <c r="AL154" s="314"/>
      <c r="AM154" s="314"/>
      <c r="AN154" s="314"/>
      <c r="AO154" s="314"/>
      <c r="AP154" s="314"/>
      <c r="AQ154" s="314"/>
      <c r="AR154" s="314"/>
      <c r="AS154" s="314"/>
      <c r="AT154" s="314"/>
      <c r="AU154" s="314"/>
      <c r="AV154" s="314"/>
      <c r="AW154" s="314"/>
      <c r="AX154" s="314"/>
      <c r="AY154" s="1580"/>
      <c r="AZ154" s="862"/>
      <c r="BA154" s="862"/>
      <c r="BB154" s="862"/>
      <c r="BC154" s="862"/>
      <c r="BD154" s="862"/>
      <c r="BE154" s="862"/>
      <c r="BF154" s="862"/>
    </row>
    <row r="155" spans="1:58" s="870" customFormat="1" ht="15" customHeight="1">
      <c r="A155" s="1511" t="s">
        <v>1274</v>
      </c>
      <c r="B155" s="1513" t="s">
        <v>667</v>
      </c>
      <c r="C155" s="1515" t="s">
        <v>7</v>
      </c>
      <c r="D155" s="966">
        <v>75</v>
      </c>
      <c r="E155" s="1065">
        <v>42152</v>
      </c>
      <c r="F155" s="1518">
        <v>42357</v>
      </c>
      <c r="G155" s="1518"/>
      <c r="H155" s="1065">
        <v>42153</v>
      </c>
      <c r="I155" s="1518">
        <v>42360</v>
      </c>
      <c r="J155" s="1518"/>
      <c r="K155" s="966">
        <f>O155</f>
        <v>75</v>
      </c>
      <c r="L155" s="966">
        <f>P155</f>
        <v>0</v>
      </c>
      <c r="M155" s="966">
        <f>D155-L155</f>
        <v>75</v>
      </c>
      <c r="N155" s="966">
        <f>L155/D155*100</f>
        <v>0</v>
      </c>
      <c r="O155" s="966">
        <f>SUM(T155:AX155)</f>
        <v>75</v>
      </c>
      <c r="P155" s="966">
        <f>SUM(T156:AX156)</f>
        <v>0</v>
      </c>
      <c r="Q155" s="869"/>
      <c r="R155" s="1188">
        <f t="shared" si="10"/>
        <v>0</v>
      </c>
      <c r="S155" s="49" t="s">
        <v>34</v>
      </c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>
        <v>20</v>
      </c>
      <c r="AM155" s="50">
        <v>20</v>
      </c>
      <c r="AN155" s="50">
        <v>20</v>
      </c>
      <c r="AO155" s="50">
        <v>15</v>
      </c>
      <c r="AP155" s="50"/>
      <c r="AQ155" s="50"/>
      <c r="AR155" s="50"/>
      <c r="AS155" s="50"/>
      <c r="AT155" s="50"/>
      <c r="AU155" s="50"/>
      <c r="AV155" s="50"/>
      <c r="AW155" s="50"/>
      <c r="AX155" s="50"/>
      <c r="AY155" s="1546"/>
      <c r="AZ155" s="862"/>
      <c r="BA155" s="862"/>
      <c r="BB155" s="862"/>
      <c r="BC155" s="862"/>
      <c r="BD155" s="862"/>
      <c r="BE155" s="862"/>
      <c r="BF155" s="862"/>
    </row>
    <row r="156" spans="1:58" s="870" customFormat="1" ht="15" customHeight="1">
      <c r="A156" s="1512"/>
      <c r="B156" s="1522"/>
      <c r="C156" s="1516"/>
      <c r="D156" s="1516"/>
      <c r="E156" s="1517"/>
      <c r="F156" s="1519"/>
      <c r="G156" s="1519"/>
      <c r="H156" s="1517"/>
      <c r="I156" s="1519"/>
      <c r="J156" s="1519"/>
      <c r="K156" s="1516"/>
      <c r="L156" s="1516"/>
      <c r="M156" s="1516"/>
      <c r="N156" s="1516"/>
      <c r="O156" s="1516"/>
      <c r="P156" s="1516"/>
      <c r="Q156" s="869"/>
      <c r="R156" s="1188"/>
      <c r="S156" s="866" t="s">
        <v>35</v>
      </c>
      <c r="T156" s="314"/>
      <c r="U156" s="314"/>
      <c r="V156" s="314"/>
      <c r="W156" s="314"/>
      <c r="X156" s="314"/>
      <c r="Y156" s="314"/>
      <c r="Z156" s="314"/>
      <c r="AA156" s="314"/>
      <c r="AB156" s="314"/>
      <c r="AC156" s="314"/>
      <c r="AD156" s="314"/>
      <c r="AE156" s="314"/>
      <c r="AF156" s="314"/>
      <c r="AG156" s="314"/>
      <c r="AH156" s="314"/>
      <c r="AI156" s="314"/>
      <c r="AJ156" s="314"/>
      <c r="AK156" s="314"/>
      <c r="AL156" s="314"/>
      <c r="AM156" s="314"/>
      <c r="AN156" s="314"/>
      <c r="AO156" s="314"/>
      <c r="AP156" s="314"/>
      <c r="AQ156" s="314"/>
      <c r="AR156" s="314"/>
      <c r="AS156" s="314"/>
      <c r="AT156" s="314"/>
      <c r="AU156" s="314"/>
      <c r="AV156" s="314"/>
      <c r="AW156" s="314"/>
      <c r="AX156" s="314"/>
      <c r="AY156" s="1580"/>
      <c r="AZ156" s="862"/>
      <c r="BA156" s="862"/>
      <c r="BB156" s="862"/>
      <c r="BC156" s="862"/>
      <c r="BD156" s="862"/>
      <c r="BE156" s="862"/>
      <c r="BF156" s="862"/>
    </row>
    <row r="157" spans="1:58" s="870" customFormat="1" ht="15" customHeight="1">
      <c r="A157" s="1511" t="s">
        <v>1275</v>
      </c>
      <c r="B157" s="1513" t="s">
        <v>515</v>
      </c>
      <c r="C157" s="1515" t="s">
        <v>227</v>
      </c>
      <c r="D157" s="966">
        <v>1</v>
      </c>
      <c r="E157" s="1065">
        <v>42153</v>
      </c>
      <c r="F157" s="1518">
        <v>42354</v>
      </c>
      <c r="G157" s="1518"/>
      <c r="H157" s="1065">
        <v>42154</v>
      </c>
      <c r="I157" s="1518">
        <v>42354</v>
      </c>
      <c r="J157" s="1518"/>
      <c r="K157" s="966">
        <f>O157</f>
        <v>1</v>
      </c>
      <c r="L157" s="966">
        <f>P157</f>
        <v>0</v>
      </c>
      <c r="M157" s="966">
        <f>D157-L157</f>
        <v>1</v>
      </c>
      <c r="N157" s="966">
        <f>L157/D157*100</f>
        <v>0</v>
      </c>
      <c r="O157" s="966">
        <f>SUM(T157:AX157)</f>
        <v>1</v>
      </c>
      <c r="P157" s="966">
        <f>SUM(T158:AX158)</f>
        <v>0</v>
      </c>
      <c r="Q157" s="869"/>
      <c r="R157" s="1188">
        <f t="shared" si="10"/>
        <v>0</v>
      </c>
      <c r="S157" s="49" t="s">
        <v>34</v>
      </c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>
        <v>1</v>
      </c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1546"/>
      <c r="AZ157" s="862"/>
      <c r="BA157" s="862"/>
      <c r="BB157" s="862"/>
      <c r="BC157" s="862"/>
      <c r="BD157" s="862"/>
      <c r="BE157" s="862"/>
      <c r="BF157" s="862"/>
    </row>
    <row r="158" spans="1:58" s="870" customFormat="1" ht="15" customHeight="1">
      <c r="A158" s="1512"/>
      <c r="B158" s="1524"/>
      <c r="C158" s="1516"/>
      <c r="D158" s="1516"/>
      <c r="E158" s="1517"/>
      <c r="F158" s="1519"/>
      <c r="G158" s="1519"/>
      <c r="H158" s="1517"/>
      <c r="I158" s="1519"/>
      <c r="J158" s="1519"/>
      <c r="K158" s="1516"/>
      <c r="L158" s="1516"/>
      <c r="M158" s="1516"/>
      <c r="N158" s="1516"/>
      <c r="O158" s="1516"/>
      <c r="P158" s="1516"/>
      <c r="Q158" s="869"/>
      <c r="R158" s="1188"/>
      <c r="S158" s="866" t="s">
        <v>35</v>
      </c>
      <c r="T158" s="314"/>
      <c r="U158" s="314"/>
      <c r="V158" s="314"/>
      <c r="W158" s="314"/>
      <c r="X158" s="314"/>
      <c r="Y158" s="314"/>
      <c r="Z158" s="314"/>
      <c r="AA158" s="314"/>
      <c r="AB158" s="314"/>
      <c r="AC158" s="314"/>
      <c r="AD158" s="314"/>
      <c r="AE158" s="314"/>
      <c r="AF158" s="314"/>
      <c r="AG158" s="314"/>
      <c r="AH158" s="314"/>
      <c r="AI158" s="314"/>
      <c r="AJ158" s="314"/>
      <c r="AK158" s="314"/>
      <c r="AL158" s="314"/>
      <c r="AM158" s="314"/>
      <c r="AN158" s="314"/>
      <c r="AO158" s="314"/>
      <c r="AP158" s="314"/>
      <c r="AQ158" s="314"/>
      <c r="AR158" s="314"/>
      <c r="AS158" s="314"/>
      <c r="AT158" s="314"/>
      <c r="AU158" s="314"/>
      <c r="AV158" s="314"/>
      <c r="AW158" s="314"/>
      <c r="AX158" s="314"/>
      <c r="AY158" s="1580"/>
      <c r="AZ158" s="862"/>
      <c r="BA158" s="862"/>
      <c r="BB158" s="862"/>
      <c r="BC158" s="862"/>
      <c r="BD158" s="862"/>
      <c r="BE158" s="862"/>
      <c r="BF158" s="862"/>
    </row>
    <row r="159" spans="1:58" s="870" customFormat="1" ht="15" customHeight="1">
      <c r="A159" s="1511" t="s">
        <v>1276</v>
      </c>
      <c r="B159" s="1513" t="s">
        <v>516</v>
      </c>
      <c r="C159" s="1515" t="s">
        <v>1345</v>
      </c>
      <c r="D159" s="966">
        <v>0.01</v>
      </c>
      <c r="E159" s="1065">
        <v>42147</v>
      </c>
      <c r="F159" s="1518">
        <v>42350</v>
      </c>
      <c r="G159" s="1518"/>
      <c r="H159" s="1065">
        <v>42148</v>
      </c>
      <c r="I159" s="1518">
        <v>42354</v>
      </c>
      <c r="J159" s="1518"/>
      <c r="K159" s="966">
        <f>O159</f>
        <v>0.01</v>
      </c>
      <c r="L159" s="966">
        <f>P159</f>
        <v>0</v>
      </c>
      <c r="M159" s="966">
        <f>D159-L159</f>
        <v>0.01</v>
      </c>
      <c r="N159" s="966">
        <f>L159/D159*100</f>
        <v>0</v>
      </c>
      <c r="O159" s="966">
        <f>SUM(T159:AX159)</f>
        <v>0.01</v>
      </c>
      <c r="P159" s="966">
        <f>SUM(T160:AX160)</f>
        <v>0</v>
      </c>
      <c r="Q159" s="869"/>
      <c r="R159" s="1188">
        <f t="shared" si="10"/>
        <v>0</v>
      </c>
      <c r="S159" s="49" t="s">
        <v>34</v>
      </c>
      <c r="T159" s="893"/>
      <c r="U159" s="893"/>
      <c r="V159" s="893"/>
      <c r="W159" s="893"/>
      <c r="X159" s="893"/>
      <c r="Y159" s="893"/>
      <c r="Z159" s="893"/>
      <c r="AA159" s="893"/>
      <c r="AB159" s="893"/>
      <c r="AC159" s="893"/>
      <c r="AD159" s="893"/>
      <c r="AE159" s="893">
        <v>2E-3</v>
      </c>
      <c r="AF159" s="893">
        <v>2E-3</v>
      </c>
      <c r="AG159" s="893">
        <v>2E-3</v>
      </c>
      <c r="AH159" s="893">
        <v>2E-3</v>
      </c>
      <c r="AI159" s="893">
        <v>2E-3</v>
      </c>
      <c r="AJ159" s="893"/>
      <c r="AK159" s="893"/>
      <c r="AL159" s="893"/>
      <c r="AM159" s="893"/>
      <c r="AN159" s="893"/>
      <c r="AO159" s="893"/>
      <c r="AP159" s="893"/>
      <c r="AQ159" s="893"/>
      <c r="AR159" s="893"/>
      <c r="AS159" s="893"/>
      <c r="AT159" s="893"/>
      <c r="AU159" s="893"/>
      <c r="AV159" s="893"/>
      <c r="AW159" s="893"/>
      <c r="AX159" s="893"/>
      <c r="AY159" s="1546"/>
      <c r="AZ159" s="862"/>
      <c r="BA159" s="862"/>
      <c r="BB159" s="862"/>
      <c r="BC159" s="862"/>
      <c r="BD159" s="862"/>
      <c r="BE159" s="862"/>
      <c r="BF159" s="862"/>
    </row>
    <row r="160" spans="1:58" s="870" customFormat="1" ht="15" customHeight="1">
      <c r="A160" s="1512"/>
      <c r="B160" s="1520"/>
      <c r="C160" s="1516"/>
      <c r="D160" s="1516"/>
      <c r="E160" s="1517"/>
      <c r="F160" s="1519"/>
      <c r="G160" s="1519"/>
      <c r="H160" s="1517"/>
      <c r="I160" s="1519"/>
      <c r="J160" s="1519"/>
      <c r="K160" s="1516"/>
      <c r="L160" s="1516"/>
      <c r="M160" s="1516"/>
      <c r="N160" s="1516"/>
      <c r="O160" s="1516"/>
      <c r="P160" s="1516"/>
      <c r="Q160" s="869"/>
      <c r="R160" s="1188"/>
      <c r="S160" s="866" t="s">
        <v>35</v>
      </c>
      <c r="T160" s="894"/>
      <c r="U160" s="894"/>
      <c r="V160" s="894"/>
      <c r="W160" s="894"/>
      <c r="X160" s="894"/>
      <c r="Y160" s="894"/>
      <c r="Z160" s="314"/>
      <c r="AA160" s="314"/>
      <c r="AB160" s="894"/>
      <c r="AC160" s="894"/>
      <c r="AD160" s="894"/>
      <c r="AE160" s="894"/>
      <c r="AF160" s="894"/>
      <c r="AG160" s="894"/>
      <c r="AH160" s="894"/>
      <c r="AI160" s="894"/>
      <c r="AJ160" s="894"/>
      <c r="AK160" s="894"/>
      <c r="AL160" s="894"/>
      <c r="AM160" s="894"/>
      <c r="AN160" s="894"/>
      <c r="AO160" s="894"/>
      <c r="AP160" s="894"/>
      <c r="AQ160" s="894"/>
      <c r="AR160" s="894"/>
      <c r="AS160" s="894"/>
      <c r="AT160" s="894"/>
      <c r="AU160" s="894"/>
      <c r="AV160" s="894"/>
      <c r="AW160" s="894"/>
      <c r="AX160" s="894"/>
      <c r="AY160" s="1580"/>
      <c r="AZ160" s="862"/>
      <c r="BA160" s="862"/>
      <c r="BB160" s="862"/>
      <c r="BC160" s="862"/>
      <c r="BD160" s="862"/>
      <c r="BE160" s="862"/>
      <c r="BF160" s="862"/>
    </row>
    <row r="161" spans="1:58" s="870" customFormat="1" ht="15" customHeight="1">
      <c r="A161" s="1511" t="s">
        <v>1277</v>
      </c>
      <c r="B161" s="1513" t="s">
        <v>514</v>
      </c>
      <c r="C161" s="1515" t="s">
        <v>33</v>
      </c>
      <c r="D161" s="966">
        <v>0.41299999999999998</v>
      </c>
      <c r="E161" s="1065">
        <v>42153</v>
      </c>
      <c r="F161" s="1518">
        <v>42350</v>
      </c>
      <c r="G161" s="1518"/>
      <c r="H161" s="1065">
        <v>42155</v>
      </c>
      <c r="I161" s="1518">
        <v>42353</v>
      </c>
      <c r="J161" s="1518"/>
      <c r="K161" s="966">
        <f>O161</f>
        <v>0.41000000000000003</v>
      </c>
      <c r="L161" s="966">
        <f>P161</f>
        <v>0</v>
      </c>
      <c r="M161" s="966">
        <f>D161-L161</f>
        <v>0.41299999999999998</v>
      </c>
      <c r="N161" s="966">
        <f>L161/D161*100</f>
        <v>0</v>
      </c>
      <c r="O161" s="966">
        <f>SUM(T161:AX161)</f>
        <v>0.41000000000000003</v>
      </c>
      <c r="P161" s="966">
        <f>SUM(T162:AX162)</f>
        <v>0</v>
      </c>
      <c r="Q161" s="869"/>
      <c r="R161" s="1188">
        <f t="shared" si="10"/>
        <v>0</v>
      </c>
      <c r="S161" s="49" t="s">
        <v>34</v>
      </c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>
        <v>0.1</v>
      </c>
      <c r="AF161" s="50">
        <v>0.1</v>
      </c>
      <c r="AG161" s="50">
        <v>0.1</v>
      </c>
      <c r="AH161" s="50">
        <v>0.11</v>
      </c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1546"/>
      <c r="AZ161" s="862"/>
      <c r="BA161" s="862"/>
      <c r="BB161" s="862"/>
      <c r="BC161" s="862"/>
      <c r="BD161" s="862"/>
      <c r="BE161" s="862"/>
      <c r="BF161" s="862"/>
    </row>
    <row r="162" spans="1:58" s="870" customFormat="1" ht="15" customHeight="1">
      <c r="A162" s="1512"/>
      <c r="B162" s="1514"/>
      <c r="C162" s="1516"/>
      <c r="D162" s="1516"/>
      <c r="E162" s="1517"/>
      <c r="F162" s="1519"/>
      <c r="G162" s="1519"/>
      <c r="H162" s="1517"/>
      <c r="I162" s="1519"/>
      <c r="J162" s="1519"/>
      <c r="K162" s="1516"/>
      <c r="L162" s="1516"/>
      <c r="M162" s="1516"/>
      <c r="N162" s="1516"/>
      <c r="O162" s="1516"/>
      <c r="P162" s="1516"/>
      <c r="Q162" s="869"/>
      <c r="R162" s="1188"/>
      <c r="S162" s="866" t="s">
        <v>35</v>
      </c>
      <c r="T162" s="314"/>
      <c r="U162" s="314"/>
      <c r="V162" s="314"/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4"/>
      <c r="AJ162" s="314"/>
      <c r="AK162" s="314"/>
      <c r="AL162" s="314"/>
      <c r="AM162" s="314"/>
      <c r="AN162" s="314"/>
      <c r="AO162" s="314"/>
      <c r="AP162" s="314"/>
      <c r="AQ162" s="314"/>
      <c r="AR162" s="314"/>
      <c r="AS162" s="314"/>
      <c r="AT162" s="314"/>
      <c r="AU162" s="314"/>
      <c r="AV162" s="314"/>
      <c r="AW162" s="314"/>
      <c r="AX162" s="314"/>
      <c r="AY162" s="1580"/>
      <c r="AZ162" s="862"/>
      <c r="BA162" s="862"/>
      <c r="BB162" s="862"/>
      <c r="BC162" s="862"/>
      <c r="BD162" s="862"/>
      <c r="BE162" s="862"/>
      <c r="BF162" s="862"/>
    </row>
    <row r="163" spans="1:58" s="870" customFormat="1" ht="15" customHeight="1">
      <c r="A163" s="1511" t="s">
        <v>1278</v>
      </c>
      <c r="B163" s="1513" t="s">
        <v>668</v>
      </c>
      <c r="C163" s="1515" t="s">
        <v>889</v>
      </c>
      <c r="D163" s="966">
        <v>460</v>
      </c>
      <c r="E163" s="1065">
        <v>42155</v>
      </c>
      <c r="F163" s="1518">
        <v>42361</v>
      </c>
      <c r="G163" s="1518"/>
      <c r="H163" s="1065">
        <v>42156</v>
      </c>
      <c r="I163" s="1518">
        <v>42363</v>
      </c>
      <c r="J163" s="1518"/>
      <c r="K163" s="966">
        <f>O163</f>
        <v>460</v>
      </c>
      <c r="L163" s="966">
        <f>P163</f>
        <v>0</v>
      </c>
      <c r="M163" s="966">
        <f>D163-L163</f>
        <v>460</v>
      </c>
      <c r="N163" s="966">
        <f>L163/D163*100</f>
        <v>0</v>
      </c>
      <c r="O163" s="966">
        <f>SUM(T163:AX163)</f>
        <v>460</v>
      </c>
      <c r="P163" s="966">
        <f>SUM(T164:AX164)</f>
        <v>0</v>
      </c>
      <c r="Q163" s="869"/>
      <c r="R163" s="1188">
        <f t="shared" si="10"/>
        <v>0</v>
      </c>
      <c r="S163" s="49" t="s">
        <v>34</v>
      </c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>
        <v>150</v>
      </c>
      <c r="AQ163" s="50">
        <v>150</v>
      </c>
      <c r="AR163" s="50">
        <v>160</v>
      </c>
      <c r="AS163" s="50"/>
      <c r="AT163" s="50"/>
      <c r="AU163" s="50"/>
      <c r="AV163" s="50"/>
      <c r="AW163" s="50"/>
      <c r="AX163" s="50"/>
      <c r="AY163" s="1546"/>
      <c r="AZ163" s="862"/>
      <c r="BA163" s="862"/>
      <c r="BB163" s="862"/>
      <c r="BC163" s="862"/>
      <c r="BD163" s="862"/>
      <c r="BE163" s="862"/>
      <c r="BF163" s="862"/>
    </row>
    <row r="164" spans="1:58" s="870" customFormat="1" ht="15" customHeight="1">
      <c r="A164" s="1512"/>
      <c r="B164" s="1520"/>
      <c r="C164" s="1516"/>
      <c r="D164" s="1516"/>
      <c r="E164" s="1517"/>
      <c r="F164" s="1519"/>
      <c r="G164" s="1519"/>
      <c r="H164" s="1517"/>
      <c r="I164" s="1519"/>
      <c r="J164" s="1519"/>
      <c r="K164" s="1516"/>
      <c r="L164" s="1516"/>
      <c r="M164" s="1516"/>
      <c r="N164" s="1516"/>
      <c r="O164" s="1516"/>
      <c r="P164" s="1516"/>
      <c r="Q164" s="869"/>
      <c r="R164" s="1188"/>
      <c r="S164" s="866" t="s">
        <v>35</v>
      </c>
      <c r="T164" s="314"/>
      <c r="U164" s="314"/>
      <c r="V164" s="314"/>
      <c r="W164" s="314"/>
      <c r="X164" s="314"/>
      <c r="Y164" s="314"/>
      <c r="Z164" s="314"/>
      <c r="AA164" s="314"/>
      <c r="AB164" s="314"/>
      <c r="AC164" s="314"/>
      <c r="AD164" s="314"/>
      <c r="AE164" s="314"/>
      <c r="AF164" s="314"/>
      <c r="AG164" s="314"/>
      <c r="AH164" s="314"/>
      <c r="AI164" s="314"/>
      <c r="AJ164" s="314"/>
      <c r="AK164" s="314"/>
      <c r="AL164" s="314"/>
      <c r="AM164" s="314"/>
      <c r="AN164" s="314"/>
      <c r="AO164" s="314"/>
      <c r="AP164" s="314"/>
      <c r="AQ164" s="314"/>
      <c r="AR164" s="314"/>
      <c r="AS164" s="314"/>
      <c r="AT164" s="314"/>
      <c r="AU164" s="314"/>
      <c r="AV164" s="314"/>
      <c r="AW164" s="314"/>
      <c r="AX164" s="314"/>
      <c r="AY164" s="1580"/>
      <c r="AZ164" s="862"/>
      <c r="BA164" s="862"/>
      <c r="BB164" s="862"/>
      <c r="BC164" s="862"/>
      <c r="BD164" s="862"/>
      <c r="BE164" s="862"/>
      <c r="BF164" s="862"/>
    </row>
    <row r="165" spans="1:58" s="870" customFormat="1" ht="15" customHeight="1">
      <c r="A165" s="1511" t="s">
        <v>1279</v>
      </c>
      <c r="B165" s="1513" t="s">
        <v>577</v>
      </c>
      <c r="C165" s="1515" t="s">
        <v>38</v>
      </c>
      <c r="D165" s="966">
        <v>0.7</v>
      </c>
      <c r="E165" s="1065">
        <v>42156</v>
      </c>
      <c r="F165" s="1518">
        <v>42364</v>
      </c>
      <c r="G165" s="1518"/>
      <c r="H165" s="1065">
        <v>42158</v>
      </c>
      <c r="I165" s="1518">
        <v>42364</v>
      </c>
      <c r="J165" s="1518"/>
      <c r="K165" s="966">
        <f>O165</f>
        <v>0.7</v>
      </c>
      <c r="L165" s="966">
        <f>P165</f>
        <v>0</v>
      </c>
      <c r="M165" s="966">
        <f>D165-L165</f>
        <v>0.7</v>
      </c>
      <c r="N165" s="966">
        <f>L165/D165*100</f>
        <v>0</v>
      </c>
      <c r="O165" s="966">
        <f>SUM(T165:AX165)</f>
        <v>0.7</v>
      </c>
      <c r="P165" s="966">
        <f>SUM(T166:AX166)</f>
        <v>0</v>
      </c>
      <c r="Q165" s="869"/>
      <c r="R165" s="1188">
        <f t="shared" si="10"/>
        <v>0</v>
      </c>
      <c r="S165" s="49" t="s">
        <v>34</v>
      </c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>
        <v>0.7</v>
      </c>
      <c r="AT165" s="50"/>
      <c r="AU165" s="50"/>
      <c r="AV165" s="50"/>
      <c r="AW165" s="50"/>
      <c r="AX165" s="50"/>
      <c r="AY165" s="1546"/>
      <c r="AZ165" s="862"/>
      <c r="BA165" s="862"/>
      <c r="BB165" s="862"/>
      <c r="BC165" s="862"/>
      <c r="BD165" s="862"/>
      <c r="BE165" s="862"/>
      <c r="BF165" s="862"/>
    </row>
    <row r="166" spans="1:58" s="870" customFormat="1" ht="15" customHeight="1">
      <c r="A166" s="1512"/>
      <c r="B166" s="1514"/>
      <c r="C166" s="1516"/>
      <c r="D166" s="1516"/>
      <c r="E166" s="1517"/>
      <c r="F166" s="1519"/>
      <c r="G166" s="1519"/>
      <c r="H166" s="1517"/>
      <c r="I166" s="1519"/>
      <c r="J166" s="1519"/>
      <c r="K166" s="1516"/>
      <c r="L166" s="1516"/>
      <c r="M166" s="1516"/>
      <c r="N166" s="1516"/>
      <c r="O166" s="1516"/>
      <c r="P166" s="1516"/>
      <c r="Q166" s="869"/>
      <c r="R166" s="1188"/>
      <c r="S166" s="866" t="s">
        <v>35</v>
      </c>
      <c r="T166" s="314"/>
      <c r="U166" s="314"/>
      <c r="V166" s="314"/>
      <c r="W166" s="314"/>
      <c r="X166" s="314"/>
      <c r="Y166" s="314"/>
      <c r="Z166" s="314"/>
      <c r="AA166" s="314"/>
      <c r="AB166" s="314"/>
      <c r="AC166" s="314"/>
      <c r="AD166" s="314"/>
      <c r="AE166" s="314"/>
      <c r="AF166" s="314"/>
      <c r="AG166" s="314"/>
      <c r="AH166" s="314"/>
      <c r="AI166" s="314"/>
      <c r="AJ166" s="314"/>
      <c r="AK166" s="314"/>
      <c r="AL166" s="314"/>
      <c r="AM166" s="314"/>
      <c r="AN166" s="314"/>
      <c r="AO166" s="314"/>
      <c r="AP166" s="314"/>
      <c r="AQ166" s="314"/>
      <c r="AR166" s="314"/>
      <c r="AS166" s="314"/>
      <c r="AT166" s="314"/>
      <c r="AU166" s="314"/>
      <c r="AV166" s="314"/>
      <c r="AW166" s="314"/>
      <c r="AX166" s="314"/>
      <c r="AY166" s="1580"/>
      <c r="AZ166" s="862"/>
      <c r="BA166" s="862"/>
      <c r="BB166" s="862"/>
      <c r="BC166" s="862"/>
      <c r="BD166" s="862"/>
      <c r="BE166" s="862"/>
      <c r="BF166" s="862"/>
    </row>
    <row r="167" spans="1:58" s="870" customFormat="1" ht="15" customHeight="1">
      <c r="A167" s="1511" t="s">
        <v>1280</v>
      </c>
      <c r="B167" s="1523" t="s">
        <v>578</v>
      </c>
      <c r="C167" s="1515" t="s">
        <v>38</v>
      </c>
      <c r="D167" s="966">
        <v>3</v>
      </c>
      <c r="E167" s="1065">
        <v>42158</v>
      </c>
      <c r="F167" s="1518">
        <v>42365</v>
      </c>
      <c r="G167" s="1518"/>
      <c r="H167" s="1065">
        <v>42159</v>
      </c>
      <c r="I167" s="1518">
        <v>42365</v>
      </c>
      <c r="J167" s="1518"/>
      <c r="K167" s="966">
        <f>O167</f>
        <v>3</v>
      </c>
      <c r="L167" s="966">
        <f>P167</f>
        <v>0</v>
      </c>
      <c r="M167" s="966">
        <f>D167-L167</f>
        <v>3</v>
      </c>
      <c r="N167" s="966">
        <f>L167/D167*100</f>
        <v>0</v>
      </c>
      <c r="O167" s="966">
        <f>SUM(T167:AX167)</f>
        <v>3</v>
      </c>
      <c r="P167" s="966">
        <f>SUM(T168:AX168)</f>
        <v>0</v>
      </c>
      <c r="Q167" s="869"/>
      <c r="R167" s="1188">
        <f t="shared" ref="R167" si="11">P167/O167*100</f>
        <v>0</v>
      </c>
      <c r="S167" s="49" t="s">
        <v>34</v>
      </c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>
        <v>3</v>
      </c>
      <c r="AU167" s="50"/>
      <c r="AV167" s="50"/>
      <c r="AW167" s="50"/>
      <c r="AX167" s="50"/>
      <c r="AY167" s="1546"/>
      <c r="AZ167" s="862"/>
      <c r="BA167" s="862"/>
      <c r="BB167" s="862"/>
      <c r="BC167" s="862"/>
      <c r="BD167" s="862"/>
      <c r="BE167" s="862"/>
      <c r="BF167" s="862"/>
    </row>
    <row r="168" spans="1:58" s="870" customFormat="1" ht="15" customHeight="1">
      <c r="A168" s="1512"/>
      <c r="B168" s="1520"/>
      <c r="C168" s="1516"/>
      <c r="D168" s="1516"/>
      <c r="E168" s="1517"/>
      <c r="F168" s="1519"/>
      <c r="G168" s="1519"/>
      <c r="H168" s="1517"/>
      <c r="I168" s="1519"/>
      <c r="J168" s="1519"/>
      <c r="K168" s="1516"/>
      <c r="L168" s="1516"/>
      <c r="M168" s="1516"/>
      <c r="N168" s="1516"/>
      <c r="O168" s="1516"/>
      <c r="P168" s="1516"/>
      <c r="Q168" s="869"/>
      <c r="R168" s="1188"/>
      <c r="S168" s="866" t="s">
        <v>35</v>
      </c>
      <c r="T168" s="314"/>
      <c r="U168" s="314"/>
      <c r="V168" s="314"/>
      <c r="W168" s="314"/>
      <c r="X168" s="314"/>
      <c r="Y168" s="314"/>
      <c r="Z168" s="314"/>
      <c r="AA168" s="314"/>
      <c r="AB168" s="314"/>
      <c r="AC168" s="314"/>
      <c r="AD168" s="314"/>
      <c r="AE168" s="314"/>
      <c r="AF168" s="314"/>
      <c r="AG168" s="314"/>
      <c r="AH168" s="314"/>
      <c r="AI168" s="314"/>
      <c r="AJ168" s="314"/>
      <c r="AK168" s="314"/>
      <c r="AL168" s="314"/>
      <c r="AM168" s="314"/>
      <c r="AN168" s="314"/>
      <c r="AO168" s="314"/>
      <c r="AP168" s="314"/>
      <c r="AQ168" s="314"/>
      <c r="AR168" s="314"/>
      <c r="AS168" s="314"/>
      <c r="AT168" s="314"/>
      <c r="AU168" s="314"/>
      <c r="AV168" s="314"/>
      <c r="AW168" s="314"/>
      <c r="AX168" s="314"/>
      <c r="AY168" s="1580"/>
      <c r="AZ168" s="862"/>
      <c r="BA168" s="862"/>
      <c r="BB168" s="862"/>
      <c r="BC168" s="862"/>
      <c r="BD168" s="862"/>
      <c r="BE168" s="862"/>
      <c r="BF168" s="862"/>
    </row>
    <row r="169" spans="1:58" ht="19.149999999999999" customHeight="1">
      <c r="A169" s="865" t="s">
        <v>158</v>
      </c>
      <c r="B169" s="1030" t="s">
        <v>670</v>
      </c>
      <c r="C169" s="1030"/>
      <c r="D169" s="1030"/>
      <c r="E169" s="1030"/>
      <c r="F169" s="1030"/>
      <c r="G169" s="1030"/>
      <c r="H169" s="1030"/>
      <c r="I169" s="1030"/>
      <c r="J169" s="1030"/>
      <c r="K169" s="1030"/>
      <c r="L169" s="1030"/>
      <c r="M169" s="1030"/>
      <c r="N169" s="1030"/>
      <c r="O169" s="1030"/>
      <c r="P169" s="1030"/>
      <c r="Q169" s="1030"/>
      <c r="R169" s="1030"/>
      <c r="S169" s="1030"/>
      <c r="T169" s="1030"/>
      <c r="U169" s="1030"/>
      <c r="V169" s="1030"/>
      <c r="W169" s="1030"/>
      <c r="X169" s="1030"/>
      <c r="Y169" s="1030"/>
      <c r="Z169" s="1030"/>
      <c r="AA169" s="1030"/>
      <c r="AB169" s="1030"/>
      <c r="AC169" s="1030"/>
      <c r="AD169" s="1030"/>
      <c r="AE169" s="1030"/>
      <c r="AF169" s="1030"/>
      <c r="AG169" s="1030"/>
      <c r="AH169" s="1030"/>
      <c r="AI169" s="1030"/>
      <c r="AJ169" s="1030"/>
      <c r="AK169" s="1030"/>
      <c r="AL169" s="1030"/>
      <c r="AM169" s="1030"/>
      <c r="AN169" s="1030"/>
      <c r="AO169" s="1030"/>
      <c r="AP169" s="1030"/>
      <c r="AQ169" s="1030"/>
      <c r="AR169" s="1030"/>
      <c r="AS169" s="1030"/>
      <c r="AT169" s="1030"/>
      <c r="AU169" s="1030"/>
      <c r="AV169" s="1030"/>
      <c r="AW169" s="1030"/>
      <c r="AX169" s="1030"/>
      <c r="AY169" s="1521"/>
      <c r="AZ169" s="841"/>
      <c r="BA169" s="841"/>
      <c r="BB169" s="841"/>
      <c r="BC169" s="841"/>
      <c r="BD169" s="841"/>
      <c r="BE169" s="841"/>
      <c r="BF169" s="841"/>
    </row>
    <row r="170" spans="1:58" s="870" customFormat="1" ht="15" customHeight="1">
      <c r="A170" s="1511" t="s">
        <v>1281</v>
      </c>
      <c r="B170" s="1513" t="s">
        <v>671</v>
      </c>
      <c r="C170" s="1515" t="s">
        <v>1345</v>
      </c>
      <c r="D170" s="966">
        <v>0.42</v>
      </c>
      <c r="E170" s="1065">
        <v>42160</v>
      </c>
      <c r="F170" s="1518">
        <v>42343</v>
      </c>
      <c r="G170" s="1518"/>
      <c r="H170" s="1065">
        <v>42165</v>
      </c>
      <c r="I170" s="1518">
        <v>42345</v>
      </c>
      <c r="J170" s="1518"/>
      <c r="K170" s="966">
        <f>O170</f>
        <v>0.42000000000000004</v>
      </c>
      <c r="L170" s="966">
        <f>P170</f>
        <v>0</v>
      </c>
      <c r="M170" s="966">
        <f>D170-L170</f>
        <v>0.42</v>
      </c>
      <c r="N170" s="966">
        <f>L170/D170*100</f>
        <v>0</v>
      </c>
      <c r="O170" s="966">
        <f>SUM(T170:AX170)</f>
        <v>0.42000000000000004</v>
      </c>
      <c r="P170" s="966">
        <f>SUM(T171:AX171)</f>
        <v>0</v>
      </c>
      <c r="Q170" s="869"/>
      <c r="R170" s="1188">
        <f t="shared" ref="R170:R178" si="12">P170/O170*100</f>
        <v>0</v>
      </c>
      <c r="S170" s="49" t="s">
        <v>34</v>
      </c>
      <c r="T170" s="50"/>
      <c r="U170" s="50"/>
      <c r="V170" s="50"/>
      <c r="W170" s="50"/>
      <c r="X170" s="50">
        <v>0.14000000000000001</v>
      </c>
      <c r="Y170" s="50">
        <v>0.14000000000000001</v>
      </c>
      <c r="Z170" s="50">
        <v>0.14000000000000001</v>
      </c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1546"/>
      <c r="AZ170" s="862"/>
      <c r="BA170" s="862"/>
      <c r="BB170" s="862"/>
      <c r="BC170" s="862"/>
      <c r="BD170" s="862"/>
      <c r="BE170" s="862"/>
      <c r="BF170" s="862"/>
    </row>
    <row r="171" spans="1:58" s="870" customFormat="1" ht="15" customHeight="1">
      <c r="A171" s="1512"/>
      <c r="B171" s="1522"/>
      <c r="C171" s="1516"/>
      <c r="D171" s="1516"/>
      <c r="E171" s="1517"/>
      <c r="F171" s="1519"/>
      <c r="G171" s="1519"/>
      <c r="H171" s="1517"/>
      <c r="I171" s="1519"/>
      <c r="J171" s="1519"/>
      <c r="K171" s="1516"/>
      <c r="L171" s="1516"/>
      <c r="M171" s="1516"/>
      <c r="N171" s="1516"/>
      <c r="O171" s="1516"/>
      <c r="P171" s="1516"/>
      <c r="Q171" s="869"/>
      <c r="R171" s="1188"/>
      <c r="S171" s="866" t="s">
        <v>35</v>
      </c>
      <c r="T171" s="314"/>
      <c r="U171" s="314"/>
      <c r="V171" s="314"/>
      <c r="W171" s="314"/>
      <c r="X171" s="314"/>
      <c r="Y171" s="314"/>
      <c r="Z171" s="314"/>
      <c r="AA171" s="314"/>
      <c r="AB171" s="314"/>
      <c r="AC171" s="314"/>
      <c r="AD171" s="314"/>
      <c r="AE171" s="314"/>
      <c r="AF171" s="314"/>
      <c r="AG171" s="314"/>
      <c r="AH171" s="314"/>
      <c r="AI171" s="314"/>
      <c r="AJ171" s="314"/>
      <c r="AK171" s="314"/>
      <c r="AL171" s="314"/>
      <c r="AM171" s="314"/>
      <c r="AN171" s="314"/>
      <c r="AO171" s="314"/>
      <c r="AP171" s="314"/>
      <c r="AQ171" s="314"/>
      <c r="AR171" s="314"/>
      <c r="AS171" s="314"/>
      <c r="AT171" s="314"/>
      <c r="AU171" s="314"/>
      <c r="AV171" s="314"/>
      <c r="AW171" s="314"/>
      <c r="AX171" s="314"/>
      <c r="AY171" s="1547"/>
      <c r="AZ171" s="862"/>
      <c r="BA171" s="862"/>
      <c r="BB171" s="862"/>
      <c r="BC171" s="862"/>
      <c r="BD171" s="862"/>
      <c r="BE171" s="862"/>
      <c r="BF171" s="862"/>
    </row>
    <row r="172" spans="1:58" s="870" customFormat="1" ht="15" customHeight="1">
      <c r="A172" s="1511" t="s">
        <v>1282</v>
      </c>
      <c r="B172" s="1513" t="s">
        <v>672</v>
      </c>
      <c r="C172" s="1515" t="s">
        <v>1345</v>
      </c>
      <c r="D172" s="966">
        <v>0.49</v>
      </c>
      <c r="E172" s="1065">
        <v>42160</v>
      </c>
      <c r="F172" s="1518">
        <v>42346</v>
      </c>
      <c r="G172" s="1518"/>
      <c r="H172" s="1065">
        <v>42161</v>
      </c>
      <c r="I172" s="1518">
        <v>42347</v>
      </c>
      <c r="J172" s="1518"/>
      <c r="K172" s="966">
        <f>O172</f>
        <v>0.49</v>
      </c>
      <c r="L172" s="966">
        <f>P172</f>
        <v>0</v>
      </c>
      <c r="M172" s="966">
        <f>D172-L172</f>
        <v>0.49</v>
      </c>
      <c r="N172" s="966">
        <f>L172/D172*100</f>
        <v>0</v>
      </c>
      <c r="O172" s="966">
        <f>SUM(T172:AX172)</f>
        <v>0.49</v>
      </c>
      <c r="P172" s="966">
        <f>SUM(T173:AX173)</f>
        <v>0</v>
      </c>
      <c r="Q172" s="869"/>
      <c r="R172" s="1188">
        <f t="shared" si="12"/>
        <v>0</v>
      </c>
      <c r="S172" s="49" t="s">
        <v>34</v>
      </c>
      <c r="T172" s="50"/>
      <c r="U172" s="50"/>
      <c r="V172" s="50"/>
      <c r="W172" s="50"/>
      <c r="X172" s="50"/>
      <c r="Y172" s="50"/>
      <c r="Z172" s="50"/>
      <c r="AA172" s="50">
        <v>0.25</v>
      </c>
      <c r="AB172" s="50">
        <v>0.24</v>
      </c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  <c r="AY172" s="1546"/>
      <c r="AZ172" s="862"/>
      <c r="BA172" s="862"/>
      <c r="BB172" s="862"/>
      <c r="BC172" s="862"/>
      <c r="BD172" s="862"/>
      <c r="BE172" s="862"/>
      <c r="BF172" s="862"/>
    </row>
    <row r="173" spans="1:58" s="870" customFormat="1" ht="15" customHeight="1">
      <c r="A173" s="1512"/>
      <c r="B173" s="1514"/>
      <c r="C173" s="1516"/>
      <c r="D173" s="1516"/>
      <c r="E173" s="1517"/>
      <c r="F173" s="1519"/>
      <c r="G173" s="1519"/>
      <c r="H173" s="1517"/>
      <c r="I173" s="1519"/>
      <c r="J173" s="1519"/>
      <c r="K173" s="1516"/>
      <c r="L173" s="1516"/>
      <c r="M173" s="1516"/>
      <c r="N173" s="1516"/>
      <c r="O173" s="1516"/>
      <c r="P173" s="1516"/>
      <c r="Q173" s="869"/>
      <c r="R173" s="1188"/>
      <c r="S173" s="866" t="s">
        <v>35</v>
      </c>
      <c r="T173" s="314"/>
      <c r="U173" s="314"/>
      <c r="V173" s="314"/>
      <c r="W173" s="314"/>
      <c r="X173" s="314"/>
      <c r="Y173" s="314"/>
      <c r="Z173" s="314"/>
      <c r="AA173" s="314"/>
      <c r="AB173" s="314"/>
      <c r="AC173" s="314"/>
      <c r="AD173" s="314"/>
      <c r="AE173" s="314"/>
      <c r="AF173" s="314"/>
      <c r="AG173" s="314"/>
      <c r="AH173" s="314"/>
      <c r="AI173" s="314"/>
      <c r="AJ173" s="314"/>
      <c r="AK173" s="314"/>
      <c r="AL173" s="314"/>
      <c r="AM173" s="314"/>
      <c r="AN173" s="314"/>
      <c r="AO173" s="314"/>
      <c r="AP173" s="314"/>
      <c r="AQ173" s="314"/>
      <c r="AR173" s="314"/>
      <c r="AS173" s="314"/>
      <c r="AT173" s="314"/>
      <c r="AU173" s="314"/>
      <c r="AV173" s="314"/>
      <c r="AW173" s="314"/>
      <c r="AX173" s="314"/>
      <c r="AY173" s="1581"/>
      <c r="AZ173" s="862"/>
      <c r="BA173" s="862"/>
      <c r="BB173" s="862"/>
      <c r="BC173" s="862"/>
      <c r="BD173" s="862"/>
      <c r="BE173" s="862"/>
      <c r="BF173" s="862"/>
    </row>
    <row r="174" spans="1:58" s="870" customFormat="1" ht="15" customHeight="1">
      <c r="A174" s="1511" t="s">
        <v>1283</v>
      </c>
      <c r="B174" s="1513" t="s">
        <v>673</v>
      </c>
      <c r="C174" s="1515" t="s">
        <v>1345</v>
      </c>
      <c r="D174" s="966">
        <v>0.42</v>
      </c>
      <c r="E174" s="1065">
        <v>42161</v>
      </c>
      <c r="F174" s="1518">
        <v>42348</v>
      </c>
      <c r="G174" s="1518"/>
      <c r="H174" s="1065">
        <v>42163</v>
      </c>
      <c r="I174" s="1518">
        <v>42349</v>
      </c>
      <c r="J174" s="1518"/>
      <c r="K174" s="966">
        <f>O174</f>
        <v>0.42</v>
      </c>
      <c r="L174" s="966">
        <f>P174</f>
        <v>0</v>
      </c>
      <c r="M174" s="966">
        <f>D174-L174</f>
        <v>0.42</v>
      </c>
      <c r="N174" s="966">
        <f>L174/D174*100</f>
        <v>0</v>
      </c>
      <c r="O174" s="966">
        <f>SUM(T174:AX174)</f>
        <v>0.42</v>
      </c>
      <c r="P174" s="966">
        <f>SUM(T175:AX175)</f>
        <v>0</v>
      </c>
      <c r="Q174" s="869"/>
      <c r="R174" s="1188">
        <f t="shared" si="12"/>
        <v>0</v>
      </c>
      <c r="S174" s="49" t="s">
        <v>34</v>
      </c>
      <c r="T174" s="50"/>
      <c r="U174" s="50"/>
      <c r="V174" s="50"/>
      <c r="W174" s="50"/>
      <c r="X174" s="50"/>
      <c r="Y174" s="50"/>
      <c r="Z174" s="50"/>
      <c r="AA174" s="50"/>
      <c r="AB174" s="50"/>
      <c r="AC174" s="50">
        <v>0.21</v>
      </c>
      <c r="AD174" s="50">
        <v>0.21</v>
      </c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1546"/>
      <c r="AZ174" s="862"/>
      <c r="BA174" s="862"/>
      <c r="BB174" s="862"/>
      <c r="BC174" s="862"/>
      <c r="BD174" s="862"/>
      <c r="BE174" s="862"/>
      <c r="BF174" s="862"/>
    </row>
    <row r="175" spans="1:58" s="870" customFormat="1" ht="15" customHeight="1">
      <c r="A175" s="1512"/>
      <c r="B175" s="1520"/>
      <c r="C175" s="1516"/>
      <c r="D175" s="1516"/>
      <c r="E175" s="1517"/>
      <c r="F175" s="1519"/>
      <c r="G175" s="1519"/>
      <c r="H175" s="1517"/>
      <c r="I175" s="1519"/>
      <c r="J175" s="1519"/>
      <c r="K175" s="1516"/>
      <c r="L175" s="1516"/>
      <c r="M175" s="1516"/>
      <c r="N175" s="1516"/>
      <c r="O175" s="1516"/>
      <c r="P175" s="1516"/>
      <c r="Q175" s="869"/>
      <c r="R175" s="1188"/>
      <c r="S175" s="866" t="s">
        <v>35</v>
      </c>
      <c r="T175" s="314"/>
      <c r="U175" s="314"/>
      <c r="V175" s="314"/>
      <c r="W175" s="314"/>
      <c r="X175" s="314"/>
      <c r="Y175" s="314"/>
      <c r="Z175" s="314"/>
      <c r="AA175" s="314"/>
      <c r="AB175" s="314"/>
      <c r="AC175" s="314"/>
      <c r="AD175" s="314"/>
      <c r="AE175" s="314"/>
      <c r="AF175" s="314"/>
      <c r="AG175" s="314"/>
      <c r="AH175" s="314"/>
      <c r="AI175" s="314"/>
      <c r="AJ175" s="314"/>
      <c r="AK175" s="314"/>
      <c r="AL175" s="314"/>
      <c r="AM175" s="314"/>
      <c r="AN175" s="314"/>
      <c r="AO175" s="314"/>
      <c r="AP175" s="314"/>
      <c r="AQ175" s="314"/>
      <c r="AR175" s="314"/>
      <c r="AS175" s="314"/>
      <c r="AT175" s="314"/>
      <c r="AU175" s="314"/>
      <c r="AV175" s="314"/>
      <c r="AW175" s="314"/>
      <c r="AX175" s="314"/>
      <c r="AY175" s="1580"/>
      <c r="AZ175" s="862"/>
      <c r="BA175" s="862"/>
      <c r="BB175" s="862"/>
      <c r="BC175" s="862"/>
      <c r="BD175" s="862"/>
      <c r="BE175" s="862"/>
      <c r="BF175" s="862"/>
    </row>
    <row r="176" spans="1:58" s="870" customFormat="1" ht="15" customHeight="1">
      <c r="A176" s="1511" t="s">
        <v>1284</v>
      </c>
      <c r="B176" s="1513" t="s">
        <v>674</v>
      </c>
      <c r="C176" s="1515" t="s">
        <v>38</v>
      </c>
      <c r="D176" s="966">
        <v>96</v>
      </c>
      <c r="E176" s="1065">
        <v>42163</v>
      </c>
      <c r="F176" s="1518">
        <v>42350</v>
      </c>
      <c r="G176" s="1518"/>
      <c r="H176" s="1065">
        <v>42164</v>
      </c>
      <c r="I176" s="1518">
        <v>42350</v>
      </c>
      <c r="J176" s="1518"/>
      <c r="K176" s="966">
        <f>O176</f>
        <v>96</v>
      </c>
      <c r="L176" s="966">
        <f>P176</f>
        <v>0</v>
      </c>
      <c r="M176" s="966">
        <f>D176-L176</f>
        <v>96</v>
      </c>
      <c r="N176" s="966">
        <f>L176/D176*100</f>
        <v>0</v>
      </c>
      <c r="O176" s="966">
        <f>SUM(T176:AX176)</f>
        <v>96</v>
      </c>
      <c r="P176" s="966">
        <f>SUM(T177:AX177)</f>
        <v>0</v>
      </c>
      <c r="Q176" s="869"/>
      <c r="R176" s="1188">
        <f t="shared" si="12"/>
        <v>0</v>
      </c>
      <c r="S176" s="49" t="s">
        <v>34</v>
      </c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>
        <v>96</v>
      </c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1546"/>
      <c r="AZ176" s="862"/>
      <c r="BA176" s="862"/>
      <c r="BB176" s="862"/>
      <c r="BC176" s="862"/>
      <c r="BD176" s="862"/>
      <c r="BE176" s="862"/>
      <c r="BF176" s="862"/>
    </row>
    <row r="177" spans="1:58" s="870" customFormat="1" ht="15" customHeight="1">
      <c r="A177" s="1512"/>
      <c r="B177" s="1514"/>
      <c r="C177" s="1516"/>
      <c r="D177" s="1516"/>
      <c r="E177" s="1517"/>
      <c r="F177" s="1519"/>
      <c r="G177" s="1519"/>
      <c r="H177" s="1517"/>
      <c r="I177" s="1519"/>
      <c r="J177" s="1519"/>
      <c r="K177" s="1516"/>
      <c r="L177" s="1516"/>
      <c r="M177" s="1516"/>
      <c r="N177" s="1516"/>
      <c r="O177" s="1516"/>
      <c r="P177" s="1516"/>
      <c r="Q177" s="869"/>
      <c r="R177" s="1188"/>
      <c r="S177" s="866" t="s">
        <v>35</v>
      </c>
      <c r="T177" s="314"/>
      <c r="U177" s="314"/>
      <c r="V177" s="314"/>
      <c r="W177" s="314"/>
      <c r="X177" s="314"/>
      <c r="Y177" s="314"/>
      <c r="Z177" s="314"/>
      <c r="AA177" s="314"/>
      <c r="AB177" s="314"/>
      <c r="AC177" s="314"/>
      <c r="AD177" s="314"/>
      <c r="AE177" s="314"/>
      <c r="AF177" s="314"/>
      <c r="AG177" s="314"/>
      <c r="AH177" s="314"/>
      <c r="AI177" s="314"/>
      <c r="AJ177" s="314"/>
      <c r="AK177" s="314"/>
      <c r="AL177" s="314"/>
      <c r="AM177" s="314"/>
      <c r="AN177" s="314"/>
      <c r="AO177" s="314"/>
      <c r="AP177" s="314"/>
      <c r="AQ177" s="314"/>
      <c r="AR177" s="314"/>
      <c r="AS177" s="314"/>
      <c r="AT177" s="314"/>
      <c r="AU177" s="314"/>
      <c r="AV177" s="314"/>
      <c r="AW177" s="314"/>
      <c r="AX177" s="314"/>
      <c r="AY177" s="1580"/>
      <c r="AZ177" s="862"/>
      <c r="BA177" s="862"/>
      <c r="BB177" s="862"/>
      <c r="BC177" s="862"/>
      <c r="BD177" s="862"/>
      <c r="BE177" s="862"/>
      <c r="BF177" s="862"/>
    </row>
    <row r="178" spans="1:58" s="870" customFormat="1" ht="15" customHeight="1">
      <c r="A178" s="1511" t="s">
        <v>1285</v>
      </c>
      <c r="B178" s="1513" t="s">
        <v>675</v>
      </c>
      <c r="C178" s="1515" t="s">
        <v>38</v>
      </c>
      <c r="D178" s="966">
        <v>96</v>
      </c>
      <c r="E178" s="1065">
        <v>42164</v>
      </c>
      <c r="F178" s="1518">
        <v>42351</v>
      </c>
      <c r="G178" s="1518"/>
      <c r="H178" s="1065">
        <v>42165</v>
      </c>
      <c r="I178" s="1518">
        <v>42351</v>
      </c>
      <c r="J178" s="1518"/>
      <c r="K178" s="966">
        <f>O178</f>
        <v>96</v>
      </c>
      <c r="L178" s="966">
        <f>P178</f>
        <v>0</v>
      </c>
      <c r="M178" s="966">
        <f>D178-L178</f>
        <v>96</v>
      </c>
      <c r="N178" s="966">
        <f>L178/D178*100</f>
        <v>0</v>
      </c>
      <c r="O178" s="966">
        <f>SUM(T178:AX178)</f>
        <v>96</v>
      </c>
      <c r="P178" s="966">
        <f>SUM(T179:AX179)</f>
        <v>0</v>
      </c>
      <c r="Q178" s="869"/>
      <c r="R178" s="1188">
        <f t="shared" si="12"/>
        <v>0</v>
      </c>
      <c r="S178" s="49" t="s">
        <v>34</v>
      </c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>
        <v>96</v>
      </c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1546"/>
      <c r="AZ178" s="862"/>
      <c r="BA178" s="862"/>
      <c r="BB178" s="862"/>
      <c r="BC178" s="862"/>
      <c r="BD178" s="862"/>
      <c r="BE178" s="862"/>
      <c r="BF178" s="862"/>
    </row>
    <row r="179" spans="1:58" s="870" customFormat="1" ht="15" customHeight="1">
      <c r="A179" s="1512"/>
      <c r="B179" s="1514"/>
      <c r="C179" s="1516"/>
      <c r="D179" s="1516"/>
      <c r="E179" s="1517"/>
      <c r="F179" s="1519"/>
      <c r="G179" s="1519"/>
      <c r="H179" s="1517"/>
      <c r="I179" s="1519"/>
      <c r="J179" s="1519"/>
      <c r="K179" s="1516"/>
      <c r="L179" s="1516"/>
      <c r="M179" s="1516"/>
      <c r="N179" s="1516"/>
      <c r="O179" s="1516"/>
      <c r="P179" s="1516"/>
      <c r="Q179" s="869"/>
      <c r="R179" s="1188"/>
      <c r="S179" s="866" t="s">
        <v>35</v>
      </c>
      <c r="T179" s="314"/>
      <c r="U179" s="314"/>
      <c r="V179" s="314"/>
      <c r="W179" s="314"/>
      <c r="X179" s="314"/>
      <c r="Y179" s="314"/>
      <c r="Z179" s="314"/>
      <c r="AA179" s="314"/>
      <c r="AB179" s="314"/>
      <c r="AC179" s="314"/>
      <c r="AD179" s="314"/>
      <c r="AE179" s="314"/>
      <c r="AF179" s="314"/>
      <c r="AG179" s="314"/>
      <c r="AH179" s="314"/>
      <c r="AI179" s="314"/>
      <c r="AJ179" s="314"/>
      <c r="AK179" s="314"/>
      <c r="AL179" s="314"/>
      <c r="AM179" s="314"/>
      <c r="AN179" s="314"/>
      <c r="AO179" s="314"/>
      <c r="AP179" s="314"/>
      <c r="AQ179" s="314"/>
      <c r="AR179" s="314"/>
      <c r="AS179" s="314"/>
      <c r="AT179" s="314"/>
      <c r="AU179" s="314"/>
      <c r="AV179" s="314"/>
      <c r="AW179" s="314"/>
      <c r="AX179" s="314"/>
      <c r="AY179" s="1580"/>
      <c r="AZ179" s="862"/>
      <c r="BA179" s="862"/>
      <c r="BB179" s="862"/>
      <c r="BC179" s="862"/>
      <c r="BD179" s="862"/>
      <c r="BE179" s="862"/>
      <c r="BF179" s="862"/>
    </row>
    <row r="180" spans="1:58" ht="19.149999999999999" customHeight="1">
      <c r="A180" s="865" t="s">
        <v>159</v>
      </c>
      <c r="B180" s="1030" t="s">
        <v>1335</v>
      </c>
      <c r="C180" s="1030"/>
      <c r="D180" s="1030"/>
      <c r="E180" s="1030"/>
      <c r="F180" s="1030"/>
      <c r="G180" s="1030"/>
      <c r="H180" s="1030"/>
      <c r="I180" s="1030"/>
      <c r="J180" s="1030"/>
      <c r="K180" s="1030"/>
      <c r="L180" s="1030"/>
      <c r="M180" s="1030"/>
      <c r="N180" s="1030"/>
      <c r="O180" s="1030"/>
      <c r="P180" s="1030"/>
      <c r="Q180" s="1030"/>
      <c r="R180" s="1030"/>
      <c r="S180" s="1030"/>
      <c r="T180" s="1030"/>
      <c r="U180" s="1030"/>
      <c r="V180" s="1030"/>
      <c r="W180" s="1030"/>
      <c r="X180" s="1030"/>
      <c r="Y180" s="1030"/>
      <c r="Z180" s="1030"/>
      <c r="AA180" s="1030"/>
      <c r="AB180" s="1030"/>
      <c r="AC180" s="1030"/>
      <c r="AD180" s="1030"/>
      <c r="AE180" s="1030"/>
      <c r="AF180" s="1030"/>
      <c r="AG180" s="1030"/>
      <c r="AH180" s="1030"/>
      <c r="AI180" s="1030"/>
      <c r="AJ180" s="1030"/>
      <c r="AK180" s="1030"/>
      <c r="AL180" s="1030"/>
      <c r="AM180" s="1030"/>
      <c r="AN180" s="1030"/>
      <c r="AO180" s="1030"/>
      <c r="AP180" s="1030"/>
      <c r="AQ180" s="1030"/>
      <c r="AR180" s="1030"/>
      <c r="AS180" s="1030"/>
      <c r="AT180" s="1030"/>
      <c r="AU180" s="1030"/>
      <c r="AV180" s="1030"/>
      <c r="AW180" s="1030"/>
      <c r="AX180" s="1030"/>
      <c r="AY180" s="1521"/>
      <c r="AZ180" s="841"/>
      <c r="BA180" s="841"/>
      <c r="BB180" s="841"/>
      <c r="BC180" s="841"/>
      <c r="BD180" s="841"/>
      <c r="BE180" s="841"/>
      <c r="BF180" s="841"/>
    </row>
    <row r="181" spans="1:58" s="870" customFormat="1" ht="15" customHeight="1">
      <c r="A181" s="1511" t="s">
        <v>1336</v>
      </c>
      <c r="B181" s="1527" t="s">
        <v>628</v>
      </c>
      <c r="C181" s="1515" t="s">
        <v>925</v>
      </c>
      <c r="D181" s="966">
        <v>1</v>
      </c>
      <c r="E181" s="1065">
        <v>42165</v>
      </c>
      <c r="F181" s="1518">
        <v>42367</v>
      </c>
      <c r="G181" s="1518"/>
      <c r="H181" s="1065">
        <v>42167</v>
      </c>
      <c r="I181" s="1518">
        <v>42368</v>
      </c>
      <c r="J181" s="1518"/>
      <c r="K181" s="966">
        <f>O181</f>
        <v>1</v>
      </c>
      <c r="L181" s="966">
        <f>P181</f>
        <v>0</v>
      </c>
      <c r="M181" s="966">
        <f>D181-L181</f>
        <v>1</v>
      </c>
      <c r="N181" s="966">
        <f>L181/D181*100</f>
        <v>0</v>
      </c>
      <c r="O181" s="966">
        <f>SUM(T181:AX181)</f>
        <v>1</v>
      </c>
      <c r="P181" s="966">
        <f>SUM(T182:AX182)</f>
        <v>0</v>
      </c>
      <c r="Q181" s="869"/>
      <c r="R181" s="1188">
        <f t="shared" ref="R181:R183" si="13">P181/O181*100</f>
        <v>0</v>
      </c>
      <c r="S181" s="49" t="s">
        <v>34</v>
      </c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>
        <v>0.5</v>
      </c>
      <c r="AW181" s="50">
        <v>0.5</v>
      </c>
      <c r="AX181" s="50"/>
      <c r="AY181" s="1546"/>
      <c r="AZ181" s="862"/>
      <c r="BA181" s="862"/>
      <c r="BB181" s="862"/>
      <c r="BC181" s="862"/>
      <c r="BD181" s="862"/>
      <c r="BE181" s="862"/>
      <c r="BF181" s="862"/>
    </row>
    <row r="182" spans="1:58" s="870" customFormat="1" ht="15" customHeight="1">
      <c r="A182" s="1512"/>
      <c r="B182" s="1532"/>
      <c r="C182" s="1516"/>
      <c r="D182" s="1516"/>
      <c r="E182" s="1517"/>
      <c r="F182" s="1519"/>
      <c r="G182" s="1519"/>
      <c r="H182" s="1517"/>
      <c r="I182" s="1519"/>
      <c r="J182" s="1519"/>
      <c r="K182" s="1516"/>
      <c r="L182" s="1516"/>
      <c r="M182" s="1516"/>
      <c r="N182" s="1516"/>
      <c r="O182" s="1516"/>
      <c r="P182" s="1516"/>
      <c r="Q182" s="869"/>
      <c r="R182" s="1188"/>
      <c r="S182" s="866" t="s">
        <v>35</v>
      </c>
      <c r="T182" s="314"/>
      <c r="U182" s="314"/>
      <c r="V182" s="314"/>
      <c r="W182" s="314"/>
      <c r="X182" s="314"/>
      <c r="Y182" s="314"/>
      <c r="Z182" s="314"/>
      <c r="AA182" s="314"/>
      <c r="AB182" s="314"/>
      <c r="AC182" s="314"/>
      <c r="AD182" s="314"/>
      <c r="AE182" s="314"/>
      <c r="AF182" s="314"/>
      <c r="AG182" s="314"/>
      <c r="AH182" s="314"/>
      <c r="AI182" s="314"/>
      <c r="AJ182" s="314"/>
      <c r="AK182" s="314"/>
      <c r="AL182" s="314"/>
      <c r="AM182" s="314"/>
      <c r="AN182" s="314"/>
      <c r="AO182" s="314"/>
      <c r="AP182" s="314"/>
      <c r="AQ182" s="314"/>
      <c r="AR182" s="314"/>
      <c r="AS182" s="314"/>
      <c r="AT182" s="314"/>
      <c r="AU182" s="314"/>
      <c r="AV182" s="314"/>
      <c r="AW182" s="314"/>
      <c r="AX182" s="314"/>
      <c r="AY182" s="1580"/>
      <c r="AZ182" s="862"/>
      <c r="BA182" s="862"/>
      <c r="BB182" s="862"/>
      <c r="BC182" s="862"/>
      <c r="BD182" s="862"/>
      <c r="BE182" s="862"/>
      <c r="BF182" s="862"/>
    </row>
    <row r="183" spans="1:58" s="870" customFormat="1" ht="15" customHeight="1">
      <c r="A183" s="1511" t="s">
        <v>1337</v>
      </c>
      <c r="B183" s="1527" t="s">
        <v>585</v>
      </c>
      <c r="C183" s="1515" t="s">
        <v>1345</v>
      </c>
      <c r="D183" s="966">
        <v>0.13</v>
      </c>
      <c r="E183" s="1065">
        <v>42167</v>
      </c>
      <c r="F183" s="1518">
        <v>42369</v>
      </c>
      <c r="G183" s="1518"/>
      <c r="H183" s="1065">
        <v>42169</v>
      </c>
      <c r="I183" s="1518">
        <v>42370</v>
      </c>
      <c r="J183" s="1518"/>
      <c r="K183" s="966">
        <f>O183</f>
        <v>7.0000000000000007E-2</v>
      </c>
      <c r="L183" s="966">
        <f>P183</f>
        <v>0</v>
      </c>
      <c r="M183" s="966">
        <f>D183-L183</f>
        <v>0.13</v>
      </c>
      <c r="N183" s="966">
        <f>L183/D183*100</f>
        <v>0</v>
      </c>
      <c r="O183" s="966">
        <f>SUM(T183:AX183)</f>
        <v>7.0000000000000007E-2</v>
      </c>
      <c r="P183" s="966">
        <f>SUM(T184:AX184)</f>
        <v>0</v>
      </c>
      <c r="Q183" s="869"/>
      <c r="R183" s="1188">
        <f t="shared" si="13"/>
        <v>0</v>
      </c>
      <c r="S183" s="49" t="s">
        <v>34</v>
      </c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>
        <v>7.0000000000000007E-2</v>
      </c>
      <c r="AY183" s="1546"/>
      <c r="AZ183" s="862"/>
      <c r="BA183" s="862"/>
      <c r="BB183" s="862"/>
      <c r="BC183" s="862"/>
      <c r="BD183" s="862"/>
      <c r="BE183" s="862"/>
      <c r="BF183" s="862"/>
    </row>
    <row r="184" spans="1:58" s="870" customFormat="1" ht="15" customHeight="1">
      <c r="A184" s="1512"/>
      <c r="B184" s="1529"/>
      <c r="C184" s="1516"/>
      <c r="D184" s="1516"/>
      <c r="E184" s="1517"/>
      <c r="F184" s="1519"/>
      <c r="G184" s="1519"/>
      <c r="H184" s="1517"/>
      <c r="I184" s="1519"/>
      <c r="J184" s="1519"/>
      <c r="K184" s="1516"/>
      <c r="L184" s="1516"/>
      <c r="M184" s="1516"/>
      <c r="N184" s="1516"/>
      <c r="O184" s="1516"/>
      <c r="P184" s="1516"/>
      <c r="Q184" s="869"/>
      <c r="R184" s="1188"/>
      <c r="S184" s="866" t="s">
        <v>35</v>
      </c>
      <c r="T184" s="314"/>
      <c r="U184" s="314"/>
      <c r="V184" s="314"/>
      <c r="W184" s="314"/>
      <c r="X184" s="314"/>
      <c r="Y184" s="314"/>
      <c r="Z184" s="314"/>
      <c r="AA184" s="314"/>
      <c r="AB184" s="314"/>
      <c r="AC184" s="314"/>
      <c r="AD184" s="314"/>
      <c r="AE184" s="314"/>
      <c r="AF184" s="314"/>
      <c r="AG184" s="314"/>
      <c r="AH184" s="314"/>
      <c r="AI184" s="314"/>
      <c r="AJ184" s="314"/>
      <c r="AK184" s="314"/>
      <c r="AL184" s="314"/>
      <c r="AM184" s="314"/>
      <c r="AN184" s="314"/>
      <c r="AO184" s="314"/>
      <c r="AP184" s="314"/>
      <c r="AQ184" s="314"/>
      <c r="AR184" s="314"/>
      <c r="AS184" s="314"/>
      <c r="AT184" s="314"/>
      <c r="AU184" s="314"/>
      <c r="AV184" s="314"/>
      <c r="AW184" s="314"/>
      <c r="AX184" s="314"/>
      <c r="AY184" s="1580"/>
      <c r="AZ184" s="862"/>
      <c r="BA184" s="862"/>
      <c r="BB184" s="862"/>
      <c r="BC184" s="862"/>
      <c r="BD184" s="862"/>
      <c r="BE184" s="862"/>
      <c r="BF184" s="862"/>
    </row>
    <row r="185" spans="1:58" ht="19.149999999999999" customHeight="1">
      <c r="A185" s="865" t="s">
        <v>160</v>
      </c>
      <c r="B185" s="1030" t="s">
        <v>684</v>
      </c>
      <c r="C185" s="1030"/>
      <c r="D185" s="1030"/>
      <c r="E185" s="1030"/>
      <c r="F185" s="1030"/>
      <c r="G185" s="1030"/>
      <c r="H185" s="1030"/>
      <c r="I185" s="1030"/>
      <c r="J185" s="1030"/>
      <c r="K185" s="1030"/>
      <c r="L185" s="1030"/>
      <c r="M185" s="1030"/>
      <c r="N185" s="1030"/>
      <c r="O185" s="1030"/>
      <c r="P185" s="1030"/>
      <c r="Q185" s="1030"/>
      <c r="R185" s="1030"/>
      <c r="S185" s="1030"/>
      <c r="T185" s="1030"/>
      <c r="U185" s="1030"/>
      <c r="V185" s="1030"/>
      <c r="W185" s="1030"/>
      <c r="X185" s="1030"/>
      <c r="Y185" s="1030"/>
      <c r="Z185" s="1030"/>
      <c r="AA185" s="1030"/>
      <c r="AB185" s="1030"/>
      <c r="AC185" s="1030"/>
      <c r="AD185" s="1030"/>
      <c r="AE185" s="1030"/>
      <c r="AF185" s="1030"/>
      <c r="AG185" s="1030"/>
      <c r="AH185" s="1030"/>
      <c r="AI185" s="1030"/>
      <c r="AJ185" s="1030"/>
      <c r="AK185" s="1030"/>
      <c r="AL185" s="1030"/>
      <c r="AM185" s="1030"/>
      <c r="AN185" s="1030"/>
      <c r="AO185" s="1030"/>
      <c r="AP185" s="1030"/>
      <c r="AQ185" s="1030"/>
      <c r="AR185" s="1030"/>
      <c r="AS185" s="1030"/>
      <c r="AT185" s="1030"/>
      <c r="AU185" s="1030"/>
      <c r="AV185" s="1030"/>
      <c r="AW185" s="1030"/>
      <c r="AX185" s="1030"/>
      <c r="AY185" s="1521"/>
      <c r="AZ185" s="841"/>
      <c r="BA185" s="841"/>
      <c r="BB185" s="841"/>
      <c r="BC185" s="841"/>
      <c r="BD185" s="841"/>
      <c r="BE185" s="841"/>
      <c r="BF185" s="841"/>
    </row>
    <row r="186" spans="1:58" s="870" customFormat="1" ht="15" customHeight="1">
      <c r="A186" s="1511" t="s">
        <v>1339</v>
      </c>
      <c r="B186" s="1527" t="s">
        <v>1340</v>
      </c>
      <c r="C186" s="1515" t="s">
        <v>925</v>
      </c>
      <c r="D186" s="966">
        <v>1</v>
      </c>
      <c r="E186" s="1065">
        <v>42160</v>
      </c>
      <c r="F186" s="1518">
        <v>42369</v>
      </c>
      <c r="G186" s="1518"/>
      <c r="H186" s="1065">
        <v>42162</v>
      </c>
      <c r="I186" s="1518">
        <v>42370</v>
      </c>
      <c r="J186" s="1518"/>
      <c r="K186" s="966">
        <f>O186</f>
        <v>0.5</v>
      </c>
      <c r="L186" s="966">
        <f>P186</f>
        <v>0</v>
      </c>
      <c r="M186" s="966">
        <f>D186-L186</f>
        <v>1</v>
      </c>
      <c r="N186" s="966">
        <f>L186/D186*100</f>
        <v>0</v>
      </c>
      <c r="O186" s="966">
        <f>SUM(T186:AX186)</f>
        <v>0.5</v>
      </c>
      <c r="P186" s="966">
        <f>SUM(T187:AX187)</f>
        <v>0</v>
      </c>
      <c r="Q186" s="869"/>
      <c r="R186" s="1188">
        <f t="shared" ref="R186" si="14">P186/O186*100</f>
        <v>0</v>
      </c>
      <c r="S186" s="49" t="s">
        <v>34</v>
      </c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>
        <v>0.5</v>
      </c>
      <c r="AY186" s="1546"/>
      <c r="AZ186" s="862"/>
      <c r="BA186" s="862"/>
      <c r="BB186" s="862"/>
      <c r="BC186" s="862"/>
      <c r="BD186" s="862"/>
      <c r="BE186" s="862"/>
      <c r="BF186" s="862"/>
    </row>
    <row r="187" spans="1:58" s="870" customFormat="1" ht="15" customHeight="1">
      <c r="A187" s="1512"/>
      <c r="B187" s="1532"/>
      <c r="C187" s="1516"/>
      <c r="D187" s="1516"/>
      <c r="E187" s="1517"/>
      <c r="F187" s="1519"/>
      <c r="G187" s="1519"/>
      <c r="H187" s="1517"/>
      <c r="I187" s="1519"/>
      <c r="J187" s="1519"/>
      <c r="K187" s="1516"/>
      <c r="L187" s="1516"/>
      <c r="M187" s="1516"/>
      <c r="N187" s="1516"/>
      <c r="O187" s="1516"/>
      <c r="P187" s="1516"/>
      <c r="Q187" s="869"/>
      <c r="R187" s="1188"/>
      <c r="S187" s="866" t="s">
        <v>35</v>
      </c>
      <c r="T187" s="314"/>
      <c r="U187" s="314"/>
      <c r="V187" s="314"/>
      <c r="W187" s="314"/>
      <c r="X187" s="314"/>
      <c r="Y187" s="314"/>
      <c r="Z187" s="314"/>
      <c r="AA187" s="314"/>
      <c r="AB187" s="314"/>
      <c r="AC187" s="314"/>
      <c r="AD187" s="314"/>
      <c r="AE187" s="314"/>
      <c r="AF187" s="314"/>
      <c r="AG187" s="314"/>
      <c r="AH187" s="314"/>
      <c r="AI187" s="314"/>
      <c r="AJ187" s="314"/>
      <c r="AK187" s="314"/>
      <c r="AL187" s="314"/>
      <c r="AM187" s="314"/>
      <c r="AN187" s="314"/>
      <c r="AO187" s="314"/>
      <c r="AP187" s="314"/>
      <c r="AQ187" s="314"/>
      <c r="AR187" s="314"/>
      <c r="AS187" s="314"/>
      <c r="AT187" s="314"/>
      <c r="AU187" s="314"/>
      <c r="AV187" s="314"/>
      <c r="AW187" s="314"/>
      <c r="AX187" s="314"/>
      <c r="AY187" s="1580"/>
      <c r="AZ187" s="862"/>
      <c r="BA187" s="862"/>
      <c r="BB187" s="862"/>
      <c r="BC187" s="862"/>
      <c r="BD187" s="862"/>
      <c r="BE187" s="862"/>
      <c r="BF187" s="862"/>
    </row>
    <row r="188" spans="1:58" s="870" customFormat="1" ht="15" customHeight="1">
      <c r="A188" s="865" t="s">
        <v>161</v>
      </c>
      <c r="B188" s="1030" t="s">
        <v>1338</v>
      </c>
      <c r="C188" s="1030"/>
      <c r="D188" s="1030"/>
      <c r="E188" s="1030"/>
      <c r="F188" s="1030"/>
      <c r="G188" s="1030"/>
      <c r="H188" s="1030"/>
      <c r="I188" s="1030"/>
      <c r="J188" s="1030"/>
      <c r="K188" s="1030"/>
      <c r="L188" s="1030"/>
      <c r="M188" s="1030"/>
      <c r="N188" s="1030"/>
      <c r="O188" s="1030"/>
      <c r="P188" s="1030"/>
      <c r="Q188" s="1030"/>
      <c r="R188" s="1030"/>
      <c r="S188" s="1030"/>
      <c r="T188" s="1030"/>
      <c r="U188" s="1030"/>
      <c r="V188" s="1030"/>
      <c r="W188" s="1030"/>
      <c r="X188" s="1030"/>
      <c r="Y188" s="1030"/>
      <c r="Z188" s="1030"/>
      <c r="AA188" s="1030"/>
      <c r="AB188" s="1030"/>
      <c r="AC188" s="1030"/>
      <c r="AD188" s="1030"/>
      <c r="AE188" s="1030"/>
      <c r="AF188" s="1030"/>
      <c r="AG188" s="1030"/>
      <c r="AH188" s="1030"/>
      <c r="AI188" s="1030"/>
      <c r="AJ188" s="1030"/>
      <c r="AK188" s="1030"/>
      <c r="AL188" s="1030"/>
      <c r="AM188" s="1030"/>
      <c r="AN188" s="1030"/>
      <c r="AO188" s="1030"/>
      <c r="AP188" s="1030"/>
      <c r="AQ188" s="1030"/>
      <c r="AR188" s="1030"/>
      <c r="AS188" s="1030"/>
      <c r="AT188" s="1030"/>
      <c r="AU188" s="1030"/>
      <c r="AV188" s="1030"/>
      <c r="AW188" s="1030"/>
      <c r="AX188" s="1030"/>
      <c r="AY188" s="1521"/>
      <c r="AZ188" s="862"/>
      <c r="BA188" s="862"/>
      <c r="BB188" s="862"/>
      <c r="BC188" s="862"/>
      <c r="BD188" s="862"/>
      <c r="BE188" s="862"/>
      <c r="BF188" s="862"/>
    </row>
    <row r="189" spans="1:58" s="870" customFormat="1" ht="15" customHeight="1">
      <c r="A189" s="1511" t="s">
        <v>1341</v>
      </c>
      <c r="B189" s="1527" t="s">
        <v>1317</v>
      </c>
      <c r="C189" s="1515" t="s">
        <v>1318</v>
      </c>
      <c r="D189" s="966">
        <v>2</v>
      </c>
      <c r="E189" s="1065">
        <v>42114</v>
      </c>
      <c r="F189" s="1518">
        <v>42357</v>
      </c>
      <c r="G189" s="1518"/>
      <c r="H189" s="1065">
        <v>42115</v>
      </c>
      <c r="I189" s="1518">
        <v>42359</v>
      </c>
      <c r="J189" s="1518"/>
      <c r="K189" s="966">
        <f>O189</f>
        <v>2</v>
      </c>
      <c r="L189" s="966">
        <f>P189</f>
        <v>0</v>
      </c>
      <c r="M189" s="966">
        <f>D189-L189</f>
        <v>2</v>
      </c>
      <c r="N189" s="966">
        <f>L189/D189*100</f>
        <v>0</v>
      </c>
      <c r="O189" s="966">
        <f>SUM(T189:AX189)</f>
        <v>2</v>
      </c>
      <c r="P189" s="966">
        <f>SUM(T190:AX190)</f>
        <v>0</v>
      </c>
      <c r="Q189" s="869"/>
      <c r="R189" s="1188">
        <f t="shared" ref="R189:R193" si="15">P189/O189*100</f>
        <v>0</v>
      </c>
      <c r="S189" s="49" t="s">
        <v>34</v>
      </c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>
        <v>0.7</v>
      </c>
      <c r="AM189" s="50">
        <v>0.7</v>
      </c>
      <c r="AN189" s="50">
        <v>0.6</v>
      </c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1546"/>
      <c r="AZ189" s="862"/>
      <c r="BA189" s="862"/>
      <c r="BB189" s="862"/>
      <c r="BC189" s="862"/>
      <c r="BD189" s="862"/>
      <c r="BE189" s="862"/>
      <c r="BF189" s="862"/>
    </row>
    <row r="190" spans="1:58" s="870" customFormat="1" ht="15" customHeight="1">
      <c r="A190" s="1512"/>
      <c r="B190" s="1532"/>
      <c r="C190" s="1516"/>
      <c r="D190" s="1516"/>
      <c r="E190" s="1517"/>
      <c r="F190" s="1519"/>
      <c r="G190" s="1519"/>
      <c r="H190" s="1517"/>
      <c r="I190" s="1519"/>
      <c r="J190" s="1519"/>
      <c r="K190" s="1516"/>
      <c r="L190" s="1516"/>
      <c r="M190" s="1516"/>
      <c r="N190" s="1516"/>
      <c r="O190" s="1516"/>
      <c r="P190" s="1516"/>
      <c r="Q190" s="869"/>
      <c r="R190" s="1188"/>
      <c r="S190" s="866" t="s">
        <v>35</v>
      </c>
      <c r="T190" s="314"/>
      <c r="U190" s="314"/>
      <c r="V190" s="314"/>
      <c r="W190" s="314"/>
      <c r="X190" s="314"/>
      <c r="Y190" s="314"/>
      <c r="Z190" s="314"/>
      <c r="AA190" s="314"/>
      <c r="AB190" s="314"/>
      <c r="AC190" s="314"/>
      <c r="AD190" s="314"/>
      <c r="AE190" s="314"/>
      <c r="AF190" s="314"/>
      <c r="AG190" s="314"/>
      <c r="AH190" s="314"/>
      <c r="AI190" s="314"/>
      <c r="AJ190" s="314"/>
      <c r="AK190" s="314"/>
      <c r="AL190" s="314"/>
      <c r="AM190" s="314"/>
      <c r="AN190" s="314"/>
      <c r="AO190" s="314"/>
      <c r="AP190" s="314"/>
      <c r="AQ190" s="314"/>
      <c r="AR190" s="314"/>
      <c r="AS190" s="314"/>
      <c r="AT190" s="314"/>
      <c r="AU190" s="314"/>
      <c r="AV190" s="314"/>
      <c r="AW190" s="314"/>
      <c r="AX190" s="314"/>
      <c r="AY190" s="1580"/>
      <c r="AZ190" s="862"/>
      <c r="BA190" s="862"/>
      <c r="BB190" s="862"/>
      <c r="BC190" s="862"/>
      <c r="BD190" s="862"/>
      <c r="BE190" s="862"/>
      <c r="BF190" s="862"/>
    </row>
    <row r="191" spans="1:58" s="870" customFormat="1" ht="15" customHeight="1">
      <c r="A191" s="1511" t="s">
        <v>1342</v>
      </c>
      <c r="B191" s="1527" t="s">
        <v>1319</v>
      </c>
      <c r="C191" s="1515" t="s">
        <v>1318</v>
      </c>
      <c r="D191" s="966">
        <v>2</v>
      </c>
      <c r="E191" s="1065">
        <v>42115</v>
      </c>
      <c r="F191" s="1518">
        <v>42360</v>
      </c>
      <c r="G191" s="1518"/>
      <c r="H191" s="1065">
        <v>42117</v>
      </c>
      <c r="I191" s="1518">
        <v>42363</v>
      </c>
      <c r="J191" s="1518"/>
      <c r="K191" s="966">
        <f>O191</f>
        <v>2</v>
      </c>
      <c r="L191" s="966">
        <f>P191</f>
        <v>0</v>
      </c>
      <c r="M191" s="966">
        <f>D191-L191</f>
        <v>2</v>
      </c>
      <c r="N191" s="966">
        <f>L191/D191*100</f>
        <v>0</v>
      </c>
      <c r="O191" s="966">
        <f>SUM(T191:AX191)</f>
        <v>2</v>
      </c>
      <c r="P191" s="966">
        <f>SUM(T192:AX192)</f>
        <v>0</v>
      </c>
      <c r="Q191" s="869"/>
      <c r="R191" s="1188">
        <f t="shared" si="15"/>
        <v>0</v>
      </c>
      <c r="S191" s="49" t="s">
        <v>34</v>
      </c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>
        <v>0.5</v>
      </c>
      <c r="AP191" s="50">
        <v>0.5</v>
      </c>
      <c r="AQ191" s="50">
        <v>0.5</v>
      </c>
      <c r="AR191" s="50">
        <v>0.5</v>
      </c>
      <c r="AS191" s="50"/>
      <c r="AT191" s="50"/>
      <c r="AU191" s="50"/>
      <c r="AV191" s="50"/>
      <c r="AW191" s="50"/>
      <c r="AX191" s="50"/>
      <c r="AY191" s="1546"/>
      <c r="AZ191" s="862"/>
      <c r="BA191" s="862"/>
      <c r="BB191" s="862"/>
      <c r="BC191" s="862"/>
      <c r="BD191" s="862"/>
      <c r="BE191" s="862"/>
      <c r="BF191" s="862"/>
    </row>
    <row r="192" spans="1:58" s="870" customFormat="1" ht="15" customHeight="1">
      <c r="A192" s="1512"/>
      <c r="B192" s="1532"/>
      <c r="C192" s="1516"/>
      <c r="D192" s="1516"/>
      <c r="E192" s="1517"/>
      <c r="F192" s="1519"/>
      <c r="G192" s="1519"/>
      <c r="H192" s="1517"/>
      <c r="I192" s="1519"/>
      <c r="J192" s="1519"/>
      <c r="K192" s="1516"/>
      <c r="L192" s="1516"/>
      <c r="M192" s="1516"/>
      <c r="N192" s="1516"/>
      <c r="O192" s="1516"/>
      <c r="P192" s="1516"/>
      <c r="Q192" s="869"/>
      <c r="R192" s="1188"/>
      <c r="S192" s="866" t="s">
        <v>35</v>
      </c>
      <c r="T192" s="314"/>
      <c r="U192" s="314"/>
      <c r="V192" s="314"/>
      <c r="W192" s="314"/>
      <c r="X192" s="314"/>
      <c r="Y192" s="314"/>
      <c r="Z192" s="314"/>
      <c r="AA192" s="314"/>
      <c r="AB192" s="314"/>
      <c r="AC192" s="314"/>
      <c r="AD192" s="314"/>
      <c r="AE192" s="314"/>
      <c r="AF192" s="314"/>
      <c r="AG192" s="314"/>
      <c r="AH192" s="314"/>
      <c r="AI192" s="314"/>
      <c r="AJ192" s="314"/>
      <c r="AK192" s="314"/>
      <c r="AL192" s="314"/>
      <c r="AM192" s="314"/>
      <c r="AN192" s="314"/>
      <c r="AO192" s="314"/>
      <c r="AP192" s="314"/>
      <c r="AQ192" s="314"/>
      <c r="AR192" s="314"/>
      <c r="AS192" s="314"/>
      <c r="AT192" s="314"/>
      <c r="AU192" s="314"/>
      <c r="AV192" s="314"/>
      <c r="AW192" s="314"/>
      <c r="AX192" s="314"/>
      <c r="AY192" s="1580"/>
      <c r="AZ192" s="862"/>
      <c r="BA192" s="862"/>
      <c r="BB192" s="862"/>
      <c r="BC192" s="862"/>
      <c r="BD192" s="862"/>
      <c r="BE192" s="862"/>
      <c r="BF192" s="862"/>
    </row>
    <row r="193" spans="1:58" s="870" customFormat="1" ht="15" customHeight="1">
      <c r="A193" s="1511" t="s">
        <v>1343</v>
      </c>
      <c r="B193" s="1527" t="s">
        <v>1316</v>
      </c>
      <c r="C193" s="1515" t="s">
        <v>1345</v>
      </c>
      <c r="D193" s="966">
        <v>0.41</v>
      </c>
      <c r="E193" s="1065">
        <v>42117</v>
      </c>
      <c r="F193" s="1518">
        <v>42364</v>
      </c>
      <c r="G193" s="1518"/>
      <c r="H193" s="1065">
        <v>42118</v>
      </c>
      <c r="I193" s="1518">
        <v>42366</v>
      </c>
      <c r="J193" s="1518"/>
      <c r="K193" s="966">
        <f>O193</f>
        <v>0.41000000000000003</v>
      </c>
      <c r="L193" s="966">
        <f>P193</f>
        <v>0</v>
      </c>
      <c r="M193" s="966">
        <f>D193-L193</f>
        <v>0.41</v>
      </c>
      <c r="N193" s="966">
        <f>L193/D193*100</f>
        <v>0</v>
      </c>
      <c r="O193" s="966">
        <f>SUM(T193:AX193)</f>
        <v>0.41000000000000003</v>
      </c>
      <c r="P193" s="966">
        <f>SUM(T194:AX194)</f>
        <v>0</v>
      </c>
      <c r="Q193" s="869"/>
      <c r="R193" s="1188">
        <f t="shared" si="15"/>
        <v>0</v>
      </c>
      <c r="S193" s="49" t="s">
        <v>34</v>
      </c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>
        <v>0.14000000000000001</v>
      </c>
      <c r="AT193" s="50">
        <v>0.14000000000000001</v>
      </c>
      <c r="AU193" s="50">
        <v>0.13</v>
      </c>
      <c r="AV193" s="50"/>
      <c r="AW193" s="50"/>
      <c r="AX193" s="50"/>
      <c r="AY193" s="1546"/>
      <c r="AZ193" s="862"/>
      <c r="BA193" s="862"/>
      <c r="BB193" s="862"/>
      <c r="BC193" s="862"/>
      <c r="BD193" s="862"/>
      <c r="BE193" s="862"/>
      <c r="BF193" s="862"/>
    </row>
    <row r="194" spans="1:58" s="870" customFormat="1" ht="15" customHeight="1">
      <c r="A194" s="1512"/>
      <c r="B194" s="1532"/>
      <c r="C194" s="1516"/>
      <c r="D194" s="1516"/>
      <c r="E194" s="1517"/>
      <c r="F194" s="1519"/>
      <c r="G194" s="1519"/>
      <c r="H194" s="1517"/>
      <c r="I194" s="1519"/>
      <c r="J194" s="1519"/>
      <c r="K194" s="1516"/>
      <c r="L194" s="1516"/>
      <c r="M194" s="1516"/>
      <c r="N194" s="1516"/>
      <c r="O194" s="1516"/>
      <c r="P194" s="1516"/>
      <c r="Q194" s="869"/>
      <c r="R194" s="1188"/>
      <c r="S194" s="866" t="s">
        <v>35</v>
      </c>
      <c r="T194" s="314"/>
      <c r="U194" s="314"/>
      <c r="V194" s="314"/>
      <c r="W194" s="314"/>
      <c r="X194" s="314"/>
      <c r="Y194" s="314"/>
      <c r="Z194" s="314"/>
      <c r="AA194" s="314"/>
      <c r="AB194" s="314"/>
      <c r="AC194" s="314"/>
      <c r="AD194" s="314"/>
      <c r="AE194" s="314"/>
      <c r="AF194" s="314"/>
      <c r="AG194" s="314"/>
      <c r="AH194" s="314"/>
      <c r="AI194" s="314"/>
      <c r="AJ194" s="314"/>
      <c r="AK194" s="314"/>
      <c r="AL194" s="314"/>
      <c r="AM194" s="314"/>
      <c r="AN194" s="314"/>
      <c r="AO194" s="314"/>
      <c r="AP194" s="314"/>
      <c r="AQ194" s="314"/>
      <c r="AR194" s="314"/>
      <c r="AS194" s="314"/>
      <c r="AT194" s="314"/>
      <c r="AU194" s="314"/>
      <c r="AV194" s="314"/>
      <c r="AW194" s="314"/>
      <c r="AX194" s="314"/>
      <c r="AY194" s="1580"/>
      <c r="AZ194" s="862"/>
      <c r="BA194" s="862"/>
      <c r="BB194" s="862"/>
      <c r="BC194" s="862"/>
      <c r="BD194" s="862"/>
      <c r="BE194" s="862"/>
      <c r="BF194" s="862"/>
    </row>
    <row r="195" spans="1:58">
      <c r="A195" s="841"/>
      <c r="B195" s="871"/>
      <c r="C195" s="841"/>
      <c r="D195" s="841"/>
      <c r="E195" s="872"/>
      <c r="F195" s="841"/>
      <c r="G195" s="841"/>
      <c r="H195" s="841"/>
      <c r="I195" s="841"/>
      <c r="J195" s="841"/>
      <c r="K195" s="841"/>
      <c r="L195" s="841"/>
      <c r="M195" s="841"/>
      <c r="N195" s="841"/>
      <c r="O195" s="841"/>
      <c r="P195" s="841"/>
      <c r="Q195" s="841"/>
      <c r="R195" s="841"/>
      <c r="S195" s="841"/>
      <c r="T195" s="841"/>
      <c r="U195" s="841"/>
      <c r="V195" s="841"/>
      <c r="W195" s="841"/>
      <c r="X195" s="841"/>
      <c r="Y195" s="841"/>
      <c r="Z195" s="841"/>
      <c r="AA195" s="841"/>
      <c r="AB195" s="841"/>
      <c r="AC195" s="841"/>
      <c r="AD195" s="841"/>
      <c r="AE195" s="841"/>
      <c r="AF195" s="841"/>
      <c r="AG195" s="841"/>
      <c r="AH195" s="841"/>
      <c r="AI195" s="841"/>
      <c r="AJ195" s="841"/>
      <c r="AK195" s="841"/>
      <c r="AL195" s="841"/>
      <c r="AM195" s="841"/>
      <c r="AN195" s="841"/>
      <c r="AO195" s="841"/>
      <c r="AP195" s="841"/>
      <c r="AQ195" s="841"/>
      <c r="AR195" s="841"/>
      <c r="AS195" s="841"/>
      <c r="AT195" s="841"/>
      <c r="AU195" s="841"/>
      <c r="AV195" s="841"/>
      <c r="AW195" s="841"/>
      <c r="AX195" s="841"/>
      <c r="AY195" s="841"/>
      <c r="AZ195" s="841"/>
      <c r="BA195" s="841"/>
      <c r="BB195" s="841"/>
      <c r="BC195" s="841"/>
      <c r="BD195" s="841"/>
      <c r="BE195" s="841"/>
      <c r="BF195" s="841"/>
    </row>
    <row r="196" spans="1:58" s="870" customFormat="1">
      <c r="A196" s="1087" t="s">
        <v>0</v>
      </c>
      <c r="B196" s="1509" t="s">
        <v>40</v>
      </c>
      <c r="C196" s="1087" t="s">
        <v>41</v>
      </c>
      <c r="D196" s="1088" t="s">
        <v>42</v>
      </c>
      <c r="E196" s="1089"/>
      <c r="F196" s="1090"/>
      <c r="G196" s="1094" t="s">
        <v>43</v>
      </c>
      <c r="H196" s="1095"/>
      <c r="I196" s="1095"/>
      <c r="J196" s="1096"/>
      <c r="K196" s="1104" t="s">
        <v>44</v>
      </c>
      <c r="L196" s="1094" t="s">
        <v>45</v>
      </c>
      <c r="M196" s="1095"/>
      <c r="N196" s="1095"/>
      <c r="O196" s="1095"/>
      <c r="P196" s="1095"/>
      <c r="Q196" s="1095"/>
      <c r="R196" s="1095"/>
      <c r="S196" s="1096"/>
      <c r="T196" s="1094" t="s">
        <v>1301</v>
      </c>
      <c r="U196" s="1095"/>
      <c r="V196" s="1095"/>
      <c r="W196" s="1095"/>
      <c r="X196" s="1095"/>
      <c r="Y196" s="1095"/>
      <c r="Z196" s="1095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095"/>
      <c r="AO196" s="1095"/>
      <c r="AP196" s="1095"/>
      <c r="AQ196" s="1095"/>
      <c r="AR196" s="1095"/>
      <c r="AS196" s="1095"/>
      <c r="AT196" s="1095"/>
      <c r="AU196" s="1095"/>
      <c r="AV196" s="1095"/>
      <c r="AW196" s="1095"/>
      <c r="AX196" s="1095"/>
      <c r="AY196" s="1043" t="s">
        <v>21</v>
      </c>
      <c r="AZ196" s="862"/>
      <c r="BA196" s="862"/>
      <c r="BB196" s="862"/>
      <c r="BC196" s="862"/>
      <c r="BD196" s="862"/>
      <c r="BE196" s="862"/>
      <c r="BF196" s="862"/>
    </row>
    <row r="197" spans="1:58" s="870" customFormat="1" ht="39.75" customHeight="1">
      <c r="A197" s="1087"/>
      <c r="B197" s="1510"/>
      <c r="C197" s="1087"/>
      <c r="D197" s="1091"/>
      <c r="E197" s="1092"/>
      <c r="F197" s="1093"/>
      <c r="G197" s="916" t="s">
        <v>46</v>
      </c>
      <c r="H197" s="1094" t="s">
        <v>47</v>
      </c>
      <c r="I197" s="1095"/>
      <c r="J197" s="1096"/>
      <c r="K197" s="1105"/>
      <c r="L197" s="199" t="s">
        <v>48</v>
      </c>
      <c r="M197" s="1094" t="s">
        <v>49</v>
      </c>
      <c r="N197" s="1095"/>
      <c r="O197" s="1095"/>
      <c r="P197" s="1095"/>
      <c r="Q197" s="1095"/>
      <c r="R197" s="1095"/>
      <c r="S197" s="1096"/>
      <c r="T197" s="918">
        <v>1</v>
      </c>
      <c r="U197" s="918">
        <v>2</v>
      </c>
      <c r="V197" s="918">
        <v>3</v>
      </c>
      <c r="W197" s="918">
        <v>4</v>
      </c>
      <c r="X197" s="918">
        <v>5</v>
      </c>
      <c r="Y197" s="918">
        <v>6</v>
      </c>
      <c r="Z197" s="918">
        <v>7</v>
      </c>
      <c r="AA197" s="918">
        <v>8</v>
      </c>
      <c r="AB197" s="918">
        <v>9</v>
      </c>
      <c r="AC197" s="918">
        <v>10</v>
      </c>
      <c r="AD197" s="918">
        <v>11</v>
      </c>
      <c r="AE197" s="918">
        <v>12</v>
      </c>
      <c r="AF197" s="918">
        <v>13</v>
      </c>
      <c r="AG197" s="918">
        <v>14</v>
      </c>
      <c r="AH197" s="918">
        <v>15</v>
      </c>
      <c r="AI197" s="918">
        <v>16</v>
      </c>
      <c r="AJ197" s="918">
        <v>17</v>
      </c>
      <c r="AK197" s="918">
        <v>18</v>
      </c>
      <c r="AL197" s="918">
        <v>19</v>
      </c>
      <c r="AM197" s="918">
        <v>20</v>
      </c>
      <c r="AN197" s="918">
        <v>21</v>
      </c>
      <c r="AO197" s="918">
        <v>22</v>
      </c>
      <c r="AP197" s="918">
        <v>23</v>
      </c>
      <c r="AQ197" s="918">
        <v>24</v>
      </c>
      <c r="AR197" s="918">
        <v>25</v>
      </c>
      <c r="AS197" s="918">
        <v>26</v>
      </c>
      <c r="AT197" s="918">
        <v>27</v>
      </c>
      <c r="AU197" s="918">
        <v>28</v>
      </c>
      <c r="AV197" s="918">
        <v>29</v>
      </c>
      <c r="AW197" s="934">
        <v>30</v>
      </c>
      <c r="AX197" s="918">
        <v>31</v>
      </c>
      <c r="AY197" s="1045"/>
      <c r="AZ197" s="862"/>
      <c r="BA197" s="862"/>
      <c r="BB197" s="862"/>
      <c r="BC197" s="862"/>
      <c r="BD197" s="862"/>
      <c r="BE197" s="862"/>
      <c r="BF197" s="862"/>
    </row>
    <row r="198" spans="1:58" s="870" customFormat="1">
      <c r="A198" s="916">
        <v>1</v>
      </c>
      <c r="B198" s="270">
        <v>2</v>
      </c>
      <c r="C198" s="917">
        <v>3</v>
      </c>
      <c r="D198" s="1094">
        <v>4</v>
      </c>
      <c r="E198" s="1095"/>
      <c r="F198" s="1096"/>
      <c r="G198" s="916">
        <v>5</v>
      </c>
      <c r="H198" s="1094">
        <v>6</v>
      </c>
      <c r="I198" s="1095"/>
      <c r="J198" s="1096"/>
      <c r="K198" s="918">
        <v>7</v>
      </c>
      <c r="L198" s="199">
        <v>8</v>
      </c>
      <c r="M198" s="1094">
        <v>9</v>
      </c>
      <c r="N198" s="1095"/>
      <c r="O198" s="1095"/>
      <c r="P198" s="1095"/>
      <c r="Q198" s="1095"/>
      <c r="R198" s="1095"/>
      <c r="S198" s="1096"/>
      <c r="T198" s="1094">
        <v>10</v>
      </c>
      <c r="U198" s="1095"/>
      <c r="V198" s="1095"/>
      <c r="W198" s="1095"/>
      <c r="X198" s="1095"/>
      <c r="Y198" s="1095"/>
      <c r="Z198" s="1095"/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914">
        <v>11</v>
      </c>
      <c r="AZ198" s="862"/>
      <c r="BA198" s="862"/>
      <c r="BB198" s="862"/>
      <c r="BC198" s="862"/>
      <c r="BD198" s="862"/>
      <c r="BE198" s="862"/>
      <c r="BF198" s="862"/>
    </row>
    <row r="199" spans="1:58" s="870" customFormat="1" ht="15" customHeight="1">
      <c r="A199" s="332">
        <v>1</v>
      </c>
      <c r="B199" s="873" t="s">
        <v>330</v>
      </c>
      <c r="C199" s="874" t="s">
        <v>331</v>
      </c>
      <c r="D199" s="1502"/>
      <c r="E199" s="1502"/>
      <c r="F199" s="1503"/>
      <c r="G199" s="332"/>
      <c r="H199" s="1504"/>
      <c r="I199" s="1502"/>
      <c r="J199" s="1503"/>
      <c r="K199" s="875"/>
      <c r="L199" s="321"/>
      <c r="M199" s="1480"/>
      <c r="N199" s="1478"/>
      <c r="O199" s="1478"/>
      <c r="P199" s="1478"/>
      <c r="Q199" s="1478"/>
      <c r="R199" s="1478"/>
      <c r="S199" s="1479"/>
      <c r="T199" s="331"/>
      <c r="U199" s="331"/>
      <c r="V199" s="331"/>
      <c r="W199" s="331"/>
      <c r="X199" s="331"/>
      <c r="Y199" s="331"/>
      <c r="Z199" s="331"/>
      <c r="AA199" s="331"/>
      <c r="AB199" s="331"/>
      <c r="AC199" s="331"/>
      <c r="AD199" s="331"/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331"/>
      <c r="AS199" s="331"/>
      <c r="AT199" s="331"/>
      <c r="AU199" s="932"/>
      <c r="AV199" s="932"/>
      <c r="AW199" s="935"/>
      <c r="AX199" s="932"/>
      <c r="AY199" s="876"/>
      <c r="AZ199" s="862"/>
      <c r="BA199" s="862"/>
      <c r="BB199" s="862"/>
      <c r="BC199" s="862"/>
      <c r="BD199" s="862"/>
      <c r="BE199" s="862"/>
      <c r="BF199" s="862"/>
    </row>
    <row r="200" spans="1:58" s="870" customFormat="1" ht="15" customHeight="1">
      <c r="A200" s="332">
        <v>2</v>
      </c>
      <c r="B200" s="873" t="s">
        <v>330</v>
      </c>
      <c r="C200" s="874" t="s">
        <v>332</v>
      </c>
      <c r="D200" s="920"/>
      <c r="E200" s="920"/>
      <c r="F200" s="921"/>
      <c r="G200" s="332"/>
      <c r="H200" s="922"/>
      <c r="I200" s="920"/>
      <c r="J200" s="921"/>
      <c r="K200" s="875"/>
      <c r="L200" s="321"/>
      <c r="M200" s="923"/>
      <c r="N200" s="924"/>
      <c r="O200" s="924"/>
      <c r="P200" s="924"/>
      <c r="Q200" s="924"/>
      <c r="R200" s="924"/>
      <c r="S200" s="925"/>
      <c r="T200" s="331"/>
      <c r="U200" s="331"/>
      <c r="V200" s="331"/>
      <c r="W200" s="331"/>
      <c r="X200" s="331"/>
      <c r="Y200" s="331"/>
      <c r="Z200" s="331"/>
      <c r="AA200" s="331"/>
      <c r="AB200" s="331"/>
      <c r="AC200" s="331"/>
      <c r="AD200" s="331"/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31"/>
      <c r="AR200" s="331"/>
      <c r="AS200" s="331"/>
      <c r="AT200" s="331"/>
      <c r="AU200" s="932"/>
      <c r="AV200" s="932"/>
      <c r="AW200" s="935"/>
      <c r="AX200" s="321"/>
      <c r="AY200" s="877"/>
      <c r="AZ200" s="862"/>
      <c r="BA200" s="862"/>
      <c r="BB200" s="862"/>
      <c r="BC200" s="862"/>
      <c r="BD200" s="862"/>
      <c r="BE200" s="862"/>
      <c r="BF200" s="862"/>
    </row>
    <row r="201" spans="1:58" s="870" customFormat="1" ht="15" customHeight="1">
      <c r="A201" s="332">
        <v>3</v>
      </c>
      <c r="B201" s="873" t="s">
        <v>330</v>
      </c>
      <c r="C201" s="874" t="s">
        <v>333</v>
      </c>
      <c r="D201" s="920"/>
      <c r="E201" s="920"/>
      <c r="F201" s="921"/>
      <c r="G201" s="332"/>
      <c r="H201" s="922"/>
      <c r="I201" s="920"/>
      <c r="J201" s="921"/>
      <c r="K201" s="875"/>
      <c r="L201" s="321"/>
      <c r="M201" s="923"/>
      <c r="N201" s="924"/>
      <c r="O201" s="924"/>
      <c r="P201" s="924"/>
      <c r="Q201" s="924"/>
      <c r="R201" s="924"/>
      <c r="S201" s="925"/>
      <c r="T201" s="331"/>
      <c r="U201" s="331"/>
      <c r="V201" s="331"/>
      <c r="W201" s="331"/>
      <c r="X201" s="331"/>
      <c r="Y201" s="331"/>
      <c r="Z201" s="331"/>
      <c r="AA201" s="331"/>
      <c r="AB201" s="331"/>
      <c r="AC201" s="331"/>
      <c r="AD201" s="331"/>
      <c r="AE201" s="331"/>
      <c r="AF201" s="331"/>
      <c r="AG201" s="331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31"/>
      <c r="AR201" s="331"/>
      <c r="AS201" s="331"/>
      <c r="AT201" s="331"/>
      <c r="AU201" s="932"/>
      <c r="AV201" s="932"/>
      <c r="AW201" s="935"/>
      <c r="AX201" s="332"/>
      <c r="AY201" s="877"/>
      <c r="AZ201" s="862"/>
      <c r="BA201" s="862"/>
      <c r="BB201" s="862"/>
      <c r="BC201" s="862"/>
      <c r="BD201" s="862"/>
      <c r="BE201" s="862"/>
      <c r="BF201" s="862"/>
    </row>
    <row r="202" spans="1:58" s="870" customFormat="1" ht="15" customHeight="1">
      <c r="A202" s="332">
        <v>4</v>
      </c>
      <c r="B202" s="873" t="s">
        <v>330</v>
      </c>
      <c r="C202" s="874" t="s">
        <v>334</v>
      </c>
      <c r="D202" s="920"/>
      <c r="E202" s="920"/>
      <c r="F202" s="921"/>
      <c r="G202" s="332"/>
      <c r="H202" s="922"/>
      <c r="I202" s="920"/>
      <c r="J202" s="921"/>
      <c r="K202" s="875"/>
      <c r="L202" s="878"/>
      <c r="M202" s="1499" t="s">
        <v>415</v>
      </c>
      <c r="N202" s="1500"/>
      <c r="O202" s="1500"/>
      <c r="P202" s="1500"/>
      <c r="Q202" s="1500"/>
      <c r="R202" s="1500"/>
      <c r="S202" s="1501"/>
      <c r="T202" s="331"/>
      <c r="U202" s="331"/>
      <c r="V202" s="331"/>
      <c r="W202" s="331"/>
      <c r="X202" s="331"/>
      <c r="Y202" s="331"/>
      <c r="Z202" s="331"/>
      <c r="AA202" s="331"/>
      <c r="AB202" s="331"/>
      <c r="AC202" s="331"/>
      <c r="AD202" s="331"/>
      <c r="AE202" s="331"/>
      <c r="AF202" s="331"/>
      <c r="AG202" s="331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31"/>
      <c r="AR202" s="331"/>
      <c r="AS202" s="331"/>
      <c r="AT202" s="331"/>
      <c r="AU202" s="932"/>
      <c r="AV202" s="932"/>
      <c r="AW202" s="935"/>
      <c r="AX202" s="332"/>
      <c r="AY202" s="877"/>
      <c r="AZ202" s="862"/>
      <c r="BA202" s="862"/>
      <c r="BB202" s="862"/>
      <c r="BC202" s="862"/>
      <c r="BD202" s="862"/>
      <c r="BE202" s="862"/>
      <c r="BF202" s="862"/>
    </row>
    <row r="203" spans="1:58" s="870" customFormat="1" ht="15" customHeight="1">
      <c r="A203" s="332">
        <v>5</v>
      </c>
      <c r="B203" s="873" t="s">
        <v>330</v>
      </c>
      <c r="C203" s="874" t="s">
        <v>335</v>
      </c>
      <c r="D203" s="920"/>
      <c r="E203" s="920"/>
      <c r="F203" s="921"/>
      <c r="G203" s="332"/>
      <c r="H203" s="922"/>
      <c r="I203" s="920"/>
      <c r="J203" s="921"/>
      <c r="K203" s="875"/>
      <c r="L203" s="321"/>
      <c r="M203" s="1499" t="s">
        <v>414</v>
      </c>
      <c r="N203" s="1500"/>
      <c r="O203" s="1500"/>
      <c r="P203" s="1500"/>
      <c r="Q203" s="1500"/>
      <c r="R203" s="1500"/>
      <c r="S203" s="1501"/>
      <c r="T203" s="331"/>
      <c r="U203" s="331"/>
      <c r="V203" s="331"/>
      <c r="W203" s="331"/>
      <c r="X203" s="331"/>
      <c r="Y203" s="331"/>
      <c r="Z203" s="331"/>
      <c r="AA203" s="331"/>
      <c r="AB203" s="331"/>
      <c r="AC203" s="331"/>
      <c r="AD203" s="331"/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31"/>
      <c r="AR203" s="331"/>
      <c r="AS203" s="331"/>
      <c r="AT203" s="331"/>
      <c r="AU203" s="932"/>
      <c r="AV203" s="932"/>
      <c r="AW203" s="935"/>
      <c r="AX203" s="332"/>
      <c r="AY203" s="877"/>
      <c r="AZ203" s="862"/>
      <c r="BA203" s="862"/>
      <c r="BB203" s="862"/>
      <c r="BC203" s="862"/>
      <c r="BD203" s="862"/>
      <c r="BE203" s="862"/>
      <c r="BF203" s="862"/>
    </row>
    <row r="204" spans="1:58" s="870" customFormat="1" ht="15" customHeight="1">
      <c r="A204" s="332">
        <v>6</v>
      </c>
      <c r="B204" s="873" t="s">
        <v>330</v>
      </c>
      <c r="C204" s="874" t="s">
        <v>336</v>
      </c>
      <c r="D204" s="1502"/>
      <c r="E204" s="1502"/>
      <c r="F204" s="1503"/>
      <c r="G204" s="332"/>
      <c r="H204" s="1504"/>
      <c r="I204" s="1502"/>
      <c r="J204" s="1503"/>
      <c r="K204" s="875"/>
      <c r="L204" s="321"/>
      <c r="M204" s="926"/>
      <c r="N204" s="924"/>
      <c r="O204" s="924"/>
      <c r="P204" s="924"/>
      <c r="Q204" s="924"/>
      <c r="R204" s="924"/>
      <c r="S204" s="925"/>
      <c r="T204" s="331"/>
      <c r="U204" s="331"/>
      <c r="V204" s="331"/>
      <c r="W204" s="331"/>
      <c r="X204" s="331"/>
      <c r="Y204" s="331"/>
      <c r="Z204" s="331"/>
      <c r="AA204" s="331"/>
      <c r="AB204" s="331"/>
      <c r="AC204" s="331"/>
      <c r="AD204" s="331"/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31"/>
      <c r="AR204" s="331"/>
      <c r="AS204" s="331"/>
      <c r="AT204" s="331"/>
      <c r="AU204" s="932"/>
      <c r="AV204" s="932"/>
      <c r="AW204" s="935"/>
      <c r="AX204" s="332"/>
      <c r="AY204" s="877"/>
      <c r="AZ204" s="862"/>
      <c r="BA204" s="862"/>
      <c r="BB204" s="862"/>
      <c r="BC204" s="862"/>
      <c r="BD204" s="862"/>
      <c r="BE204" s="862"/>
      <c r="BF204" s="862"/>
    </row>
    <row r="205" spans="1:58" s="870" customFormat="1" ht="15" customHeight="1">
      <c r="A205" s="332">
        <v>7</v>
      </c>
      <c r="B205" s="873" t="s">
        <v>330</v>
      </c>
      <c r="C205" s="874" t="s">
        <v>338</v>
      </c>
      <c r="D205" s="920"/>
      <c r="E205" s="920"/>
      <c r="F205" s="921"/>
      <c r="G205" s="332"/>
      <c r="H205" s="922"/>
      <c r="I205" s="920"/>
      <c r="J205" s="921"/>
      <c r="K205" s="875"/>
      <c r="L205" s="321"/>
      <c r="M205" s="923"/>
      <c r="N205" s="924"/>
      <c r="O205" s="924"/>
      <c r="P205" s="924"/>
      <c r="Q205" s="924"/>
      <c r="R205" s="924"/>
      <c r="S205" s="925"/>
      <c r="T205" s="331"/>
      <c r="U205" s="331"/>
      <c r="V205" s="331"/>
      <c r="W205" s="331"/>
      <c r="X205" s="331"/>
      <c r="Y205" s="331"/>
      <c r="Z205" s="331"/>
      <c r="AA205" s="331"/>
      <c r="AB205" s="331"/>
      <c r="AC205" s="331"/>
      <c r="AD205" s="331"/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31"/>
      <c r="AR205" s="331"/>
      <c r="AS205" s="331"/>
      <c r="AT205" s="331"/>
      <c r="AU205" s="932"/>
      <c r="AV205" s="932"/>
      <c r="AW205" s="935"/>
      <c r="AX205" s="332"/>
      <c r="AY205" s="877"/>
      <c r="AZ205" s="862"/>
      <c r="BA205" s="862"/>
      <c r="BB205" s="862"/>
      <c r="BC205" s="862"/>
      <c r="BD205" s="862"/>
      <c r="BE205" s="862"/>
      <c r="BF205" s="862"/>
    </row>
    <row r="206" spans="1:58" s="870" customFormat="1" ht="15" customHeight="1">
      <c r="A206" s="332">
        <v>8</v>
      </c>
      <c r="B206" s="873" t="s">
        <v>339</v>
      </c>
      <c r="C206" s="874" t="s">
        <v>340</v>
      </c>
      <c r="D206" s="920"/>
      <c r="E206" s="920"/>
      <c r="F206" s="921"/>
      <c r="G206" s="332"/>
      <c r="H206" s="922"/>
      <c r="I206" s="920"/>
      <c r="J206" s="921"/>
      <c r="K206" s="875"/>
      <c r="L206" s="321"/>
      <c r="M206" s="923"/>
      <c r="N206" s="924"/>
      <c r="O206" s="924"/>
      <c r="P206" s="924"/>
      <c r="Q206" s="924"/>
      <c r="R206" s="924"/>
      <c r="S206" s="925"/>
      <c r="T206" s="331"/>
      <c r="U206" s="331"/>
      <c r="V206" s="331"/>
      <c r="W206" s="331"/>
      <c r="X206" s="331"/>
      <c r="Y206" s="331"/>
      <c r="Z206" s="331"/>
      <c r="AA206" s="331"/>
      <c r="AB206" s="331"/>
      <c r="AC206" s="331"/>
      <c r="AD206" s="331"/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331"/>
      <c r="AS206" s="331"/>
      <c r="AT206" s="331"/>
      <c r="AU206" s="932"/>
      <c r="AV206" s="932"/>
      <c r="AW206" s="935"/>
      <c r="AX206" s="332"/>
      <c r="AY206" s="877"/>
      <c r="AZ206" s="862"/>
      <c r="BA206" s="862"/>
      <c r="BB206" s="862"/>
      <c r="BC206" s="862"/>
      <c r="BD206" s="862"/>
      <c r="BE206" s="862"/>
      <c r="BF206" s="862"/>
    </row>
    <row r="207" spans="1:58" s="870" customFormat="1" ht="15" customHeight="1">
      <c r="A207" s="332">
        <v>9</v>
      </c>
      <c r="B207" s="873" t="s">
        <v>341</v>
      </c>
      <c r="C207" s="874" t="s">
        <v>342</v>
      </c>
      <c r="D207" s="920"/>
      <c r="E207" s="920"/>
      <c r="F207" s="921"/>
      <c r="G207" s="332"/>
      <c r="H207" s="922"/>
      <c r="I207" s="920"/>
      <c r="J207" s="921"/>
      <c r="K207" s="875"/>
      <c r="L207" s="321"/>
      <c r="M207" s="923"/>
      <c r="N207" s="924"/>
      <c r="O207" s="924"/>
      <c r="P207" s="924"/>
      <c r="Q207" s="924"/>
      <c r="R207" s="924"/>
      <c r="S207" s="925"/>
      <c r="T207" s="331"/>
      <c r="U207" s="331"/>
      <c r="V207" s="331"/>
      <c r="W207" s="331"/>
      <c r="X207" s="331"/>
      <c r="Y207" s="331"/>
      <c r="Z207" s="331"/>
      <c r="AA207" s="331"/>
      <c r="AB207" s="331"/>
      <c r="AC207" s="331"/>
      <c r="AD207" s="331"/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31"/>
      <c r="AR207" s="331"/>
      <c r="AS207" s="331"/>
      <c r="AT207" s="331"/>
      <c r="AU207" s="932"/>
      <c r="AV207" s="932"/>
      <c r="AW207" s="935"/>
      <c r="AX207" s="332"/>
      <c r="AY207" s="877"/>
      <c r="AZ207" s="862"/>
      <c r="BA207" s="862"/>
      <c r="BB207" s="862"/>
      <c r="BC207" s="862"/>
      <c r="BD207" s="862"/>
      <c r="BE207" s="862"/>
      <c r="BF207" s="862"/>
    </row>
    <row r="208" spans="1:58" s="870" customFormat="1" ht="15" customHeight="1">
      <c r="A208" s="332">
        <v>10</v>
      </c>
      <c r="B208" s="873" t="s">
        <v>341</v>
      </c>
      <c r="C208" s="874" t="s">
        <v>343</v>
      </c>
      <c r="D208" s="920"/>
      <c r="E208" s="920"/>
      <c r="F208" s="921"/>
      <c r="G208" s="332"/>
      <c r="H208" s="922"/>
      <c r="I208" s="920"/>
      <c r="J208" s="921"/>
      <c r="K208" s="875"/>
      <c r="L208" s="321"/>
      <c r="M208" s="1499" t="s">
        <v>1133</v>
      </c>
      <c r="N208" s="1500"/>
      <c r="O208" s="1500"/>
      <c r="P208" s="1500"/>
      <c r="Q208" s="1500"/>
      <c r="R208" s="1500"/>
      <c r="S208" s="1501"/>
      <c r="T208" s="331"/>
      <c r="U208" s="331"/>
      <c r="V208" s="331"/>
      <c r="W208" s="331"/>
      <c r="X208" s="331"/>
      <c r="Y208" s="331"/>
      <c r="Z208" s="331"/>
      <c r="AA208" s="331"/>
      <c r="AB208" s="331"/>
      <c r="AC208" s="331"/>
      <c r="AD208" s="331"/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31"/>
      <c r="AR208" s="331"/>
      <c r="AS208" s="331"/>
      <c r="AT208" s="331"/>
      <c r="AU208" s="932"/>
      <c r="AV208" s="932"/>
      <c r="AW208" s="935"/>
      <c r="AX208" s="332"/>
      <c r="AY208" s="877"/>
      <c r="AZ208" s="862"/>
      <c r="BA208" s="862"/>
      <c r="BB208" s="862"/>
      <c r="BC208" s="862"/>
      <c r="BD208" s="862"/>
      <c r="BE208" s="862"/>
      <c r="BF208" s="862"/>
    </row>
    <row r="209" spans="1:58" s="870" customFormat="1" ht="15" customHeight="1">
      <c r="A209" s="332">
        <v>11</v>
      </c>
      <c r="B209" s="873" t="s">
        <v>344</v>
      </c>
      <c r="C209" s="874" t="s">
        <v>345</v>
      </c>
      <c r="D209" s="920"/>
      <c r="E209" s="920"/>
      <c r="F209" s="921"/>
      <c r="G209" s="332"/>
      <c r="H209" s="922"/>
      <c r="I209" s="920"/>
      <c r="J209" s="921"/>
      <c r="K209" s="875"/>
      <c r="L209" s="321"/>
      <c r="M209" s="1499"/>
      <c r="N209" s="1500"/>
      <c r="O209" s="1500"/>
      <c r="P209" s="1500"/>
      <c r="Q209" s="1500"/>
      <c r="R209" s="1500"/>
      <c r="S209" s="1501"/>
      <c r="T209" s="331"/>
      <c r="U209" s="331"/>
      <c r="V209" s="331"/>
      <c r="W209" s="331"/>
      <c r="X209" s="331"/>
      <c r="Y209" s="331"/>
      <c r="Z209" s="331"/>
      <c r="AA209" s="331"/>
      <c r="AB209" s="331"/>
      <c r="AC209" s="331"/>
      <c r="AD209" s="331"/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31"/>
      <c r="AR209" s="331"/>
      <c r="AS209" s="331"/>
      <c r="AT209" s="331"/>
      <c r="AU209" s="932"/>
      <c r="AV209" s="932"/>
      <c r="AW209" s="935"/>
      <c r="AX209" s="332"/>
      <c r="AY209" s="877"/>
      <c r="AZ209" s="862"/>
      <c r="BA209" s="862"/>
      <c r="BB209" s="862"/>
      <c r="BC209" s="862"/>
      <c r="BD209" s="862"/>
      <c r="BE209" s="862"/>
      <c r="BF209" s="862"/>
    </row>
    <row r="210" spans="1:58" s="870" customFormat="1" ht="15" customHeight="1">
      <c r="A210" s="332">
        <v>12</v>
      </c>
      <c r="B210" s="873" t="s">
        <v>344</v>
      </c>
      <c r="C210" s="874" t="s">
        <v>346</v>
      </c>
      <c r="D210" s="922"/>
      <c r="E210" s="920"/>
      <c r="F210" s="921"/>
      <c r="G210" s="332"/>
      <c r="H210" s="922"/>
      <c r="I210" s="920"/>
      <c r="J210" s="921"/>
      <c r="K210" s="875"/>
      <c r="L210" s="321"/>
      <c r="M210" s="923"/>
      <c r="N210" s="924"/>
      <c r="O210" s="924"/>
      <c r="P210" s="924"/>
      <c r="Q210" s="924"/>
      <c r="R210" s="924"/>
      <c r="S210" s="925"/>
      <c r="T210" s="331"/>
      <c r="U210" s="331"/>
      <c r="V210" s="331"/>
      <c r="W210" s="331"/>
      <c r="X210" s="331"/>
      <c r="Y210" s="331"/>
      <c r="Z210" s="331"/>
      <c r="AA210" s="331"/>
      <c r="AB210" s="331"/>
      <c r="AC210" s="331"/>
      <c r="AD210" s="331"/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31"/>
      <c r="AR210" s="331"/>
      <c r="AS210" s="331"/>
      <c r="AT210" s="331"/>
      <c r="AU210" s="932"/>
      <c r="AV210" s="932"/>
      <c r="AW210" s="935"/>
      <c r="AX210" s="332"/>
      <c r="AY210" s="877"/>
      <c r="AZ210" s="862"/>
      <c r="BA210" s="862"/>
      <c r="BB210" s="862"/>
      <c r="BC210" s="862"/>
      <c r="BD210" s="862"/>
      <c r="BE210" s="862"/>
      <c r="BF210" s="862"/>
    </row>
    <row r="211" spans="1:58" s="870" customFormat="1" ht="15" customHeight="1">
      <c r="A211" s="332">
        <v>13</v>
      </c>
      <c r="B211" s="873" t="s">
        <v>347</v>
      </c>
      <c r="C211" s="874" t="s">
        <v>348</v>
      </c>
      <c r="D211" s="922"/>
      <c r="E211" s="920"/>
      <c r="F211" s="921"/>
      <c r="G211" s="332"/>
      <c r="H211" s="922"/>
      <c r="I211" s="920"/>
      <c r="J211" s="921"/>
      <c r="K211" s="875"/>
      <c r="L211" s="321"/>
      <c r="M211" s="923"/>
      <c r="N211" s="924"/>
      <c r="O211" s="1478"/>
      <c r="P211" s="1478"/>
      <c r="Q211" s="924"/>
      <c r="R211" s="924"/>
      <c r="S211" s="925"/>
      <c r="T211" s="331"/>
      <c r="U211" s="331"/>
      <c r="V211" s="331"/>
      <c r="W211" s="331"/>
      <c r="X211" s="331"/>
      <c r="Y211" s="331"/>
      <c r="Z211" s="331"/>
      <c r="AA211" s="331"/>
      <c r="AB211" s="331"/>
      <c r="AC211" s="331"/>
      <c r="AD211" s="331"/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31"/>
      <c r="AR211" s="331"/>
      <c r="AS211" s="331"/>
      <c r="AT211" s="331"/>
      <c r="AU211" s="932"/>
      <c r="AV211" s="932"/>
      <c r="AW211" s="935"/>
      <c r="AX211" s="332"/>
      <c r="AY211" s="877"/>
      <c r="AZ211" s="862"/>
      <c r="BA211" s="862"/>
      <c r="BB211" s="862"/>
      <c r="BC211" s="862"/>
      <c r="BD211" s="862"/>
      <c r="BE211" s="862"/>
      <c r="BF211" s="862"/>
    </row>
    <row r="212" spans="1:58" s="870" customFormat="1" ht="15" customHeight="1">
      <c r="A212" s="332">
        <v>14</v>
      </c>
      <c r="B212" s="873" t="s">
        <v>347</v>
      </c>
      <c r="C212" s="874" t="s">
        <v>349</v>
      </c>
      <c r="D212" s="922"/>
      <c r="E212" s="920"/>
      <c r="F212" s="921"/>
      <c r="G212" s="332"/>
      <c r="H212" s="922"/>
      <c r="I212" s="920"/>
      <c r="J212" s="921"/>
      <c r="K212" s="875"/>
      <c r="L212" s="321"/>
      <c r="M212" s="1499"/>
      <c r="N212" s="1500"/>
      <c r="O212" s="1500"/>
      <c r="P212" s="1500"/>
      <c r="Q212" s="1500"/>
      <c r="R212" s="1500"/>
      <c r="S212" s="1501"/>
      <c r="T212" s="331"/>
      <c r="U212" s="331"/>
      <c r="V212" s="331"/>
      <c r="W212" s="331"/>
      <c r="X212" s="331"/>
      <c r="Y212" s="331"/>
      <c r="Z212" s="331"/>
      <c r="AA212" s="331"/>
      <c r="AB212" s="331"/>
      <c r="AC212" s="331"/>
      <c r="AD212" s="331"/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31"/>
      <c r="AR212" s="331"/>
      <c r="AS212" s="331"/>
      <c r="AT212" s="331"/>
      <c r="AU212" s="932"/>
      <c r="AV212" s="932"/>
      <c r="AW212" s="935"/>
      <c r="AX212" s="332"/>
      <c r="AY212" s="877"/>
      <c r="AZ212" s="862"/>
      <c r="BA212" s="862"/>
      <c r="BB212" s="862"/>
      <c r="BC212" s="862"/>
      <c r="BD212" s="862"/>
      <c r="BE212" s="862"/>
      <c r="BF212" s="862"/>
    </row>
    <row r="213" spans="1:58" s="870" customFormat="1" ht="15" customHeight="1">
      <c r="A213" s="332">
        <v>15</v>
      </c>
      <c r="B213" s="873" t="s">
        <v>347</v>
      </c>
      <c r="C213" s="874">
        <v>1595</v>
      </c>
      <c r="D213" s="922"/>
      <c r="E213" s="920"/>
      <c r="F213" s="921"/>
      <c r="G213" s="332"/>
      <c r="H213" s="922"/>
      <c r="I213" s="920"/>
      <c r="J213" s="921"/>
      <c r="K213" s="875"/>
      <c r="L213" s="321"/>
      <c r="M213" s="1480"/>
      <c r="N213" s="1478"/>
      <c r="O213" s="1478"/>
      <c r="P213" s="924"/>
      <c r="Q213" s="924"/>
      <c r="R213" s="924"/>
      <c r="S213" s="925"/>
      <c r="T213" s="331"/>
      <c r="U213" s="331"/>
      <c r="V213" s="331"/>
      <c r="W213" s="331"/>
      <c r="X213" s="331"/>
      <c r="Y213" s="331"/>
      <c r="Z213" s="331"/>
      <c r="AA213" s="331"/>
      <c r="AB213" s="331"/>
      <c r="AC213" s="331"/>
      <c r="AD213" s="331"/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31"/>
      <c r="AR213" s="331"/>
      <c r="AS213" s="331"/>
      <c r="AT213" s="331"/>
      <c r="AU213" s="932"/>
      <c r="AV213" s="932"/>
      <c r="AW213" s="935"/>
      <c r="AX213" s="332"/>
      <c r="AY213" s="877"/>
      <c r="AZ213" s="862"/>
      <c r="BA213" s="862"/>
      <c r="BB213" s="862"/>
      <c r="BC213" s="862"/>
      <c r="BD213" s="862"/>
      <c r="BE213" s="862"/>
      <c r="BF213" s="862"/>
    </row>
    <row r="214" spans="1:58" s="870" customFormat="1" ht="15" customHeight="1">
      <c r="A214" s="332">
        <v>16</v>
      </c>
      <c r="B214" s="873" t="s">
        <v>347</v>
      </c>
      <c r="C214" s="874" t="s">
        <v>350</v>
      </c>
      <c r="D214" s="922"/>
      <c r="E214" s="920"/>
      <c r="F214" s="921"/>
      <c r="G214" s="332"/>
      <c r="H214" s="922"/>
      <c r="I214" s="920"/>
      <c r="J214" s="921"/>
      <c r="K214" s="875"/>
      <c r="L214" s="321"/>
      <c r="M214" s="923"/>
      <c r="N214" s="924"/>
      <c r="O214" s="924"/>
      <c r="P214" s="924"/>
      <c r="Q214" s="924"/>
      <c r="R214" s="924"/>
      <c r="S214" s="925"/>
      <c r="T214" s="331"/>
      <c r="U214" s="331"/>
      <c r="V214" s="331"/>
      <c r="W214" s="331"/>
      <c r="X214" s="331"/>
      <c r="Y214" s="331"/>
      <c r="Z214" s="331"/>
      <c r="AA214" s="331"/>
      <c r="AB214" s="331"/>
      <c r="AC214" s="331"/>
      <c r="AD214" s="331"/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31"/>
      <c r="AR214" s="331"/>
      <c r="AS214" s="331"/>
      <c r="AT214" s="331"/>
      <c r="AU214" s="932"/>
      <c r="AV214" s="932"/>
      <c r="AW214" s="935"/>
      <c r="AX214" s="332"/>
      <c r="AY214" s="877"/>
      <c r="AZ214" s="862"/>
      <c r="BA214" s="862"/>
      <c r="BB214" s="862"/>
      <c r="BC214" s="862"/>
      <c r="BD214" s="862"/>
      <c r="BE214" s="862"/>
      <c r="BF214" s="862"/>
    </row>
    <row r="215" spans="1:58" s="870" customFormat="1" ht="15" customHeight="1">
      <c r="A215" s="332">
        <v>17</v>
      </c>
      <c r="B215" s="873" t="s">
        <v>347</v>
      </c>
      <c r="C215" s="874">
        <v>1594</v>
      </c>
      <c r="D215" s="922"/>
      <c r="E215" s="920"/>
      <c r="F215" s="921"/>
      <c r="G215" s="332"/>
      <c r="H215" s="922"/>
      <c r="I215" s="920"/>
      <c r="J215" s="921"/>
      <c r="K215" s="875"/>
      <c r="L215" s="321"/>
      <c r="M215" s="923"/>
      <c r="N215" s="924"/>
      <c r="O215" s="1478"/>
      <c r="P215" s="1478"/>
      <c r="Q215" s="924"/>
      <c r="R215" s="924"/>
      <c r="S215" s="925"/>
      <c r="T215" s="331"/>
      <c r="U215" s="331"/>
      <c r="V215" s="331"/>
      <c r="W215" s="331"/>
      <c r="X215" s="331"/>
      <c r="Y215" s="331"/>
      <c r="Z215" s="331"/>
      <c r="AA215" s="331"/>
      <c r="AB215" s="331"/>
      <c r="AC215" s="331"/>
      <c r="AD215" s="331"/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31"/>
      <c r="AR215" s="331"/>
      <c r="AS215" s="331"/>
      <c r="AT215" s="331"/>
      <c r="AU215" s="932"/>
      <c r="AV215" s="932"/>
      <c r="AW215" s="935"/>
      <c r="AX215" s="332"/>
      <c r="AY215" s="877"/>
      <c r="AZ215" s="862"/>
      <c r="BA215" s="862"/>
      <c r="BB215" s="862"/>
      <c r="BC215" s="862"/>
      <c r="BD215" s="862"/>
      <c r="BE215" s="862"/>
      <c r="BF215" s="862"/>
    </row>
    <row r="216" spans="1:58" s="870" customFormat="1" ht="15" customHeight="1">
      <c r="A216" s="332">
        <v>18</v>
      </c>
      <c r="B216" s="873" t="s">
        <v>351</v>
      </c>
      <c r="C216" s="874" t="s">
        <v>352</v>
      </c>
      <c r="D216" s="922"/>
      <c r="E216" s="920"/>
      <c r="F216" s="921"/>
      <c r="G216" s="332"/>
      <c r="H216" s="922"/>
      <c r="I216" s="920"/>
      <c r="J216" s="921"/>
      <c r="K216" s="875"/>
      <c r="L216" s="321"/>
      <c r="M216" s="923"/>
      <c r="N216" s="924"/>
      <c r="O216" s="924"/>
      <c r="P216" s="924"/>
      <c r="Q216" s="924"/>
      <c r="R216" s="924"/>
      <c r="S216" s="925"/>
      <c r="T216" s="331"/>
      <c r="U216" s="331"/>
      <c r="V216" s="331"/>
      <c r="W216" s="331"/>
      <c r="X216" s="331"/>
      <c r="Y216" s="331"/>
      <c r="Z216" s="331"/>
      <c r="AA216" s="331"/>
      <c r="AB216" s="331"/>
      <c r="AC216" s="331"/>
      <c r="AD216" s="331"/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31"/>
      <c r="AR216" s="331"/>
      <c r="AS216" s="331"/>
      <c r="AT216" s="331"/>
      <c r="AU216" s="932"/>
      <c r="AV216" s="932"/>
      <c r="AW216" s="935"/>
      <c r="AX216" s="332"/>
      <c r="AY216" s="877"/>
      <c r="AZ216" s="862"/>
      <c r="BA216" s="862"/>
      <c r="BB216" s="862"/>
      <c r="BC216" s="862"/>
      <c r="BD216" s="862"/>
      <c r="BE216" s="862"/>
      <c r="BF216" s="862"/>
    </row>
    <row r="217" spans="1:58" s="870" customFormat="1" ht="15" customHeight="1">
      <c r="A217" s="332">
        <v>19</v>
      </c>
      <c r="B217" s="873" t="s">
        <v>353</v>
      </c>
      <c r="C217" s="874" t="s">
        <v>354</v>
      </c>
      <c r="D217" s="922"/>
      <c r="E217" s="920"/>
      <c r="F217" s="921"/>
      <c r="G217" s="332"/>
      <c r="H217" s="922"/>
      <c r="I217" s="920"/>
      <c r="J217" s="921"/>
      <c r="K217" s="875"/>
      <c r="L217" s="321"/>
      <c r="M217" s="1499" t="s">
        <v>1288</v>
      </c>
      <c r="N217" s="1505"/>
      <c r="O217" s="1505"/>
      <c r="P217" s="1505"/>
      <c r="Q217" s="1505"/>
      <c r="R217" s="1505"/>
      <c r="S217" s="1506"/>
      <c r="T217" s="331"/>
      <c r="U217" s="331"/>
      <c r="V217" s="331"/>
      <c r="W217" s="331"/>
      <c r="X217" s="331"/>
      <c r="Y217" s="331"/>
      <c r="Z217" s="331"/>
      <c r="AA217" s="331"/>
      <c r="AB217" s="331"/>
      <c r="AC217" s="331"/>
      <c r="AD217" s="331"/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31"/>
      <c r="AR217" s="331"/>
      <c r="AS217" s="331"/>
      <c r="AT217" s="331"/>
      <c r="AU217" s="932"/>
      <c r="AV217" s="932"/>
      <c r="AW217" s="935"/>
      <c r="AX217" s="332"/>
      <c r="AY217" s="877"/>
      <c r="AZ217" s="862"/>
      <c r="BA217" s="862"/>
      <c r="BB217" s="862"/>
      <c r="BC217" s="862"/>
      <c r="BD217" s="862"/>
      <c r="BE217" s="862"/>
      <c r="BF217" s="862"/>
    </row>
    <row r="218" spans="1:58" s="870" customFormat="1" ht="15" customHeight="1">
      <c r="A218" s="332">
        <v>20</v>
      </c>
      <c r="B218" s="873" t="s">
        <v>353</v>
      </c>
      <c r="C218" s="874" t="s">
        <v>355</v>
      </c>
      <c r="D218" s="922"/>
      <c r="E218" s="920"/>
      <c r="F218" s="921"/>
      <c r="G218" s="332"/>
      <c r="H218" s="922"/>
      <c r="I218" s="920"/>
      <c r="J218" s="921"/>
      <c r="K218" s="875"/>
      <c r="L218" s="321"/>
      <c r="M218" s="923"/>
      <c r="N218" s="924"/>
      <c r="O218" s="924"/>
      <c r="P218" s="924"/>
      <c r="Q218" s="924"/>
      <c r="R218" s="924"/>
      <c r="S218" s="925"/>
      <c r="T218" s="331"/>
      <c r="U218" s="331"/>
      <c r="V218" s="331"/>
      <c r="W218" s="331"/>
      <c r="X218" s="331"/>
      <c r="Y218" s="331"/>
      <c r="Z218" s="331"/>
      <c r="AA218" s="331"/>
      <c r="AB218" s="331"/>
      <c r="AC218" s="331"/>
      <c r="AD218" s="331"/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31"/>
      <c r="AR218" s="331"/>
      <c r="AS218" s="331"/>
      <c r="AT218" s="331"/>
      <c r="AU218" s="932"/>
      <c r="AV218" s="932"/>
      <c r="AW218" s="935"/>
      <c r="AX218" s="332"/>
      <c r="AY218" s="877"/>
      <c r="AZ218" s="862"/>
      <c r="BA218" s="862"/>
      <c r="BB218" s="862"/>
      <c r="BC218" s="862"/>
      <c r="BD218" s="862"/>
      <c r="BE218" s="862"/>
      <c r="BF218" s="862"/>
    </row>
    <row r="219" spans="1:58" s="870" customFormat="1" ht="15" customHeight="1">
      <c r="A219" s="332">
        <v>21</v>
      </c>
      <c r="B219" s="873" t="s">
        <v>356</v>
      </c>
      <c r="C219" s="874" t="s">
        <v>357</v>
      </c>
      <c r="D219" s="922"/>
      <c r="E219" s="920"/>
      <c r="F219" s="921"/>
      <c r="G219" s="332"/>
      <c r="H219" s="922"/>
      <c r="I219" s="920"/>
      <c r="J219" s="921"/>
      <c r="K219" s="875"/>
      <c r="L219" s="321"/>
      <c r="M219" s="923"/>
      <c r="N219" s="924"/>
      <c r="O219" s="924"/>
      <c r="P219" s="924"/>
      <c r="Q219" s="924"/>
      <c r="R219" s="924"/>
      <c r="S219" s="925"/>
      <c r="T219" s="331"/>
      <c r="U219" s="331"/>
      <c r="V219" s="331"/>
      <c r="W219" s="331"/>
      <c r="X219" s="331"/>
      <c r="Y219" s="331"/>
      <c r="Z219" s="331"/>
      <c r="AA219" s="331"/>
      <c r="AB219" s="331"/>
      <c r="AC219" s="331"/>
      <c r="AD219" s="331"/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31"/>
      <c r="AR219" s="331"/>
      <c r="AS219" s="331"/>
      <c r="AT219" s="331"/>
      <c r="AU219" s="932"/>
      <c r="AV219" s="932"/>
      <c r="AW219" s="935"/>
      <c r="AX219" s="332"/>
      <c r="AY219" s="877"/>
      <c r="AZ219" s="862"/>
      <c r="BA219" s="862"/>
      <c r="BB219" s="862"/>
      <c r="BC219" s="862"/>
      <c r="BD219" s="862"/>
      <c r="BE219" s="862"/>
      <c r="BF219" s="862"/>
    </row>
    <row r="220" spans="1:58" s="870" customFormat="1" ht="15" customHeight="1">
      <c r="A220" s="332">
        <v>22</v>
      </c>
      <c r="B220" s="873" t="s">
        <v>356</v>
      </c>
      <c r="C220" s="874" t="s">
        <v>358</v>
      </c>
      <c r="D220" s="922"/>
      <c r="E220" s="920"/>
      <c r="F220" s="921"/>
      <c r="G220" s="332"/>
      <c r="H220" s="922"/>
      <c r="I220" s="920"/>
      <c r="J220" s="921"/>
      <c r="K220" s="875"/>
      <c r="L220" s="321"/>
      <c r="M220" s="923"/>
      <c r="N220" s="924"/>
      <c r="O220" s="924"/>
      <c r="P220" s="924"/>
      <c r="Q220" s="924"/>
      <c r="R220" s="924"/>
      <c r="S220" s="925"/>
      <c r="T220" s="331"/>
      <c r="U220" s="331"/>
      <c r="V220" s="331"/>
      <c r="W220" s="331"/>
      <c r="X220" s="331"/>
      <c r="Y220" s="331"/>
      <c r="Z220" s="331"/>
      <c r="AA220" s="331"/>
      <c r="AB220" s="331"/>
      <c r="AC220" s="331"/>
      <c r="AD220" s="331"/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31"/>
      <c r="AR220" s="331"/>
      <c r="AS220" s="331"/>
      <c r="AT220" s="331"/>
      <c r="AU220" s="932"/>
      <c r="AV220" s="932"/>
      <c r="AW220" s="935"/>
      <c r="AX220" s="332"/>
      <c r="AY220" s="877"/>
      <c r="AZ220" s="862"/>
      <c r="BA220" s="862"/>
      <c r="BB220" s="862"/>
      <c r="BC220" s="862"/>
      <c r="BD220" s="862"/>
      <c r="BE220" s="862"/>
      <c r="BF220" s="862"/>
    </row>
    <row r="221" spans="1:58" s="870" customFormat="1" ht="15" customHeight="1">
      <c r="A221" s="332">
        <v>23</v>
      </c>
      <c r="B221" s="873" t="s">
        <v>356</v>
      </c>
      <c r="C221" s="874" t="s">
        <v>359</v>
      </c>
      <c r="D221" s="922"/>
      <c r="E221" s="920"/>
      <c r="F221" s="921"/>
      <c r="G221" s="332"/>
      <c r="H221" s="922"/>
      <c r="I221" s="920"/>
      <c r="J221" s="921"/>
      <c r="K221" s="875"/>
      <c r="L221" s="321"/>
      <c r="M221" s="923"/>
      <c r="N221" s="924"/>
      <c r="O221" s="924"/>
      <c r="P221" s="924"/>
      <c r="Q221" s="924"/>
      <c r="R221" s="924"/>
      <c r="S221" s="925"/>
      <c r="T221" s="331"/>
      <c r="U221" s="331"/>
      <c r="V221" s="331"/>
      <c r="W221" s="331"/>
      <c r="X221" s="331"/>
      <c r="Y221" s="331"/>
      <c r="Z221" s="331"/>
      <c r="AA221" s="331"/>
      <c r="AB221" s="331"/>
      <c r="AC221" s="331"/>
      <c r="AD221" s="331"/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31"/>
      <c r="AR221" s="331"/>
      <c r="AS221" s="331"/>
      <c r="AT221" s="331"/>
      <c r="AU221" s="932"/>
      <c r="AV221" s="932"/>
      <c r="AW221" s="935"/>
      <c r="AX221" s="332"/>
      <c r="AY221" s="877"/>
      <c r="AZ221" s="862"/>
      <c r="BA221" s="862"/>
      <c r="BB221" s="862"/>
      <c r="BC221" s="862"/>
      <c r="BD221" s="862"/>
      <c r="BE221" s="862"/>
      <c r="BF221" s="862"/>
    </row>
    <row r="222" spans="1:58" s="870" customFormat="1" ht="15" customHeight="1">
      <c r="A222" s="332">
        <v>24</v>
      </c>
      <c r="B222" s="873" t="s">
        <v>356</v>
      </c>
      <c r="C222" s="874" t="s">
        <v>360</v>
      </c>
      <c r="D222" s="922"/>
      <c r="E222" s="920"/>
      <c r="F222" s="921"/>
      <c r="G222" s="332"/>
      <c r="H222" s="922"/>
      <c r="I222" s="920"/>
      <c r="J222" s="921"/>
      <c r="K222" s="875"/>
      <c r="L222" s="321"/>
      <c r="M222" s="923"/>
      <c r="N222" s="924"/>
      <c r="O222" s="924"/>
      <c r="P222" s="924"/>
      <c r="Q222" s="924"/>
      <c r="R222" s="924"/>
      <c r="S222" s="925"/>
      <c r="T222" s="331"/>
      <c r="U222" s="331"/>
      <c r="V222" s="331"/>
      <c r="W222" s="331"/>
      <c r="X222" s="331"/>
      <c r="Y222" s="331"/>
      <c r="Z222" s="331"/>
      <c r="AA222" s="331"/>
      <c r="AB222" s="331"/>
      <c r="AC222" s="331"/>
      <c r="AD222" s="331"/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31"/>
      <c r="AR222" s="331"/>
      <c r="AS222" s="331"/>
      <c r="AT222" s="331"/>
      <c r="AU222" s="932"/>
      <c r="AV222" s="932"/>
      <c r="AW222" s="935"/>
      <c r="AX222" s="332"/>
      <c r="AY222" s="877"/>
      <c r="AZ222" s="862"/>
      <c r="BA222" s="862"/>
      <c r="BB222" s="862"/>
      <c r="BC222" s="862"/>
      <c r="BD222" s="862"/>
      <c r="BE222" s="862"/>
      <c r="BF222" s="862"/>
    </row>
    <row r="223" spans="1:58" s="870" customFormat="1" ht="15" customHeight="1">
      <c r="A223" s="332">
        <v>25</v>
      </c>
      <c r="B223" s="873" t="s">
        <v>361</v>
      </c>
      <c r="C223" s="874" t="s">
        <v>362</v>
      </c>
      <c r="D223" s="922"/>
      <c r="E223" s="920"/>
      <c r="F223" s="921"/>
      <c r="G223" s="332"/>
      <c r="H223" s="922"/>
      <c r="I223" s="920"/>
      <c r="J223" s="921"/>
      <c r="K223" s="875"/>
      <c r="L223" s="321"/>
      <c r="M223" s="879"/>
      <c r="N223" s="924"/>
      <c r="O223" s="924"/>
      <c r="P223" s="924"/>
      <c r="Q223" s="924"/>
      <c r="R223" s="924"/>
      <c r="S223" s="925"/>
      <c r="T223" s="331"/>
      <c r="U223" s="331"/>
      <c r="V223" s="331"/>
      <c r="W223" s="331"/>
      <c r="X223" s="331"/>
      <c r="Y223" s="331"/>
      <c r="Z223" s="331"/>
      <c r="AA223" s="331"/>
      <c r="AB223" s="331"/>
      <c r="AC223" s="331"/>
      <c r="AD223" s="331"/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31"/>
      <c r="AR223" s="331"/>
      <c r="AS223" s="331"/>
      <c r="AT223" s="331"/>
      <c r="AU223" s="932"/>
      <c r="AV223" s="932"/>
      <c r="AW223" s="935"/>
      <c r="AX223" s="332"/>
      <c r="AY223" s="877"/>
      <c r="AZ223" s="862"/>
      <c r="BA223" s="862"/>
      <c r="BB223" s="862"/>
      <c r="BC223" s="862"/>
      <c r="BD223" s="862"/>
      <c r="BE223" s="862"/>
      <c r="BF223" s="862"/>
    </row>
    <row r="224" spans="1:58" s="870" customFormat="1" ht="15" customHeight="1">
      <c r="A224" s="332">
        <v>26</v>
      </c>
      <c r="B224" s="873" t="s">
        <v>363</v>
      </c>
      <c r="C224" s="874" t="s">
        <v>364</v>
      </c>
      <c r="D224" s="922"/>
      <c r="E224" s="920"/>
      <c r="F224" s="921"/>
      <c r="G224" s="332"/>
      <c r="H224" s="922"/>
      <c r="I224" s="920"/>
      <c r="J224" s="921"/>
      <c r="K224" s="875"/>
      <c r="L224" s="321"/>
      <c r="M224" s="926"/>
      <c r="N224" s="924"/>
      <c r="O224" s="924"/>
      <c r="P224" s="924"/>
      <c r="Q224" s="924"/>
      <c r="R224" s="924"/>
      <c r="S224" s="925"/>
      <c r="T224" s="331"/>
      <c r="U224" s="331"/>
      <c r="V224" s="331"/>
      <c r="W224" s="331"/>
      <c r="X224" s="331"/>
      <c r="Y224" s="331"/>
      <c r="Z224" s="331"/>
      <c r="AA224" s="331"/>
      <c r="AB224" s="331"/>
      <c r="AC224" s="331"/>
      <c r="AD224" s="331"/>
      <c r="AE224" s="331"/>
      <c r="AF224" s="331"/>
      <c r="AG224" s="331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31"/>
      <c r="AR224" s="331"/>
      <c r="AS224" s="331"/>
      <c r="AT224" s="331"/>
      <c r="AU224" s="932"/>
      <c r="AV224" s="932"/>
      <c r="AW224" s="935"/>
      <c r="AX224" s="332"/>
      <c r="AY224" s="877"/>
      <c r="AZ224" s="862"/>
      <c r="BA224" s="862"/>
      <c r="BB224" s="862"/>
      <c r="BC224" s="862"/>
      <c r="BD224" s="862"/>
      <c r="BE224" s="862"/>
      <c r="BF224" s="862"/>
    </row>
    <row r="225" spans="1:58" s="870" customFormat="1" ht="15" customHeight="1">
      <c r="A225" s="332">
        <v>27</v>
      </c>
      <c r="B225" s="873" t="s">
        <v>363</v>
      </c>
      <c r="C225" s="874" t="s">
        <v>366</v>
      </c>
      <c r="D225" s="922"/>
      <c r="E225" s="920"/>
      <c r="F225" s="921"/>
      <c r="G225" s="332"/>
      <c r="H225" s="922"/>
      <c r="I225" s="920"/>
      <c r="J225" s="921"/>
      <c r="K225" s="875"/>
      <c r="L225" s="321"/>
      <c r="M225" s="923"/>
      <c r="N225" s="924"/>
      <c r="O225" s="924"/>
      <c r="P225" s="924"/>
      <c r="Q225" s="924"/>
      <c r="R225" s="924"/>
      <c r="S225" s="925"/>
      <c r="T225" s="331"/>
      <c r="U225" s="331"/>
      <c r="V225" s="331"/>
      <c r="W225" s="331"/>
      <c r="X225" s="331"/>
      <c r="Y225" s="331"/>
      <c r="Z225" s="331"/>
      <c r="AA225" s="331"/>
      <c r="AB225" s="331"/>
      <c r="AC225" s="331"/>
      <c r="AD225" s="331"/>
      <c r="AE225" s="331"/>
      <c r="AF225" s="331"/>
      <c r="AG225" s="331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31"/>
      <c r="AR225" s="331"/>
      <c r="AS225" s="331"/>
      <c r="AT225" s="331"/>
      <c r="AU225" s="932"/>
      <c r="AV225" s="932"/>
      <c r="AW225" s="935"/>
      <c r="AX225" s="332"/>
      <c r="AY225" s="877"/>
      <c r="AZ225" s="862"/>
      <c r="BA225" s="862"/>
      <c r="BB225" s="862"/>
      <c r="BC225" s="862"/>
      <c r="BD225" s="862"/>
      <c r="BE225" s="862"/>
      <c r="BF225" s="862"/>
    </row>
    <row r="226" spans="1:58" s="870" customFormat="1" ht="15" customHeight="1">
      <c r="A226" s="332">
        <v>28</v>
      </c>
      <c r="B226" s="873" t="s">
        <v>367</v>
      </c>
      <c r="C226" s="874" t="s">
        <v>368</v>
      </c>
      <c r="D226" s="922"/>
      <c r="E226" s="920"/>
      <c r="F226" s="921"/>
      <c r="G226" s="332"/>
      <c r="H226" s="922"/>
      <c r="I226" s="920"/>
      <c r="J226" s="921"/>
      <c r="K226" s="875"/>
      <c r="L226" s="321"/>
      <c r="M226" s="1499"/>
      <c r="N226" s="1500"/>
      <c r="O226" s="1500"/>
      <c r="P226" s="1500"/>
      <c r="Q226" s="1500"/>
      <c r="R226" s="1500"/>
      <c r="S226" s="1501"/>
      <c r="T226" s="331"/>
      <c r="U226" s="331"/>
      <c r="V226" s="331"/>
      <c r="W226" s="331"/>
      <c r="X226" s="331"/>
      <c r="Y226" s="331"/>
      <c r="Z226" s="331"/>
      <c r="AA226" s="331"/>
      <c r="AB226" s="331"/>
      <c r="AC226" s="331"/>
      <c r="AD226" s="331"/>
      <c r="AE226" s="331"/>
      <c r="AF226" s="331"/>
      <c r="AG226" s="331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31"/>
      <c r="AR226" s="331"/>
      <c r="AS226" s="331"/>
      <c r="AT226" s="331"/>
      <c r="AU226" s="932"/>
      <c r="AV226" s="932"/>
      <c r="AW226" s="935"/>
      <c r="AX226" s="332"/>
      <c r="AY226" s="877"/>
      <c r="AZ226" s="862"/>
      <c r="BA226" s="862"/>
      <c r="BB226" s="862"/>
      <c r="BC226" s="862"/>
      <c r="BD226" s="862"/>
      <c r="BE226" s="862"/>
      <c r="BF226" s="862"/>
    </row>
    <row r="227" spans="1:58" s="870" customFormat="1" ht="15" customHeight="1">
      <c r="A227" s="332">
        <v>29</v>
      </c>
      <c r="B227" s="873" t="s">
        <v>369</v>
      </c>
      <c r="C227" s="874" t="s">
        <v>370</v>
      </c>
      <c r="D227" s="922"/>
      <c r="E227" s="920"/>
      <c r="F227" s="921"/>
      <c r="G227" s="332"/>
      <c r="H227" s="922"/>
      <c r="I227" s="920"/>
      <c r="J227" s="921"/>
      <c r="K227" s="875"/>
      <c r="L227" s="321"/>
      <c r="M227" s="923"/>
      <c r="N227" s="924"/>
      <c r="O227" s="924"/>
      <c r="P227" s="924"/>
      <c r="Q227" s="924"/>
      <c r="R227" s="924"/>
      <c r="S227" s="925"/>
      <c r="T227" s="331"/>
      <c r="U227" s="331"/>
      <c r="V227" s="331"/>
      <c r="W227" s="331"/>
      <c r="X227" s="331"/>
      <c r="Y227" s="331"/>
      <c r="Z227" s="331"/>
      <c r="AA227" s="331"/>
      <c r="AB227" s="331"/>
      <c r="AC227" s="331"/>
      <c r="AD227" s="331"/>
      <c r="AE227" s="331"/>
      <c r="AF227" s="331"/>
      <c r="AG227" s="331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31"/>
      <c r="AR227" s="331"/>
      <c r="AS227" s="331"/>
      <c r="AT227" s="331"/>
      <c r="AU227" s="932"/>
      <c r="AV227" s="932"/>
      <c r="AW227" s="935"/>
      <c r="AX227" s="332"/>
      <c r="AY227" s="877"/>
      <c r="AZ227" s="862"/>
      <c r="BA227" s="862"/>
      <c r="BB227" s="862"/>
      <c r="BC227" s="862"/>
      <c r="BD227" s="862"/>
      <c r="BE227" s="862"/>
      <c r="BF227" s="862"/>
    </row>
    <row r="228" spans="1:58" s="870" customFormat="1" ht="15" customHeight="1">
      <c r="A228" s="332">
        <v>30</v>
      </c>
      <c r="B228" s="873" t="s">
        <v>371</v>
      </c>
      <c r="C228" s="874">
        <v>1752</v>
      </c>
      <c r="D228" s="922"/>
      <c r="E228" s="920"/>
      <c r="F228" s="921"/>
      <c r="G228" s="332"/>
      <c r="H228" s="922"/>
      <c r="I228" s="920"/>
      <c r="J228" s="921"/>
      <c r="K228" s="875"/>
      <c r="L228" s="321"/>
      <c r="M228" s="923"/>
      <c r="N228" s="924"/>
      <c r="O228" s="924"/>
      <c r="P228" s="924"/>
      <c r="Q228" s="924"/>
      <c r="R228" s="924"/>
      <c r="S228" s="925"/>
      <c r="T228" s="331"/>
      <c r="U228" s="331"/>
      <c r="V228" s="331"/>
      <c r="W228" s="331"/>
      <c r="X228" s="331"/>
      <c r="Y228" s="331"/>
      <c r="Z228" s="331"/>
      <c r="AA228" s="331"/>
      <c r="AB228" s="331"/>
      <c r="AC228" s="331"/>
      <c r="AD228" s="331"/>
      <c r="AE228" s="331"/>
      <c r="AF228" s="331"/>
      <c r="AG228" s="331"/>
      <c r="AH228" s="331"/>
      <c r="AI228" s="331"/>
      <c r="AJ228" s="331"/>
      <c r="AK228" s="331"/>
      <c r="AL228" s="331"/>
      <c r="AM228" s="331"/>
      <c r="AN228" s="331"/>
      <c r="AO228" s="331"/>
      <c r="AP228" s="331"/>
      <c r="AQ228" s="331"/>
      <c r="AR228" s="331"/>
      <c r="AS228" s="331"/>
      <c r="AT228" s="331"/>
      <c r="AU228" s="932"/>
      <c r="AV228" s="932"/>
      <c r="AW228" s="935"/>
      <c r="AX228" s="332"/>
      <c r="AY228" s="877"/>
      <c r="AZ228" s="862"/>
      <c r="BA228" s="862"/>
      <c r="BB228" s="862"/>
      <c r="BC228" s="862"/>
      <c r="BD228" s="862"/>
      <c r="BE228" s="862"/>
      <c r="BF228" s="862"/>
    </row>
    <row r="229" spans="1:58" s="870" customFormat="1" ht="15" customHeight="1">
      <c r="A229" s="332">
        <v>31</v>
      </c>
      <c r="B229" s="873" t="s">
        <v>371</v>
      </c>
      <c r="C229" s="874">
        <v>2751</v>
      </c>
      <c r="D229" s="922"/>
      <c r="E229" s="920"/>
      <c r="F229" s="921"/>
      <c r="G229" s="332"/>
      <c r="H229" s="922"/>
      <c r="I229" s="920"/>
      <c r="J229" s="921"/>
      <c r="K229" s="875"/>
      <c r="L229" s="321"/>
      <c r="M229" s="923"/>
      <c r="N229" s="924"/>
      <c r="O229" s="924"/>
      <c r="P229" s="924"/>
      <c r="Q229" s="924"/>
      <c r="R229" s="924"/>
      <c r="S229" s="925"/>
      <c r="T229" s="331"/>
      <c r="U229" s="331"/>
      <c r="V229" s="331"/>
      <c r="W229" s="331"/>
      <c r="X229" s="331"/>
      <c r="Y229" s="331"/>
      <c r="Z229" s="331"/>
      <c r="AA229" s="331"/>
      <c r="AB229" s="331"/>
      <c r="AC229" s="331"/>
      <c r="AD229" s="331"/>
      <c r="AE229" s="331"/>
      <c r="AF229" s="331"/>
      <c r="AG229" s="331"/>
      <c r="AH229" s="331"/>
      <c r="AI229" s="331"/>
      <c r="AJ229" s="331"/>
      <c r="AK229" s="331"/>
      <c r="AL229" s="331"/>
      <c r="AM229" s="331"/>
      <c r="AN229" s="331"/>
      <c r="AO229" s="331"/>
      <c r="AP229" s="331"/>
      <c r="AQ229" s="331"/>
      <c r="AR229" s="331"/>
      <c r="AS229" s="331"/>
      <c r="AT229" s="331"/>
      <c r="AU229" s="932"/>
      <c r="AV229" s="932"/>
      <c r="AW229" s="935"/>
      <c r="AX229" s="332"/>
      <c r="AY229" s="877"/>
      <c r="AZ229" s="862"/>
      <c r="BA229" s="862"/>
      <c r="BB229" s="862"/>
      <c r="BC229" s="862"/>
      <c r="BD229" s="862"/>
      <c r="BE229" s="862"/>
      <c r="BF229" s="862"/>
    </row>
    <row r="230" spans="1:58" s="870" customFormat="1" ht="15" customHeight="1">
      <c r="A230" s="332">
        <v>32</v>
      </c>
      <c r="B230" s="873" t="s">
        <v>371</v>
      </c>
      <c r="C230" s="874">
        <v>1750</v>
      </c>
      <c r="D230" s="922"/>
      <c r="E230" s="920"/>
      <c r="F230" s="921"/>
      <c r="G230" s="332"/>
      <c r="H230" s="922"/>
      <c r="I230" s="920"/>
      <c r="J230" s="921"/>
      <c r="K230" s="875"/>
      <c r="L230" s="321"/>
      <c r="M230" s="923"/>
      <c r="N230" s="924"/>
      <c r="O230" s="924"/>
      <c r="P230" s="924"/>
      <c r="Q230" s="924"/>
      <c r="R230" s="924"/>
      <c r="S230" s="925"/>
      <c r="T230" s="331"/>
      <c r="U230" s="331"/>
      <c r="V230" s="331"/>
      <c r="W230" s="331"/>
      <c r="X230" s="331"/>
      <c r="Y230" s="331"/>
      <c r="Z230" s="331"/>
      <c r="AA230" s="331"/>
      <c r="AB230" s="331"/>
      <c r="AC230" s="331"/>
      <c r="AD230" s="331"/>
      <c r="AE230" s="331"/>
      <c r="AF230" s="331"/>
      <c r="AG230" s="331"/>
      <c r="AH230" s="331"/>
      <c r="AI230" s="331"/>
      <c r="AJ230" s="331"/>
      <c r="AK230" s="331"/>
      <c r="AL230" s="331"/>
      <c r="AM230" s="331"/>
      <c r="AN230" s="331"/>
      <c r="AO230" s="331"/>
      <c r="AP230" s="331"/>
      <c r="AQ230" s="331"/>
      <c r="AR230" s="331"/>
      <c r="AS230" s="331"/>
      <c r="AT230" s="331"/>
      <c r="AU230" s="932"/>
      <c r="AV230" s="932"/>
      <c r="AW230" s="935"/>
      <c r="AX230" s="332"/>
      <c r="AY230" s="877"/>
      <c r="AZ230" s="862"/>
      <c r="BA230" s="862"/>
      <c r="BB230" s="862"/>
      <c r="BC230" s="862"/>
      <c r="BD230" s="862"/>
      <c r="BE230" s="862"/>
      <c r="BF230" s="862"/>
    </row>
    <row r="231" spans="1:58" s="870" customFormat="1" ht="15" customHeight="1">
      <c r="A231" s="332">
        <v>33</v>
      </c>
      <c r="B231" s="873" t="s">
        <v>371</v>
      </c>
      <c r="C231" s="874">
        <v>1753</v>
      </c>
      <c r="D231" s="922"/>
      <c r="E231" s="920"/>
      <c r="F231" s="921"/>
      <c r="G231" s="332"/>
      <c r="H231" s="922"/>
      <c r="I231" s="920"/>
      <c r="J231" s="921"/>
      <c r="K231" s="875"/>
      <c r="L231" s="321"/>
      <c r="M231" s="923"/>
      <c r="N231" s="924"/>
      <c r="O231" s="924"/>
      <c r="P231" s="924"/>
      <c r="Q231" s="924"/>
      <c r="R231" s="924"/>
      <c r="S231" s="925"/>
      <c r="T231" s="331"/>
      <c r="U231" s="331"/>
      <c r="V231" s="331"/>
      <c r="W231" s="331"/>
      <c r="X231" s="331"/>
      <c r="Y231" s="331"/>
      <c r="Z231" s="331"/>
      <c r="AA231" s="331"/>
      <c r="AB231" s="331"/>
      <c r="AC231" s="331"/>
      <c r="AD231" s="331"/>
      <c r="AE231" s="331"/>
      <c r="AF231" s="331"/>
      <c r="AG231" s="331"/>
      <c r="AH231" s="331"/>
      <c r="AI231" s="331"/>
      <c r="AJ231" s="331"/>
      <c r="AK231" s="331"/>
      <c r="AL231" s="331"/>
      <c r="AM231" s="331"/>
      <c r="AN231" s="331"/>
      <c r="AO231" s="331"/>
      <c r="AP231" s="331"/>
      <c r="AQ231" s="331"/>
      <c r="AR231" s="331"/>
      <c r="AS231" s="331"/>
      <c r="AT231" s="331"/>
      <c r="AU231" s="932"/>
      <c r="AV231" s="932"/>
      <c r="AW231" s="935"/>
      <c r="AX231" s="332"/>
      <c r="AY231" s="877"/>
      <c r="AZ231" s="862"/>
      <c r="BA231" s="862"/>
      <c r="BB231" s="862"/>
      <c r="BC231" s="862"/>
      <c r="BD231" s="862"/>
      <c r="BE231" s="862"/>
      <c r="BF231" s="862"/>
    </row>
    <row r="232" spans="1:58" s="870" customFormat="1" ht="15" customHeight="1">
      <c r="A232" s="332">
        <v>34</v>
      </c>
      <c r="B232" s="873" t="s">
        <v>371</v>
      </c>
      <c r="C232" s="874">
        <v>1598</v>
      </c>
      <c r="D232" s="922"/>
      <c r="E232" s="920"/>
      <c r="F232" s="921"/>
      <c r="G232" s="332"/>
      <c r="H232" s="922"/>
      <c r="I232" s="920"/>
      <c r="J232" s="921"/>
      <c r="K232" s="875"/>
      <c r="L232" s="321"/>
      <c r="M232" s="923"/>
      <c r="N232" s="924"/>
      <c r="O232" s="924"/>
      <c r="P232" s="924"/>
      <c r="Q232" s="924"/>
      <c r="R232" s="924"/>
      <c r="S232" s="925"/>
      <c r="T232" s="331"/>
      <c r="U232" s="331"/>
      <c r="V232" s="331"/>
      <c r="W232" s="331"/>
      <c r="X232" s="331"/>
      <c r="Y232" s="331"/>
      <c r="Z232" s="331"/>
      <c r="AA232" s="331"/>
      <c r="AB232" s="331"/>
      <c r="AC232" s="331"/>
      <c r="AD232" s="331"/>
      <c r="AE232" s="331"/>
      <c r="AF232" s="331"/>
      <c r="AG232" s="331"/>
      <c r="AH232" s="331"/>
      <c r="AI232" s="331"/>
      <c r="AJ232" s="331"/>
      <c r="AK232" s="331"/>
      <c r="AL232" s="331"/>
      <c r="AM232" s="331"/>
      <c r="AN232" s="331"/>
      <c r="AO232" s="331"/>
      <c r="AP232" s="331"/>
      <c r="AQ232" s="331"/>
      <c r="AR232" s="331"/>
      <c r="AS232" s="331"/>
      <c r="AT232" s="331"/>
      <c r="AU232" s="932"/>
      <c r="AV232" s="932"/>
      <c r="AW232" s="935"/>
      <c r="AX232" s="332"/>
      <c r="AY232" s="877"/>
      <c r="AZ232" s="862"/>
      <c r="BA232" s="862"/>
      <c r="BB232" s="862"/>
      <c r="BC232" s="862"/>
      <c r="BD232" s="862"/>
      <c r="BE232" s="862"/>
      <c r="BF232" s="862"/>
    </row>
    <row r="233" spans="1:58" s="870" customFormat="1" ht="15" customHeight="1">
      <c r="A233" s="332">
        <v>35</v>
      </c>
      <c r="B233" s="873" t="s">
        <v>371</v>
      </c>
      <c r="C233" s="874">
        <v>1591</v>
      </c>
      <c r="D233" s="922"/>
      <c r="E233" s="920"/>
      <c r="F233" s="921"/>
      <c r="G233" s="332"/>
      <c r="H233" s="922"/>
      <c r="I233" s="920"/>
      <c r="J233" s="921"/>
      <c r="K233" s="875"/>
      <c r="L233" s="321"/>
      <c r="M233" s="923"/>
      <c r="N233" s="924"/>
      <c r="O233" s="924"/>
      <c r="P233" s="924"/>
      <c r="Q233" s="924"/>
      <c r="R233" s="924"/>
      <c r="S233" s="925"/>
      <c r="T233" s="331"/>
      <c r="U233" s="331"/>
      <c r="V233" s="331"/>
      <c r="W233" s="331"/>
      <c r="X233" s="331"/>
      <c r="Y233" s="331"/>
      <c r="Z233" s="331"/>
      <c r="AA233" s="331"/>
      <c r="AB233" s="331"/>
      <c r="AC233" s="331"/>
      <c r="AD233" s="331"/>
      <c r="AE233" s="331"/>
      <c r="AF233" s="331"/>
      <c r="AG233" s="331"/>
      <c r="AH233" s="331"/>
      <c r="AI233" s="331"/>
      <c r="AJ233" s="331"/>
      <c r="AK233" s="331"/>
      <c r="AL233" s="331"/>
      <c r="AM233" s="331"/>
      <c r="AN233" s="331"/>
      <c r="AO233" s="331"/>
      <c r="AP233" s="331"/>
      <c r="AQ233" s="331"/>
      <c r="AR233" s="331"/>
      <c r="AS233" s="331"/>
      <c r="AT233" s="331"/>
      <c r="AU233" s="932"/>
      <c r="AV233" s="932"/>
      <c r="AW233" s="935"/>
      <c r="AX233" s="332"/>
      <c r="AY233" s="877"/>
      <c r="AZ233" s="862"/>
      <c r="BA233" s="862"/>
      <c r="BB233" s="862"/>
      <c r="BC233" s="862"/>
      <c r="BD233" s="862"/>
      <c r="BE233" s="862"/>
      <c r="BF233" s="862"/>
    </row>
    <row r="234" spans="1:58" s="870" customFormat="1" ht="15" customHeight="1">
      <c r="A234" s="332">
        <v>36</v>
      </c>
      <c r="B234" s="873" t="s">
        <v>371</v>
      </c>
      <c r="C234" s="874">
        <v>1590</v>
      </c>
      <c r="D234" s="922"/>
      <c r="E234" s="920"/>
      <c r="F234" s="921"/>
      <c r="G234" s="332"/>
      <c r="H234" s="922"/>
      <c r="I234" s="920"/>
      <c r="J234" s="921"/>
      <c r="K234" s="875"/>
      <c r="L234" s="321"/>
      <c r="M234" s="923"/>
      <c r="N234" s="924"/>
      <c r="O234" s="924"/>
      <c r="P234" s="924"/>
      <c r="Q234" s="924"/>
      <c r="R234" s="924"/>
      <c r="S234" s="925"/>
      <c r="T234" s="331"/>
      <c r="U234" s="331"/>
      <c r="V234" s="331"/>
      <c r="W234" s="331"/>
      <c r="X234" s="331"/>
      <c r="Y234" s="331"/>
      <c r="Z234" s="331"/>
      <c r="AA234" s="331"/>
      <c r="AB234" s="331"/>
      <c r="AC234" s="331"/>
      <c r="AD234" s="331"/>
      <c r="AE234" s="331"/>
      <c r="AF234" s="331"/>
      <c r="AG234" s="331"/>
      <c r="AH234" s="331"/>
      <c r="AI234" s="331"/>
      <c r="AJ234" s="331"/>
      <c r="AK234" s="331"/>
      <c r="AL234" s="331"/>
      <c r="AM234" s="331"/>
      <c r="AN234" s="331"/>
      <c r="AO234" s="331"/>
      <c r="AP234" s="331"/>
      <c r="AQ234" s="331"/>
      <c r="AR234" s="331"/>
      <c r="AS234" s="331"/>
      <c r="AT234" s="331"/>
      <c r="AU234" s="932"/>
      <c r="AV234" s="932"/>
      <c r="AW234" s="935"/>
      <c r="AX234" s="332"/>
      <c r="AY234" s="877"/>
      <c r="AZ234" s="862"/>
      <c r="BA234" s="862"/>
      <c r="BB234" s="862"/>
      <c r="BC234" s="862"/>
      <c r="BD234" s="862"/>
      <c r="BE234" s="862"/>
      <c r="BF234" s="862"/>
    </row>
    <row r="235" spans="1:58" s="870" customFormat="1" ht="15" customHeight="1">
      <c r="A235" s="332">
        <v>37</v>
      </c>
      <c r="B235" s="873" t="s">
        <v>371</v>
      </c>
      <c r="C235" s="874">
        <v>1314</v>
      </c>
      <c r="D235" s="922"/>
      <c r="E235" s="920"/>
      <c r="F235" s="921"/>
      <c r="G235" s="332"/>
      <c r="H235" s="922"/>
      <c r="I235" s="920"/>
      <c r="J235" s="921"/>
      <c r="K235" s="875"/>
      <c r="L235" s="321"/>
      <c r="M235" s="923"/>
      <c r="N235" s="924"/>
      <c r="O235" s="924"/>
      <c r="P235" s="924"/>
      <c r="Q235" s="924"/>
      <c r="R235" s="924"/>
      <c r="S235" s="925"/>
      <c r="T235" s="331"/>
      <c r="U235" s="331"/>
      <c r="V235" s="331"/>
      <c r="W235" s="331"/>
      <c r="X235" s="331"/>
      <c r="Y235" s="331"/>
      <c r="Z235" s="331"/>
      <c r="AA235" s="331"/>
      <c r="AB235" s="331"/>
      <c r="AC235" s="331"/>
      <c r="AD235" s="331"/>
      <c r="AE235" s="331"/>
      <c r="AF235" s="331"/>
      <c r="AG235" s="331"/>
      <c r="AH235" s="331"/>
      <c r="AI235" s="331"/>
      <c r="AJ235" s="331"/>
      <c r="AK235" s="331"/>
      <c r="AL235" s="331"/>
      <c r="AM235" s="331"/>
      <c r="AN235" s="331"/>
      <c r="AO235" s="331"/>
      <c r="AP235" s="331"/>
      <c r="AQ235" s="331"/>
      <c r="AR235" s="331"/>
      <c r="AS235" s="331"/>
      <c r="AT235" s="331"/>
      <c r="AU235" s="932"/>
      <c r="AV235" s="932"/>
      <c r="AW235" s="935"/>
      <c r="AX235" s="332"/>
      <c r="AY235" s="877"/>
      <c r="AZ235" s="862"/>
      <c r="BA235" s="862"/>
      <c r="BB235" s="862"/>
      <c r="BC235" s="862"/>
      <c r="BD235" s="862"/>
      <c r="BE235" s="862"/>
      <c r="BF235" s="862"/>
    </row>
    <row r="236" spans="1:58" s="870" customFormat="1" ht="15" customHeight="1">
      <c r="A236" s="332">
        <v>38</v>
      </c>
      <c r="B236" s="873" t="s">
        <v>1348</v>
      </c>
      <c r="C236" s="874">
        <v>1692</v>
      </c>
      <c r="D236" s="922"/>
      <c r="E236" s="920"/>
      <c r="F236" s="921"/>
      <c r="G236" s="332"/>
      <c r="H236" s="922"/>
      <c r="I236" s="920"/>
      <c r="J236" s="921"/>
      <c r="K236" s="875"/>
      <c r="L236" s="321"/>
      <c r="M236" s="923"/>
      <c r="N236" s="924"/>
      <c r="O236" s="924"/>
      <c r="P236" s="924"/>
      <c r="Q236" s="924"/>
      <c r="R236" s="924"/>
      <c r="S236" s="925"/>
      <c r="T236" s="331"/>
      <c r="U236" s="331"/>
      <c r="V236" s="331"/>
      <c r="W236" s="331"/>
      <c r="X236" s="331"/>
      <c r="Y236" s="331"/>
      <c r="Z236" s="331"/>
      <c r="AA236" s="331"/>
      <c r="AB236" s="331"/>
      <c r="AC236" s="331"/>
      <c r="AD236" s="331"/>
      <c r="AE236" s="331"/>
      <c r="AF236" s="331"/>
      <c r="AG236" s="331"/>
      <c r="AH236" s="331"/>
      <c r="AI236" s="331"/>
      <c r="AJ236" s="331"/>
      <c r="AK236" s="331"/>
      <c r="AL236" s="331"/>
      <c r="AM236" s="331"/>
      <c r="AN236" s="331"/>
      <c r="AO236" s="331"/>
      <c r="AP236" s="331"/>
      <c r="AQ236" s="331"/>
      <c r="AR236" s="331"/>
      <c r="AS236" s="331"/>
      <c r="AT236" s="331"/>
      <c r="AU236" s="932"/>
      <c r="AV236" s="932"/>
      <c r="AW236" s="935"/>
      <c r="AX236" s="332"/>
      <c r="AY236" s="877"/>
      <c r="AZ236" s="862"/>
      <c r="BA236" s="862"/>
      <c r="BB236" s="862"/>
      <c r="BC236" s="862"/>
      <c r="BD236" s="862"/>
      <c r="BE236" s="862"/>
      <c r="BF236" s="862"/>
    </row>
    <row r="237" spans="1:58" s="870" customFormat="1" ht="15" customHeight="1">
      <c r="A237" s="332">
        <v>39</v>
      </c>
      <c r="B237" s="873" t="s">
        <v>373</v>
      </c>
      <c r="C237" s="874" t="s">
        <v>374</v>
      </c>
      <c r="D237" s="922"/>
      <c r="E237" s="920"/>
      <c r="F237" s="921"/>
      <c r="G237" s="332"/>
      <c r="H237" s="922"/>
      <c r="I237" s="920"/>
      <c r="J237" s="921"/>
      <c r="K237" s="875"/>
      <c r="L237" s="321"/>
      <c r="M237" s="923"/>
      <c r="N237" s="924"/>
      <c r="O237" s="924"/>
      <c r="P237" s="924"/>
      <c r="Q237" s="924"/>
      <c r="R237" s="924"/>
      <c r="S237" s="925"/>
      <c r="T237" s="331"/>
      <c r="U237" s="331"/>
      <c r="V237" s="331"/>
      <c r="W237" s="331"/>
      <c r="X237" s="331"/>
      <c r="Y237" s="331"/>
      <c r="Z237" s="331"/>
      <c r="AA237" s="331"/>
      <c r="AB237" s="331"/>
      <c r="AC237" s="331"/>
      <c r="AD237" s="331"/>
      <c r="AE237" s="331"/>
      <c r="AF237" s="331"/>
      <c r="AG237" s="331"/>
      <c r="AH237" s="331"/>
      <c r="AI237" s="331"/>
      <c r="AJ237" s="331"/>
      <c r="AK237" s="331"/>
      <c r="AL237" s="331"/>
      <c r="AM237" s="331"/>
      <c r="AN237" s="331"/>
      <c r="AO237" s="331"/>
      <c r="AP237" s="331"/>
      <c r="AQ237" s="331"/>
      <c r="AR237" s="331"/>
      <c r="AS237" s="331"/>
      <c r="AT237" s="331"/>
      <c r="AU237" s="932"/>
      <c r="AV237" s="932"/>
      <c r="AW237" s="935"/>
      <c r="AX237" s="332"/>
      <c r="AY237" s="877"/>
      <c r="AZ237" s="862"/>
      <c r="BA237" s="862"/>
      <c r="BB237" s="862"/>
      <c r="BC237" s="862"/>
      <c r="BD237" s="862"/>
      <c r="BE237" s="862"/>
      <c r="BF237" s="862"/>
    </row>
    <row r="238" spans="1:58" s="870" customFormat="1" ht="15" customHeight="1">
      <c r="A238" s="332">
        <v>40</v>
      </c>
      <c r="B238" s="873" t="s">
        <v>373</v>
      </c>
      <c r="C238" s="874" t="s">
        <v>375</v>
      </c>
      <c r="D238" s="922"/>
      <c r="E238" s="920"/>
      <c r="F238" s="921"/>
      <c r="G238" s="332"/>
      <c r="H238" s="922"/>
      <c r="I238" s="920"/>
      <c r="J238" s="921"/>
      <c r="K238" s="875"/>
      <c r="L238" s="321"/>
      <c r="M238" s="923"/>
      <c r="N238" s="924"/>
      <c r="O238" s="924"/>
      <c r="P238" s="924"/>
      <c r="Q238" s="924"/>
      <c r="R238" s="924"/>
      <c r="S238" s="925"/>
      <c r="T238" s="331"/>
      <c r="U238" s="331"/>
      <c r="V238" s="331"/>
      <c r="W238" s="331"/>
      <c r="X238" s="331"/>
      <c r="Y238" s="331"/>
      <c r="Z238" s="331"/>
      <c r="AA238" s="331"/>
      <c r="AB238" s="331"/>
      <c r="AC238" s="331"/>
      <c r="AD238" s="331"/>
      <c r="AE238" s="331"/>
      <c r="AF238" s="331"/>
      <c r="AG238" s="331"/>
      <c r="AH238" s="331"/>
      <c r="AI238" s="331"/>
      <c r="AJ238" s="331"/>
      <c r="AK238" s="331"/>
      <c r="AL238" s="331"/>
      <c r="AM238" s="331"/>
      <c r="AN238" s="331"/>
      <c r="AO238" s="331"/>
      <c r="AP238" s="331"/>
      <c r="AQ238" s="331"/>
      <c r="AR238" s="331"/>
      <c r="AS238" s="331"/>
      <c r="AT238" s="331"/>
      <c r="AU238" s="932"/>
      <c r="AV238" s="932"/>
      <c r="AW238" s="935"/>
      <c r="AX238" s="332"/>
      <c r="AY238" s="877"/>
      <c r="AZ238" s="862"/>
      <c r="BA238" s="862"/>
      <c r="BB238" s="862"/>
      <c r="BC238" s="862"/>
      <c r="BD238" s="862"/>
      <c r="BE238" s="862"/>
      <c r="BF238" s="862"/>
    </row>
    <row r="239" spans="1:58" s="870" customFormat="1" ht="15" customHeight="1">
      <c r="A239" s="332">
        <v>41</v>
      </c>
      <c r="B239" s="873" t="s">
        <v>376</v>
      </c>
      <c r="C239" s="874" t="s">
        <v>377</v>
      </c>
      <c r="D239" s="922"/>
      <c r="E239" s="920"/>
      <c r="F239" s="921"/>
      <c r="G239" s="332"/>
      <c r="H239" s="922"/>
      <c r="I239" s="920"/>
      <c r="J239" s="921"/>
      <c r="K239" s="875"/>
      <c r="L239" s="321"/>
      <c r="M239" s="923"/>
      <c r="N239" s="924"/>
      <c r="O239" s="924"/>
      <c r="P239" s="924"/>
      <c r="Q239" s="924"/>
      <c r="R239" s="924"/>
      <c r="S239" s="925"/>
      <c r="T239" s="331"/>
      <c r="U239" s="331"/>
      <c r="V239" s="331"/>
      <c r="W239" s="331"/>
      <c r="X239" s="331"/>
      <c r="Y239" s="331"/>
      <c r="Z239" s="331"/>
      <c r="AA239" s="331"/>
      <c r="AB239" s="331"/>
      <c r="AC239" s="331"/>
      <c r="AD239" s="331"/>
      <c r="AE239" s="331"/>
      <c r="AF239" s="331"/>
      <c r="AG239" s="331"/>
      <c r="AH239" s="331"/>
      <c r="AI239" s="331"/>
      <c r="AJ239" s="331"/>
      <c r="AK239" s="331"/>
      <c r="AL239" s="331"/>
      <c r="AM239" s="331"/>
      <c r="AN239" s="331"/>
      <c r="AO239" s="331"/>
      <c r="AP239" s="331"/>
      <c r="AQ239" s="331"/>
      <c r="AR239" s="331"/>
      <c r="AS239" s="331"/>
      <c r="AT239" s="331"/>
      <c r="AU239" s="932"/>
      <c r="AV239" s="932"/>
      <c r="AW239" s="935"/>
      <c r="AX239" s="332"/>
      <c r="AY239" s="877"/>
      <c r="AZ239" s="862"/>
      <c r="BA239" s="862"/>
      <c r="BB239" s="862"/>
      <c r="BC239" s="862"/>
      <c r="BD239" s="862"/>
      <c r="BE239" s="862"/>
      <c r="BF239" s="862"/>
    </row>
    <row r="240" spans="1:58" s="870" customFormat="1" ht="15" customHeight="1">
      <c r="A240" s="332">
        <v>42</v>
      </c>
      <c r="B240" s="873" t="s">
        <v>378</v>
      </c>
      <c r="C240" s="874" t="s">
        <v>379</v>
      </c>
      <c r="D240" s="922"/>
      <c r="E240" s="920"/>
      <c r="F240" s="921"/>
      <c r="G240" s="332"/>
      <c r="H240" s="922"/>
      <c r="I240" s="920"/>
      <c r="J240" s="921"/>
      <c r="K240" s="875"/>
      <c r="L240" s="321"/>
      <c r="M240" s="923"/>
      <c r="N240" s="924"/>
      <c r="O240" s="924"/>
      <c r="P240" s="924"/>
      <c r="Q240" s="924"/>
      <c r="R240" s="924"/>
      <c r="S240" s="925"/>
      <c r="T240" s="331"/>
      <c r="U240" s="331"/>
      <c r="V240" s="331"/>
      <c r="W240" s="331"/>
      <c r="X240" s="331"/>
      <c r="Y240" s="331"/>
      <c r="Z240" s="331"/>
      <c r="AA240" s="331"/>
      <c r="AB240" s="331"/>
      <c r="AC240" s="331"/>
      <c r="AD240" s="331"/>
      <c r="AE240" s="331"/>
      <c r="AF240" s="331"/>
      <c r="AG240" s="331"/>
      <c r="AH240" s="331"/>
      <c r="AI240" s="331"/>
      <c r="AJ240" s="331"/>
      <c r="AK240" s="331"/>
      <c r="AL240" s="331"/>
      <c r="AM240" s="331"/>
      <c r="AN240" s="331"/>
      <c r="AO240" s="331"/>
      <c r="AP240" s="331"/>
      <c r="AQ240" s="331"/>
      <c r="AR240" s="331"/>
      <c r="AS240" s="331"/>
      <c r="AT240" s="331"/>
      <c r="AU240" s="932"/>
      <c r="AV240" s="932"/>
      <c r="AW240" s="935"/>
      <c r="AX240" s="332"/>
      <c r="AY240" s="877"/>
      <c r="AZ240" s="862"/>
      <c r="BA240" s="862"/>
      <c r="BB240" s="862"/>
      <c r="BC240" s="862"/>
      <c r="BD240" s="862"/>
      <c r="BE240" s="862"/>
      <c r="BF240" s="862"/>
    </row>
    <row r="241" spans="1:58" s="870" customFormat="1" ht="15" customHeight="1">
      <c r="A241" s="332">
        <v>43</v>
      </c>
      <c r="B241" s="873" t="s">
        <v>380</v>
      </c>
      <c r="C241" s="874" t="s">
        <v>381</v>
      </c>
      <c r="D241" s="922"/>
      <c r="E241" s="920"/>
      <c r="F241" s="921"/>
      <c r="G241" s="332"/>
      <c r="H241" s="922"/>
      <c r="I241" s="920"/>
      <c r="J241" s="921"/>
      <c r="K241" s="875"/>
      <c r="L241" s="321"/>
      <c r="M241" s="1499" t="s">
        <v>1134</v>
      </c>
      <c r="N241" s="1507"/>
      <c r="O241" s="1507"/>
      <c r="P241" s="1507"/>
      <c r="Q241" s="1507"/>
      <c r="R241" s="1507"/>
      <c r="S241" s="1508"/>
      <c r="T241" s="331"/>
      <c r="U241" s="331"/>
      <c r="V241" s="331"/>
      <c r="W241" s="331"/>
      <c r="X241" s="331"/>
      <c r="Y241" s="331"/>
      <c r="Z241" s="331"/>
      <c r="AA241" s="331"/>
      <c r="AB241" s="331"/>
      <c r="AC241" s="331"/>
      <c r="AD241" s="331"/>
      <c r="AE241" s="331"/>
      <c r="AF241" s="331"/>
      <c r="AG241" s="331"/>
      <c r="AH241" s="331"/>
      <c r="AI241" s="331"/>
      <c r="AJ241" s="331"/>
      <c r="AK241" s="331"/>
      <c r="AL241" s="331"/>
      <c r="AM241" s="331"/>
      <c r="AN241" s="331"/>
      <c r="AO241" s="331"/>
      <c r="AP241" s="331"/>
      <c r="AQ241" s="331"/>
      <c r="AR241" s="331"/>
      <c r="AS241" s="331"/>
      <c r="AT241" s="331"/>
      <c r="AU241" s="932"/>
      <c r="AV241" s="932"/>
      <c r="AW241" s="935"/>
      <c r="AX241" s="332"/>
      <c r="AY241" s="877"/>
      <c r="AZ241" s="862"/>
      <c r="BA241" s="862"/>
      <c r="BB241" s="862"/>
      <c r="BC241" s="862"/>
      <c r="BD241" s="862"/>
      <c r="BE241" s="862"/>
      <c r="BF241" s="862"/>
    </row>
    <row r="242" spans="1:58" s="870" customFormat="1" ht="15" customHeight="1">
      <c r="A242" s="332">
        <v>44</v>
      </c>
      <c r="B242" s="873" t="s">
        <v>382</v>
      </c>
      <c r="C242" s="874" t="s">
        <v>383</v>
      </c>
      <c r="D242" s="922"/>
      <c r="E242" s="920"/>
      <c r="F242" s="921"/>
      <c r="G242" s="332"/>
      <c r="H242" s="922"/>
      <c r="I242" s="920"/>
      <c r="J242" s="921"/>
      <c r="K242" s="875"/>
      <c r="L242" s="321"/>
      <c r="M242" s="1499" t="s">
        <v>416</v>
      </c>
      <c r="N242" s="1500"/>
      <c r="O242" s="1500"/>
      <c r="P242" s="1500"/>
      <c r="Q242" s="1500"/>
      <c r="R242" s="1500"/>
      <c r="S242" s="1501"/>
      <c r="T242" s="331"/>
      <c r="U242" s="331"/>
      <c r="V242" s="331"/>
      <c r="W242" s="331"/>
      <c r="X242" s="331"/>
      <c r="Y242" s="331"/>
      <c r="Z242" s="331"/>
      <c r="AA242" s="331"/>
      <c r="AB242" s="331"/>
      <c r="AC242" s="331"/>
      <c r="AD242" s="331"/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31"/>
      <c r="AR242" s="331"/>
      <c r="AS242" s="331"/>
      <c r="AT242" s="331"/>
      <c r="AU242" s="932"/>
      <c r="AV242" s="932"/>
      <c r="AW242" s="935"/>
      <c r="AX242" s="332"/>
      <c r="AY242" s="877"/>
      <c r="AZ242" s="862"/>
      <c r="BA242" s="862"/>
      <c r="BB242" s="862"/>
      <c r="BC242" s="862"/>
      <c r="BD242" s="862"/>
      <c r="BE242" s="862"/>
      <c r="BF242" s="862"/>
    </row>
    <row r="243" spans="1:58" s="870" customFormat="1" ht="15" customHeight="1">
      <c r="A243" s="332">
        <v>45</v>
      </c>
      <c r="B243" s="873" t="s">
        <v>382</v>
      </c>
      <c r="C243" s="874" t="s">
        <v>384</v>
      </c>
      <c r="D243" s="922"/>
      <c r="E243" s="920"/>
      <c r="F243" s="921"/>
      <c r="G243" s="332"/>
      <c r="H243" s="922"/>
      <c r="I243" s="920"/>
      <c r="J243" s="921"/>
      <c r="K243" s="875"/>
      <c r="L243" s="321"/>
      <c r="M243" s="923"/>
      <c r="N243" s="924"/>
      <c r="O243" s="924"/>
      <c r="P243" s="924"/>
      <c r="Q243" s="924"/>
      <c r="R243" s="924"/>
      <c r="S243" s="925"/>
      <c r="T243" s="331"/>
      <c r="U243" s="331"/>
      <c r="V243" s="331"/>
      <c r="W243" s="331"/>
      <c r="X243" s="331"/>
      <c r="Y243" s="331"/>
      <c r="Z243" s="331"/>
      <c r="AA243" s="331"/>
      <c r="AB243" s="331"/>
      <c r="AC243" s="331"/>
      <c r="AD243" s="331"/>
      <c r="AE243" s="331"/>
      <c r="AF243" s="331"/>
      <c r="AG243" s="331"/>
      <c r="AH243" s="331"/>
      <c r="AI243" s="331"/>
      <c r="AJ243" s="331"/>
      <c r="AK243" s="331"/>
      <c r="AL243" s="331"/>
      <c r="AM243" s="331"/>
      <c r="AN243" s="331"/>
      <c r="AO243" s="331"/>
      <c r="AP243" s="331"/>
      <c r="AQ243" s="331"/>
      <c r="AR243" s="331"/>
      <c r="AS243" s="331"/>
      <c r="AT243" s="331"/>
      <c r="AU243" s="932"/>
      <c r="AV243" s="932"/>
      <c r="AW243" s="935"/>
      <c r="AX243" s="332"/>
      <c r="AY243" s="877"/>
      <c r="AZ243" s="862"/>
      <c r="BA243" s="862"/>
      <c r="BB243" s="862"/>
      <c r="BC243" s="862"/>
      <c r="BD243" s="862"/>
      <c r="BE243" s="862"/>
      <c r="BF243" s="862"/>
    </row>
    <row r="244" spans="1:58" s="870" customFormat="1" ht="15" customHeight="1">
      <c r="A244" s="332">
        <v>46</v>
      </c>
      <c r="B244" s="873" t="s">
        <v>385</v>
      </c>
      <c r="C244" s="874" t="s">
        <v>386</v>
      </c>
      <c r="D244" s="922"/>
      <c r="E244" s="920"/>
      <c r="F244" s="921"/>
      <c r="G244" s="332"/>
      <c r="H244" s="922"/>
      <c r="I244" s="920"/>
      <c r="J244" s="921"/>
      <c r="K244" s="875"/>
      <c r="L244" s="321"/>
      <c r="M244" s="923"/>
      <c r="N244" s="924"/>
      <c r="O244" s="924"/>
      <c r="P244" s="924"/>
      <c r="Q244" s="924"/>
      <c r="R244" s="924"/>
      <c r="S244" s="925"/>
      <c r="T244" s="331"/>
      <c r="U244" s="331"/>
      <c r="V244" s="331"/>
      <c r="W244" s="331"/>
      <c r="X244" s="331"/>
      <c r="Y244" s="331"/>
      <c r="Z244" s="331"/>
      <c r="AA244" s="331"/>
      <c r="AB244" s="331"/>
      <c r="AC244" s="331"/>
      <c r="AD244" s="331"/>
      <c r="AE244" s="331"/>
      <c r="AF244" s="331"/>
      <c r="AG244" s="331"/>
      <c r="AH244" s="331"/>
      <c r="AI244" s="331"/>
      <c r="AJ244" s="331"/>
      <c r="AK244" s="331"/>
      <c r="AL244" s="331"/>
      <c r="AM244" s="331"/>
      <c r="AN244" s="331"/>
      <c r="AO244" s="331"/>
      <c r="AP244" s="331"/>
      <c r="AQ244" s="331"/>
      <c r="AR244" s="331"/>
      <c r="AS244" s="331"/>
      <c r="AT244" s="331"/>
      <c r="AU244" s="932"/>
      <c r="AV244" s="932"/>
      <c r="AW244" s="935"/>
      <c r="AX244" s="332"/>
      <c r="AY244" s="877"/>
      <c r="AZ244" s="862"/>
      <c r="BA244" s="862"/>
      <c r="BB244" s="862"/>
      <c r="BC244" s="862"/>
      <c r="BD244" s="862"/>
      <c r="BE244" s="862"/>
      <c r="BF244" s="862"/>
    </row>
    <row r="245" spans="1:58" s="870" customFormat="1" ht="15" customHeight="1">
      <c r="A245" s="332">
        <v>47</v>
      </c>
      <c r="B245" s="880" t="s">
        <v>1286</v>
      </c>
      <c r="C245" s="874" t="s">
        <v>388</v>
      </c>
      <c r="D245" s="922"/>
      <c r="E245" s="920"/>
      <c r="F245" s="921"/>
      <c r="G245" s="332"/>
      <c r="H245" s="922"/>
      <c r="I245" s="920"/>
      <c r="J245" s="921"/>
      <c r="K245" s="875"/>
      <c r="L245" s="321"/>
      <c r="M245" s="1499" t="s">
        <v>1135</v>
      </c>
      <c r="N245" s="1507"/>
      <c r="O245" s="1507"/>
      <c r="P245" s="1507"/>
      <c r="Q245" s="1507"/>
      <c r="R245" s="1507"/>
      <c r="S245" s="1508"/>
      <c r="T245" s="331"/>
      <c r="U245" s="331"/>
      <c r="V245" s="331"/>
      <c r="W245" s="331"/>
      <c r="X245" s="331"/>
      <c r="Y245" s="331"/>
      <c r="Z245" s="331"/>
      <c r="AA245" s="331"/>
      <c r="AB245" s="331"/>
      <c r="AC245" s="331"/>
      <c r="AD245" s="331"/>
      <c r="AE245" s="331"/>
      <c r="AF245" s="331"/>
      <c r="AG245" s="331"/>
      <c r="AH245" s="331"/>
      <c r="AI245" s="331"/>
      <c r="AJ245" s="331"/>
      <c r="AK245" s="331"/>
      <c r="AL245" s="331"/>
      <c r="AM245" s="331"/>
      <c r="AN245" s="331"/>
      <c r="AO245" s="331"/>
      <c r="AP245" s="331"/>
      <c r="AQ245" s="331"/>
      <c r="AR245" s="331"/>
      <c r="AS245" s="331"/>
      <c r="AT245" s="331"/>
      <c r="AU245" s="932"/>
      <c r="AV245" s="932"/>
      <c r="AW245" s="935"/>
      <c r="AX245" s="332"/>
      <c r="AY245" s="877"/>
      <c r="AZ245" s="862"/>
      <c r="BA245" s="862"/>
      <c r="BB245" s="862"/>
      <c r="BC245" s="862"/>
      <c r="BD245" s="862"/>
      <c r="BE245" s="862"/>
      <c r="BF245" s="862"/>
    </row>
    <row r="246" spans="1:58" s="870" customFormat="1">
      <c r="A246" s="1074" t="s">
        <v>50</v>
      </c>
      <c r="B246" s="1075"/>
      <c r="C246" s="1075"/>
      <c r="D246" s="1075"/>
      <c r="E246" s="1075"/>
      <c r="F246" s="1075"/>
      <c r="G246" s="1075"/>
      <c r="H246" s="1075"/>
      <c r="I246" s="1075"/>
      <c r="J246" s="1075"/>
      <c r="K246" s="1075"/>
      <c r="L246" s="1075"/>
      <c r="M246" s="1075"/>
      <c r="N246" s="1075"/>
      <c r="O246" s="1075"/>
      <c r="P246" s="1075"/>
      <c r="Q246" s="1075"/>
      <c r="R246" s="1075"/>
      <c r="S246" s="1076"/>
      <c r="T246" s="201">
        <f t="shared" ref="T246:AV246" si="16">SUM(T199:T245)</f>
        <v>0</v>
      </c>
      <c r="U246" s="201">
        <f t="shared" si="16"/>
        <v>0</v>
      </c>
      <c r="V246" s="201">
        <f t="shared" si="16"/>
        <v>0</v>
      </c>
      <c r="W246" s="201">
        <f t="shared" si="16"/>
        <v>0</v>
      </c>
      <c r="X246" s="201">
        <f t="shared" si="16"/>
        <v>0</v>
      </c>
      <c r="Y246" s="201">
        <f t="shared" si="16"/>
        <v>0</v>
      </c>
      <c r="Z246" s="201">
        <f t="shared" si="16"/>
        <v>0</v>
      </c>
      <c r="AA246" s="201">
        <f t="shared" si="16"/>
        <v>0</v>
      </c>
      <c r="AB246" s="201">
        <f t="shared" si="16"/>
        <v>0</v>
      </c>
      <c r="AC246" s="201">
        <f t="shared" si="16"/>
        <v>0</v>
      </c>
      <c r="AD246" s="201">
        <f t="shared" si="16"/>
        <v>0</v>
      </c>
      <c r="AE246" s="201">
        <f t="shared" si="16"/>
        <v>0</v>
      </c>
      <c r="AF246" s="201">
        <f t="shared" si="16"/>
        <v>0</v>
      </c>
      <c r="AG246" s="201">
        <f t="shared" si="16"/>
        <v>0</v>
      </c>
      <c r="AH246" s="201">
        <f t="shared" si="16"/>
        <v>0</v>
      </c>
      <c r="AI246" s="201">
        <f t="shared" si="16"/>
        <v>0</v>
      </c>
      <c r="AJ246" s="201">
        <f t="shared" si="16"/>
        <v>0</v>
      </c>
      <c r="AK246" s="201">
        <f t="shared" si="16"/>
        <v>0</v>
      </c>
      <c r="AL246" s="201">
        <f t="shared" si="16"/>
        <v>0</v>
      </c>
      <c r="AM246" s="201">
        <f t="shared" si="16"/>
        <v>0</v>
      </c>
      <c r="AN246" s="201">
        <f t="shared" si="16"/>
        <v>0</v>
      </c>
      <c r="AO246" s="201">
        <f t="shared" si="16"/>
        <v>0</v>
      </c>
      <c r="AP246" s="201">
        <f t="shared" si="16"/>
        <v>0</v>
      </c>
      <c r="AQ246" s="201">
        <f t="shared" si="16"/>
        <v>0</v>
      </c>
      <c r="AR246" s="201">
        <f t="shared" si="16"/>
        <v>0</v>
      </c>
      <c r="AS246" s="201">
        <f t="shared" si="16"/>
        <v>0</v>
      </c>
      <c r="AT246" s="201">
        <f t="shared" si="16"/>
        <v>0</v>
      </c>
      <c r="AU246" s="201">
        <f t="shared" si="16"/>
        <v>0</v>
      </c>
      <c r="AV246" s="201">
        <f t="shared" si="16"/>
        <v>0</v>
      </c>
      <c r="AW246" s="201">
        <f>SUM(AW199:AW245)</f>
        <v>0</v>
      </c>
      <c r="AX246" s="201">
        <f>SUM(AX199:AX245)</f>
        <v>0</v>
      </c>
      <c r="AY246" s="206"/>
      <c r="AZ246" s="862"/>
      <c r="BA246" s="862"/>
      <c r="BB246" s="862"/>
      <c r="BC246" s="862"/>
      <c r="BD246" s="862"/>
      <c r="BE246" s="862"/>
      <c r="BF246" s="862"/>
    </row>
    <row r="247" spans="1:58" s="870" customFormat="1">
      <c r="A247" s="1496" t="s">
        <v>51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  <c r="S247" s="1497"/>
      <c r="T247" s="1497"/>
      <c r="U247" s="1497"/>
      <c r="V247" s="1497"/>
      <c r="W247" s="1497"/>
      <c r="X247" s="1497"/>
      <c r="Y247" s="1497"/>
      <c r="Z247" s="1497"/>
      <c r="AA247" s="1497"/>
      <c r="AB247" s="1497"/>
      <c r="AC247" s="1497"/>
      <c r="AD247" s="1497"/>
      <c r="AE247" s="1497"/>
      <c r="AF247" s="1497"/>
      <c r="AG247" s="1497"/>
      <c r="AH247" s="1497"/>
      <c r="AI247" s="1497"/>
      <c r="AJ247" s="1497"/>
      <c r="AK247" s="1497"/>
      <c r="AL247" s="1497"/>
      <c r="AM247" s="1497"/>
      <c r="AN247" s="1497"/>
      <c r="AO247" s="1497"/>
      <c r="AP247" s="1497"/>
      <c r="AQ247" s="1497"/>
      <c r="AR247" s="1497"/>
      <c r="AS247" s="1497"/>
      <c r="AT247" s="1497"/>
      <c r="AU247" s="1497"/>
      <c r="AV247" s="1497"/>
      <c r="AW247" s="1497"/>
      <c r="AX247" s="1497"/>
      <c r="AY247" s="1498"/>
      <c r="AZ247" s="862"/>
      <c r="BA247" s="862"/>
      <c r="BB247" s="862"/>
      <c r="BC247" s="862"/>
      <c r="BD247" s="862"/>
      <c r="BE247" s="862"/>
      <c r="BF247" s="862"/>
    </row>
    <row r="248" spans="1:58" s="870" customFormat="1">
      <c r="A248" s="1087" t="s">
        <v>0</v>
      </c>
      <c r="B248" s="1088" t="s">
        <v>52</v>
      </c>
      <c r="C248" s="1089"/>
      <c r="D248" s="1089"/>
      <c r="E248" s="1089"/>
      <c r="F248" s="1089"/>
      <c r="G248" s="1089"/>
      <c r="H248" s="1089"/>
      <c r="I248" s="1089"/>
      <c r="J248" s="1089"/>
      <c r="K248" s="1089"/>
      <c r="L248" s="1089"/>
      <c r="M248" s="1089"/>
      <c r="N248" s="1089"/>
      <c r="O248" s="1089"/>
      <c r="P248" s="1089"/>
      <c r="Q248" s="1089"/>
      <c r="R248" s="1089"/>
      <c r="S248" s="1090"/>
      <c r="T248" s="1094" t="s">
        <v>1302</v>
      </c>
      <c r="U248" s="1095"/>
      <c r="V248" s="1095"/>
      <c r="W248" s="1095"/>
      <c r="X248" s="1095"/>
      <c r="Y248" s="1095"/>
      <c r="Z248" s="1095"/>
      <c r="AA248" s="1095"/>
      <c r="AB248" s="1095"/>
      <c r="AC248" s="1095"/>
      <c r="AD248" s="1095"/>
      <c r="AE248" s="1095"/>
      <c r="AF248" s="1095"/>
      <c r="AG248" s="1095"/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43" t="s">
        <v>21</v>
      </c>
      <c r="AZ248" s="862"/>
      <c r="BA248" s="862"/>
      <c r="BB248" s="862"/>
      <c r="BC248" s="862"/>
      <c r="BD248" s="862"/>
      <c r="BE248" s="862"/>
      <c r="BF248" s="862"/>
    </row>
    <row r="249" spans="1:58" s="870" customFormat="1">
      <c r="A249" s="1087"/>
      <c r="B249" s="1091"/>
      <c r="C249" s="1092"/>
      <c r="D249" s="1092"/>
      <c r="E249" s="1092"/>
      <c r="F249" s="1092"/>
      <c r="G249" s="1092"/>
      <c r="H249" s="1092"/>
      <c r="I249" s="1092"/>
      <c r="J249" s="1092"/>
      <c r="K249" s="1092"/>
      <c r="L249" s="1092"/>
      <c r="M249" s="1092"/>
      <c r="N249" s="1092"/>
      <c r="O249" s="1092"/>
      <c r="P249" s="1092"/>
      <c r="Q249" s="1092"/>
      <c r="R249" s="1092"/>
      <c r="S249" s="1093"/>
      <c r="T249" s="918">
        <v>1</v>
      </c>
      <c r="U249" s="918">
        <v>2</v>
      </c>
      <c r="V249" s="918">
        <v>3</v>
      </c>
      <c r="W249" s="918">
        <v>4</v>
      </c>
      <c r="X249" s="918">
        <v>5</v>
      </c>
      <c r="Y249" s="918">
        <v>6</v>
      </c>
      <c r="Z249" s="918">
        <v>7</v>
      </c>
      <c r="AA249" s="918">
        <v>8</v>
      </c>
      <c r="AB249" s="918">
        <v>9</v>
      </c>
      <c r="AC249" s="918">
        <v>10</v>
      </c>
      <c r="AD249" s="918">
        <v>11</v>
      </c>
      <c r="AE249" s="918">
        <v>12</v>
      </c>
      <c r="AF249" s="918">
        <v>13</v>
      </c>
      <c r="AG249" s="918">
        <v>14</v>
      </c>
      <c r="AH249" s="918">
        <v>15</v>
      </c>
      <c r="AI249" s="918">
        <v>16</v>
      </c>
      <c r="AJ249" s="918">
        <v>17</v>
      </c>
      <c r="AK249" s="918">
        <v>18</v>
      </c>
      <c r="AL249" s="918">
        <v>19</v>
      </c>
      <c r="AM249" s="918">
        <v>20</v>
      </c>
      <c r="AN249" s="918">
        <v>21</v>
      </c>
      <c r="AO249" s="918">
        <v>22</v>
      </c>
      <c r="AP249" s="918">
        <v>23</v>
      </c>
      <c r="AQ249" s="918">
        <v>24</v>
      </c>
      <c r="AR249" s="918">
        <v>25</v>
      </c>
      <c r="AS249" s="918">
        <v>26</v>
      </c>
      <c r="AT249" s="918">
        <v>27</v>
      </c>
      <c r="AU249" s="918">
        <v>28</v>
      </c>
      <c r="AV249" s="918">
        <v>29</v>
      </c>
      <c r="AW249" s="934">
        <v>30</v>
      </c>
      <c r="AX249" s="918">
        <v>31</v>
      </c>
      <c r="AY249" s="1045"/>
      <c r="AZ249" s="862"/>
      <c r="BA249" s="862"/>
      <c r="BB249" s="862"/>
      <c r="BC249" s="862"/>
      <c r="BD249" s="862"/>
      <c r="BE249" s="862"/>
      <c r="BF249" s="862"/>
    </row>
    <row r="250" spans="1:58" s="870" customFormat="1" ht="15" customHeight="1">
      <c r="A250" s="332">
        <v>1</v>
      </c>
      <c r="B250" s="881" t="s">
        <v>264</v>
      </c>
      <c r="C250" s="920"/>
      <c r="D250" s="920"/>
      <c r="E250" s="920"/>
      <c r="F250" s="920"/>
      <c r="G250" s="920"/>
      <c r="H250" s="920"/>
      <c r="I250" s="920"/>
      <c r="J250" s="920"/>
      <c r="K250" s="920"/>
      <c r="L250" s="920"/>
      <c r="M250" s="920"/>
      <c r="N250" s="920"/>
      <c r="O250" s="882"/>
      <c r="P250" s="882"/>
      <c r="Q250" s="882"/>
      <c r="R250" s="882"/>
      <c r="S250" s="883"/>
      <c r="T250" s="327"/>
      <c r="U250" s="327"/>
      <c r="V250" s="327"/>
      <c r="W250" s="327"/>
      <c r="X250" s="327"/>
      <c r="Y250" s="327"/>
      <c r="Z250" s="327"/>
      <c r="AA250" s="327"/>
      <c r="AB250" s="327"/>
      <c r="AC250" s="327"/>
      <c r="AD250" s="327"/>
      <c r="AE250" s="327"/>
      <c r="AF250" s="327"/>
      <c r="AG250" s="327"/>
      <c r="AH250" s="327"/>
      <c r="AI250" s="327"/>
      <c r="AJ250" s="327"/>
      <c r="AK250" s="327"/>
      <c r="AL250" s="327"/>
      <c r="AM250" s="327"/>
      <c r="AN250" s="327"/>
      <c r="AO250" s="327"/>
      <c r="AP250" s="327"/>
      <c r="AQ250" s="327"/>
      <c r="AR250" s="327"/>
      <c r="AS250" s="327"/>
      <c r="AT250" s="327"/>
      <c r="AU250" s="327"/>
      <c r="AV250" s="327"/>
      <c r="AW250" s="327"/>
      <c r="AX250" s="327"/>
      <c r="AY250" s="884">
        <v>5</v>
      </c>
      <c r="AZ250" s="862"/>
      <c r="BA250" s="862"/>
      <c r="BB250" s="862"/>
      <c r="BC250" s="862"/>
      <c r="BD250" s="862"/>
      <c r="BE250" s="862"/>
      <c r="BF250" s="862"/>
    </row>
    <row r="251" spans="1:58" s="870" customFormat="1" ht="15" customHeight="1">
      <c r="A251" s="332">
        <v>2</v>
      </c>
      <c r="B251" s="929" t="s">
        <v>1</v>
      </c>
      <c r="C251" s="882"/>
      <c r="D251" s="882"/>
      <c r="E251" s="882"/>
      <c r="F251" s="882"/>
      <c r="G251" s="882"/>
      <c r="H251" s="882"/>
      <c r="I251" s="882"/>
      <c r="J251" s="882"/>
      <c r="K251" s="882"/>
      <c r="L251" s="882"/>
      <c r="M251" s="882"/>
      <c r="N251" s="882"/>
      <c r="O251" s="885"/>
      <c r="P251" s="885"/>
      <c r="Q251" s="885"/>
      <c r="R251" s="885"/>
      <c r="S251" s="886"/>
      <c r="T251" s="329"/>
      <c r="U251" s="329"/>
      <c r="V251" s="329"/>
      <c r="W251" s="329"/>
      <c r="X251" s="329"/>
      <c r="Y251" s="329"/>
      <c r="Z251" s="329"/>
      <c r="AA251" s="329"/>
      <c r="AB251" s="329"/>
      <c r="AC251" s="329"/>
      <c r="AD251" s="329"/>
      <c r="AE251" s="329"/>
      <c r="AF251" s="329"/>
      <c r="AG251" s="329"/>
      <c r="AH251" s="329"/>
      <c r="AI251" s="329"/>
      <c r="AJ251" s="329"/>
      <c r="AK251" s="329"/>
      <c r="AL251" s="329"/>
      <c r="AM251" s="329"/>
      <c r="AN251" s="329"/>
      <c r="AO251" s="329"/>
      <c r="AP251" s="329"/>
      <c r="AQ251" s="329"/>
      <c r="AR251" s="329"/>
      <c r="AS251" s="329"/>
      <c r="AT251" s="329"/>
      <c r="AU251" s="329"/>
      <c r="AV251" s="329"/>
      <c r="AW251" s="329"/>
      <c r="AX251" s="329"/>
      <c r="AY251" s="887"/>
      <c r="AZ251" s="862"/>
      <c r="BA251" s="862"/>
      <c r="BB251" s="862"/>
      <c r="BC251" s="862"/>
      <c r="BD251" s="862"/>
      <c r="BE251" s="862"/>
      <c r="BF251" s="862"/>
    </row>
    <row r="252" spans="1:58" s="870" customFormat="1" ht="15" customHeight="1">
      <c r="A252" s="332">
        <v>3</v>
      </c>
      <c r="B252" s="929" t="s">
        <v>1225</v>
      </c>
      <c r="C252" s="882"/>
      <c r="D252" s="882"/>
      <c r="E252" s="882"/>
      <c r="F252" s="882"/>
      <c r="G252" s="882"/>
      <c r="H252" s="882"/>
      <c r="I252" s="882"/>
      <c r="J252" s="882"/>
      <c r="K252" s="882"/>
      <c r="L252" s="882"/>
      <c r="M252" s="882"/>
      <c r="N252" s="882"/>
      <c r="O252" s="888"/>
      <c r="P252" s="888"/>
      <c r="Q252" s="888"/>
      <c r="R252" s="888"/>
      <c r="S252" s="883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  <c r="AE252" s="329"/>
      <c r="AF252" s="329"/>
      <c r="AG252" s="329"/>
      <c r="AH252" s="329"/>
      <c r="AI252" s="329"/>
      <c r="AJ252" s="329"/>
      <c r="AK252" s="329"/>
      <c r="AL252" s="329"/>
      <c r="AM252" s="329"/>
      <c r="AN252" s="329"/>
      <c r="AO252" s="329"/>
      <c r="AP252" s="329"/>
      <c r="AQ252" s="329"/>
      <c r="AR252" s="329"/>
      <c r="AS252" s="329"/>
      <c r="AT252" s="329"/>
      <c r="AU252" s="329"/>
      <c r="AV252" s="329"/>
      <c r="AW252" s="329"/>
      <c r="AX252" s="329"/>
      <c r="AY252" s="889"/>
      <c r="AZ252" s="862"/>
      <c r="BA252" s="862"/>
      <c r="BB252" s="862"/>
      <c r="BC252" s="862"/>
      <c r="BD252" s="862"/>
      <c r="BE252" s="862"/>
      <c r="BF252" s="862"/>
    </row>
    <row r="253" spans="1:58" s="870" customFormat="1" ht="15" customHeight="1">
      <c r="A253" s="332">
        <v>4</v>
      </c>
      <c r="B253" s="929" t="s">
        <v>54</v>
      </c>
      <c r="C253" s="882"/>
      <c r="D253" s="882"/>
      <c r="E253" s="882"/>
      <c r="F253" s="882"/>
      <c r="G253" s="882"/>
      <c r="H253" s="882"/>
      <c r="I253" s="882"/>
      <c r="J253" s="882"/>
      <c r="K253" s="882"/>
      <c r="L253" s="882"/>
      <c r="M253" s="882"/>
      <c r="N253" s="882"/>
      <c r="O253" s="888"/>
      <c r="P253" s="888"/>
      <c r="Q253" s="888"/>
      <c r="R253" s="888"/>
      <c r="S253" s="886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  <c r="AE253" s="329"/>
      <c r="AF253" s="329"/>
      <c r="AG253" s="329"/>
      <c r="AH253" s="329"/>
      <c r="AI253" s="329"/>
      <c r="AJ253" s="329"/>
      <c r="AK253" s="329"/>
      <c r="AL253" s="329"/>
      <c r="AM253" s="329"/>
      <c r="AN253" s="329"/>
      <c r="AO253" s="329"/>
      <c r="AP253" s="329"/>
      <c r="AQ253" s="329"/>
      <c r="AR253" s="329"/>
      <c r="AS253" s="329"/>
      <c r="AT253" s="329"/>
      <c r="AU253" s="329"/>
      <c r="AV253" s="329"/>
      <c r="AW253" s="329"/>
      <c r="AX253" s="329"/>
      <c r="AY253" s="890"/>
      <c r="AZ253" s="862"/>
      <c r="BA253" s="862"/>
      <c r="BB253" s="862"/>
      <c r="BC253" s="862"/>
      <c r="BD253" s="862"/>
      <c r="BE253" s="862"/>
      <c r="BF253" s="862"/>
    </row>
    <row r="254" spans="1:58" s="870" customFormat="1" ht="15" customHeight="1">
      <c r="A254" s="332">
        <v>5</v>
      </c>
      <c r="B254" s="929" t="s">
        <v>178</v>
      </c>
      <c r="C254" s="882"/>
      <c r="D254" s="882"/>
      <c r="E254" s="882"/>
      <c r="F254" s="882"/>
      <c r="G254" s="882"/>
      <c r="H254" s="882"/>
      <c r="I254" s="882"/>
      <c r="J254" s="882"/>
      <c r="K254" s="882"/>
      <c r="L254" s="882"/>
      <c r="M254" s="882"/>
      <c r="N254" s="882"/>
      <c r="O254" s="888"/>
      <c r="P254" s="888"/>
      <c r="Q254" s="888"/>
      <c r="R254" s="888"/>
      <c r="S254" s="891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  <c r="AE254" s="329"/>
      <c r="AF254" s="329"/>
      <c r="AG254" s="329"/>
      <c r="AH254" s="329"/>
      <c r="AI254" s="329"/>
      <c r="AJ254" s="329"/>
      <c r="AK254" s="329"/>
      <c r="AL254" s="329"/>
      <c r="AM254" s="329"/>
      <c r="AN254" s="329"/>
      <c r="AO254" s="329"/>
      <c r="AP254" s="329"/>
      <c r="AQ254" s="329"/>
      <c r="AR254" s="329"/>
      <c r="AS254" s="329"/>
      <c r="AT254" s="329"/>
      <c r="AU254" s="329"/>
      <c r="AV254" s="329"/>
      <c r="AW254" s="329"/>
      <c r="AX254" s="329"/>
      <c r="AY254" s="890"/>
      <c r="AZ254" s="862"/>
      <c r="BA254" s="862"/>
      <c r="BB254" s="862"/>
      <c r="BC254" s="862"/>
      <c r="BD254" s="862"/>
      <c r="BE254" s="862"/>
      <c r="BF254" s="862"/>
    </row>
    <row r="255" spans="1:58" s="870" customFormat="1" ht="15" customHeight="1">
      <c r="A255" s="332">
        <v>6</v>
      </c>
      <c r="B255" s="929" t="s">
        <v>2</v>
      </c>
      <c r="C255" s="882"/>
      <c r="D255" s="882"/>
      <c r="E255" s="882"/>
      <c r="F255" s="882"/>
      <c r="G255" s="882"/>
      <c r="H255" s="882"/>
      <c r="I255" s="882"/>
      <c r="J255" s="882"/>
      <c r="K255" s="882"/>
      <c r="L255" s="882"/>
      <c r="M255" s="882"/>
      <c r="N255" s="882"/>
      <c r="O255" s="888"/>
      <c r="P255" s="888"/>
      <c r="Q255" s="888"/>
      <c r="R255" s="888"/>
      <c r="S255" s="891"/>
      <c r="T255" s="329"/>
      <c r="U255" s="329"/>
      <c r="V255" s="329"/>
      <c r="W255" s="329"/>
      <c r="X255" s="329"/>
      <c r="Y255" s="329"/>
      <c r="Z255" s="329"/>
      <c r="AA255" s="329"/>
      <c r="AB255" s="329"/>
      <c r="AC255" s="329"/>
      <c r="AD255" s="329"/>
      <c r="AE255" s="329"/>
      <c r="AF255" s="329"/>
      <c r="AG255" s="329"/>
      <c r="AH255" s="329"/>
      <c r="AI255" s="329"/>
      <c r="AJ255" s="329"/>
      <c r="AK255" s="329"/>
      <c r="AL255" s="329"/>
      <c r="AM255" s="329"/>
      <c r="AN255" s="329"/>
      <c r="AO255" s="329"/>
      <c r="AP255" s="329"/>
      <c r="AQ255" s="329"/>
      <c r="AR255" s="329"/>
      <c r="AS255" s="329"/>
      <c r="AT255" s="329"/>
      <c r="AU255" s="329"/>
      <c r="AV255" s="329"/>
      <c r="AW255" s="329"/>
      <c r="AX255" s="329"/>
      <c r="AY255" s="890"/>
      <c r="AZ255" s="862"/>
      <c r="BA255" s="862"/>
      <c r="BB255" s="862"/>
      <c r="BC255" s="862"/>
      <c r="BD255" s="862"/>
      <c r="BE255" s="862"/>
      <c r="BF255" s="862"/>
    </row>
    <row r="256" spans="1:58" s="870" customFormat="1" ht="15" customHeight="1">
      <c r="A256" s="332">
        <v>7</v>
      </c>
      <c r="B256" s="929" t="s">
        <v>57</v>
      </c>
      <c r="C256" s="882"/>
      <c r="D256" s="882"/>
      <c r="E256" s="882"/>
      <c r="F256" s="882"/>
      <c r="G256" s="882"/>
      <c r="H256" s="882"/>
      <c r="I256" s="882"/>
      <c r="J256" s="882"/>
      <c r="K256" s="882"/>
      <c r="L256" s="882"/>
      <c r="M256" s="882"/>
      <c r="N256" s="882"/>
      <c r="O256" s="888"/>
      <c r="P256" s="888"/>
      <c r="Q256" s="888"/>
      <c r="R256" s="888"/>
      <c r="S256" s="891"/>
      <c r="T256" s="329"/>
      <c r="U256" s="329"/>
      <c r="V256" s="329"/>
      <c r="W256" s="329"/>
      <c r="X256" s="329"/>
      <c r="Y256" s="329"/>
      <c r="Z256" s="329"/>
      <c r="AA256" s="329"/>
      <c r="AB256" s="329"/>
      <c r="AC256" s="329"/>
      <c r="AD256" s="329"/>
      <c r="AE256" s="329"/>
      <c r="AF256" s="329"/>
      <c r="AG256" s="329"/>
      <c r="AH256" s="329"/>
      <c r="AI256" s="329"/>
      <c r="AJ256" s="329"/>
      <c r="AK256" s="329"/>
      <c r="AL256" s="329"/>
      <c r="AM256" s="329"/>
      <c r="AN256" s="329"/>
      <c r="AO256" s="329"/>
      <c r="AP256" s="329"/>
      <c r="AQ256" s="329"/>
      <c r="AR256" s="329"/>
      <c r="AS256" s="329"/>
      <c r="AT256" s="329"/>
      <c r="AU256" s="329"/>
      <c r="AV256" s="329"/>
      <c r="AW256" s="329"/>
      <c r="AX256" s="329"/>
      <c r="AY256" s="890"/>
      <c r="AZ256" s="862"/>
      <c r="BA256" s="862"/>
      <c r="BB256" s="862"/>
      <c r="BC256" s="862"/>
      <c r="BD256" s="862"/>
      <c r="BE256" s="862"/>
      <c r="BF256" s="862"/>
    </row>
    <row r="257" spans="1:58" s="870" customFormat="1" ht="15" customHeight="1">
      <c r="A257" s="332">
        <v>8</v>
      </c>
      <c r="B257" s="929" t="s">
        <v>56</v>
      </c>
      <c r="C257" s="882"/>
      <c r="D257" s="882"/>
      <c r="E257" s="882"/>
      <c r="F257" s="882"/>
      <c r="G257" s="882"/>
      <c r="H257" s="882"/>
      <c r="I257" s="882"/>
      <c r="J257" s="882"/>
      <c r="K257" s="882"/>
      <c r="L257" s="882"/>
      <c r="M257" s="882"/>
      <c r="N257" s="882"/>
      <c r="O257" s="888"/>
      <c r="P257" s="888"/>
      <c r="Q257" s="888"/>
      <c r="R257" s="888"/>
      <c r="S257" s="891"/>
      <c r="T257" s="329"/>
      <c r="U257" s="329"/>
      <c r="V257" s="329"/>
      <c r="W257" s="329"/>
      <c r="X257" s="329"/>
      <c r="Y257" s="329"/>
      <c r="Z257" s="329"/>
      <c r="AA257" s="329"/>
      <c r="AB257" s="329"/>
      <c r="AC257" s="329"/>
      <c r="AD257" s="329"/>
      <c r="AE257" s="329"/>
      <c r="AF257" s="329"/>
      <c r="AG257" s="329"/>
      <c r="AH257" s="329"/>
      <c r="AI257" s="329"/>
      <c r="AJ257" s="329"/>
      <c r="AK257" s="329"/>
      <c r="AL257" s="329"/>
      <c r="AM257" s="329"/>
      <c r="AN257" s="329"/>
      <c r="AO257" s="329"/>
      <c r="AP257" s="329"/>
      <c r="AQ257" s="329"/>
      <c r="AR257" s="329"/>
      <c r="AS257" s="329"/>
      <c r="AT257" s="329"/>
      <c r="AU257" s="329"/>
      <c r="AV257" s="329"/>
      <c r="AW257" s="329"/>
      <c r="AX257" s="329"/>
      <c r="AY257" s="890"/>
      <c r="AZ257" s="862"/>
      <c r="BA257" s="862"/>
      <c r="BB257" s="862"/>
      <c r="BC257" s="862"/>
      <c r="BD257" s="862"/>
      <c r="BE257" s="862"/>
      <c r="BF257" s="862"/>
    </row>
    <row r="258" spans="1:58" s="870" customFormat="1" ht="15" customHeight="1">
      <c r="A258" s="332">
        <v>9</v>
      </c>
      <c r="B258" s="929" t="s">
        <v>221</v>
      </c>
      <c r="C258" s="882"/>
      <c r="D258" s="882"/>
      <c r="E258" s="882"/>
      <c r="F258" s="882"/>
      <c r="G258" s="882"/>
      <c r="H258" s="882"/>
      <c r="I258" s="882"/>
      <c r="J258" s="882"/>
      <c r="K258" s="882"/>
      <c r="L258" s="882"/>
      <c r="M258" s="882"/>
      <c r="N258" s="882"/>
      <c r="O258" s="888"/>
      <c r="P258" s="888"/>
      <c r="Q258" s="888"/>
      <c r="R258" s="888"/>
      <c r="S258" s="891"/>
      <c r="T258" s="329"/>
      <c r="U258" s="329"/>
      <c r="V258" s="329"/>
      <c r="W258" s="329"/>
      <c r="X258" s="329"/>
      <c r="Y258" s="329"/>
      <c r="Z258" s="329"/>
      <c r="AA258" s="329"/>
      <c r="AB258" s="329"/>
      <c r="AC258" s="329"/>
      <c r="AD258" s="329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329"/>
      <c r="AS258" s="329"/>
      <c r="AT258" s="329"/>
      <c r="AU258" s="329"/>
      <c r="AV258" s="329"/>
      <c r="AW258" s="329"/>
      <c r="AX258" s="329"/>
      <c r="AY258" s="890"/>
      <c r="AZ258" s="862"/>
      <c r="BA258" s="862"/>
      <c r="BB258" s="862"/>
      <c r="BC258" s="862"/>
      <c r="BD258" s="862"/>
      <c r="BE258" s="862"/>
      <c r="BF258" s="862"/>
    </row>
    <row r="259" spans="1:58" s="870" customFormat="1" ht="15" customHeight="1">
      <c r="A259" s="332">
        <v>10</v>
      </c>
      <c r="B259" s="929" t="s">
        <v>171</v>
      </c>
      <c r="C259" s="882"/>
      <c r="D259" s="882"/>
      <c r="E259" s="882"/>
      <c r="F259" s="882"/>
      <c r="G259" s="882"/>
      <c r="H259" s="882"/>
      <c r="I259" s="882"/>
      <c r="J259" s="882"/>
      <c r="K259" s="882"/>
      <c r="L259" s="882"/>
      <c r="M259" s="882"/>
      <c r="N259" s="882"/>
      <c r="O259" s="888"/>
      <c r="P259" s="888"/>
      <c r="Q259" s="888"/>
      <c r="R259" s="888"/>
      <c r="S259" s="891"/>
      <c r="T259" s="329"/>
      <c r="U259" s="329"/>
      <c r="V259" s="329"/>
      <c r="W259" s="329"/>
      <c r="X259" s="329"/>
      <c r="Y259" s="329"/>
      <c r="Z259" s="329"/>
      <c r="AA259" s="329"/>
      <c r="AB259" s="329"/>
      <c r="AC259" s="329"/>
      <c r="AD259" s="329"/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329"/>
      <c r="AS259" s="329"/>
      <c r="AT259" s="329"/>
      <c r="AU259" s="329"/>
      <c r="AV259" s="329"/>
      <c r="AW259" s="329"/>
      <c r="AX259" s="329"/>
      <c r="AY259" s="890"/>
      <c r="AZ259" s="862"/>
      <c r="BA259" s="862"/>
      <c r="BB259" s="862"/>
      <c r="BC259" s="862"/>
      <c r="BD259" s="862"/>
      <c r="BE259" s="862"/>
      <c r="BF259" s="862"/>
    </row>
    <row r="260" spans="1:58" s="870" customFormat="1" ht="15" customHeight="1">
      <c r="A260" s="332">
        <v>11</v>
      </c>
      <c r="B260" s="929" t="s">
        <v>172</v>
      </c>
      <c r="C260" s="882"/>
      <c r="D260" s="882"/>
      <c r="E260" s="882"/>
      <c r="F260" s="882"/>
      <c r="G260" s="882"/>
      <c r="H260" s="882"/>
      <c r="I260" s="882"/>
      <c r="J260" s="882"/>
      <c r="K260" s="882"/>
      <c r="L260" s="882"/>
      <c r="M260" s="882"/>
      <c r="N260" s="882"/>
      <c r="O260" s="885"/>
      <c r="P260" s="885"/>
      <c r="Q260" s="885"/>
      <c r="R260" s="885"/>
      <c r="S260" s="891"/>
      <c r="T260" s="329"/>
      <c r="U260" s="329"/>
      <c r="V260" s="329"/>
      <c r="W260" s="329"/>
      <c r="X260" s="329"/>
      <c r="Y260" s="329"/>
      <c r="Z260" s="329"/>
      <c r="AA260" s="329"/>
      <c r="AB260" s="329"/>
      <c r="AC260" s="329"/>
      <c r="AD260" s="329"/>
      <c r="AE260" s="329"/>
      <c r="AF260" s="329"/>
      <c r="AG260" s="329"/>
      <c r="AH260" s="329"/>
      <c r="AI260" s="329"/>
      <c r="AJ260" s="329"/>
      <c r="AK260" s="329"/>
      <c r="AL260" s="329"/>
      <c r="AM260" s="329"/>
      <c r="AN260" s="329"/>
      <c r="AO260" s="329"/>
      <c r="AP260" s="329"/>
      <c r="AQ260" s="329"/>
      <c r="AR260" s="329"/>
      <c r="AS260" s="329"/>
      <c r="AT260" s="329"/>
      <c r="AU260" s="329"/>
      <c r="AV260" s="329"/>
      <c r="AW260" s="329"/>
      <c r="AX260" s="329"/>
      <c r="AY260" s="890"/>
      <c r="AZ260" s="862"/>
      <c r="BA260" s="862"/>
      <c r="BB260" s="862"/>
      <c r="BC260" s="862"/>
      <c r="BD260" s="862"/>
      <c r="BE260" s="862"/>
      <c r="BF260" s="862"/>
    </row>
    <row r="261" spans="1:58" s="870" customFormat="1" ht="15" customHeight="1">
      <c r="A261" s="332">
        <v>12</v>
      </c>
      <c r="B261" s="929" t="s">
        <v>173</v>
      </c>
      <c r="C261" s="920"/>
      <c r="D261" s="920"/>
      <c r="E261" s="920"/>
      <c r="F261" s="920"/>
      <c r="G261" s="920"/>
      <c r="H261" s="920"/>
      <c r="I261" s="920"/>
      <c r="J261" s="920"/>
      <c r="K261" s="920"/>
      <c r="L261" s="920"/>
      <c r="M261" s="920"/>
      <c r="N261" s="920"/>
      <c r="O261" s="888"/>
      <c r="P261" s="888"/>
      <c r="Q261" s="888"/>
      <c r="R261" s="888"/>
      <c r="S261" s="891"/>
      <c r="T261" s="332"/>
      <c r="U261" s="332"/>
      <c r="V261" s="332"/>
      <c r="W261" s="332"/>
      <c r="X261" s="332"/>
      <c r="Y261" s="332"/>
      <c r="Z261" s="332"/>
      <c r="AA261" s="332"/>
      <c r="AB261" s="332"/>
      <c r="AC261" s="332"/>
      <c r="AD261" s="332"/>
      <c r="AE261" s="332"/>
      <c r="AF261" s="332"/>
      <c r="AG261" s="332"/>
      <c r="AH261" s="332"/>
      <c r="AI261" s="332"/>
      <c r="AJ261" s="332"/>
      <c r="AK261" s="332"/>
      <c r="AL261" s="332"/>
      <c r="AM261" s="332"/>
      <c r="AN261" s="332"/>
      <c r="AO261" s="332"/>
      <c r="AP261" s="332"/>
      <c r="AQ261" s="332"/>
      <c r="AR261" s="332"/>
      <c r="AS261" s="332"/>
      <c r="AT261" s="332"/>
      <c r="AU261" s="332"/>
      <c r="AV261" s="332"/>
      <c r="AW261" s="332"/>
      <c r="AX261" s="332"/>
      <c r="AY261" s="890"/>
      <c r="AZ261" s="862"/>
      <c r="BA261" s="862"/>
      <c r="BB261" s="862"/>
      <c r="BC261" s="862"/>
      <c r="BD261" s="862"/>
      <c r="BE261" s="862"/>
      <c r="BF261" s="862"/>
    </row>
    <row r="262" spans="1:58" s="870" customFormat="1" ht="15" customHeight="1">
      <c r="A262" s="332">
        <v>13</v>
      </c>
      <c r="B262" s="929" t="s">
        <v>58</v>
      </c>
      <c r="C262" s="882"/>
      <c r="D262" s="882"/>
      <c r="E262" s="882"/>
      <c r="F262" s="882"/>
      <c r="G262" s="882"/>
      <c r="H262" s="882"/>
      <c r="I262" s="882"/>
      <c r="J262" s="882"/>
      <c r="K262" s="882"/>
      <c r="L262" s="882"/>
      <c r="M262" s="882"/>
      <c r="N262" s="882"/>
      <c r="O262" s="888"/>
      <c r="P262" s="888"/>
      <c r="Q262" s="888"/>
      <c r="R262" s="888"/>
      <c r="S262" s="886"/>
      <c r="T262" s="329"/>
      <c r="U262" s="329"/>
      <c r="V262" s="329"/>
      <c r="W262" s="329"/>
      <c r="X262" s="329"/>
      <c r="Y262" s="329"/>
      <c r="Z262" s="329"/>
      <c r="AA262" s="329"/>
      <c r="AB262" s="329"/>
      <c r="AC262" s="329"/>
      <c r="AD262" s="329"/>
      <c r="AE262" s="329"/>
      <c r="AF262" s="329"/>
      <c r="AG262" s="329"/>
      <c r="AH262" s="329"/>
      <c r="AI262" s="329"/>
      <c r="AJ262" s="329"/>
      <c r="AK262" s="329"/>
      <c r="AL262" s="329"/>
      <c r="AM262" s="329"/>
      <c r="AN262" s="329"/>
      <c r="AO262" s="329"/>
      <c r="AP262" s="329"/>
      <c r="AQ262" s="329"/>
      <c r="AR262" s="329"/>
      <c r="AS262" s="329"/>
      <c r="AT262" s="329"/>
      <c r="AU262" s="329"/>
      <c r="AV262" s="329"/>
      <c r="AW262" s="329"/>
      <c r="AX262" s="329"/>
      <c r="AY262" s="890"/>
      <c r="AZ262" s="862"/>
      <c r="BA262" s="862"/>
      <c r="BB262" s="862"/>
      <c r="BC262" s="862"/>
      <c r="BD262" s="862"/>
      <c r="BE262" s="862"/>
      <c r="BF262" s="862"/>
    </row>
    <row r="263" spans="1:58" s="870" customFormat="1" ht="15" customHeight="1">
      <c r="A263" s="332">
        <v>14</v>
      </c>
      <c r="B263" s="929" t="s">
        <v>402</v>
      </c>
      <c r="C263" s="882"/>
      <c r="D263" s="882"/>
      <c r="E263" s="882"/>
      <c r="F263" s="882"/>
      <c r="G263" s="882"/>
      <c r="H263" s="882"/>
      <c r="I263" s="882"/>
      <c r="J263" s="882"/>
      <c r="K263" s="882"/>
      <c r="L263" s="882"/>
      <c r="M263" s="882"/>
      <c r="N263" s="882"/>
      <c r="O263" s="888"/>
      <c r="P263" s="888"/>
      <c r="Q263" s="888"/>
      <c r="R263" s="888"/>
      <c r="S263" s="886"/>
      <c r="T263" s="329"/>
      <c r="U263" s="329"/>
      <c r="V263" s="329"/>
      <c r="W263" s="329"/>
      <c r="X263" s="329"/>
      <c r="Y263" s="329"/>
      <c r="Z263" s="329"/>
      <c r="AA263" s="329"/>
      <c r="AB263" s="329"/>
      <c r="AC263" s="329"/>
      <c r="AD263" s="329"/>
      <c r="AE263" s="329"/>
      <c r="AF263" s="329"/>
      <c r="AG263" s="329"/>
      <c r="AH263" s="329"/>
      <c r="AI263" s="329"/>
      <c r="AJ263" s="329"/>
      <c r="AK263" s="329"/>
      <c r="AL263" s="329"/>
      <c r="AM263" s="329"/>
      <c r="AN263" s="329"/>
      <c r="AO263" s="329"/>
      <c r="AP263" s="329"/>
      <c r="AQ263" s="329"/>
      <c r="AR263" s="329"/>
      <c r="AS263" s="329"/>
      <c r="AT263" s="329"/>
      <c r="AU263" s="329"/>
      <c r="AV263" s="329"/>
      <c r="AW263" s="329"/>
      <c r="AX263" s="329"/>
      <c r="AY263" s="890"/>
      <c r="AZ263" s="862"/>
      <c r="BA263" s="862"/>
      <c r="BB263" s="862"/>
      <c r="BC263" s="862"/>
      <c r="BD263" s="862"/>
      <c r="BE263" s="862"/>
      <c r="BF263" s="862"/>
    </row>
    <row r="264" spans="1:58" s="870" customFormat="1" ht="15" customHeight="1">
      <c r="A264" s="332">
        <v>15</v>
      </c>
      <c r="B264" s="929" t="s">
        <v>174</v>
      </c>
      <c r="C264" s="882"/>
      <c r="D264" s="882"/>
      <c r="E264" s="882"/>
      <c r="F264" s="882"/>
      <c r="G264" s="882"/>
      <c r="H264" s="882"/>
      <c r="I264" s="882"/>
      <c r="J264" s="882"/>
      <c r="K264" s="882"/>
      <c r="L264" s="882"/>
      <c r="M264" s="882"/>
      <c r="N264" s="882"/>
      <c r="O264" s="888"/>
      <c r="P264" s="888"/>
      <c r="Q264" s="888"/>
      <c r="R264" s="888"/>
      <c r="S264" s="891"/>
      <c r="T264" s="329"/>
      <c r="U264" s="329"/>
      <c r="V264" s="329"/>
      <c r="W264" s="329"/>
      <c r="X264" s="329"/>
      <c r="Y264" s="329"/>
      <c r="Z264" s="329"/>
      <c r="AA264" s="329"/>
      <c r="AB264" s="329"/>
      <c r="AC264" s="329"/>
      <c r="AD264" s="329"/>
      <c r="AE264" s="329"/>
      <c r="AF264" s="329"/>
      <c r="AG264" s="329"/>
      <c r="AH264" s="329"/>
      <c r="AI264" s="329"/>
      <c r="AJ264" s="329"/>
      <c r="AK264" s="329"/>
      <c r="AL264" s="329"/>
      <c r="AM264" s="329"/>
      <c r="AN264" s="329"/>
      <c r="AO264" s="329"/>
      <c r="AP264" s="329"/>
      <c r="AQ264" s="329"/>
      <c r="AR264" s="329"/>
      <c r="AS264" s="329"/>
      <c r="AT264" s="329"/>
      <c r="AU264" s="329"/>
      <c r="AV264" s="329"/>
      <c r="AW264" s="329"/>
      <c r="AX264" s="329"/>
      <c r="AY264" s="890"/>
      <c r="AZ264" s="862"/>
      <c r="BA264" s="862"/>
      <c r="BB264" s="862"/>
      <c r="BC264" s="862"/>
      <c r="BD264" s="862"/>
      <c r="BE264" s="862"/>
      <c r="BF264" s="862"/>
    </row>
    <row r="265" spans="1:58" s="870" customFormat="1" ht="15" customHeight="1">
      <c r="A265" s="332">
        <v>16</v>
      </c>
      <c r="B265" s="929" t="s">
        <v>3</v>
      </c>
      <c r="C265" s="882"/>
      <c r="D265" s="882"/>
      <c r="E265" s="882"/>
      <c r="F265" s="882"/>
      <c r="G265" s="882"/>
      <c r="H265" s="882"/>
      <c r="I265" s="882"/>
      <c r="J265" s="882"/>
      <c r="K265" s="882"/>
      <c r="L265" s="882"/>
      <c r="M265" s="882"/>
      <c r="N265" s="882"/>
      <c r="O265" s="888"/>
      <c r="P265" s="888"/>
      <c r="Q265" s="888"/>
      <c r="R265" s="888"/>
      <c r="S265" s="891"/>
      <c r="T265" s="329"/>
      <c r="U265" s="329"/>
      <c r="V265" s="329"/>
      <c r="W265" s="329"/>
      <c r="X265" s="329"/>
      <c r="Y265" s="329"/>
      <c r="Z265" s="329"/>
      <c r="AA265" s="329"/>
      <c r="AB265" s="329"/>
      <c r="AC265" s="329"/>
      <c r="AD265" s="329"/>
      <c r="AE265" s="329"/>
      <c r="AF265" s="329"/>
      <c r="AG265" s="329"/>
      <c r="AH265" s="329"/>
      <c r="AI265" s="329"/>
      <c r="AJ265" s="329"/>
      <c r="AK265" s="329"/>
      <c r="AL265" s="329"/>
      <c r="AM265" s="329"/>
      <c r="AN265" s="329"/>
      <c r="AO265" s="329"/>
      <c r="AP265" s="329"/>
      <c r="AQ265" s="329"/>
      <c r="AR265" s="329"/>
      <c r="AS265" s="329"/>
      <c r="AT265" s="329"/>
      <c r="AU265" s="329"/>
      <c r="AV265" s="329"/>
      <c r="AW265" s="329"/>
      <c r="AX265" s="329"/>
      <c r="AY265" s="890"/>
      <c r="AZ265" s="862"/>
      <c r="BA265" s="862"/>
      <c r="BB265" s="862"/>
      <c r="BC265" s="862"/>
      <c r="BD265" s="862"/>
      <c r="BE265" s="862"/>
      <c r="BF265" s="862"/>
    </row>
    <row r="266" spans="1:58" s="870" customFormat="1" ht="15" customHeight="1">
      <c r="A266" s="332">
        <v>17</v>
      </c>
      <c r="B266" s="929" t="s">
        <v>55</v>
      </c>
      <c r="C266" s="882"/>
      <c r="D266" s="882"/>
      <c r="E266" s="882"/>
      <c r="F266" s="882"/>
      <c r="G266" s="882"/>
      <c r="H266" s="882"/>
      <c r="I266" s="882"/>
      <c r="J266" s="882"/>
      <c r="K266" s="882"/>
      <c r="L266" s="882"/>
      <c r="M266" s="882"/>
      <c r="N266" s="882"/>
      <c r="O266" s="888"/>
      <c r="P266" s="888"/>
      <c r="Q266" s="888"/>
      <c r="R266" s="888"/>
      <c r="S266" s="891"/>
      <c r="T266" s="329"/>
      <c r="U266" s="329"/>
      <c r="V266" s="329"/>
      <c r="W266" s="329"/>
      <c r="X266" s="329"/>
      <c r="Y266" s="329"/>
      <c r="Z266" s="329"/>
      <c r="AA266" s="329"/>
      <c r="AB266" s="329"/>
      <c r="AC266" s="329"/>
      <c r="AD266" s="329"/>
      <c r="AE266" s="329"/>
      <c r="AF266" s="329"/>
      <c r="AG266" s="329"/>
      <c r="AH266" s="329"/>
      <c r="AI266" s="329"/>
      <c r="AJ266" s="329"/>
      <c r="AK266" s="329"/>
      <c r="AL266" s="329"/>
      <c r="AM266" s="329"/>
      <c r="AN266" s="329"/>
      <c r="AO266" s="329"/>
      <c r="AP266" s="329"/>
      <c r="AQ266" s="329"/>
      <c r="AR266" s="329"/>
      <c r="AS266" s="329"/>
      <c r="AT266" s="329"/>
      <c r="AU266" s="329"/>
      <c r="AV266" s="329"/>
      <c r="AW266" s="329"/>
      <c r="AX266" s="329"/>
      <c r="AY266" s="890"/>
      <c r="AZ266" s="862"/>
      <c r="BA266" s="862"/>
      <c r="BB266" s="862"/>
      <c r="BC266" s="862"/>
      <c r="BD266" s="862"/>
      <c r="BE266" s="862"/>
      <c r="BF266" s="862"/>
    </row>
    <row r="267" spans="1:58" s="870" customFormat="1" ht="15" customHeight="1">
      <c r="A267" s="332">
        <v>18</v>
      </c>
      <c r="B267" s="929" t="s">
        <v>176</v>
      </c>
      <c r="C267" s="882"/>
      <c r="D267" s="882"/>
      <c r="E267" s="882"/>
      <c r="F267" s="882"/>
      <c r="G267" s="882"/>
      <c r="H267" s="882"/>
      <c r="I267" s="882"/>
      <c r="J267" s="882"/>
      <c r="K267" s="882"/>
      <c r="L267" s="882"/>
      <c r="M267" s="882"/>
      <c r="N267" s="882"/>
      <c r="O267" s="888"/>
      <c r="P267" s="888"/>
      <c r="Q267" s="888"/>
      <c r="R267" s="888"/>
      <c r="S267" s="891"/>
      <c r="T267" s="329"/>
      <c r="U267" s="329"/>
      <c r="V267" s="329"/>
      <c r="W267" s="329"/>
      <c r="X267" s="329"/>
      <c r="Y267" s="329"/>
      <c r="Z267" s="329"/>
      <c r="AA267" s="329"/>
      <c r="AB267" s="329"/>
      <c r="AC267" s="329"/>
      <c r="AD267" s="329"/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329"/>
      <c r="AS267" s="329"/>
      <c r="AT267" s="329"/>
      <c r="AU267" s="329"/>
      <c r="AV267" s="329"/>
      <c r="AW267" s="329"/>
      <c r="AX267" s="329"/>
      <c r="AY267" s="890"/>
      <c r="AZ267" s="862"/>
      <c r="BA267" s="862"/>
      <c r="BB267" s="862"/>
      <c r="BC267" s="862"/>
      <c r="BD267" s="862"/>
      <c r="BE267" s="862"/>
      <c r="BF267" s="862"/>
    </row>
    <row r="268" spans="1:58" s="870" customFormat="1" ht="15" customHeight="1">
      <c r="A268" s="332">
        <v>19</v>
      </c>
      <c r="B268" s="929" t="s">
        <v>177</v>
      </c>
      <c r="C268" s="920"/>
      <c r="D268" s="920"/>
      <c r="E268" s="920"/>
      <c r="F268" s="920"/>
      <c r="G268" s="920"/>
      <c r="H268" s="920"/>
      <c r="I268" s="920"/>
      <c r="J268" s="920"/>
      <c r="K268" s="920"/>
      <c r="L268" s="920"/>
      <c r="M268" s="920"/>
      <c r="N268" s="920"/>
      <c r="O268" s="885"/>
      <c r="P268" s="885"/>
      <c r="Q268" s="885"/>
      <c r="R268" s="885"/>
      <c r="S268" s="891"/>
      <c r="T268" s="332"/>
      <c r="U268" s="332"/>
      <c r="V268" s="332"/>
      <c r="W268" s="332"/>
      <c r="X268" s="332"/>
      <c r="Y268" s="332"/>
      <c r="Z268" s="332"/>
      <c r="AA268" s="332"/>
      <c r="AB268" s="332"/>
      <c r="AC268" s="332"/>
      <c r="AD268" s="332"/>
      <c r="AE268" s="332"/>
      <c r="AF268" s="332"/>
      <c r="AG268" s="332"/>
      <c r="AH268" s="332"/>
      <c r="AI268" s="332"/>
      <c r="AJ268" s="332"/>
      <c r="AK268" s="332"/>
      <c r="AL268" s="332"/>
      <c r="AM268" s="332"/>
      <c r="AN268" s="332"/>
      <c r="AO268" s="332"/>
      <c r="AP268" s="332"/>
      <c r="AQ268" s="332"/>
      <c r="AR268" s="332"/>
      <c r="AS268" s="332"/>
      <c r="AT268" s="332"/>
      <c r="AU268" s="332"/>
      <c r="AV268" s="332"/>
      <c r="AW268" s="332"/>
      <c r="AX268" s="332"/>
      <c r="AY268" s="890"/>
      <c r="AZ268" s="862"/>
      <c r="BA268" s="862"/>
      <c r="BB268" s="862"/>
      <c r="BC268" s="862"/>
      <c r="BD268" s="862"/>
      <c r="BE268" s="862"/>
      <c r="BF268" s="862"/>
    </row>
    <row r="269" spans="1:58" s="870" customFormat="1" ht="15" customHeight="1">
      <c r="A269" s="332">
        <v>20</v>
      </c>
      <c r="B269" s="929" t="s">
        <v>400</v>
      </c>
      <c r="C269" s="920"/>
      <c r="D269" s="920"/>
      <c r="E269" s="920"/>
      <c r="F269" s="920"/>
      <c r="G269" s="920"/>
      <c r="H269" s="920"/>
      <c r="I269" s="920"/>
      <c r="J269" s="920"/>
      <c r="K269" s="920"/>
      <c r="L269" s="920"/>
      <c r="M269" s="920"/>
      <c r="N269" s="920"/>
      <c r="O269" s="885"/>
      <c r="P269" s="885"/>
      <c r="Q269" s="885"/>
      <c r="R269" s="885"/>
      <c r="S269" s="891"/>
      <c r="T269" s="332"/>
      <c r="U269" s="332"/>
      <c r="V269" s="332"/>
      <c r="W269" s="332"/>
      <c r="X269" s="332"/>
      <c r="Y269" s="332"/>
      <c r="Z269" s="332"/>
      <c r="AA269" s="332"/>
      <c r="AB269" s="332"/>
      <c r="AC269" s="332"/>
      <c r="AD269" s="332"/>
      <c r="AE269" s="332"/>
      <c r="AF269" s="332"/>
      <c r="AG269" s="332"/>
      <c r="AH269" s="332"/>
      <c r="AI269" s="332"/>
      <c r="AJ269" s="332"/>
      <c r="AK269" s="332"/>
      <c r="AL269" s="332"/>
      <c r="AM269" s="332"/>
      <c r="AN269" s="332"/>
      <c r="AO269" s="332"/>
      <c r="AP269" s="332"/>
      <c r="AQ269" s="332"/>
      <c r="AR269" s="332"/>
      <c r="AS269" s="332"/>
      <c r="AT269" s="332"/>
      <c r="AU269" s="332"/>
      <c r="AV269" s="332"/>
      <c r="AW269" s="332"/>
      <c r="AX269" s="332"/>
      <c r="AY269" s="890"/>
      <c r="AZ269" s="862"/>
      <c r="BA269" s="862"/>
      <c r="BB269" s="862"/>
      <c r="BC269" s="862"/>
      <c r="BD269" s="862"/>
      <c r="BE269" s="862"/>
      <c r="BF269" s="862"/>
    </row>
    <row r="270" spans="1:58" s="870" customFormat="1" ht="15" customHeight="1">
      <c r="A270" s="332">
        <v>21</v>
      </c>
      <c r="B270" s="929" t="s">
        <v>179</v>
      </c>
      <c r="C270" s="920"/>
      <c r="D270" s="920"/>
      <c r="E270" s="920"/>
      <c r="F270" s="920"/>
      <c r="G270" s="920"/>
      <c r="H270" s="920"/>
      <c r="I270" s="920"/>
      <c r="J270" s="920"/>
      <c r="K270" s="920"/>
      <c r="L270" s="920"/>
      <c r="M270" s="920"/>
      <c r="N270" s="920"/>
      <c r="O270" s="888"/>
      <c r="P270" s="888"/>
      <c r="Q270" s="888"/>
      <c r="R270" s="888"/>
      <c r="S270" s="886"/>
      <c r="T270" s="332"/>
      <c r="U270" s="332"/>
      <c r="V270" s="332"/>
      <c r="W270" s="332"/>
      <c r="X270" s="332"/>
      <c r="Y270" s="332"/>
      <c r="Z270" s="332"/>
      <c r="AA270" s="332"/>
      <c r="AB270" s="332"/>
      <c r="AC270" s="332"/>
      <c r="AD270" s="332"/>
      <c r="AE270" s="332"/>
      <c r="AF270" s="332"/>
      <c r="AG270" s="332"/>
      <c r="AH270" s="332"/>
      <c r="AI270" s="332"/>
      <c r="AJ270" s="332"/>
      <c r="AK270" s="332"/>
      <c r="AL270" s="332"/>
      <c r="AM270" s="332"/>
      <c r="AN270" s="332"/>
      <c r="AO270" s="332"/>
      <c r="AP270" s="332"/>
      <c r="AQ270" s="332"/>
      <c r="AR270" s="332"/>
      <c r="AS270" s="332"/>
      <c r="AT270" s="332"/>
      <c r="AU270" s="332"/>
      <c r="AV270" s="332"/>
      <c r="AW270" s="332"/>
      <c r="AX270" s="332"/>
      <c r="AY270" s="890"/>
      <c r="AZ270" s="862"/>
      <c r="BA270" s="862"/>
      <c r="BB270" s="862"/>
      <c r="BC270" s="862"/>
      <c r="BD270" s="862"/>
      <c r="BE270" s="862"/>
      <c r="BF270" s="862"/>
    </row>
    <row r="271" spans="1:58" s="870" customFormat="1" ht="15" customHeight="1">
      <c r="A271" s="332">
        <v>22</v>
      </c>
      <c r="B271" s="929" t="s">
        <v>1178</v>
      </c>
      <c r="C271" s="920"/>
      <c r="D271" s="920"/>
      <c r="E271" s="920"/>
      <c r="F271" s="920"/>
      <c r="G271" s="920"/>
      <c r="H271" s="920"/>
      <c r="I271" s="920"/>
      <c r="J271" s="920"/>
      <c r="K271" s="920"/>
      <c r="L271" s="920"/>
      <c r="M271" s="920"/>
      <c r="N271" s="920"/>
      <c r="O271" s="888"/>
      <c r="P271" s="888"/>
      <c r="Q271" s="888"/>
      <c r="R271" s="888"/>
      <c r="S271" s="886"/>
      <c r="T271" s="332"/>
      <c r="U271" s="332"/>
      <c r="V271" s="332"/>
      <c r="W271" s="332"/>
      <c r="X271" s="332"/>
      <c r="Y271" s="332"/>
      <c r="Z271" s="332"/>
      <c r="AA271" s="332"/>
      <c r="AB271" s="332"/>
      <c r="AC271" s="332"/>
      <c r="AD271" s="332"/>
      <c r="AE271" s="332"/>
      <c r="AF271" s="332"/>
      <c r="AG271" s="332"/>
      <c r="AH271" s="332"/>
      <c r="AI271" s="332"/>
      <c r="AJ271" s="332"/>
      <c r="AK271" s="332"/>
      <c r="AL271" s="332"/>
      <c r="AM271" s="332"/>
      <c r="AN271" s="332"/>
      <c r="AO271" s="332"/>
      <c r="AP271" s="332"/>
      <c r="AQ271" s="332"/>
      <c r="AR271" s="332"/>
      <c r="AS271" s="332"/>
      <c r="AT271" s="332"/>
      <c r="AU271" s="332"/>
      <c r="AV271" s="332"/>
      <c r="AW271" s="332"/>
      <c r="AX271" s="332"/>
      <c r="AY271" s="890"/>
      <c r="AZ271" s="862"/>
      <c r="BA271" s="862"/>
      <c r="BB271" s="862"/>
      <c r="BC271" s="862"/>
      <c r="BD271" s="862"/>
      <c r="BE271" s="862"/>
      <c r="BF271" s="862"/>
    </row>
    <row r="272" spans="1:58" s="870" customFormat="1" ht="15" customHeight="1">
      <c r="A272" s="332">
        <v>23</v>
      </c>
      <c r="B272" s="929" t="s">
        <v>170</v>
      </c>
      <c r="C272" s="920"/>
      <c r="D272" s="920"/>
      <c r="E272" s="920"/>
      <c r="F272" s="920"/>
      <c r="G272" s="920"/>
      <c r="H272" s="920"/>
      <c r="I272" s="920"/>
      <c r="J272" s="920"/>
      <c r="K272" s="920"/>
      <c r="L272" s="920"/>
      <c r="M272" s="920"/>
      <c r="N272" s="920"/>
      <c r="O272" s="888"/>
      <c r="P272" s="888"/>
      <c r="Q272" s="888"/>
      <c r="R272" s="888"/>
      <c r="S272" s="891"/>
      <c r="T272" s="332"/>
      <c r="U272" s="332"/>
      <c r="V272" s="332"/>
      <c r="W272" s="332"/>
      <c r="X272" s="332"/>
      <c r="Y272" s="332"/>
      <c r="Z272" s="332"/>
      <c r="AA272" s="332"/>
      <c r="AB272" s="332"/>
      <c r="AC272" s="332"/>
      <c r="AD272" s="332"/>
      <c r="AE272" s="332"/>
      <c r="AF272" s="332"/>
      <c r="AG272" s="332"/>
      <c r="AH272" s="332"/>
      <c r="AI272" s="332"/>
      <c r="AJ272" s="332"/>
      <c r="AK272" s="332"/>
      <c r="AL272" s="332"/>
      <c r="AM272" s="332"/>
      <c r="AN272" s="332"/>
      <c r="AO272" s="332"/>
      <c r="AP272" s="332"/>
      <c r="AQ272" s="332"/>
      <c r="AR272" s="332"/>
      <c r="AS272" s="332"/>
      <c r="AT272" s="332"/>
      <c r="AU272" s="332"/>
      <c r="AV272" s="332"/>
      <c r="AW272" s="332"/>
      <c r="AX272" s="332"/>
      <c r="AY272" s="890"/>
      <c r="AZ272" s="862"/>
      <c r="BA272" s="862"/>
      <c r="BB272" s="862"/>
      <c r="BC272" s="862"/>
      <c r="BD272" s="862"/>
      <c r="BE272" s="862"/>
      <c r="BF272" s="862"/>
    </row>
    <row r="273" spans="1:58" s="870" customFormat="1" ht="15" customHeight="1">
      <c r="A273" s="332">
        <v>24</v>
      </c>
      <c r="B273" s="929" t="s">
        <v>218</v>
      </c>
      <c r="C273" s="892"/>
      <c r="D273" s="892"/>
      <c r="E273" s="892"/>
      <c r="F273" s="892"/>
      <c r="G273" s="892"/>
      <c r="H273" s="892"/>
      <c r="I273" s="892"/>
      <c r="J273" s="892"/>
      <c r="K273" s="892"/>
      <c r="L273" s="892"/>
      <c r="M273" s="892"/>
      <c r="N273" s="892"/>
      <c r="O273" s="888"/>
      <c r="P273" s="888"/>
      <c r="Q273" s="888"/>
      <c r="R273" s="888"/>
      <c r="S273" s="891"/>
      <c r="T273" s="331"/>
      <c r="U273" s="331"/>
      <c r="V273" s="331"/>
      <c r="W273" s="331"/>
      <c r="X273" s="331"/>
      <c r="Y273" s="331"/>
      <c r="Z273" s="331"/>
      <c r="AA273" s="331"/>
      <c r="AB273" s="331"/>
      <c r="AC273" s="331"/>
      <c r="AD273" s="331"/>
      <c r="AE273" s="331"/>
      <c r="AF273" s="331"/>
      <c r="AG273" s="331"/>
      <c r="AH273" s="331"/>
      <c r="AI273" s="331"/>
      <c r="AJ273" s="331"/>
      <c r="AK273" s="331"/>
      <c r="AL273" s="331"/>
      <c r="AM273" s="331"/>
      <c r="AN273" s="331"/>
      <c r="AO273" s="331"/>
      <c r="AP273" s="331"/>
      <c r="AQ273" s="331"/>
      <c r="AR273" s="331"/>
      <c r="AS273" s="331"/>
      <c r="AT273" s="331"/>
      <c r="AU273" s="331"/>
      <c r="AV273" s="331"/>
      <c r="AW273" s="331"/>
      <c r="AX273" s="331"/>
      <c r="AY273" s="890"/>
      <c r="AZ273" s="862"/>
      <c r="BA273" s="862"/>
      <c r="BB273" s="862"/>
      <c r="BC273" s="862"/>
      <c r="BD273" s="862"/>
      <c r="BE273" s="862"/>
      <c r="BF273" s="862"/>
    </row>
    <row r="274" spans="1:58" s="870" customFormat="1" ht="15" customHeight="1">
      <c r="A274" s="332">
        <v>25</v>
      </c>
      <c r="B274" s="929" t="s">
        <v>283</v>
      </c>
      <c r="C274" s="892"/>
      <c r="D274" s="892"/>
      <c r="E274" s="892"/>
      <c r="F274" s="892"/>
      <c r="G274" s="892"/>
      <c r="H274" s="892"/>
      <c r="I274" s="892"/>
      <c r="J274" s="892"/>
      <c r="K274" s="892"/>
      <c r="L274" s="892"/>
      <c r="M274" s="892"/>
      <c r="N274" s="892"/>
      <c r="O274" s="888"/>
      <c r="P274" s="888"/>
      <c r="Q274" s="888"/>
      <c r="R274" s="888"/>
      <c r="S274" s="891"/>
      <c r="T274" s="331"/>
      <c r="U274" s="331"/>
      <c r="V274" s="331"/>
      <c r="W274" s="331"/>
      <c r="X274" s="331"/>
      <c r="Y274" s="331"/>
      <c r="Z274" s="331"/>
      <c r="AA274" s="331"/>
      <c r="AB274" s="331"/>
      <c r="AC274" s="331"/>
      <c r="AD274" s="331"/>
      <c r="AE274" s="331"/>
      <c r="AF274" s="331"/>
      <c r="AG274" s="331"/>
      <c r="AH274" s="331"/>
      <c r="AI274" s="331"/>
      <c r="AJ274" s="331"/>
      <c r="AK274" s="331"/>
      <c r="AL274" s="331"/>
      <c r="AM274" s="331"/>
      <c r="AN274" s="331"/>
      <c r="AO274" s="331"/>
      <c r="AP274" s="331"/>
      <c r="AQ274" s="331"/>
      <c r="AR274" s="331"/>
      <c r="AS274" s="331"/>
      <c r="AT274" s="331"/>
      <c r="AU274" s="331"/>
      <c r="AV274" s="331"/>
      <c r="AW274" s="331"/>
      <c r="AX274" s="331"/>
      <c r="AY274" s="890"/>
      <c r="AZ274" s="862"/>
      <c r="BA274" s="862"/>
      <c r="BB274" s="862"/>
      <c r="BC274" s="862"/>
      <c r="BD274" s="862"/>
      <c r="BE274" s="862"/>
      <c r="BF274" s="862"/>
    </row>
    <row r="275" spans="1:58" s="870" customFormat="1" ht="15" customHeight="1">
      <c r="A275" s="332">
        <v>26</v>
      </c>
      <c r="B275" s="929" t="s">
        <v>401</v>
      </c>
      <c r="C275" s="892"/>
      <c r="D275" s="892"/>
      <c r="E275" s="892"/>
      <c r="F275" s="892"/>
      <c r="G275" s="892"/>
      <c r="H275" s="892"/>
      <c r="I275" s="892"/>
      <c r="J275" s="892"/>
      <c r="K275" s="892"/>
      <c r="L275" s="892"/>
      <c r="M275" s="892"/>
      <c r="N275" s="892"/>
      <c r="O275" s="888"/>
      <c r="P275" s="888"/>
      <c r="Q275" s="888"/>
      <c r="R275" s="888"/>
      <c r="S275" s="891"/>
      <c r="T275" s="331"/>
      <c r="U275" s="331"/>
      <c r="V275" s="331"/>
      <c r="W275" s="331"/>
      <c r="X275" s="331"/>
      <c r="Y275" s="331"/>
      <c r="Z275" s="331"/>
      <c r="AA275" s="331"/>
      <c r="AB275" s="331"/>
      <c r="AC275" s="331"/>
      <c r="AD275" s="331"/>
      <c r="AE275" s="331"/>
      <c r="AF275" s="331"/>
      <c r="AG275" s="331"/>
      <c r="AH275" s="331"/>
      <c r="AI275" s="331"/>
      <c r="AJ275" s="331"/>
      <c r="AK275" s="331"/>
      <c r="AL275" s="331"/>
      <c r="AM275" s="331"/>
      <c r="AN275" s="331"/>
      <c r="AO275" s="331"/>
      <c r="AP275" s="331"/>
      <c r="AQ275" s="331"/>
      <c r="AR275" s="331"/>
      <c r="AS275" s="331"/>
      <c r="AT275" s="331"/>
      <c r="AU275" s="331"/>
      <c r="AV275" s="331"/>
      <c r="AW275" s="331"/>
      <c r="AX275" s="331"/>
      <c r="AY275" s="890"/>
      <c r="AZ275" s="862"/>
      <c r="BA275" s="862"/>
      <c r="BB275" s="862"/>
      <c r="BC275" s="862"/>
      <c r="BD275" s="862"/>
      <c r="BE275" s="862"/>
      <c r="BF275" s="862"/>
    </row>
    <row r="276" spans="1:58" s="870" customFormat="1" ht="15" customHeight="1">
      <c r="A276" s="332">
        <v>27</v>
      </c>
      <c r="B276" s="929" t="s">
        <v>1346</v>
      </c>
      <c r="C276" s="882"/>
      <c r="D276" s="882"/>
      <c r="E276" s="882"/>
      <c r="F276" s="882"/>
      <c r="G276" s="882"/>
      <c r="H276" s="882"/>
      <c r="I276" s="882"/>
      <c r="J276" s="882"/>
      <c r="K276" s="882"/>
      <c r="L276" s="882"/>
      <c r="M276" s="882"/>
      <c r="N276" s="882"/>
      <c r="O276" s="888"/>
      <c r="P276" s="888"/>
      <c r="Q276" s="888"/>
      <c r="R276" s="888"/>
      <c r="S276" s="891"/>
      <c r="T276" s="329"/>
      <c r="U276" s="329"/>
      <c r="V276" s="329"/>
      <c r="W276" s="329"/>
      <c r="X276" s="329"/>
      <c r="Y276" s="329"/>
      <c r="Z276" s="329"/>
      <c r="AA276" s="329"/>
      <c r="AB276" s="329"/>
      <c r="AC276" s="329"/>
      <c r="AD276" s="329"/>
      <c r="AE276" s="329"/>
      <c r="AF276" s="329"/>
      <c r="AG276" s="329"/>
      <c r="AH276" s="329"/>
      <c r="AI276" s="329"/>
      <c r="AJ276" s="329"/>
      <c r="AK276" s="329"/>
      <c r="AL276" s="329"/>
      <c r="AM276" s="329"/>
      <c r="AN276" s="329"/>
      <c r="AO276" s="329"/>
      <c r="AP276" s="329"/>
      <c r="AQ276" s="329"/>
      <c r="AR276" s="329"/>
      <c r="AS276" s="329"/>
      <c r="AT276" s="329"/>
      <c r="AU276" s="329"/>
      <c r="AV276" s="329"/>
      <c r="AW276" s="329"/>
      <c r="AX276" s="329"/>
      <c r="AY276" s="890"/>
      <c r="AZ276" s="862"/>
      <c r="BA276" s="862"/>
      <c r="BB276" s="862"/>
      <c r="BC276" s="862"/>
      <c r="BD276" s="862"/>
      <c r="BE276" s="862"/>
      <c r="BF276" s="862"/>
    </row>
    <row r="277" spans="1:58" s="870" customFormat="1" ht="15" customHeight="1">
      <c r="A277" s="332">
        <v>28</v>
      </c>
      <c r="B277" s="929" t="s">
        <v>292</v>
      </c>
      <c r="C277" s="882"/>
      <c r="D277" s="882"/>
      <c r="E277" s="882"/>
      <c r="F277" s="882"/>
      <c r="G277" s="882"/>
      <c r="H277" s="882"/>
      <c r="I277" s="882"/>
      <c r="J277" s="882"/>
      <c r="K277" s="882"/>
      <c r="L277" s="882"/>
      <c r="M277" s="882"/>
      <c r="N277" s="882"/>
      <c r="O277" s="888"/>
      <c r="P277" s="888"/>
      <c r="Q277" s="888"/>
      <c r="R277" s="888"/>
      <c r="S277" s="891"/>
      <c r="T277" s="329"/>
      <c r="U277" s="329"/>
      <c r="V277" s="329"/>
      <c r="W277" s="329"/>
      <c r="X277" s="329"/>
      <c r="Y277" s="329"/>
      <c r="Z277" s="329"/>
      <c r="AA277" s="329"/>
      <c r="AB277" s="329"/>
      <c r="AC277" s="329"/>
      <c r="AD277" s="329"/>
      <c r="AE277" s="329"/>
      <c r="AF277" s="329"/>
      <c r="AG277" s="329"/>
      <c r="AH277" s="329"/>
      <c r="AI277" s="329"/>
      <c r="AJ277" s="329"/>
      <c r="AK277" s="329"/>
      <c r="AL277" s="329"/>
      <c r="AM277" s="329"/>
      <c r="AN277" s="329"/>
      <c r="AO277" s="329"/>
      <c r="AP277" s="329"/>
      <c r="AQ277" s="329"/>
      <c r="AR277" s="329"/>
      <c r="AS277" s="329"/>
      <c r="AT277" s="329"/>
      <c r="AU277" s="329"/>
      <c r="AV277" s="329"/>
      <c r="AW277" s="329"/>
      <c r="AX277" s="329"/>
      <c r="AY277" s="890"/>
      <c r="AZ277" s="862"/>
      <c r="BA277" s="862"/>
      <c r="BB277" s="862"/>
      <c r="BC277" s="862"/>
      <c r="BD277" s="862"/>
      <c r="BE277" s="862"/>
      <c r="BF277" s="862"/>
    </row>
    <row r="278" spans="1:58" s="870" customFormat="1" ht="15" customHeight="1">
      <c r="A278" s="332">
        <v>29</v>
      </c>
      <c r="B278" s="929" t="s">
        <v>59</v>
      </c>
      <c r="C278" s="892"/>
      <c r="D278" s="892"/>
      <c r="E278" s="892"/>
      <c r="F278" s="892"/>
      <c r="G278" s="892"/>
      <c r="H278" s="892"/>
      <c r="I278" s="892"/>
      <c r="J278" s="892"/>
      <c r="K278" s="892"/>
      <c r="L278" s="892"/>
      <c r="M278" s="892"/>
      <c r="N278" s="892"/>
      <c r="O278" s="888"/>
      <c r="P278" s="888"/>
      <c r="Q278" s="888"/>
      <c r="R278" s="888"/>
      <c r="S278" s="891"/>
      <c r="T278" s="331"/>
      <c r="U278" s="331"/>
      <c r="V278" s="331"/>
      <c r="W278" s="331"/>
      <c r="X278" s="331"/>
      <c r="Y278" s="331"/>
      <c r="Z278" s="331"/>
      <c r="AA278" s="331"/>
      <c r="AB278" s="331"/>
      <c r="AC278" s="331"/>
      <c r="AD278" s="331"/>
      <c r="AE278" s="331"/>
      <c r="AF278" s="331"/>
      <c r="AG278" s="331"/>
      <c r="AH278" s="331"/>
      <c r="AI278" s="331"/>
      <c r="AJ278" s="331"/>
      <c r="AK278" s="331"/>
      <c r="AL278" s="331"/>
      <c r="AM278" s="331"/>
      <c r="AN278" s="331"/>
      <c r="AO278" s="331"/>
      <c r="AP278" s="331"/>
      <c r="AQ278" s="331"/>
      <c r="AR278" s="331"/>
      <c r="AS278" s="331"/>
      <c r="AT278" s="331"/>
      <c r="AU278" s="331"/>
      <c r="AV278" s="331"/>
      <c r="AW278" s="331"/>
      <c r="AX278" s="331"/>
      <c r="AY278" s="890"/>
      <c r="AZ278" s="862"/>
      <c r="BA278" s="862"/>
      <c r="BB278" s="862"/>
      <c r="BC278" s="862"/>
      <c r="BD278" s="862"/>
      <c r="BE278" s="862"/>
      <c r="BF278" s="862"/>
    </row>
    <row r="279" spans="1:58" s="870" customFormat="1" ht="15" customHeight="1">
      <c r="A279" s="332">
        <v>30</v>
      </c>
      <c r="B279" s="929" t="s">
        <v>1137</v>
      </c>
      <c r="C279" s="892"/>
      <c r="D279" s="892"/>
      <c r="E279" s="892"/>
      <c r="F279" s="892"/>
      <c r="G279" s="892"/>
      <c r="H279" s="892"/>
      <c r="I279" s="892"/>
      <c r="J279" s="892"/>
      <c r="K279" s="892"/>
      <c r="L279" s="892"/>
      <c r="M279" s="892"/>
      <c r="N279" s="892"/>
      <c r="O279" s="888"/>
      <c r="P279" s="888"/>
      <c r="Q279" s="888"/>
      <c r="R279" s="888"/>
      <c r="S279" s="891"/>
      <c r="T279" s="331"/>
      <c r="U279" s="331"/>
      <c r="V279" s="331"/>
      <c r="W279" s="331"/>
      <c r="X279" s="331"/>
      <c r="Y279" s="331"/>
      <c r="Z279" s="331"/>
      <c r="AA279" s="331"/>
      <c r="AB279" s="331"/>
      <c r="AC279" s="331"/>
      <c r="AD279" s="331"/>
      <c r="AE279" s="331"/>
      <c r="AF279" s="331"/>
      <c r="AG279" s="331"/>
      <c r="AH279" s="331"/>
      <c r="AI279" s="331"/>
      <c r="AJ279" s="331"/>
      <c r="AK279" s="331"/>
      <c r="AL279" s="331"/>
      <c r="AM279" s="331"/>
      <c r="AN279" s="331"/>
      <c r="AO279" s="331"/>
      <c r="AP279" s="331"/>
      <c r="AQ279" s="331"/>
      <c r="AR279" s="331"/>
      <c r="AS279" s="331"/>
      <c r="AT279" s="331"/>
      <c r="AU279" s="331"/>
      <c r="AV279" s="331"/>
      <c r="AW279" s="331"/>
      <c r="AX279" s="331"/>
      <c r="AY279" s="890"/>
      <c r="AZ279" s="862"/>
      <c r="BA279" s="862"/>
      <c r="BB279" s="862"/>
      <c r="BC279" s="862"/>
      <c r="BD279" s="862"/>
      <c r="BE279" s="862"/>
      <c r="BF279" s="862"/>
    </row>
    <row r="280" spans="1:58" s="870" customFormat="1" ht="15" customHeight="1">
      <c r="A280" s="332">
        <v>31</v>
      </c>
      <c r="B280" s="929" t="s">
        <v>1136</v>
      </c>
      <c r="C280" s="892"/>
      <c r="D280" s="892"/>
      <c r="E280" s="892"/>
      <c r="F280" s="892"/>
      <c r="G280" s="892"/>
      <c r="H280" s="892"/>
      <c r="I280" s="892"/>
      <c r="J280" s="892"/>
      <c r="K280" s="892"/>
      <c r="L280" s="892"/>
      <c r="M280" s="892"/>
      <c r="N280" s="892"/>
      <c r="O280" s="930"/>
      <c r="P280" s="930"/>
      <c r="Q280" s="930"/>
      <c r="R280" s="930"/>
      <c r="S280" s="931"/>
      <c r="T280" s="331"/>
      <c r="U280" s="331"/>
      <c r="V280" s="331"/>
      <c r="W280" s="331"/>
      <c r="X280" s="331"/>
      <c r="Y280" s="331"/>
      <c r="Z280" s="331"/>
      <c r="AA280" s="331"/>
      <c r="AB280" s="331"/>
      <c r="AC280" s="331"/>
      <c r="AD280" s="331"/>
      <c r="AE280" s="331"/>
      <c r="AF280" s="331"/>
      <c r="AG280" s="331"/>
      <c r="AH280" s="331"/>
      <c r="AI280" s="331"/>
      <c r="AJ280" s="331"/>
      <c r="AK280" s="331"/>
      <c r="AL280" s="331"/>
      <c r="AM280" s="331"/>
      <c r="AN280" s="331"/>
      <c r="AO280" s="331"/>
      <c r="AP280" s="331"/>
      <c r="AQ280" s="331"/>
      <c r="AR280" s="331"/>
      <c r="AS280" s="331"/>
      <c r="AT280" s="331"/>
      <c r="AU280" s="331"/>
      <c r="AV280" s="331"/>
      <c r="AW280" s="331"/>
      <c r="AX280" s="331"/>
      <c r="AY280" s="890"/>
      <c r="AZ280" s="862"/>
      <c r="BA280" s="862"/>
      <c r="BB280" s="862"/>
      <c r="BC280" s="862"/>
      <c r="BD280" s="862"/>
      <c r="BE280" s="862"/>
      <c r="BF280" s="862"/>
    </row>
    <row r="281" spans="1:58" s="870" customFormat="1" ht="15" customHeight="1">
      <c r="A281" s="332">
        <v>32</v>
      </c>
      <c r="B281" s="929" t="s">
        <v>295</v>
      </c>
      <c r="C281" s="892"/>
      <c r="D281" s="892"/>
      <c r="E281" s="892"/>
      <c r="F281" s="892"/>
      <c r="G281" s="892"/>
      <c r="H281" s="892"/>
      <c r="I281" s="892"/>
      <c r="J281" s="892"/>
      <c r="K281" s="892"/>
      <c r="L281" s="892"/>
      <c r="M281" s="892"/>
      <c r="N281" s="892"/>
      <c r="O281" s="930"/>
      <c r="P281" s="930"/>
      <c r="Q281" s="930"/>
      <c r="R281" s="930"/>
      <c r="S281" s="931"/>
      <c r="T281" s="331"/>
      <c r="U281" s="331"/>
      <c r="V281" s="331"/>
      <c r="W281" s="331"/>
      <c r="X281" s="331"/>
      <c r="Y281" s="331"/>
      <c r="Z281" s="331"/>
      <c r="AA281" s="331"/>
      <c r="AB281" s="331"/>
      <c r="AC281" s="331"/>
      <c r="AD281" s="331"/>
      <c r="AE281" s="331"/>
      <c r="AF281" s="331"/>
      <c r="AG281" s="331"/>
      <c r="AH281" s="331"/>
      <c r="AI281" s="331"/>
      <c r="AJ281" s="331"/>
      <c r="AK281" s="331"/>
      <c r="AL281" s="331"/>
      <c r="AM281" s="331"/>
      <c r="AN281" s="331"/>
      <c r="AO281" s="331"/>
      <c r="AP281" s="331"/>
      <c r="AQ281" s="331"/>
      <c r="AR281" s="331"/>
      <c r="AS281" s="331"/>
      <c r="AT281" s="331"/>
      <c r="AU281" s="331"/>
      <c r="AV281" s="331"/>
      <c r="AW281" s="331"/>
      <c r="AX281" s="331"/>
      <c r="AY281" s="890"/>
      <c r="AZ281" s="862"/>
      <c r="BA281" s="862"/>
      <c r="BB281" s="862"/>
      <c r="BC281" s="862"/>
      <c r="BD281" s="862"/>
      <c r="BE281" s="862"/>
      <c r="BF281" s="862"/>
    </row>
    <row r="282" spans="1:58" s="870" customFormat="1" ht="15" customHeight="1">
      <c r="A282" s="332">
        <v>33</v>
      </c>
      <c r="B282" s="929" t="s">
        <v>294</v>
      </c>
      <c r="C282" s="920"/>
      <c r="D282" s="920"/>
      <c r="E282" s="920"/>
      <c r="F282" s="920"/>
      <c r="G282" s="920"/>
      <c r="H282" s="920"/>
      <c r="I282" s="920"/>
      <c r="J282" s="920"/>
      <c r="K282" s="920"/>
      <c r="L282" s="920"/>
      <c r="M282" s="920"/>
      <c r="N282" s="920"/>
      <c r="O282" s="930"/>
      <c r="P282" s="930"/>
      <c r="Q282" s="930"/>
      <c r="R282" s="930"/>
      <c r="S282" s="931"/>
      <c r="T282" s="332"/>
      <c r="U282" s="332"/>
      <c r="V282" s="332"/>
      <c r="W282" s="332"/>
      <c r="X282" s="332"/>
      <c r="Y282" s="332"/>
      <c r="Z282" s="332"/>
      <c r="AA282" s="332"/>
      <c r="AB282" s="332"/>
      <c r="AC282" s="332"/>
      <c r="AD282" s="332"/>
      <c r="AE282" s="332"/>
      <c r="AF282" s="332"/>
      <c r="AG282" s="332"/>
      <c r="AH282" s="332"/>
      <c r="AI282" s="332"/>
      <c r="AJ282" s="332"/>
      <c r="AK282" s="332"/>
      <c r="AL282" s="332"/>
      <c r="AM282" s="332"/>
      <c r="AN282" s="332"/>
      <c r="AO282" s="332"/>
      <c r="AP282" s="332"/>
      <c r="AQ282" s="332"/>
      <c r="AR282" s="332"/>
      <c r="AS282" s="332"/>
      <c r="AT282" s="332"/>
      <c r="AU282" s="332"/>
      <c r="AV282" s="332"/>
      <c r="AW282" s="332"/>
      <c r="AX282" s="332"/>
      <c r="AY282" s="890"/>
      <c r="AZ282" s="862"/>
      <c r="BA282" s="862"/>
      <c r="BB282" s="862"/>
      <c r="BC282" s="862"/>
      <c r="BD282" s="862"/>
      <c r="BE282" s="862"/>
      <c r="BF282" s="862"/>
    </row>
    <row r="283" spans="1:58" s="870" customFormat="1" ht="15" customHeight="1">
      <c r="A283" s="922">
        <v>34</v>
      </c>
      <c r="B283" s="930" t="s">
        <v>1179</v>
      </c>
      <c r="C283" s="920"/>
      <c r="D283" s="920"/>
      <c r="E283" s="920"/>
      <c r="F283" s="920"/>
      <c r="G283" s="920"/>
      <c r="H283" s="920"/>
      <c r="I283" s="920"/>
      <c r="J283" s="920"/>
      <c r="K283" s="920"/>
      <c r="L283" s="920"/>
      <c r="M283" s="920"/>
      <c r="N283" s="920"/>
      <c r="O283" s="930"/>
      <c r="P283" s="930"/>
      <c r="Q283" s="930"/>
      <c r="R283" s="930"/>
      <c r="S283" s="931"/>
      <c r="T283" s="332"/>
      <c r="U283" s="332"/>
      <c r="V283" s="332"/>
      <c r="W283" s="332"/>
      <c r="X283" s="332"/>
      <c r="Y283" s="332"/>
      <c r="Z283" s="332"/>
      <c r="AA283" s="332"/>
      <c r="AB283" s="332"/>
      <c r="AC283" s="332"/>
      <c r="AD283" s="332"/>
      <c r="AE283" s="332"/>
      <c r="AF283" s="332"/>
      <c r="AG283" s="332"/>
      <c r="AH283" s="332"/>
      <c r="AI283" s="332"/>
      <c r="AJ283" s="332"/>
      <c r="AK283" s="332"/>
      <c r="AL283" s="332"/>
      <c r="AM283" s="332"/>
      <c r="AN283" s="332"/>
      <c r="AO283" s="332"/>
      <c r="AP283" s="332"/>
      <c r="AQ283" s="332"/>
      <c r="AR283" s="332"/>
      <c r="AS283" s="332"/>
      <c r="AT283" s="332"/>
      <c r="AU283" s="332"/>
      <c r="AV283" s="332"/>
      <c r="AW283" s="332"/>
      <c r="AX283" s="332"/>
      <c r="AY283" s="890"/>
      <c r="AZ283" s="862"/>
      <c r="BA283" s="862"/>
      <c r="BB283" s="862"/>
      <c r="BC283" s="862"/>
      <c r="BD283" s="862"/>
      <c r="BE283" s="862"/>
      <c r="BF283" s="862"/>
    </row>
    <row r="284" spans="1:58" s="870" customFormat="1">
      <c r="A284" s="1074" t="s">
        <v>50</v>
      </c>
      <c r="B284" s="1075"/>
      <c r="C284" s="1075"/>
      <c r="D284" s="1075"/>
      <c r="E284" s="1075"/>
      <c r="F284" s="1075"/>
      <c r="G284" s="1075"/>
      <c r="H284" s="1075"/>
      <c r="I284" s="1075"/>
      <c r="J284" s="1075"/>
      <c r="K284" s="1075"/>
      <c r="L284" s="1075"/>
      <c r="M284" s="1075"/>
      <c r="N284" s="1075"/>
      <c r="O284" s="1075"/>
      <c r="P284" s="1075"/>
      <c r="Q284" s="1075"/>
      <c r="R284" s="1075"/>
      <c r="S284" s="1076"/>
      <c r="T284" s="201">
        <f t="shared" ref="T284:AN284" si="17">SUM(T250:T283)</f>
        <v>0</v>
      </c>
      <c r="U284" s="201">
        <f t="shared" si="17"/>
        <v>0</v>
      </c>
      <c r="V284" s="201">
        <f t="shared" si="17"/>
        <v>0</v>
      </c>
      <c r="W284" s="201">
        <f t="shared" si="17"/>
        <v>0</v>
      </c>
      <c r="X284" s="201">
        <f t="shared" si="17"/>
        <v>0</v>
      </c>
      <c r="Y284" s="201">
        <f t="shared" si="17"/>
        <v>0</v>
      </c>
      <c r="Z284" s="201">
        <f t="shared" si="17"/>
        <v>0</v>
      </c>
      <c r="AA284" s="201">
        <f t="shared" si="17"/>
        <v>0</v>
      </c>
      <c r="AB284" s="201">
        <f t="shared" si="17"/>
        <v>0</v>
      </c>
      <c r="AC284" s="201">
        <f t="shared" si="17"/>
        <v>0</v>
      </c>
      <c r="AD284" s="201">
        <f t="shared" si="17"/>
        <v>0</v>
      </c>
      <c r="AE284" s="201">
        <f t="shared" si="17"/>
        <v>0</v>
      </c>
      <c r="AF284" s="201">
        <f t="shared" si="17"/>
        <v>0</v>
      </c>
      <c r="AG284" s="201">
        <f t="shared" si="17"/>
        <v>0</v>
      </c>
      <c r="AH284" s="201">
        <f t="shared" si="17"/>
        <v>0</v>
      </c>
      <c r="AI284" s="201">
        <f t="shared" si="17"/>
        <v>0</v>
      </c>
      <c r="AJ284" s="201">
        <f t="shared" si="17"/>
        <v>0</v>
      </c>
      <c r="AK284" s="201">
        <f t="shared" si="17"/>
        <v>0</v>
      </c>
      <c r="AL284" s="201">
        <f t="shared" si="17"/>
        <v>0</v>
      </c>
      <c r="AM284" s="201">
        <f t="shared" si="17"/>
        <v>0</v>
      </c>
      <c r="AN284" s="201">
        <f t="shared" si="17"/>
        <v>0</v>
      </c>
      <c r="AO284" s="201">
        <f>SUM(AO250:AO283)</f>
        <v>0</v>
      </c>
      <c r="AP284" s="201">
        <f>SUM(AP250:AP283)</f>
        <v>0</v>
      </c>
      <c r="AQ284" s="201">
        <f t="shared" ref="AQ284:AX284" si="18">SUM(AQ250:AQ283)</f>
        <v>0</v>
      </c>
      <c r="AR284" s="201">
        <f t="shared" si="18"/>
        <v>0</v>
      </c>
      <c r="AS284" s="201">
        <f t="shared" si="18"/>
        <v>0</v>
      </c>
      <c r="AT284" s="201">
        <f t="shared" si="18"/>
        <v>0</v>
      </c>
      <c r="AU284" s="201">
        <f t="shared" si="18"/>
        <v>0</v>
      </c>
      <c r="AV284" s="201">
        <f t="shared" si="18"/>
        <v>0</v>
      </c>
      <c r="AW284" s="201">
        <f t="shared" si="18"/>
        <v>0</v>
      </c>
      <c r="AX284" s="201">
        <f t="shared" si="18"/>
        <v>0</v>
      </c>
      <c r="AY284" s="215"/>
      <c r="AZ284" s="862"/>
      <c r="BA284" s="862"/>
      <c r="BB284" s="862"/>
      <c r="BC284" s="862"/>
      <c r="BD284" s="862"/>
      <c r="BE284" s="862"/>
      <c r="BF284" s="862"/>
    </row>
    <row r="285" spans="1:58" s="870" customFormat="1">
      <c r="A285" s="1496" t="s">
        <v>60</v>
      </c>
      <c r="B285" s="1497"/>
      <c r="C285" s="1497"/>
      <c r="D285" s="1497"/>
      <c r="E285" s="1497"/>
      <c r="F285" s="1497"/>
      <c r="G285" s="1497"/>
      <c r="H285" s="1497"/>
      <c r="I285" s="1497"/>
      <c r="J285" s="1497"/>
      <c r="K285" s="1497"/>
      <c r="L285" s="1497"/>
      <c r="M285" s="1497"/>
      <c r="N285" s="1497"/>
      <c r="O285" s="1497"/>
      <c r="P285" s="1497"/>
      <c r="Q285" s="1497"/>
      <c r="R285" s="1497"/>
      <c r="S285" s="1497"/>
      <c r="T285" s="1497"/>
      <c r="U285" s="1497"/>
      <c r="V285" s="1497"/>
      <c r="W285" s="1497"/>
      <c r="X285" s="1497"/>
      <c r="Y285" s="1497"/>
      <c r="Z285" s="1497"/>
      <c r="AA285" s="1497"/>
      <c r="AB285" s="1497"/>
      <c r="AC285" s="1497"/>
      <c r="AD285" s="1497"/>
      <c r="AE285" s="1497"/>
      <c r="AF285" s="1497"/>
      <c r="AG285" s="1497"/>
      <c r="AH285" s="1497"/>
      <c r="AI285" s="1497"/>
      <c r="AJ285" s="1497"/>
      <c r="AK285" s="1497"/>
      <c r="AL285" s="1497"/>
      <c r="AM285" s="1497"/>
      <c r="AN285" s="1497"/>
      <c r="AO285" s="1497"/>
      <c r="AP285" s="1497"/>
      <c r="AQ285" s="1497"/>
      <c r="AR285" s="1497"/>
      <c r="AS285" s="1497"/>
      <c r="AT285" s="1497"/>
      <c r="AU285" s="1497"/>
      <c r="AV285" s="1497"/>
      <c r="AW285" s="1497"/>
      <c r="AX285" s="1497"/>
      <c r="AY285" s="1498"/>
      <c r="AZ285" s="862"/>
      <c r="BA285" s="862"/>
      <c r="BB285" s="862"/>
      <c r="BC285" s="862"/>
      <c r="BD285" s="862"/>
      <c r="BE285" s="862"/>
      <c r="BF285" s="862"/>
    </row>
    <row r="286" spans="1:58" s="870" customFormat="1">
      <c r="A286" s="1087" t="s">
        <v>0</v>
      </c>
      <c r="B286" s="1087" t="s">
        <v>61</v>
      </c>
      <c r="C286" s="1087"/>
      <c r="D286" s="1087" t="s">
        <v>52</v>
      </c>
      <c r="E286" s="1087"/>
      <c r="F286" s="1087"/>
      <c r="G286" s="1087"/>
      <c r="H286" s="1087"/>
      <c r="I286" s="1087"/>
      <c r="J286" s="1087"/>
      <c r="K286" s="1087"/>
      <c r="L286" s="1087"/>
      <c r="M286" s="1087"/>
      <c r="N286" s="1087"/>
      <c r="O286" s="1087"/>
      <c r="P286" s="1087"/>
      <c r="Q286" s="1087"/>
      <c r="R286" s="1087"/>
      <c r="S286" s="1087"/>
      <c r="T286" s="1094" t="s">
        <v>1302</v>
      </c>
      <c r="U286" s="1095"/>
      <c r="V286" s="1095"/>
      <c r="W286" s="1095"/>
      <c r="X286" s="1095"/>
      <c r="Y286" s="1095"/>
      <c r="Z286" s="1095"/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43" t="s">
        <v>21</v>
      </c>
      <c r="AZ286" s="862"/>
      <c r="BA286" s="862"/>
      <c r="BB286" s="862"/>
      <c r="BC286" s="862"/>
      <c r="BD286" s="862"/>
      <c r="BE286" s="862"/>
      <c r="BF286" s="862"/>
    </row>
    <row r="287" spans="1:58" s="870" customFormat="1">
      <c r="A287" s="1087"/>
      <c r="B287" s="1087"/>
      <c r="C287" s="1087"/>
      <c r="D287" s="1087"/>
      <c r="E287" s="1087"/>
      <c r="F287" s="1087"/>
      <c r="G287" s="1087"/>
      <c r="H287" s="1087"/>
      <c r="I287" s="1087"/>
      <c r="J287" s="1087"/>
      <c r="K287" s="1087"/>
      <c r="L287" s="1087"/>
      <c r="M287" s="1087"/>
      <c r="N287" s="1087"/>
      <c r="O287" s="1087"/>
      <c r="P287" s="1087"/>
      <c r="Q287" s="1087"/>
      <c r="R287" s="1087"/>
      <c r="S287" s="1087"/>
      <c r="T287" s="918">
        <v>1</v>
      </c>
      <c r="U287" s="918">
        <v>2</v>
      </c>
      <c r="V287" s="918">
        <v>3</v>
      </c>
      <c r="W287" s="918">
        <v>4</v>
      </c>
      <c r="X287" s="918">
        <v>5</v>
      </c>
      <c r="Y287" s="918">
        <v>6</v>
      </c>
      <c r="Z287" s="918">
        <v>7</v>
      </c>
      <c r="AA287" s="918">
        <v>8</v>
      </c>
      <c r="AB287" s="918">
        <v>9</v>
      </c>
      <c r="AC287" s="918">
        <v>10</v>
      </c>
      <c r="AD287" s="918">
        <v>11</v>
      </c>
      <c r="AE287" s="918">
        <v>12</v>
      </c>
      <c r="AF287" s="918">
        <v>13</v>
      </c>
      <c r="AG287" s="918">
        <v>14</v>
      </c>
      <c r="AH287" s="918">
        <v>15</v>
      </c>
      <c r="AI287" s="918">
        <v>16</v>
      </c>
      <c r="AJ287" s="918">
        <v>17</v>
      </c>
      <c r="AK287" s="918">
        <v>18</v>
      </c>
      <c r="AL287" s="918">
        <v>19</v>
      </c>
      <c r="AM287" s="918">
        <v>20</v>
      </c>
      <c r="AN287" s="918">
        <v>21</v>
      </c>
      <c r="AO287" s="918">
        <v>22</v>
      </c>
      <c r="AP287" s="918">
        <v>23</v>
      </c>
      <c r="AQ287" s="918">
        <v>24</v>
      </c>
      <c r="AR287" s="918">
        <v>25</v>
      </c>
      <c r="AS287" s="918">
        <v>26</v>
      </c>
      <c r="AT287" s="918">
        <v>27</v>
      </c>
      <c r="AU287" s="918">
        <v>28</v>
      </c>
      <c r="AV287" s="918">
        <v>29</v>
      </c>
      <c r="AW287" s="934">
        <v>30</v>
      </c>
      <c r="AX287" s="918">
        <v>31</v>
      </c>
      <c r="AY287" s="1045"/>
      <c r="AZ287" s="862"/>
      <c r="BA287" s="862"/>
      <c r="BB287" s="862"/>
      <c r="BC287" s="862"/>
      <c r="BD287" s="862"/>
      <c r="BE287" s="862"/>
      <c r="BF287" s="862"/>
    </row>
    <row r="288" spans="1:58" s="870" customFormat="1">
      <c r="A288" s="916">
        <v>1</v>
      </c>
      <c r="B288" s="1087">
        <v>2</v>
      </c>
      <c r="C288" s="1087"/>
      <c r="D288" s="1087">
        <v>3</v>
      </c>
      <c r="E288" s="1087"/>
      <c r="F288" s="1087"/>
      <c r="G288" s="1087"/>
      <c r="H288" s="1087"/>
      <c r="I288" s="1087"/>
      <c r="J288" s="1087"/>
      <c r="K288" s="1087"/>
      <c r="L288" s="1087"/>
      <c r="M288" s="1087"/>
      <c r="N288" s="1087"/>
      <c r="O288" s="1087"/>
      <c r="P288" s="1087"/>
      <c r="Q288" s="1087"/>
      <c r="R288" s="1087"/>
      <c r="S288" s="1087"/>
      <c r="T288" s="1094">
        <v>4</v>
      </c>
      <c r="U288" s="1095"/>
      <c r="V288" s="1095"/>
      <c r="W288" s="1095"/>
      <c r="X288" s="1095"/>
      <c r="Y288" s="1095"/>
      <c r="Z288" s="1095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915">
        <v>5</v>
      </c>
      <c r="AZ288" s="862"/>
      <c r="BA288" s="862"/>
      <c r="BB288" s="862"/>
      <c r="BC288" s="862"/>
      <c r="BD288" s="862"/>
      <c r="BE288" s="862"/>
      <c r="BF288" s="862"/>
    </row>
    <row r="289" spans="1:58" s="870" customFormat="1" ht="15" customHeight="1">
      <c r="A289" s="332">
        <v>1</v>
      </c>
      <c r="B289" s="1483"/>
      <c r="C289" s="1483"/>
      <c r="D289" s="1483" t="s">
        <v>216</v>
      </c>
      <c r="E289" s="1483"/>
      <c r="F289" s="1483"/>
      <c r="G289" s="1483"/>
      <c r="H289" s="1483"/>
      <c r="I289" s="1483"/>
      <c r="J289" s="1483"/>
      <c r="K289" s="1483"/>
      <c r="L289" s="1483"/>
      <c r="M289" s="1483"/>
      <c r="N289" s="1483"/>
      <c r="O289" s="1483"/>
      <c r="P289" s="1483"/>
      <c r="Q289" s="1483"/>
      <c r="R289" s="1483"/>
      <c r="S289" s="1483"/>
      <c r="T289" s="331"/>
      <c r="U289" s="331"/>
      <c r="V289" s="331"/>
      <c r="W289" s="331"/>
      <c r="X289" s="331"/>
      <c r="Y289" s="331"/>
      <c r="Z289" s="331"/>
      <c r="AA289" s="331"/>
      <c r="AB289" s="331"/>
      <c r="AC289" s="331"/>
      <c r="AD289" s="331"/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31"/>
      <c r="AR289" s="331"/>
      <c r="AS289" s="331"/>
      <c r="AT289" s="331"/>
      <c r="AU289" s="331"/>
      <c r="AV289" s="331"/>
      <c r="AW289" s="331"/>
      <c r="AX289" s="331"/>
      <c r="AY289" s="887"/>
      <c r="AZ289" s="862"/>
      <c r="BA289" s="862"/>
      <c r="BB289" s="862"/>
      <c r="BC289" s="862"/>
      <c r="BD289" s="862"/>
      <c r="BE289" s="862"/>
      <c r="BF289" s="862"/>
    </row>
    <row r="290" spans="1:58" s="870" customFormat="1" ht="15" customHeight="1">
      <c r="A290" s="332">
        <v>2</v>
      </c>
      <c r="B290" s="1483"/>
      <c r="C290" s="1483"/>
      <c r="D290" s="1484" t="s">
        <v>212</v>
      </c>
      <c r="E290" s="1485"/>
      <c r="F290" s="1485"/>
      <c r="G290" s="1485"/>
      <c r="H290" s="1485"/>
      <c r="I290" s="1485"/>
      <c r="J290" s="1485"/>
      <c r="K290" s="1485"/>
      <c r="L290" s="1485"/>
      <c r="M290" s="1485"/>
      <c r="N290" s="1485"/>
      <c r="O290" s="1485"/>
      <c r="P290" s="1485"/>
      <c r="Q290" s="1485"/>
      <c r="R290" s="1485"/>
      <c r="S290" s="1486"/>
      <c r="T290" s="331"/>
      <c r="U290" s="331"/>
      <c r="V290" s="331"/>
      <c r="W290" s="331"/>
      <c r="X290" s="331"/>
      <c r="Y290" s="331"/>
      <c r="Z290" s="331"/>
      <c r="AA290" s="331"/>
      <c r="AB290" s="331"/>
      <c r="AC290" s="331"/>
      <c r="AD290" s="331"/>
      <c r="AE290" s="331"/>
      <c r="AF290" s="331"/>
      <c r="AG290" s="331"/>
      <c r="AH290" s="331"/>
      <c r="AI290" s="331"/>
      <c r="AJ290" s="331"/>
      <c r="AK290" s="331"/>
      <c r="AL290" s="331"/>
      <c r="AM290" s="331"/>
      <c r="AN290" s="331"/>
      <c r="AO290" s="331"/>
      <c r="AP290" s="331"/>
      <c r="AQ290" s="331"/>
      <c r="AR290" s="331"/>
      <c r="AS290" s="331"/>
      <c r="AT290" s="331"/>
      <c r="AU290" s="331"/>
      <c r="AV290" s="331"/>
      <c r="AW290" s="331"/>
      <c r="AX290" s="331"/>
      <c r="AY290" s="933"/>
      <c r="AZ290" s="862"/>
      <c r="BA290" s="862"/>
      <c r="BB290" s="862"/>
      <c r="BC290" s="862"/>
      <c r="BD290" s="862"/>
      <c r="BE290" s="862"/>
      <c r="BF290" s="862"/>
    </row>
    <row r="291" spans="1:58" s="870" customFormat="1" ht="15" customHeight="1">
      <c r="A291" s="332">
        <v>3</v>
      </c>
      <c r="B291" s="1483"/>
      <c r="C291" s="1483"/>
      <c r="D291" s="1493" t="s">
        <v>213</v>
      </c>
      <c r="E291" s="1494"/>
      <c r="F291" s="1494"/>
      <c r="G291" s="1494"/>
      <c r="H291" s="1494"/>
      <c r="I291" s="1494"/>
      <c r="J291" s="1494"/>
      <c r="K291" s="1494"/>
      <c r="L291" s="1494"/>
      <c r="M291" s="1494"/>
      <c r="N291" s="1494"/>
      <c r="O291" s="1494"/>
      <c r="P291" s="1494"/>
      <c r="Q291" s="1494"/>
      <c r="R291" s="1494"/>
      <c r="S291" s="1495"/>
      <c r="T291" s="331"/>
      <c r="U291" s="331"/>
      <c r="V291" s="331"/>
      <c r="W291" s="331"/>
      <c r="X291" s="331"/>
      <c r="Y291" s="331"/>
      <c r="Z291" s="331"/>
      <c r="AA291" s="331"/>
      <c r="AB291" s="331"/>
      <c r="AC291" s="331"/>
      <c r="AD291" s="331"/>
      <c r="AE291" s="331"/>
      <c r="AF291" s="331"/>
      <c r="AG291" s="331"/>
      <c r="AH291" s="331"/>
      <c r="AI291" s="331"/>
      <c r="AJ291" s="331"/>
      <c r="AK291" s="331"/>
      <c r="AL291" s="331"/>
      <c r="AM291" s="331"/>
      <c r="AN291" s="331"/>
      <c r="AO291" s="331"/>
      <c r="AP291" s="331"/>
      <c r="AQ291" s="331"/>
      <c r="AR291" s="331"/>
      <c r="AS291" s="331"/>
      <c r="AT291" s="331"/>
      <c r="AU291" s="331"/>
      <c r="AV291" s="331"/>
      <c r="AW291" s="331"/>
      <c r="AX291" s="331"/>
      <c r="AY291" s="890"/>
      <c r="AZ291" s="862"/>
      <c r="BA291" s="862"/>
      <c r="BB291" s="862"/>
      <c r="BC291" s="862"/>
      <c r="BD291" s="862"/>
      <c r="BE291" s="862"/>
      <c r="BF291" s="862"/>
    </row>
    <row r="292" spans="1:58" s="870" customFormat="1" ht="15" customHeight="1">
      <c r="A292" s="332">
        <v>4</v>
      </c>
      <c r="B292" s="1483"/>
      <c r="C292" s="1483"/>
      <c r="D292" s="1484" t="s">
        <v>214</v>
      </c>
      <c r="E292" s="1485"/>
      <c r="F292" s="1485"/>
      <c r="G292" s="1485"/>
      <c r="H292" s="1485"/>
      <c r="I292" s="1485"/>
      <c r="J292" s="1485"/>
      <c r="K292" s="1485"/>
      <c r="L292" s="1485"/>
      <c r="M292" s="1485"/>
      <c r="N292" s="1485"/>
      <c r="O292" s="1485"/>
      <c r="P292" s="1485"/>
      <c r="Q292" s="1485"/>
      <c r="R292" s="1485"/>
      <c r="S292" s="1486"/>
      <c r="T292" s="331"/>
      <c r="U292" s="331"/>
      <c r="V292" s="331"/>
      <c r="W292" s="331"/>
      <c r="X292" s="331"/>
      <c r="Y292" s="331"/>
      <c r="Z292" s="331"/>
      <c r="AA292" s="331"/>
      <c r="AB292" s="331"/>
      <c r="AC292" s="331"/>
      <c r="AD292" s="331"/>
      <c r="AE292" s="331"/>
      <c r="AF292" s="331"/>
      <c r="AG292" s="331"/>
      <c r="AH292" s="331"/>
      <c r="AI292" s="331"/>
      <c r="AJ292" s="331"/>
      <c r="AK292" s="331"/>
      <c r="AL292" s="331"/>
      <c r="AM292" s="331"/>
      <c r="AN292" s="331"/>
      <c r="AO292" s="331"/>
      <c r="AP292" s="331"/>
      <c r="AQ292" s="331"/>
      <c r="AR292" s="331"/>
      <c r="AS292" s="331"/>
      <c r="AT292" s="331"/>
      <c r="AU292" s="331"/>
      <c r="AV292" s="331"/>
      <c r="AW292" s="331"/>
      <c r="AX292" s="331"/>
      <c r="AY292" s="890"/>
      <c r="AZ292" s="862"/>
      <c r="BA292" s="862"/>
      <c r="BB292" s="862"/>
      <c r="BC292" s="862"/>
      <c r="BD292" s="862"/>
      <c r="BE292" s="862"/>
      <c r="BF292" s="862"/>
    </row>
    <row r="293" spans="1:58" s="870" customFormat="1" ht="15" customHeight="1">
      <c r="A293" s="332">
        <v>5</v>
      </c>
      <c r="B293" s="1483"/>
      <c r="C293" s="1483"/>
      <c r="D293" s="1484" t="s">
        <v>212</v>
      </c>
      <c r="E293" s="1485"/>
      <c r="F293" s="1485"/>
      <c r="G293" s="1485"/>
      <c r="H293" s="1485"/>
      <c r="I293" s="1485"/>
      <c r="J293" s="1485"/>
      <c r="K293" s="1485"/>
      <c r="L293" s="1485"/>
      <c r="M293" s="1485"/>
      <c r="N293" s="1485"/>
      <c r="O293" s="1485"/>
      <c r="P293" s="1485"/>
      <c r="Q293" s="1485"/>
      <c r="R293" s="1485"/>
      <c r="S293" s="1486"/>
      <c r="T293" s="331"/>
      <c r="U293" s="331"/>
      <c r="V293" s="331"/>
      <c r="W293" s="331"/>
      <c r="X293" s="331"/>
      <c r="Y293" s="331"/>
      <c r="Z293" s="331"/>
      <c r="AA293" s="331"/>
      <c r="AB293" s="331"/>
      <c r="AC293" s="331"/>
      <c r="AD293" s="331"/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31"/>
      <c r="AR293" s="331"/>
      <c r="AS293" s="331"/>
      <c r="AT293" s="331"/>
      <c r="AU293" s="331"/>
      <c r="AV293" s="331"/>
      <c r="AW293" s="331"/>
      <c r="AX293" s="331"/>
      <c r="AY293" s="890"/>
      <c r="AZ293" s="862"/>
      <c r="BA293" s="862"/>
      <c r="BB293" s="862"/>
      <c r="BC293" s="862"/>
      <c r="BD293" s="862"/>
      <c r="BE293" s="862"/>
      <c r="BF293" s="862"/>
    </row>
    <row r="294" spans="1:58" s="870" customFormat="1" ht="15" customHeight="1">
      <c r="A294" s="332">
        <v>6</v>
      </c>
      <c r="B294" s="1483"/>
      <c r="C294" s="1483"/>
      <c r="D294" s="926" t="s">
        <v>225</v>
      </c>
      <c r="E294" s="927"/>
      <c r="F294" s="927"/>
      <c r="G294" s="927"/>
      <c r="H294" s="927"/>
      <c r="I294" s="927"/>
      <c r="J294" s="927"/>
      <c r="K294" s="927"/>
      <c r="L294" s="927"/>
      <c r="M294" s="927"/>
      <c r="N294" s="927"/>
      <c r="O294" s="927"/>
      <c r="P294" s="927"/>
      <c r="Q294" s="927"/>
      <c r="R294" s="927"/>
      <c r="S294" s="928"/>
      <c r="T294" s="329"/>
      <c r="U294" s="329"/>
      <c r="V294" s="329"/>
      <c r="W294" s="329"/>
      <c r="X294" s="329"/>
      <c r="Y294" s="329"/>
      <c r="Z294" s="329"/>
      <c r="AA294" s="329"/>
      <c r="AB294" s="329"/>
      <c r="AC294" s="329"/>
      <c r="AD294" s="329"/>
      <c r="AE294" s="329"/>
      <c r="AF294" s="329"/>
      <c r="AG294" s="329"/>
      <c r="AH294" s="329"/>
      <c r="AI294" s="329"/>
      <c r="AJ294" s="331"/>
      <c r="AK294" s="331"/>
      <c r="AL294" s="331"/>
      <c r="AM294" s="332"/>
      <c r="AN294" s="332"/>
      <c r="AO294" s="332"/>
      <c r="AP294" s="332"/>
      <c r="AQ294" s="332"/>
      <c r="AR294" s="332"/>
      <c r="AS294" s="332"/>
      <c r="AT294" s="332"/>
      <c r="AU294" s="332"/>
      <c r="AV294" s="332"/>
      <c r="AW294" s="332"/>
      <c r="AX294" s="332"/>
      <c r="AY294" s="890"/>
      <c r="AZ294" s="862"/>
      <c r="BA294" s="862"/>
      <c r="BB294" s="862"/>
      <c r="BC294" s="862"/>
      <c r="BD294" s="862"/>
      <c r="BE294" s="862"/>
      <c r="BF294" s="862"/>
    </row>
    <row r="295" spans="1:58" s="870" customFormat="1" ht="15" customHeight="1">
      <c r="A295" s="332">
        <v>7</v>
      </c>
      <c r="B295" s="1483"/>
      <c r="C295" s="1483"/>
      <c r="D295" s="926"/>
      <c r="E295" s="927"/>
      <c r="F295" s="927"/>
      <c r="G295" s="927"/>
      <c r="H295" s="927"/>
      <c r="I295" s="927"/>
      <c r="J295" s="927"/>
      <c r="K295" s="927"/>
      <c r="L295" s="927"/>
      <c r="M295" s="927"/>
      <c r="N295" s="927"/>
      <c r="O295" s="927"/>
      <c r="P295" s="927"/>
      <c r="Q295" s="927"/>
      <c r="R295" s="927"/>
      <c r="S295" s="928"/>
      <c r="T295" s="332"/>
      <c r="U295" s="332"/>
      <c r="V295" s="332"/>
      <c r="W295" s="332"/>
      <c r="X295" s="329"/>
      <c r="Y295" s="329"/>
      <c r="Z295" s="329"/>
      <c r="AA295" s="329"/>
      <c r="AB295" s="329"/>
      <c r="AC295" s="329"/>
      <c r="AD295" s="329"/>
      <c r="AE295" s="329"/>
      <c r="AF295" s="329"/>
      <c r="AG295" s="329"/>
      <c r="AH295" s="329"/>
      <c r="AI295" s="329"/>
      <c r="AJ295" s="329"/>
      <c r="AK295" s="329"/>
      <c r="AL295" s="329"/>
      <c r="AM295" s="332"/>
      <c r="AN295" s="332"/>
      <c r="AO295" s="332"/>
      <c r="AP295" s="332"/>
      <c r="AQ295" s="332"/>
      <c r="AR295" s="332"/>
      <c r="AS295" s="332"/>
      <c r="AT295" s="332"/>
      <c r="AU295" s="332"/>
      <c r="AV295" s="332"/>
      <c r="AW295" s="332"/>
      <c r="AX295" s="332"/>
      <c r="AY295" s="890"/>
      <c r="AZ295" s="862"/>
      <c r="BA295" s="862"/>
      <c r="BB295" s="862"/>
      <c r="BC295" s="862"/>
      <c r="BD295" s="862"/>
      <c r="BE295" s="862"/>
      <c r="BF295" s="862"/>
    </row>
    <row r="296" spans="1:58" s="870" customFormat="1" ht="15" customHeight="1">
      <c r="A296" s="332">
        <v>8</v>
      </c>
      <c r="B296" s="1483"/>
      <c r="C296" s="1483"/>
      <c r="D296" s="926"/>
      <c r="E296" s="927"/>
      <c r="F296" s="927"/>
      <c r="G296" s="927"/>
      <c r="H296" s="927"/>
      <c r="I296" s="927"/>
      <c r="J296" s="927"/>
      <c r="K296" s="927"/>
      <c r="L296" s="927"/>
      <c r="M296" s="927"/>
      <c r="N296" s="927"/>
      <c r="O296" s="927"/>
      <c r="P296" s="927"/>
      <c r="Q296" s="927"/>
      <c r="R296" s="927"/>
      <c r="S296" s="928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  <c r="AH296" s="329"/>
      <c r="AI296" s="329"/>
      <c r="AJ296" s="332"/>
      <c r="AK296" s="332"/>
      <c r="AL296" s="332"/>
      <c r="AM296" s="332"/>
      <c r="AN296" s="332"/>
      <c r="AO296" s="332"/>
      <c r="AP296" s="332"/>
      <c r="AQ296" s="332"/>
      <c r="AR296" s="332"/>
      <c r="AS296" s="332"/>
      <c r="AT296" s="332"/>
      <c r="AU296" s="332"/>
      <c r="AV296" s="332"/>
      <c r="AW296" s="332"/>
      <c r="AX296" s="332"/>
      <c r="AY296" s="890"/>
      <c r="AZ296" s="862"/>
      <c r="BA296" s="862"/>
      <c r="BB296" s="862"/>
      <c r="BC296" s="862"/>
      <c r="BD296" s="862"/>
      <c r="BE296" s="862"/>
      <c r="BF296" s="862"/>
    </row>
    <row r="297" spans="1:58" s="870" customFormat="1" ht="15" customHeight="1">
      <c r="A297" s="332">
        <v>9</v>
      </c>
      <c r="B297" s="1483"/>
      <c r="C297" s="1483"/>
      <c r="D297" s="926"/>
      <c r="E297" s="927"/>
      <c r="F297" s="927"/>
      <c r="G297" s="927"/>
      <c r="H297" s="927"/>
      <c r="I297" s="927"/>
      <c r="J297" s="927"/>
      <c r="K297" s="927"/>
      <c r="L297" s="927"/>
      <c r="M297" s="927"/>
      <c r="N297" s="927"/>
      <c r="O297" s="927"/>
      <c r="P297" s="927"/>
      <c r="Q297" s="927"/>
      <c r="R297" s="927"/>
      <c r="S297" s="928"/>
      <c r="T297" s="329"/>
      <c r="U297" s="329"/>
      <c r="V297" s="329"/>
      <c r="W297" s="329"/>
      <c r="X297" s="329"/>
      <c r="Y297" s="329"/>
      <c r="Z297" s="329"/>
      <c r="AA297" s="329"/>
      <c r="AB297" s="329"/>
      <c r="AC297" s="329"/>
      <c r="AD297" s="329"/>
      <c r="AE297" s="329"/>
      <c r="AF297" s="329"/>
      <c r="AG297" s="329"/>
      <c r="AH297" s="329"/>
      <c r="AI297" s="329"/>
      <c r="AJ297" s="332"/>
      <c r="AK297" s="332"/>
      <c r="AL297" s="332"/>
      <c r="AM297" s="332"/>
      <c r="AN297" s="332"/>
      <c r="AO297" s="332"/>
      <c r="AP297" s="332"/>
      <c r="AQ297" s="332"/>
      <c r="AR297" s="332"/>
      <c r="AS297" s="332"/>
      <c r="AT297" s="332"/>
      <c r="AU297" s="332"/>
      <c r="AV297" s="332"/>
      <c r="AW297" s="332"/>
      <c r="AX297" s="332"/>
      <c r="AY297" s="890"/>
      <c r="AZ297" s="862"/>
      <c r="BA297" s="862"/>
      <c r="BB297" s="862"/>
      <c r="BC297" s="862"/>
      <c r="BD297" s="862"/>
      <c r="BE297" s="862"/>
      <c r="BF297" s="862"/>
    </row>
    <row r="298" spans="1:58" s="870" customFormat="1" ht="15" customHeight="1">
      <c r="A298" s="332">
        <v>10</v>
      </c>
      <c r="B298" s="1483"/>
      <c r="C298" s="1483"/>
      <c r="D298" s="1484"/>
      <c r="E298" s="1485"/>
      <c r="F298" s="1485"/>
      <c r="G298" s="1485"/>
      <c r="H298" s="1485"/>
      <c r="I298" s="1485"/>
      <c r="J298" s="1485"/>
      <c r="K298" s="1485"/>
      <c r="L298" s="1485"/>
      <c r="M298" s="1485"/>
      <c r="N298" s="1485"/>
      <c r="O298" s="1485"/>
      <c r="P298" s="1485"/>
      <c r="Q298" s="1485"/>
      <c r="R298" s="1485"/>
      <c r="S298" s="1486"/>
      <c r="T298" s="329"/>
      <c r="U298" s="329"/>
      <c r="V298" s="329"/>
      <c r="W298" s="329"/>
      <c r="X298" s="329"/>
      <c r="Y298" s="329"/>
      <c r="Z298" s="329"/>
      <c r="AA298" s="329"/>
      <c r="AB298" s="329"/>
      <c r="AC298" s="329"/>
      <c r="AD298" s="329"/>
      <c r="AE298" s="329"/>
      <c r="AF298" s="329"/>
      <c r="AG298" s="329"/>
      <c r="AH298" s="329"/>
      <c r="AI298" s="329"/>
      <c r="AJ298" s="332"/>
      <c r="AK298" s="332"/>
      <c r="AL298" s="332"/>
      <c r="AM298" s="332"/>
      <c r="AN298" s="332"/>
      <c r="AO298" s="332"/>
      <c r="AP298" s="332"/>
      <c r="AQ298" s="332"/>
      <c r="AR298" s="332"/>
      <c r="AS298" s="332"/>
      <c r="AT298" s="332"/>
      <c r="AU298" s="332"/>
      <c r="AV298" s="332"/>
      <c r="AW298" s="332"/>
      <c r="AX298" s="332"/>
      <c r="AY298" s="890"/>
      <c r="AZ298" s="862"/>
      <c r="BA298" s="862"/>
      <c r="BB298" s="862"/>
      <c r="BC298" s="862"/>
      <c r="BD298" s="862"/>
      <c r="BE298" s="862"/>
      <c r="BF298" s="862"/>
    </row>
    <row r="299" spans="1:58" s="870" customFormat="1">
      <c r="A299" s="1074" t="s">
        <v>50</v>
      </c>
      <c r="B299" s="1075"/>
      <c r="C299" s="1075"/>
      <c r="D299" s="1075"/>
      <c r="E299" s="1075"/>
      <c r="F299" s="1075"/>
      <c r="G299" s="1075"/>
      <c r="H299" s="1075"/>
      <c r="I299" s="1075"/>
      <c r="J299" s="1075"/>
      <c r="K299" s="1075"/>
      <c r="L299" s="1075"/>
      <c r="M299" s="1075"/>
      <c r="N299" s="1075"/>
      <c r="O299" s="1075"/>
      <c r="P299" s="1075"/>
      <c r="Q299" s="1075"/>
      <c r="R299" s="1075"/>
      <c r="S299" s="1076"/>
      <c r="T299" s="207">
        <f>SUM(T289:T298)</f>
        <v>0</v>
      </c>
      <c r="U299" s="207">
        <f t="shared" ref="U299:AX299" si="19">SUM(U289:U298)</f>
        <v>0</v>
      </c>
      <c r="V299" s="207">
        <f t="shared" si="19"/>
        <v>0</v>
      </c>
      <c r="W299" s="207">
        <f t="shared" si="19"/>
        <v>0</v>
      </c>
      <c r="X299" s="207">
        <f t="shared" si="19"/>
        <v>0</v>
      </c>
      <c r="Y299" s="207">
        <f t="shared" si="19"/>
        <v>0</v>
      </c>
      <c r="Z299" s="207">
        <f t="shared" si="19"/>
        <v>0</v>
      </c>
      <c r="AA299" s="207">
        <f t="shared" si="19"/>
        <v>0</v>
      </c>
      <c r="AB299" s="207">
        <f t="shared" si="19"/>
        <v>0</v>
      </c>
      <c r="AC299" s="207">
        <f t="shared" si="19"/>
        <v>0</v>
      </c>
      <c r="AD299" s="207">
        <f t="shared" si="19"/>
        <v>0</v>
      </c>
      <c r="AE299" s="207">
        <f t="shared" si="19"/>
        <v>0</v>
      </c>
      <c r="AF299" s="207">
        <f t="shared" si="19"/>
        <v>0</v>
      </c>
      <c r="AG299" s="207">
        <f t="shared" si="19"/>
        <v>0</v>
      </c>
      <c r="AH299" s="207">
        <f t="shared" si="19"/>
        <v>0</v>
      </c>
      <c r="AI299" s="207">
        <f t="shared" si="19"/>
        <v>0</v>
      </c>
      <c r="AJ299" s="207">
        <f t="shared" si="19"/>
        <v>0</v>
      </c>
      <c r="AK299" s="207">
        <f t="shared" si="19"/>
        <v>0</v>
      </c>
      <c r="AL299" s="207">
        <f t="shared" si="19"/>
        <v>0</v>
      </c>
      <c r="AM299" s="207">
        <f t="shared" si="19"/>
        <v>0</v>
      </c>
      <c r="AN299" s="207">
        <f t="shared" si="19"/>
        <v>0</v>
      </c>
      <c r="AO299" s="207">
        <f t="shared" si="19"/>
        <v>0</v>
      </c>
      <c r="AP299" s="207">
        <f t="shared" si="19"/>
        <v>0</v>
      </c>
      <c r="AQ299" s="207">
        <f t="shared" si="19"/>
        <v>0</v>
      </c>
      <c r="AR299" s="207">
        <f t="shared" si="19"/>
        <v>0</v>
      </c>
      <c r="AS299" s="207">
        <f t="shared" si="19"/>
        <v>0</v>
      </c>
      <c r="AT299" s="207">
        <f t="shared" si="19"/>
        <v>0</v>
      </c>
      <c r="AU299" s="207">
        <f t="shared" si="19"/>
        <v>0</v>
      </c>
      <c r="AV299" s="207">
        <f t="shared" si="19"/>
        <v>0</v>
      </c>
      <c r="AW299" s="207">
        <f t="shared" si="19"/>
        <v>0</v>
      </c>
      <c r="AX299" s="207">
        <f t="shared" si="19"/>
        <v>0</v>
      </c>
      <c r="AY299" s="215"/>
      <c r="AZ299" s="862"/>
      <c r="BA299" s="862"/>
      <c r="BB299" s="862"/>
      <c r="BC299" s="862"/>
      <c r="BD299" s="862"/>
      <c r="BE299" s="862"/>
      <c r="BF299" s="862"/>
    </row>
    <row r="300" spans="1:58" s="870" customFormat="1">
      <c r="A300" s="1496" t="s">
        <v>62</v>
      </c>
      <c r="B300" s="1497"/>
      <c r="C300" s="1497"/>
      <c r="D300" s="1497"/>
      <c r="E300" s="1497"/>
      <c r="F300" s="1497"/>
      <c r="G300" s="1497"/>
      <c r="H300" s="1497"/>
      <c r="I300" s="1497"/>
      <c r="J300" s="1497"/>
      <c r="K300" s="1497"/>
      <c r="L300" s="1497"/>
      <c r="M300" s="1497"/>
      <c r="N300" s="1497"/>
      <c r="O300" s="1497"/>
      <c r="P300" s="1497"/>
      <c r="Q300" s="1497"/>
      <c r="R300" s="1497"/>
      <c r="S300" s="1497"/>
      <c r="T300" s="1497"/>
      <c r="U300" s="1497"/>
      <c r="V300" s="1497"/>
      <c r="W300" s="1497"/>
      <c r="X300" s="1497"/>
      <c r="Y300" s="1497"/>
      <c r="Z300" s="1497"/>
      <c r="AA300" s="1497"/>
      <c r="AB300" s="1497"/>
      <c r="AC300" s="1497"/>
      <c r="AD300" s="1497"/>
      <c r="AE300" s="1497"/>
      <c r="AF300" s="1497"/>
      <c r="AG300" s="1497"/>
      <c r="AH300" s="1497"/>
      <c r="AI300" s="1497"/>
      <c r="AJ300" s="1497"/>
      <c r="AK300" s="1497"/>
      <c r="AL300" s="1497"/>
      <c r="AM300" s="1497"/>
      <c r="AN300" s="1497"/>
      <c r="AO300" s="1497"/>
      <c r="AP300" s="1497"/>
      <c r="AQ300" s="1497"/>
      <c r="AR300" s="1497"/>
      <c r="AS300" s="1497"/>
      <c r="AT300" s="1497"/>
      <c r="AU300" s="1497"/>
      <c r="AV300" s="1497"/>
      <c r="AW300" s="1497"/>
      <c r="AX300" s="1497"/>
      <c r="AY300" s="1498"/>
      <c r="AZ300" s="862"/>
      <c r="BA300" s="862"/>
      <c r="BB300" s="862"/>
      <c r="BC300" s="862"/>
      <c r="BD300" s="862"/>
      <c r="BE300" s="862"/>
      <c r="BF300" s="862"/>
    </row>
    <row r="301" spans="1:58" s="870" customFormat="1">
      <c r="A301" s="1087" t="s">
        <v>0</v>
      </c>
      <c r="B301" s="1087" t="s">
        <v>61</v>
      </c>
      <c r="C301" s="1087"/>
      <c r="D301" s="1088" t="s">
        <v>40</v>
      </c>
      <c r="E301" s="1089"/>
      <c r="F301" s="1089"/>
      <c r="G301" s="1089"/>
      <c r="H301" s="1089"/>
      <c r="I301" s="1089"/>
      <c r="J301" s="1089"/>
      <c r="K301" s="1089"/>
      <c r="L301" s="1089"/>
      <c r="M301" s="1089"/>
      <c r="N301" s="1089"/>
      <c r="O301" s="1090"/>
      <c r="P301" s="1088" t="s">
        <v>6</v>
      </c>
      <c r="Q301" s="1089"/>
      <c r="R301" s="1089"/>
      <c r="S301" s="1090"/>
      <c r="T301" s="1094" t="s">
        <v>1302</v>
      </c>
      <c r="U301" s="1095"/>
      <c r="V301" s="1095"/>
      <c r="W301" s="1095"/>
      <c r="X301" s="1095"/>
      <c r="Y301" s="1095"/>
      <c r="Z301" s="1095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215"/>
      <c r="AZ301" s="862"/>
      <c r="BA301" s="862"/>
      <c r="BB301" s="862"/>
      <c r="BC301" s="862"/>
      <c r="BD301" s="862"/>
      <c r="BE301" s="862"/>
      <c r="BF301" s="862"/>
    </row>
    <row r="302" spans="1:58" s="870" customFormat="1">
      <c r="A302" s="1087"/>
      <c r="B302" s="1087"/>
      <c r="C302" s="1087"/>
      <c r="D302" s="1091"/>
      <c r="E302" s="1092"/>
      <c r="F302" s="1092"/>
      <c r="G302" s="1092"/>
      <c r="H302" s="1092"/>
      <c r="I302" s="1092"/>
      <c r="J302" s="1092"/>
      <c r="K302" s="1092"/>
      <c r="L302" s="1092"/>
      <c r="M302" s="1092"/>
      <c r="N302" s="1092"/>
      <c r="O302" s="1093"/>
      <c r="P302" s="1091"/>
      <c r="Q302" s="1092"/>
      <c r="R302" s="1092"/>
      <c r="S302" s="1093"/>
      <c r="T302" s="918">
        <v>1</v>
      </c>
      <c r="U302" s="918">
        <v>2</v>
      </c>
      <c r="V302" s="918">
        <v>3</v>
      </c>
      <c r="W302" s="918">
        <v>4</v>
      </c>
      <c r="X302" s="918">
        <v>5</v>
      </c>
      <c r="Y302" s="918">
        <v>6</v>
      </c>
      <c r="Z302" s="918">
        <v>7</v>
      </c>
      <c r="AA302" s="918">
        <v>8</v>
      </c>
      <c r="AB302" s="918">
        <v>9</v>
      </c>
      <c r="AC302" s="918">
        <v>10</v>
      </c>
      <c r="AD302" s="918">
        <v>11</v>
      </c>
      <c r="AE302" s="918">
        <v>12</v>
      </c>
      <c r="AF302" s="918">
        <v>13</v>
      </c>
      <c r="AG302" s="918">
        <v>14</v>
      </c>
      <c r="AH302" s="918">
        <v>15</v>
      </c>
      <c r="AI302" s="918">
        <v>16</v>
      </c>
      <c r="AJ302" s="918">
        <v>17</v>
      </c>
      <c r="AK302" s="918">
        <v>18</v>
      </c>
      <c r="AL302" s="918">
        <v>19</v>
      </c>
      <c r="AM302" s="918">
        <v>20</v>
      </c>
      <c r="AN302" s="918">
        <v>21</v>
      </c>
      <c r="AO302" s="918">
        <v>22</v>
      </c>
      <c r="AP302" s="918">
        <v>23</v>
      </c>
      <c r="AQ302" s="918">
        <v>24</v>
      </c>
      <c r="AR302" s="918">
        <v>25</v>
      </c>
      <c r="AS302" s="918">
        <v>26</v>
      </c>
      <c r="AT302" s="918">
        <v>27</v>
      </c>
      <c r="AU302" s="918">
        <v>28</v>
      </c>
      <c r="AV302" s="918">
        <v>29</v>
      </c>
      <c r="AW302" s="934">
        <v>30</v>
      </c>
      <c r="AX302" s="918">
        <v>31</v>
      </c>
      <c r="AY302" s="914"/>
      <c r="AZ302" s="862"/>
      <c r="BA302" s="862"/>
      <c r="BB302" s="862"/>
      <c r="BC302" s="862"/>
      <c r="BD302" s="862"/>
      <c r="BE302" s="862"/>
      <c r="BF302" s="862"/>
    </row>
    <row r="303" spans="1:58" s="870" customFormat="1" ht="15" customHeight="1">
      <c r="A303" s="932">
        <v>1</v>
      </c>
      <c r="B303" s="1477">
        <v>2</v>
      </c>
      <c r="C303" s="1477"/>
      <c r="D303" s="1478">
        <v>3</v>
      </c>
      <c r="E303" s="1478"/>
      <c r="F303" s="1478"/>
      <c r="G303" s="1478"/>
      <c r="H303" s="1478"/>
      <c r="I303" s="1478"/>
      <c r="J303" s="1478"/>
      <c r="K303" s="1478"/>
      <c r="L303" s="1478"/>
      <c r="M303" s="1478"/>
      <c r="N303" s="1478"/>
      <c r="O303" s="1479"/>
      <c r="P303" s="1480">
        <v>4</v>
      </c>
      <c r="Q303" s="1478"/>
      <c r="R303" s="1478"/>
      <c r="S303" s="1479"/>
      <c r="T303" s="1480">
        <v>4</v>
      </c>
      <c r="U303" s="1478"/>
      <c r="V303" s="1478"/>
      <c r="W303" s="1478"/>
      <c r="X303" s="1478"/>
      <c r="Y303" s="1478"/>
      <c r="Z303" s="1478"/>
      <c r="AA303" s="1478"/>
      <c r="AB303" s="1478"/>
      <c r="AC303" s="1478"/>
      <c r="AD303" s="1478"/>
      <c r="AE303" s="1478"/>
      <c r="AF303" s="1478"/>
      <c r="AG303" s="1478"/>
      <c r="AH303" s="1478"/>
      <c r="AI303" s="1478"/>
      <c r="AJ303" s="1478"/>
      <c r="AK303" s="1478"/>
      <c r="AL303" s="1478"/>
      <c r="AM303" s="1478"/>
      <c r="AN303" s="1478"/>
      <c r="AO303" s="1478"/>
      <c r="AP303" s="1478"/>
      <c r="AQ303" s="1478"/>
      <c r="AR303" s="1478"/>
      <c r="AS303" s="1478"/>
      <c r="AT303" s="1478"/>
      <c r="AU303" s="1478"/>
      <c r="AV303" s="1478"/>
      <c r="AW303" s="1478"/>
      <c r="AX303" s="1478"/>
      <c r="AY303" s="1481" t="s">
        <v>21</v>
      </c>
      <c r="AZ303" s="862"/>
      <c r="BA303" s="862"/>
      <c r="BB303" s="862"/>
      <c r="BC303" s="862"/>
      <c r="BD303" s="862"/>
      <c r="BE303" s="862"/>
      <c r="BF303" s="862"/>
    </row>
    <row r="304" spans="1:58" s="870" customFormat="1" ht="15" customHeight="1">
      <c r="A304" s="332">
        <v>1</v>
      </c>
      <c r="B304" s="1483"/>
      <c r="C304" s="1483"/>
      <c r="D304" s="1484" t="s">
        <v>1349</v>
      </c>
      <c r="E304" s="1485"/>
      <c r="F304" s="1485"/>
      <c r="G304" s="1485"/>
      <c r="H304" s="1485"/>
      <c r="I304" s="1485"/>
      <c r="J304" s="1485"/>
      <c r="K304" s="1485"/>
      <c r="L304" s="1485"/>
      <c r="M304" s="1485"/>
      <c r="N304" s="1485"/>
      <c r="O304" s="1486"/>
      <c r="P304" s="1487" t="s">
        <v>215</v>
      </c>
      <c r="Q304" s="1488"/>
      <c r="R304" s="1488"/>
      <c r="S304" s="1489"/>
      <c r="T304" s="331"/>
      <c r="U304" s="331"/>
      <c r="V304" s="331"/>
      <c r="W304" s="331"/>
      <c r="X304" s="331"/>
      <c r="Y304" s="331"/>
      <c r="Z304" s="331"/>
      <c r="AA304" s="331"/>
      <c r="AB304" s="331"/>
      <c r="AC304" s="331"/>
      <c r="AD304" s="331"/>
      <c r="AE304" s="331"/>
      <c r="AF304" s="331"/>
      <c r="AG304" s="331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31"/>
      <c r="AR304" s="331"/>
      <c r="AS304" s="331"/>
      <c r="AT304" s="331"/>
      <c r="AU304" s="331"/>
      <c r="AV304" s="331"/>
      <c r="AW304" s="331"/>
      <c r="AX304" s="331"/>
      <c r="AY304" s="1482"/>
      <c r="AZ304" s="862"/>
      <c r="BA304" s="862"/>
      <c r="BB304" s="862"/>
      <c r="BC304" s="862"/>
      <c r="BD304" s="862"/>
      <c r="BE304" s="862"/>
      <c r="BF304" s="862"/>
    </row>
    <row r="305" spans="1:58" s="870" customFormat="1" ht="15" customHeight="1">
      <c r="A305" s="332">
        <v>2</v>
      </c>
      <c r="B305" s="1483"/>
      <c r="C305" s="1483"/>
      <c r="D305" s="1484" t="s">
        <v>226</v>
      </c>
      <c r="E305" s="1485"/>
      <c r="F305" s="1485"/>
      <c r="G305" s="1485"/>
      <c r="H305" s="1485"/>
      <c r="I305" s="1485"/>
      <c r="J305" s="1485"/>
      <c r="K305" s="1485"/>
      <c r="L305" s="1485"/>
      <c r="M305" s="1485"/>
      <c r="N305" s="1485"/>
      <c r="O305" s="1486"/>
      <c r="P305" s="1487" t="s">
        <v>227</v>
      </c>
      <c r="Q305" s="1488"/>
      <c r="R305" s="1488"/>
      <c r="S305" s="1489"/>
      <c r="T305" s="329"/>
      <c r="U305" s="329"/>
      <c r="V305" s="329"/>
      <c r="W305" s="329"/>
      <c r="X305" s="329"/>
      <c r="Y305" s="329"/>
      <c r="Z305" s="329"/>
      <c r="AA305" s="329"/>
      <c r="AB305" s="329"/>
      <c r="AC305" s="329"/>
      <c r="AD305" s="329"/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329"/>
      <c r="AS305" s="329"/>
      <c r="AT305" s="329"/>
      <c r="AU305" s="329"/>
      <c r="AV305" s="329"/>
      <c r="AW305" s="329"/>
      <c r="AX305" s="329"/>
      <c r="AY305" s="933">
        <v>6</v>
      </c>
      <c r="AZ305" s="862"/>
      <c r="BA305" s="862"/>
      <c r="BB305" s="862"/>
      <c r="BC305" s="862"/>
      <c r="BD305" s="862"/>
      <c r="BE305" s="862"/>
      <c r="BF305" s="862"/>
    </row>
    <row r="306" spans="1:58" s="870" customFormat="1" ht="15" customHeight="1">
      <c r="A306" s="332">
        <v>3</v>
      </c>
      <c r="B306" s="1483"/>
      <c r="C306" s="1483"/>
      <c r="D306" s="1484"/>
      <c r="E306" s="1485"/>
      <c r="F306" s="1485"/>
      <c r="G306" s="1485"/>
      <c r="H306" s="1485"/>
      <c r="I306" s="1485"/>
      <c r="J306" s="1485"/>
      <c r="K306" s="1485"/>
      <c r="L306" s="1485"/>
      <c r="M306" s="1485"/>
      <c r="N306" s="1485"/>
      <c r="O306" s="1486"/>
      <c r="P306" s="1487"/>
      <c r="Q306" s="1488"/>
      <c r="R306" s="1488"/>
      <c r="S306" s="1489"/>
      <c r="T306" s="332"/>
      <c r="U306" s="332"/>
      <c r="V306" s="332"/>
      <c r="W306" s="332"/>
      <c r="X306" s="332"/>
      <c r="Y306" s="332"/>
      <c r="Z306" s="332"/>
      <c r="AA306" s="329"/>
      <c r="AB306" s="329"/>
      <c r="AC306" s="329"/>
      <c r="AD306" s="331"/>
      <c r="AE306" s="331"/>
      <c r="AF306" s="331"/>
      <c r="AG306" s="331"/>
      <c r="AH306" s="331"/>
      <c r="AI306" s="332"/>
      <c r="AJ306" s="332"/>
      <c r="AK306" s="332"/>
      <c r="AL306" s="332"/>
      <c r="AM306" s="332"/>
      <c r="AN306" s="332"/>
      <c r="AO306" s="332"/>
      <c r="AP306" s="332"/>
      <c r="AQ306" s="332"/>
      <c r="AR306" s="332"/>
      <c r="AS306" s="332"/>
      <c r="AT306" s="332"/>
      <c r="AU306" s="332"/>
      <c r="AV306" s="332"/>
      <c r="AW306" s="332"/>
      <c r="AX306" s="332"/>
      <c r="AY306" s="332"/>
      <c r="AZ306" s="862"/>
      <c r="BA306" s="862"/>
      <c r="BB306" s="862"/>
      <c r="BC306" s="862"/>
      <c r="BD306" s="862"/>
      <c r="BE306" s="862"/>
      <c r="BF306" s="862"/>
    </row>
    <row r="307" spans="1:58" s="870" customFormat="1" ht="15" customHeight="1">
      <c r="A307" s="332">
        <v>4</v>
      </c>
      <c r="B307" s="1483"/>
      <c r="C307" s="1483"/>
      <c r="D307" s="1484"/>
      <c r="E307" s="1485"/>
      <c r="F307" s="1485"/>
      <c r="G307" s="1485"/>
      <c r="H307" s="1485"/>
      <c r="I307" s="1485"/>
      <c r="J307" s="1485"/>
      <c r="K307" s="1485"/>
      <c r="L307" s="1485"/>
      <c r="M307" s="1485"/>
      <c r="N307" s="1485"/>
      <c r="O307" s="1486"/>
      <c r="P307" s="1487"/>
      <c r="Q307" s="1488"/>
      <c r="R307" s="1488"/>
      <c r="S307" s="1489"/>
      <c r="T307" s="332"/>
      <c r="U307" s="332"/>
      <c r="V307" s="332"/>
      <c r="W307" s="332"/>
      <c r="X307" s="329"/>
      <c r="Y307" s="329"/>
      <c r="Z307" s="329"/>
      <c r="AA307" s="329"/>
      <c r="AB307" s="329"/>
      <c r="AC307" s="329"/>
      <c r="AD307" s="329"/>
      <c r="AE307" s="329"/>
      <c r="AF307" s="329"/>
      <c r="AG307" s="329"/>
      <c r="AH307" s="329"/>
      <c r="AI307" s="332"/>
      <c r="AJ307" s="332"/>
      <c r="AK307" s="332"/>
      <c r="AL307" s="332"/>
      <c r="AM307" s="332"/>
      <c r="AN307" s="332"/>
      <c r="AO307" s="332"/>
      <c r="AP307" s="332"/>
      <c r="AQ307" s="332"/>
      <c r="AR307" s="332"/>
      <c r="AS307" s="332"/>
      <c r="AT307" s="332"/>
      <c r="AU307" s="332"/>
      <c r="AV307" s="332"/>
      <c r="AW307" s="332"/>
      <c r="AX307" s="332"/>
      <c r="AY307" s="332"/>
      <c r="AZ307" s="862"/>
      <c r="BA307" s="862"/>
      <c r="BB307" s="862"/>
      <c r="BC307" s="862"/>
      <c r="BD307" s="862"/>
      <c r="BE307" s="862"/>
      <c r="BF307" s="862"/>
    </row>
    <row r="308" spans="1:58" s="870" customFormat="1">
      <c r="A308" s="1490" t="s">
        <v>50</v>
      </c>
      <c r="B308" s="1491"/>
      <c r="C308" s="1491"/>
      <c r="D308" s="1491"/>
      <c r="E308" s="1491"/>
      <c r="F308" s="1491"/>
      <c r="G308" s="1491"/>
      <c r="H308" s="1491"/>
      <c r="I308" s="1491"/>
      <c r="J308" s="1491"/>
      <c r="K308" s="1491"/>
      <c r="L308" s="1491"/>
      <c r="M308" s="1491"/>
      <c r="N308" s="1491"/>
      <c r="O308" s="1491"/>
      <c r="P308" s="1491"/>
      <c r="Q308" s="1491"/>
      <c r="R308" s="1491"/>
      <c r="S308" s="1492"/>
      <c r="T308" s="329">
        <f t="shared" ref="T308:AX308" si="20">SUM(T304:T307)</f>
        <v>0</v>
      </c>
      <c r="U308" s="329">
        <f t="shared" si="20"/>
        <v>0</v>
      </c>
      <c r="V308" s="329">
        <f t="shared" si="20"/>
        <v>0</v>
      </c>
      <c r="W308" s="329">
        <f t="shared" si="20"/>
        <v>0</v>
      </c>
      <c r="X308" s="329">
        <f t="shared" si="20"/>
        <v>0</v>
      </c>
      <c r="Y308" s="329">
        <f t="shared" si="20"/>
        <v>0</v>
      </c>
      <c r="Z308" s="329">
        <f t="shared" si="20"/>
        <v>0</v>
      </c>
      <c r="AA308" s="329">
        <f t="shared" si="20"/>
        <v>0</v>
      </c>
      <c r="AB308" s="329">
        <f t="shared" si="20"/>
        <v>0</v>
      </c>
      <c r="AC308" s="329">
        <f t="shared" si="20"/>
        <v>0</v>
      </c>
      <c r="AD308" s="329">
        <f t="shared" si="20"/>
        <v>0</v>
      </c>
      <c r="AE308" s="329">
        <f t="shared" si="20"/>
        <v>0</v>
      </c>
      <c r="AF308" s="329">
        <f t="shared" si="20"/>
        <v>0</v>
      </c>
      <c r="AG308" s="329">
        <f t="shared" si="20"/>
        <v>0</v>
      </c>
      <c r="AH308" s="329">
        <f t="shared" si="20"/>
        <v>0</v>
      </c>
      <c r="AI308" s="329">
        <f t="shared" si="20"/>
        <v>0</v>
      </c>
      <c r="AJ308" s="329">
        <f t="shared" si="20"/>
        <v>0</v>
      </c>
      <c r="AK308" s="329">
        <f t="shared" si="20"/>
        <v>0</v>
      </c>
      <c r="AL308" s="329">
        <f t="shared" si="20"/>
        <v>0</v>
      </c>
      <c r="AM308" s="329">
        <f t="shared" si="20"/>
        <v>0</v>
      </c>
      <c r="AN308" s="329">
        <f t="shared" si="20"/>
        <v>0</v>
      </c>
      <c r="AO308" s="329">
        <f t="shared" si="20"/>
        <v>0</v>
      </c>
      <c r="AP308" s="329">
        <f t="shared" si="20"/>
        <v>0</v>
      </c>
      <c r="AQ308" s="329">
        <f t="shared" si="20"/>
        <v>0</v>
      </c>
      <c r="AR308" s="329">
        <f t="shared" si="20"/>
        <v>0</v>
      </c>
      <c r="AS308" s="329">
        <f t="shared" si="20"/>
        <v>0</v>
      </c>
      <c r="AT308" s="329">
        <f t="shared" si="20"/>
        <v>0</v>
      </c>
      <c r="AU308" s="329">
        <f t="shared" si="20"/>
        <v>0</v>
      </c>
      <c r="AV308" s="329">
        <f t="shared" si="20"/>
        <v>0</v>
      </c>
      <c r="AW308" s="329">
        <f t="shared" si="20"/>
        <v>0</v>
      </c>
      <c r="AX308" s="329">
        <f t="shared" si="20"/>
        <v>0</v>
      </c>
      <c r="AY308" s="890"/>
      <c r="AZ308" s="862"/>
      <c r="BA308" s="862"/>
      <c r="BB308" s="862"/>
      <c r="BC308" s="862"/>
      <c r="BD308" s="862"/>
      <c r="BE308" s="862"/>
      <c r="BF308" s="862"/>
    </row>
    <row r="309" spans="1:58" ht="15.75">
      <c r="A309" s="447"/>
      <c r="B309" s="462"/>
      <c r="C309" s="448"/>
      <c r="D309" s="448"/>
      <c r="E309" s="448"/>
      <c r="F309" s="448"/>
      <c r="G309" s="448"/>
      <c r="H309" s="448"/>
      <c r="I309" s="448"/>
      <c r="J309" s="448"/>
      <c r="K309" s="448"/>
      <c r="L309" s="448"/>
      <c r="M309" s="448"/>
      <c r="N309" s="448"/>
      <c r="O309" s="448"/>
      <c r="P309" s="448"/>
      <c r="Q309" s="448"/>
      <c r="R309" s="448"/>
      <c r="S309" s="448"/>
      <c r="T309" s="449"/>
      <c r="U309" s="370"/>
      <c r="V309" s="370"/>
      <c r="W309" s="370"/>
      <c r="X309" s="370"/>
      <c r="Y309" s="370"/>
      <c r="Z309" s="370"/>
      <c r="AA309" s="370"/>
      <c r="AB309" s="370"/>
      <c r="AC309" s="370"/>
      <c r="AD309" s="370"/>
      <c r="AE309" s="370"/>
      <c r="AF309" s="370"/>
      <c r="AG309" s="370"/>
      <c r="AH309" s="370"/>
      <c r="AI309" s="370"/>
      <c r="AJ309" s="370"/>
      <c r="AK309" s="370"/>
      <c r="AL309" s="370"/>
      <c r="AM309" s="370"/>
      <c r="AN309" s="370"/>
      <c r="AO309" s="370"/>
      <c r="AP309" s="370"/>
      <c r="AQ309" s="370"/>
      <c r="AR309" s="370"/>
      <c r="AS309" s="370"/>
      <c r="AT309" s="370"/>
      <c r="AU309" s="370"/>
      <c r="AV309" s="370"/>
      <c r="AW309" s="370"/>
      <c r="AX309" s="370"/>
      <c r="AY309" s="347"/>
      <c r="AZ309" s="841"/>
      <c r="BA309" s="841"/>
      <c r="BB309" s="841"/>
      <c r="BC309" s="841"/>
      <c r="BD309" s="841"/>
      <c r="BE309" s="841"/>
      <c r="BF309" s="841"/>
    </row>
    <row r="310" spans="1:58" ht="15.75">
      <c r="A310" s="841"/>
      <c r="B310" s="871"/>
      <c r="C310" s="841"/>
      <c r="D310" s="841"/>
      <c r="E310" s="841"/>
      <c r="F310" s="841"/>
      <c r="G310" s="841"/>
      <c r="H310" s="841"/>
      <c r="I310" s="841"/>
      <c r="J310" s="841"/>
      <c r="K310" s="841"/>
      <c r="L310" s="841"/>
      <c r="M310" s="841"/>
      <c r="N310" s="841"/>
      <c r="O310" s="841"/>
      <c r="P310" s="841"/>
      <c r="Q310" s="841"/>
      <c r="R310" s="841"/>
      <c r="S310" s="449"/>
      <c r="T310" s="841"/>
      <c r="U310" s="841"/>
      <c r="V310" s="841"/>
      <c r="W310" s="841"/>
      <c r="X310" s="841"/>
      <c r="Y310" s="841"/>
      <c r="Z310" s="841"/>
      <c r="AA310" s="841"/>
      <c r="AB310" s="841"/>
      <c r="AC310" s="841"/>
      <c r="AD310" s="841"/>
      <c r="AE310" s="841"/>
      <c r="AF310" s="841"/>
      <c r="AG310" s="841"/>
      <c r="AH310" s="841"/>
      <c r="AI310" s="841"/>
      <c r="AJ310" s="841"/>
      <c r="AK310" s="841"/>
      <c r="AL310" s="841"/>
      <c r="AM310" s="841"/>
      <c r="AN310" s="841"/>
      <c r="AO310" s="841"/>
      <c r="AP310" s="841"/>
      <c r="AQ310" s="841"/>
      <c r="AR310" s="841"/>
      <c r="AS310" s="841"/>
      <c r="AT310" s="841"/>
      <c r="AU310" s="841"/>
      <c r="AV310" s="841"/>
      <c r="AW310" s="841"/>
      <c r="AX310" s="841"/>
      <c r="AY310" s="841"/>
      <c r="AZ310" s="841"/>
      <c r="BA310" s="841"/>
      <c r="BB310" s="841"/>
      <c r="BC310" s="841"/>
      <c r="BD310" s="841"/>
      <c r="BE310" s="841"/>
      <c r="BF310" s="841"/>
    </row>
    <row r="311" spans="1:58">
      <c r="A311" s="841"/>
      <c r="B311" s="871"/>
      <c r="C311" s="841"/>
      <c r="D311" s="841"/>
      <c r="E311" s="841"/>
      <c r="F311" s="841"/>
      <c r="G311" s="841"/>
      <c r="H311" s="841"/>
      <c r="I311" s="841"/>
      <c r="J311" s="841"/>
      <c r="K311" s="841"/>
      <c r="L311" s="841"/>
      <c r="M311" s="841"/>
      <c r="N311" s="841"/>
      <c r="O311" s="841"/>
      <c r="P311" s="841"/>
      <c r="Q311" s="841"/>
      <c r="R311" s="841"/>
      <c r="S311" s="841"/>
      <c r="T311" s="841"/>
      <c r="U311" s="841"/>
      <c r="V311" s="841"/>
      <c r="W311" s="841"/>
      <c r="X311" s="841"/>
      <c r="Y311" s="841"/>
      <c r="Z311" s="841"/>
      <c r="AA311" s="841"/>
      <c r="AB311" s="841"/>
      <c r="AC311" s="841"/>
      <c r="AD311" s="841"/>
      <c r="AE311" s="841"/>
      <c r="AF311" s="841"/>
      <c r="AG311" s="841"/>
      <c r="AH311" s="841"/>
      <c r="AI311" s="841"/>
      <c r="AJ311" s="841"/>
      <c r="AK311" s="841"/>
      <c r="AL311" s="841"/>
      <c r="AM311" s="841"/>
      <c r="AN311" s="841"/>
      <c r="AO311" s="841"/>
      <c r="AP311" s="841"/>
      <c r="AQ311" s="841"/>
      <c r="AR311" s="841"/>
      <c r="AS311" s="841"/>
      <c r="AT311" s="841"/>
      <c r="AU311" s="841"/>
      <c r="AV311" s="841"/>
      <c r="AW311" s="841"/>
      <c r="AX311" s="841"/>
      <c r="AY311" s="841"/>
      <c r="AZ311" s="841"/>
      <c r="BA311" s="841"/>
      <c r="BB311" s="841"/>
      <c r="BC311" s="841"/>
      <c r="BD311" s="841"/>
      <c r="BE311" s="841"/>
      <c r="BF311" s="841"/>
    </row>
    <row r="312" spans="1:58">
      <c r="A312" s="841"/>
      <c r="B312" s="871"/>
      <c r="C312" s="841"/>
      <c r="D312" s="841"/>
      <c r="E312" s="841"/>
      <c r="F312" s="841"/>
      <c r="G312" s="841"/>
      <c r="H312" s="841"/>
      <c r="I312" s="841"/>
      <c r="J312" s="841"/>
      <c r="K312" s="841"/>
      <c r="L312" s="841"/>
      <c r="M312" s="841"/>
      <c r="N312" s="841"/>
      <c r="O312" s="841"/>
      <c r="P312" s="841"/>
      <c r="Q312" s="841"/>
      <c r="R312" s="841"/>
      <c r="S312" s="841"/>
      <c r="T312" s="841"/>
      <c r="U312" s="841"/>
      <c r="V312" s="841"/>
      <c r="W312" s="841"/>
      <c r="X312" s="841"/>
      <c r="Y312" s="841"/>
      <c r="Z312" s="841"/>
      <c r="AA312" s="841"/>
      <c r="AB312" s="841"/>
      <c r="AC312" s="841"/>
      <c r="AD312" s="841"/>
      <c r="AE312" s="841"/>
      <c r="AF312" s="841"/>
      <c r="AG312" s="841"/>
      <c r="AH312" s="841"/>
      <c r="AI312" s="841"/>
      <c r="AJ312" s="841"/>
      <c r="AK312" s="841"/>
      <c r="AL312" s="841"/>
      <c r="AM312" s="841"/>
      <c r="AN312" s="841"/>
      <c r="AO312" s="841"/>
      <c r="AP312" s="841"/>
      <c r="AQ312" s="841"/>
      <c r="AR312" s="841"/>
      <c r="AS312" s="841"/>
      <c r="AT312" s="841"/>
      <c r="AU312" s="841"/>
      <c r="AV312" s="841"/>
      <c r="AW312" s="841"/>
      <c r="AX312" s="841"/>
      <c r="AY312" s="841"/>
      <c r="AZ312" s="841"/>
      <c r="BA312" s="841"/>
      <c r="BB312" s="841"/>
      <c r="BC312" s="841"/>
      <c r="BD312" s="841"/>
      <c r="BE312" s="841"/>
      <c r="BF312" s="841"/>
    </row>
    <row r="313" spans="1:58">
      <c r="A313" s="841"/>
      <c r="B313" s="871"/>
      <c r="C313" s="841"/>
      <c r="D313" s="841"/>
      <c r="E313" s="841"/>
      <c r="F313" s="841"/>
      <c r="G313" s="841"/>
      <c r="H313" s="841"/>
      <c r="I313" s="841"/>
      <c r="J313" s="841"/>
      <c r="K313" s="841"/>
      <c r="L313" s="841"/>
      <c r="M313" s="841"/>
      <c r="N313" s="841"/>
      <c r="O313" s="841"/>
      <c r="P313" s="841"/>
      <c r="Q313" s="841"/>
      <c r="R313" s="841"/>
      <c r="S313" s="841"/>
      <c r="T313" s="841"/>
      <c r="U313" s="841"/>
      <c r="V313" s="841"/>
      <c r="W313" s="841"/>
      <c r="X313" s="841"/>
      <c r="Y313" s="841"/>
      <c r="Z313" s="841"/>
      <c r="AA313" s="841"/>
      <c r="AB313" s="841"/>
      <c r="AC313" s="841"/>
      <c r="AD313" s="841"/>
      <c r="AE313" s="841"/>
      <c r="AF313" s="841"/>
      <c r="AG313" s="841"/>
      <c r="AH313" s="841"/>
      <c r="AI313" s="841"/>
      <c r="AJ313" s="841"/>
      <c r="AK313" s="841"/>
      <c r="AL313" s="841"/>
      <c r="AM313" s="841"/>
      <c r="AN313" s="841"/>
      <c r="AO313" s="841"/>
      <c r="AP313" s="841"/>
      <c r="AQ313" s="841"/>
      <c r="AR313" s="841"/>
      <c r="AS313" s="841"/>
      <c r="AT313" s="841"/>
      <c r="AU313" s="841"/>
      <c r="AV313" s="841"/>
      <c r="AW313" s="841"/>
      <c r="AX313" s="841"/>
      <c r="AY313" s="841"/>
      <c r="AZ313" s="841"/>
      <c r="BA313" s="841"/>
      <c r="BB313" s="841"/>
      <c r="BC313" s="841"/>
      <c r="BD313" s="841"/>
      <c r="BE313" s="841"/>
      <c r="BF313" s="841"/>
    </row>
    <row r="314" spans="1:58">
      <c r="A314" s="841"/>
      <c r="B314" s="871"/>
      <c r="C314" s="841"/>
      <c r="D314" s="841"/>
      <c r="E314" s="841"/>
      <c r="F314" s="841"/>
      <c r="G314" s="841"/>
      <c r="H314" s="841"/>
      <c r="I314" s="841"/>
      <c r="J314" s="841"/>
      <c r="K314" s="841"/>
      <c r="L314" s="841"/>
      <c r="M314" s="841"/>
      <c r="N314" s="841"/>
      <c r="O314" s="841"/>
      <c r="P314" s="841"/>
      <c r="Q314" s="841"/>
      <c r="R314" s="841"/>
      <c r="S314" s="841"/>
      <c r="T314" s="841"/>
      <c r="U314" s="841"/>
      <c r="V314" s="841"/>
      <c r="W314" s="841"/>
      <c r="X314" s="841"/>
      <c r="Y314" s="841"/>
      <c r="Z314" s="841"/>
      <c r="AA314" s="841"/>
      <c r="AB314" s="841"/>
      <c r="AC314" s="841"/>
      <c r="AD314" s="841"/>
      <c r="AE314" s="841"/>
      <c r="AF314" s="841"/>
      <c r="AG314" s="841"/>
      <c r="AH314" s="841"/>
      <c r="AI314" s="841"/>
      <c r="AJ314" s="841"/>
      <c r="AK314" s="841"/>
      <c r="AL314" s="841"/>
      <c r="AM314" s="841"/>
      <c r="AN314" s="841"/>
      <c r="AO314" s="841"/>
      <c r="AP314" s="841"/>
      <c r="AQ314" s="841"/>
      <c r="AR314" s="841"/>
      <c r="AS314" s="841"/>
      <c r="AT314" s="841"/>
      <c r="AU314" s="841"/>
      <c r="AV314" s="841"/>
      <c r="AW314" s="841"/>
      <c r="AX314" s="841"/>
      <c r="AY314" s="841"/>
      <c r="AZ314" s="841"/>
      <c r="BA314" s="841"/>
      <c r="BB314" s="841"/>
      <c r="BC314" s="841"/>
      <c r="BD314" s="841"/>
      <c r="BE314" s="841"/>
      <c r="BF314" s="841"/>
    </row>
    <row r="315" spans="1:58">
      <c r="A315" s="841"/>
      <c r="B315" s="871"/>
      <c r="C315" s="841"/>
      <c r="D315" s="841"/>
      <c r="E315" s="841"/>
      <c r="F315" s="841"/>
      <c r="G315" s="841"/>
      <c r="H315" s="841"/>
      <c r="I315" s="841"/>
      <c r="J315" s="841"/>
      <c r="K315" s="841"/>
      <c r="L315" s="841"/>
      <c r="M315" s="841"/>
      <c r="N315" s="841"/>
      <c r="O315" s="841"/>
      <c r="P315" s="841"/>
      <c r="Q315" s="841"/>
      <c r="R315" s="841"/>
      <c r="S315" s="841"/>
      <c r="T315" s="841"/>
      <c r="U315" s="841"/>
      <c r="V315" s="841"/>
      <c r="W315" s="841"/>
      <c r="X315" s="841"/>
      <c r="Y315" s="841"/>
      <c r="Z315" s="841"/>
      <c r="AA315" s="841"/>
      <c r="AB315" s="841"/>
      <c r="AC315" s="841"/>
      <c r="AD315" s="841"/>
      <c r="AE315" s="841"/>
      <c r="AF315" s="841"/>
      <c r="AG315" s="841"/>
      <c r="AH315" s="841"/>
      <c r="AI315" s="841"/>
      <c r="AJ315" s="841"/>
      <c r="AK315" s="841"/>
      <c r="AL315" s="841"/>
      <c r="AM315" s="841"/>
      <c r="AN315" s="841"/>
      <c r="AO315" s="841"/>
      <c r="AP315" s="841"/>
      <c r="AQ315" s="841"/>
      <c r="AR315" s="841"/>
      <c r="AS315" s="841"/>
      <c r="AT315" s="841"/>
      <c r="AU315" s="841"/>
      <c r="AV315" s="841"/>
      <c r="AW315" s="841"/>
      <c r="AX315" s="841"/>
      <c r="AY315" s="841"/>
      <c r="AZ315" s="841"/>
      <c r="BA315" s="841"/>
      <c r="BB315" s="841"/>
      <c r="BC315" s="841"/>
      <c r="BD315" s="841"/>
      <c r="BE315" s="841"/>
      <c r="BF315" s="841"/>
    </row>
    <row r="316" spans="1:58">
      <c r="A316" s="841"/>
      <c r="B316" s="871"/>
      <c r="C316" s="841"/>
      <c r="D316" s="841"/>
      <c r="E316" s="841"/>
      <c r="F316" s="841"/>
      <c r="G316" s="841"/>
      <c r="H316" s="841"/>
      <c r="I316" s="841"/>
      <c r="J316" s="841"/>
      <c r="K316" s="841"/>
      <c r="L316" s="841"/>
      <c r="M316" s="841"/>
      <c r="N316" s="841"/>
      <c r="O316" s="841"/>
      <c r="P316" s="841"/>
      <c r="Q316" s="841"/>
      <c r="R316" s="841"/>
      <c r="S316" s="841"/>
      <c r="T316" s="841"/>
      <c r="U316" s="841"/>
      <c r="V316" s="841"/>
      <c r="W316" s="841"/>
      <c r="X316" s="841"/>
      <c r="Y316" s="841"/>
      <c r="Z316" s="841"/>
      <c r="AA316" s="841"/>
      <c r="AB316" s="841"/>
      <c r="AC316" s="841"/>
      <c r="AD316" s="841"/>
      <c r="AE316" s="841"/>
      <c r="AF316" s="841"/>
      <c r="AG316" s="841"/>
      <c r="AH316" s="841"/>
      <c r="AI316" s="841"/>
      <c r="AJ316" s="841"/>
      <c r="AK316" s="841"/>
      <c r="AL316" s="841"/>
      <c r="AM316" s="841"/>
      <c r="AN316" s="841"/>
      <c r="AO316" s="841"/>
      <c r="AP316" s="841"/>
      <c r="AQ316" s="841"/>
      <c r="AR316" s="841"/>
      <c r="AS316" s="841"/>
      <c r="AT316" s="841"/>
      <c r="AU316" s="841"/>
      <c r="AV316" s="841"/>
      <c r="AW316" s="841"/>
      <c r="AX316" s="841"/>
      <c r="AY316" s="841"/>
      <c r="AZ316" s="841"/>
      <c r="BA316" s="841"/>
      <c r="BB316" s="841"/>
      <c r="BC316" s="841"/>
      <c r="BD316" s="841"/>
      <c r="BE316" s="841"/>
      <c r="BF316" s="841"/>
    </row>
  </sheetData>
  <sheetProtection sort="0" autoFilter="0"/>
  <autoFilter ref="A11:BF11" xr:uid="{00000000-0009-0000-0000-00000E000000}"/>
  <mergeCells count="1597">
    <mergeCell ref="M193:M194"/>
    <mergeCell ref="N193:N194"/>
    <mergeCell ref="O193:O194"/>
    <mergeCell ref="P193:P194"/>
    <mergeCell ref="AY193:AY194"/>
    <mergeCell ref="H193:H194"/>
    <mergeCell ref="I193:I194"/>
    <mergeCell ref="J193:J194"/>
    <mergeCell ref="K193:K194"/>
    <mergeCell ref="L193:L194"/>
    <mergeCell ref="A193:A194"/>
    <mergeCell ref="B193:B194"/>
    <mergeCell ref="C193:C194"/>
    <mergeCell ref="D193:D194"/>
    <mergeCell ref="E193:E194"/>
    <mergeCell ref="G193:G194"/>
    <mergeCell ref="F193:F194"/>
    <mergeCell ref="N191:N192"/>
    <mergeCell ref="O191:O192"/>
    <mergeCell ref="P191:P192"/>
    <mergeCell ref="AY191:AY192"/>
    <mergeCell ref="H191:H192"/>
    <mergeCell ref="I191:I192"/>
    <mergeCell ref="J191:J192"/>
    <mergeCell ref="K191:K192"/>
    <mergeCell ref="L191:L192"/>
    <mergeCell ref="M191:M192"/>
    <mergeCell ref="P189:P190"/>
    <mergeCell ref="AY189:AY190"/>
    <mergeCell ref="B188:AY188"/>
    <mergeCell ref="A191:A192"/>
    <mergeCell ref="B191:B192"/>
    <mergeCell ref="C191:C192"/>
    <mergeCell ref="D191:D192"/>
    <mergeCell ref="E191:E192"/>
    <mergeCell ref="F191:F192"/>
    <mergeCell ref="G191:G192"/>
    <mergeCell ref="J189:J190"/>
    <mergeCell ref="K189:K190"/>
    <mergeCell ref="L189:L190"/>
    <mergeCell ref="M189:M190"/>
    <mergeCell ref="N189:N190"/>
    <mergeCell ref="I189:I190"/>
    <mergeCell ref="O189:O190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L186:L187"/>
    <mergeCell ref="M186:M187"/>
    <mergeCell ref="N186:N187"/>
    <mergeCell ref="O186:O187"/>
    <mergeCell ref="P186:P187"/>
    <mergeCell ref="AY186:AY187"/>
    <mergeCell ref="F186:F187"/>
    <mergeCell ref="G186:G187"/>
    <mergeCell ref="H186:H187"/>
    <mergeCell ref="I186:I187"/>
    <mergeCell ref="J186:J187"/>
    <mergeCell ref="K186:K187"/>
    <mergeCell ref="A186:A187"/>
    <mergeCell ref="B186:B187"/>
    <mergeCell ref="C186:C187"/>
    <mergeCell ref="D186:D187"/>
    <mergeCell ref="E186:E187"/>
    <mergeCell ref="H181:H182"/>
    <mergeCell ref="I181:I182"/>
    <mergeCell ref="J181:J182"/>
    <mergeCell ref="K181:K182"/>
    <mergeCell ref="L181:L182"/>
    <mergeCell ref="A181:A182"/>
    <mergeCell ref="B181:B182"/>
    <mergeCell ref="C181:C182"/>
    <mergeCell ref="D181:D182"/>
    <mergeCell ref="E181:E182"/>
    <mergeCell ref="F181:F182"/>
    <mergeCell ref="L178:L179"/>
    <mergeCell ref="M178:M179"/>
    <mergeCell ref="N178:N179"/>
    <mergeCell ref="O178:O179"/>
    <mergeCell ref="P178:P179"/>
    <mergeCell ref="AY178:AY179"/>
    <mergeCell ref="F178:F179"/>
    <mergeCell ref="G178:G179"/>
    <mergeCell ref="H178:H179"/>
    <mergeCell ref="I178:I179"/>
    <mergeCell ref="J178:J179"/>
    <mergeCell ref="K178:K179"/>
    <mergeCell ref="R181:R182"/>
    <mergeCell ref="B180:AY180"/>
    <mergeCell ref="M181:M182"/>
    <mergeCell ref="N181:N182"/>
    <mergeCell ref="O181:O182"/>
    <mergeCell ref="P181:P182"/>
    <mergeCell ref="AY181:AY182"/>
    <mergeCell ref="G181:G182"/>
    <mergeCell ref="M176:M177"/>
    <mergeCell ref="N176:N177"/>
    <mergeCell ref="O176:O177"/>
    <mergeCell ref="P176:P177"/>
    <mergeCell ref="AY176:AY177"/>
    <mergeCell ref="A178:A179"/>
    <mergeCell ref="B178:B179"/>
    <mergeCell ref="C178:C179"/>
    <mergeCell ref="D178:D179"/>
    <mergeCell ref="E178:E179"/>
    <mergeCell ref="G176:G177"/>
    <mergeCell ref="H176:H177"/>
    <mergeCell ref="I176:I177"/>
    <mergeCell ref="J176:J177"/>
    <mergeCell ref="K176:K177"/>
    <mergeCell ref="L176:L177"/>
    <mergeCell ref="A176:A177"/>
    <mergeCell ref="B176:B177"/>
    <mergeCell ref="C176:C177"/>
    <mergeCell ref="D176:D177"/>
    <mergeCell ref="E176:E177"/>
    <mergeCell ref="F176:F177"/>
    <mergeCell ref="R176:R177"/>
    <mergeCell ref="R178:R179"/>
    <mergeCell ref="O80:O81"/>
    <mergeCell ref="P80:P81"/>
    <mergeCell ref="I80:I81"/>
    <mergeCell ref="J80:J81"/>
    <mergeCell ref="K80:K81"/>
    <mergeCell ref="L80:L81"/>
    <mergeCell ref="M80:M81"/>
    <mergeCell ref="N80:N81"/>
    <mergeCell ref="C80:C81"/>
    <mergeCell ref="D80:D81"/>
    <mergeCell ref="E80:E81"/>
    <mergeCell ref="F80:F81"/>
    <mergeCell ref="G80:G81"/>
    <mergeCell ref="H80:H81"/>
    <mergeCell ref="K78:K79"/>
    <mergeCell ref="L78:L79"/>
    <mergeCell ref="M78:M79"/>
    <mergeCell ref="N78:N79"/>
    <mergeCell ref="O78:O79"/>
    <mergeCell ref="P78:P79"/>
    <mergeCell ref="O76:O77"/>
    <mergeCell ref="P76:P77"/>
    <mergeCell ref="C78:C79"/>
    <mergeCell ref="D78:D79"/>
    <mergeCell ref="E78:E79"/>
    <mergeCell ref="F78:F79"/>
    <mergeCell ref="G78:G79"/>
    <mergeCell ref="H78:H79"/>
    <mergeCell ref="I78:I79"/>
    <mergeCell ref="J78:J79"/>
    <mergeCell ref="I76:I77"/>
    <mergeCell ref="J76:J77"/>
    <mergeCell ref="K76:K77"/>
    <mergeCell ref="L76:L77"/>
    <mergeCell ref="M76:M77"/>
    <mergeCell ref="N76:N77"/>
    <mergeCell ref="C76:C77"/>
    <mergeCell ref="D76:D77"/>
    <mergeCell ref="E76:E77"/>
    <mergeCell ref="F76:F77"/>
    <mergeCell ref="G76:G77"/>
    <mergeCell ref="H76:H77"/>
    <mergeCell ref="L74:L75"/>
    <mergeCell ref="M74:M75"/>
    <mergeCell ref="N74:N75"/>
    <mergeCell ref="O74:O75"/>
    <mergeCell ref="P74:P75"/>
    <mergeCell ref="O72:O73"/>
    <mergeCell ref="P72:P73"/>
    <mergeCell ref="C74:C75"/>
    <mergeCell ref="D74:D75"/>
    <mergeCell ref="E74:E75"/>
    <mergeCell ref="F74:F75"/>
    <mergeCell ref="G74:G75"/>
    <mergeCell ref="H74:H75"/>
    <mergeCell ref="I74:I75"/>
    <mergeCell ref="J74:J75"/>
    <mergeCell ref="I72:I73"/>
    <mergeCell ref="J72:J73"/>
    <mergeCell ref="K72:K73"/>
    <mergeCell ref="L72:L73"/>
    <mergeCell ref="M72:M73"/>
    <mergeCell ref="N72:N73"/>
    <mergeCell ref="C72:C73"/>
    <mergeCell ref="D72:D73"/>
    <mergeCell ref="E72:E73"/>
    <mergeCell ref="F72:F73"/>
    <mergeCell ref="G72:G73"/>
    <mergeCell ref="H72:H73"/>
    <mergeCell ref="M70:M71"/>
    <mergeCell ref="N70:N71"/>
    <mergeCell ref="O70:O71"/>
    <mergeCell ref="P70:P71"/>
    <mergeCell ref="O68:O69"/>
    <mergeCell ref="P68:P69"/>
    <mergeCell ref="C70:C71"/>
    <mergeCell ref="D70:D71"/>
    <mergeCell ref="E70:E71"/>
    <mergeCell ref="F70:F71"/>
    <mergeCell ref="G70:G71"/>
    <mergeCell ref="H70:H71"/>
    <mergeCell ref="I70:I71"/>
    <mergeCell ref="J70:J71"/>
    <mergeCell ref="I68:I69"/>
    <mergeCell ref="J68:J69"/>
    <mergeCell ref="K68:K69"/>
    <mergeCell ref="L68:L69"/>
    <mergeCell ref="M68:M69"/>
    <mergeCell ref="N68:N69"/>
    <mergeCell ref="C68:C69"/>
    <mergeCell ref="D68:D69"/>
    <mergeCell ref="E68:E69"/>
    <mergeCell ref="F68:F69"/>
    <mergeCell ref="G68:G69"/>
    <mergeCell ref="H68:H69"/>
    <mergeCell ref="A78:A79"/>
    <mergeCell ref="A80:A81"/>
    <mergeCell ref="B66:B67"/>
    <mergeCell ref="B68:B69"/>
    <mergeCell ref="B70:B71"/>
    <mergeCell ref="B72:B73"/>
    <mergeCell ref="B74:B75"/>
    <mergeCell ref="B76:B77"/>
    <mergeCell ref="B78:B79"/>
    <mergeCell ref="B80:B81"/>
    <mergeCell ref="A66:A67"/>
    <mergeCell ref="A68:A69"/>
    <mergeCell ref="A70:A71"/>
    <mergeCell ref="A72:A73"/>
    <mergeCell ref="A74:A75"/>
    <mergeCell ref="A76:A77"/>
    <mergeCell ref="K70:K71"/>
    <mergeCell ref="K74:K75"/>
    <mergeCell ref="B307:C307"/>
    <mergeCell ref="D307:O307"/>
    <mergeCell ref="P307:S307"/>
    <mergeCell ref="A308:S308"/>
    <mergeCell ref="B305:C305"/>
    <mergeCell ref="D305:O305"/>
    <mergeCell ref="P305:S305"/>
    <mergeCell ref="B306:C306"/>
    <mergeCell ref="D306:O306"/>
    <mergeCell ref="P306:S306"/>
    <mergeCell ref="B303:C303"/>
    <mergeCell ref="D303:O303"/>
    <mergeCell ref="P303:S303"/>
    <mergeCell ref="T303:AX303"/>
    <mergeCell ref="AY303:AY304"/>
    <mergeCell ref="B304:C304"/>
    <mergeCell ref="D304:O304"/>
    <mergeCell ref="P304:S304"/>
    <mergeCell ref="A299:S299"/>
    <mergeCell ref="A300:AY300"/>
    <mergeCell ref="A301:A302"/>
    <mergeCell ref="B301:C302"/>
    <mergeCell ref="D301:O302"/>
    <mergeCell ref="P301:S302"/>
    <mergeCell ref="T301:AX301"/>
    <mergeCell ref="B294:C294"/>
    <mergeCell ref="B295:C295"/>
    <mergeCell ref="B296:C296"/>
    <mergeCell ref="B297:C297"/>
    <mergeCell ref="B298:C298"/>
    <mergeCell ref="D298:S298"/>
    <mergeCell ref="B291:C291"/>
    <mergeCell ref="D291:S291"/>
    <mergeCell ref="B292:C292"/>
    <mergeCell ref="D292:S292"/>
    <mergeCell ref="B293:C293"/>
    <mergeCell ref="D293:S293"/>
    <mergeCell ref="B288:C288"/>
    <mergeCell ref="D288:S288"/>
    <mergeCell ref="T288:AX288"/>
    <mergeCell ref="B289:C289"/>
    <mergeCell ref="D289:S289"/>
    <mergeCell ref="B290:C290"/>
    <mergeCell ref="D290:S290"/>
    <mergeCell ref="A284:S284"/>
    <mergeCell ref="A285:AY285"/>
    <mergeCell ref="A286:A287"/>
    <mergeCell ref="B286:C287"/>
    <mergeCell ref="D286:S287"/>
    <mergeCell ref="T286:AX286"/>
    <mergeCell ref="AY286:AY287"/>
    <mergeCell ref="M241:S241"/>
    <mergeCell ref="M242:S242"/>
    <mergeCell ref="M245:S245"/>
    <mergeCell ref="A246:S246"/>
    <mergeCell ref="A247:AY247"/>
    <mergeCell ref="A248:A249"/>
    <mergeCell ref="B248:S249"/>
    <mergeCell ref="T248:AX248"/>
    <mergeCell ref="AY248:AY249"/>
    <mergeCell ref="O211:P211"/>
    <mergeCell ref="M212:S212"/>
    <mergeCell ref="M213:O213"/>
    <mergeCell ref="O215:P215"/>
    <mergeCell ref="M217:S217"/>
    <mergeCell ref="M226:S226"/>
    <mergeCell ref="M202:S202"/>
    <mergeCell ref="M203:S203"/>
    <mergeCell ref="D204:F204"/>
    <mergeCell ref="H204:J204"/>
    <mergeCell ref="M208:S208"/>
    <mergeCell ref="M209:S209"/>
    <mergeCell ref="D198:F198"/>
    <mergeCell ref="H198:J198"/>
    <mergeCell ref="M198:S198"/>
    <mergeCell ref="T198:AX198"/>
    <mergeCell ref="D199:F199"/>
    <mergeCell ref="H199:J199"/>
    <mergeCell ref="M199:S199"/>
    <mergeCell ref="K196:K197"/>
    <mergeCell ref="L196:S196"/>
    <mergeCell ref="T196:AX196"/>
    <mergeCell ref="AY196:AY197"/>
    <mergeCell ref="H197:J197"/>
    <mergeCell ref="M197:S197"/>
    <mergeCell ref="A196:A197"/>
    <mergeCell ref="B196:B197"/>
    <mergeCell ref="C196:C197"/>
    <mergeCell ref="D196:F197"/>
    <mergeCell ref="G196:J196"/>
    <mergeCell ref="M174:M175"/>
    <mergeCell ref="A174:A175"/>
    <mergeCell ref="B174:B175"/>
    <mergeCell ref="C174:C175"/>
    <mergeCell ref="D174:D175"/>
    <mergeCell ref="P174:P175"/>
    <mergeCell ref="AY174:AY175"/>
    <mergeCell ref="G174:G175"/>
    <mergeCell ref="H174:H175"/>
    <mergeCell ref="I174:I175"/>
    <mergeCell ref="J174:J175"/>
    <mergeCell ref="K174:K175"/>
    <mergeCell ref="L174:L175"/>
    <mergeCell ref="E174:E175"/>
    <mergeCell ref="F174:F175"/>
    <mergeCell ref="K183:K184"/>
    <mergeCell ref="L183:L184"/>
    <mergeCell ref="A183:A184"/>
    <mergeCell ref="B183:B184"/>
    <mergeCell ref="C183:C184"/>
    <mergeCell ref="D183:D184"/>
    <mergeCell ref="M172:M173"/>
    <mergeCell ref="N172:N173"/>
    <mergeCell ref="O172:O173"/>
    <mergeCell ref="N174:N175"/>
    <mergeCell ref="O174:O175"/>
    <mergeCell ref="P172:P173"/>
    <mergeCell ref="AY172:AY173"/>
    <mergeCell ref="F172:F173"/>
    <mergeCell ref="G172:G173"/>
    <mergeCell ref="H172:H173"/>
    <mergeCell ref="I172:I173"/>
    <mergeCell ref="J172:J173"/>
    <mergeCell ref="K172:K173"/>
    <mergeCell ref="M170:M171"/>
    <mergeCell ref="N170:N171"/>
    <mergeCell ref="O170:O171"/>
    <mergeCell ref="P170:P171"/>
    <mergeCell ref="AY170:AY171"/>
    <mergeCell ref="R170:R171"/>
    <mergeCell ref="R172:R173"/>
    <mergeCell ref="R174:R175"/>
    <mergeCell ref="A172:A173"/>
    <mergeCell ref="B172:B173"/>
    <mergeCell ref="C172:C173"/>
    <mergeCell ref="D172:D173"/>
    <mergeCell ref="E172:E173"/>
    <mergeCell ref="G170:G171"/>
    <mergeCell ref="H170:H171"/>
    <mergeCell ref="I170:I171"/>
    <mergeCell ref="J170:J171"/>
    <mergeCell ref="K170:K171"/>
    <mergeCell ref="L170:L171"/>
    <mergeCell ref="A170:A171"/>
    <mergeCell ref="B170:B171"/>
    <mergeCell ref="C170:C171"/>
    <mergeCell ref="D170:D171"/>
    <mergeCell ref="E170:E171"/>
    <mergeCell ref="F170:F171"/>
    <mergeCell ref="L172:L173"/>
    <mergeCell ref="M167:M168"/>
    <mergeCell ref="N167:N168"/>
    <mergeCell ref="O167:O168"/>
    <mergeCell ref="P167:P168"/>
    <mergeCell ref="AY167:AY168"/>
    <mergeCell ref="B169:AY169"/>
    <mergeCell ref="G167:G168"/>
    <mergeCell ref="H167:H168"/>
    <mergeCell ref="I167:I168"/>
    <mergeCell ref="J167:J168"/>
    <mergeCell ref="K167:K168"/>
    <mergeCell ref="L167:L168"/>
    <mergeCell ref="A167:A168"/>
    <mergeCell ref="B167:B168"/>
    <mergeCell ref="C167:C168"/>
    <mergeCell ref="D167:D168"/>
    <mergeCell ref="E167:E168"/>
    <mergeCell ref="F167:F168"/>
    <mergeCell ref="R167:R168"/>
    <mergeCell ref="M165:M166"/>
    <mergeCell ref="N165:N166"/>
    <mergeCell ref="O165:O166"/>
    <mergeCell ref="P165:P166"/>
    <mergeCell ref="AY165:AY166"/>
    <mergeCell ref="F165:F166"/>
    <mergeCell ref="G165:G166"/>
    <mergeCell ref="H165:H166"/>
    <mergeCell ref="I165:I166"/>
    <mergeCell ref="J165:J166"/>
    <mergeCell ref="K165:K166"/>
    <mergeCell ref="M163:M164"/>
    <mergeCell ref="N163:N164"/>
    <mergeCell ref="O163:O164"/>
    <mergeCell ref="P163:P164"/>
    <mergeCell ref="AY163:AY164"/>
    <mergeCell ref="R163:R164"/>
    <mergeCell ref="R165:R166"/>
    <mergeCell ref="A165:A166"/>
    <mergeCell ref="B165:B166"/>
    <mergeCell ref="C165:C166"/>
    <mergeCell ref="D165:D166"/>
    <mergeCell ref="E165:E166"/>
    <mergeCell ref="G163:G164"/>
    <mergeCell ref="H163:H164"/>
    <mergeCell ref="I163:I164"/>
    <mergeCell ref="J163:J164"/>
    <mergeCell ref="K163:K164"/>
    <mergeCell ref="L163:L164"/>
    <mergeCell ref="A163:A164"/>
    <mergeCell ref="B163:B164"/>
    <mergeCell ref="C163:C164"/>
    <mergeCell ref="D163:D164"/>
    <mergeCell ref="E163:E164"/>
    <mergeCell ref="F163:F164"/>
    <mergeCell ref="L165:L166"/>
    <mergeCell ref="M161:M162"/>
    <mergeCell ref="N161:N162"/>
    <mergeCell ref="O161:O162"/>
    <mergeCell ref="P161:P162"/>
    <mergeCell ref="AY161:AY162"/>
    <mergeCell ref="F161:F162"/>
    <mergeCell ref="G161:G162"/>
    <mergeCell ref="H161:H162"/>
    <mergeCell ref="I161:I162"/>
    <mergeCell ref="J161:J162"/>
    <mergeCell ref="K161:K162"/>
    <mergeCell ref="M159:M160"/>
    <mergeCell ref="N159:N160"/>
    <mergeCell ref="O159:O160"/>
    <mergeCell ref="P159:P160"/>
    <mergeCell ref="AY159:AY160"/>
    <mergeCell ref="R159:R160"/>
    <mergeCell ref="R161:R162"/>
    <mergeCell ref="A161:A162"/>
    <mergeCell ref="B161:B162"/>
    <mergeCell ref="C161:C162"/>
    <mergeCell ref="D161:D162"/>
    <mergeCell ref="E161:E162"/>
    <mergeCell ref="G159:G160"/>
    <mergeCell ref="H159:H160"/>
    <mergeCell ref="I159:I160"/>
    <mergeCell ref="J159:J160"/>
    <mergeCell ref="K159:K160"/>
    <mergeCell ref="L159:L160"/>
    <mergeCell ref="A159:A160"/>
    <mergeCell ref="B159:B160"/>
    <mergeCell ref="C159:C160"/>
    <mergeCell ref="D159:D160"/>
    <mergeCell ref="E159:E160"/>
    <mergeCell ref="F159:F160"/>
    <mergeCell ref="L161:L162"/>
    <mergeCell ref="M157:M158"/>
    <mergeCell ref="N157:N158"/>
    <mergeCell ref="O157:O158"/>
    <mergeCell ref="P157:P158"/>
    <mergeCell ref="AY157:AY158"/>
    <mergeCell ref="F157:F158"/>
    <mergeCell ref="G157:G158"/>
    <mergeCell ref="H157:H158"/>
    <mergeCell ref="I157:I158"/>
    <mergeCell ref="J157:J158"/>
    <mergeCell ref="K157:K158"/>
    <mergeCell ref="M155:M156"/>
    <mergeCell ref="N155:N156"/>
    <mergeCell ref="O155:O156"/>
    <mergeCell ref="P155:P156"/>
    <mergeCell ref="AY155:AY156"/>
    <mergeCell ref="R155:R156"/>
    <mergeCell ref="R157:R158"/>
    <mergeCell ref="A157:A158"/>
    <mergeCell ref="B157:B158"/>
    <mergeCell ref="C157:C158"/>
    <mergeCell ref="D157:D158"/>
    <mergeCell ref="E157:E158"/>
    <mergeCell ref="G155:G156"/>
    <mergeCell ref="H155:H156"/>
    <mergeCell ref="I155:I156"/>
    <mergeCell ref="J155:J156"/>
    <mergeCell ref="K155:K156"/>
    <mergeCell ref="L155:L156"/>
    <mergeCell ref="A155:A156"/>
    <mergeCell ref="B155:B156"/>
    <mergeCell ref="C155:C156"/>
    <mergeCell ref="D155:D156"/>
    <mergeCell ref="E155:E156"/>
    <mergeCell ref="F155:F156"/>
    <mergeCell ref="L157:L158"/>
    <mergeCell ref="F151:F152"/>
    <mergeCell ref="L153:L154"/>
    <mergeCell ref="M153:M154"/>
    <mergeCell ref="N153:N154"/>
    <mergeCell ref="O153:O154"/>
    <mergeCell ref="P153:P154"/>
    <mergeCell ref="AY153:AY154"/>
    <mergeCell ref="F153:F154"/>
    <mergeCell ref="G153:G154"/>
    <mergeCell ref="H153:H154"/>
    <mergeCell ref="I153:I154"/>
    <mergeCell ref="J153:J154"/>
    <mergeCell ref="K153:K154"/>
    <mergeCell ref="M151:M152"/>
    <mergeCell ref="N151:N152"/>
    <mergeCell ref="O151:O152"/>
    <mergeCell ref="P151:P152"/>
    <mergeCell ref="AY151:AY152"/>
    <mergeCell ref="R151:R152"/>
    <mergeCell ref="R153:R154"/>
    <mergeCell ref="N149:N150"/>
    <mergeCell ref="O149:O150"/>
    <mergeCell ref="P149:P150"/>
    <mergeCell ref="AY149:AY150"/>
    <mergeCell ref="F149:F150"/>
    <mergeCell ref="G149:G150"/>
    <mergeCell ref="H149:H150"/>
    <mergeCell ref="I149:I150"/>
    <mergeCell ref="J149:J150"/>
    <mergeCell ref="K149:K150"/>
    <mergeCell ref="M147:M148"/>
    <mergeCell ref="N147:N148"/>
    <mergeCell ref="O147:O148"/>
    <mergeCell ref="P147:P148"/>
    <mergeCell ref="AY147:AY148"/>
    <mergeCell ref="R149:R150"/>
    <mergeCell ref="A153:A154"/>
    <mergeCell ref="B153:B154"/>
    <mergeCell ref="C153:C154"/>
    <mergeCell ref="D153:D154"/>
    <mergeCell ref="E153:E154"/>
    <mergeCell ref="G151:G152"/>
    <mergeCell ref="H151:H152"/>
    <mergeCell ref="I151:I152"/>
    <mergeCell ref="J151:J152"/>
    <mergeCell ref="K151:K152"/>
    <mergeCell ref="L151:L152"/>
    <mergeCell ref="A151:A152"/>
    <mergeCell ref="B151:B152"/>
    <mergeCell ref="C151:C152"/>
    <mergeCell ref="D151:D152"/>
    <mergeCell ref="E151:E152"/>
    <mergeCell ref="A144:A145"/>
    <mergeCell ref="B144:B145"/>
    <mergeCell ref="C144:C145"/>
    <mergeCell ref="D144:D145"/>
    <mergeCell ref="E144:E145"/>
    <mergeCell ref="F144:F145"/>
    <mergeCell ref="H142:H143"/>
    <mergeCell ref="I142:I143"/>
    <mergeCell ref="J142:J143"/>
    <mergeCell ref="K142:K143"/>
    <mergeCell ref="L142:L143"/>
    <mergeCell ref="M142:M143"/>
    <mergeCell ref="A149:A150"/>
    <mergeCell ref="B149:B150"/>
    <mergeCell ref="C149:C150"/>
    <mergeCell ref="D149:D150"/>
    <mergeCell ref="E149:E150"/>
    <mergeCell ref="G147:G148"/>
    <mergeCell ref="H147:H148"/>
    <mergeCell ref="I147:I148"/>
    <mergeCell ref="J147:J148"/>
    <mergeCell ref="K147:K148"/>
    <mergeCell ref="L147:L148"/>
    <mergeCell ref="A147:A148"/>
    <mergeCell ref="B147:B148"/>
    <mergeCell ref="C147:C148"/>
    <mergeCell ref="D147:D148"/>
    <mergeCell ref="E147:E148"/>
    <mergeCell ref="F147:F148"/>
    <mergeCell ref="L149:L150"/>
    <mergeCell ref="M149:M150"/>
    <mergeCell ref="C140:C141"/>
    <mergeCell ref="D140:D141"/>
    <mergeCell ref="E140:E141"/>
    <mergeCell ref="F140:F141"/>
    <mergeCell ref="G140:G141"/>
    <mergeCell ref="H140:H141"/>
    <mergeCell ref="J138:J139"/>
    <mergeCell ref="K138:K139"/>
    <mergeCell ref="L138:L139"/>
    <mergeCell ref="M138:M139"/>
    <mergeCell ref="N138:N139"/>
    <mergeCell ref="O138:O139"/>
    <mergeCell ref="B146:AY146"/>
    <mergeCell ref="G144:G145"/>
    <mergeCell ref="H144:H145"/>
    <mergeCell ref="I144:I145"/>
    <mergeCell ref="J144:J145"/>
    <mergeCell ref="K144:K145"/>
    <mergeCell ref="L144:L145"/>
    <mergeCell ref="N142:N143"/>
    <mergeCell ref="O142:O143"/>
    <mergeCell ref="P142:P143"/>
    <mergeCell ref="AY142:AY143"/>
    <mergeCell ref="M144:M145"/>
    <mergeCell ref="N144:N145"/>
    <mergeCell ref="O144:O145"/>
    <mergeCell ref="P144:P145"/>
    <mergeCell ref="AY144:AY145"/>
    <mergeCell ref="AY127:AY128"/>
    <mergeCell ref="B129:AY129"/>
    <mergeCell ref="A130:A131"/>
    <mergeCell ref="B130:B131"/>
    <mergeCell ref="C130:C131"/>
    <mergeCell ref="D130:D131"/>
    <mergeCell ref="E130:E131"/>
    <mergeCell ref="F130:F131"/>
    <mergeCell ref="G130:G131"/>
    <mergeCell ref="H130:H131"/>
    <mergeCell ref="I130:I131"/>
    <mergeCell ref="J130:J131"/>
    <mergeCell ref="O140:O141"/>
    <mergeCell ref="P140:P141"/>
    <mergeCell ref="AY140:AY141"/>
    <mergeCell ref="A142:A143"/>
    <mergeCell ref="B142:B143"/>
    <mergeCell ref="C142:C143"/>
    <mergeCell ref="D142:D143"/>
    <mergeCell ref="E142:E143"/>
    <mergeCell ref="F142:F143"/>
    <mergeCell ref="G142:G143"/>
    <mergeCell ref="I140:I141"/>
    <mergeCell ref="J140:J141"/>
    <mergeCell ref="K140:K141"/>
    <mergeCell ref="L140:L141"/>
    <mergeCell ref="M140:M141"/>
    <mergeCell ref="N140:N141"/>
    <mergeCell ref="P138:P139"/>
    <mergeCell ref="AY138:AY139"/>
    <mergeCell ref="A140:A141"/>
    <mergeCell ref="B140:B141"/>
    <mergeCell ref="A125:A126"/>
    <mergeCell ref="B125:B126"/>
    <mergeCell ref="C125:C126"/>
    <mergeCell ref="D125:D126"/>
    <mergeCell ref="E125:E126"/>
    <mergeCell ref="F125:F126"/>
    <mergeCell ref="H123:H124"/>
    <mergeCell ref="I123:I124"/>
    <mergeCell ref="J123:J124"/>
    <mergeCell ref="K123:K124"/>
    <mergeCell ref="L123:L124"/>
    <mergeCell ref="M123:M124"/>
    <mergeCell ref="B137:AY137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B136:AY136"/>
    <mergeCell ref="G125:G126"/>
    <mergeCell ref="H125:H126"/>
    <mergeCell ref="I125:I126"/>
    <mergeCell ref="J125:J126"/>
    <mergeCell ref="K125:K126"/>
    <mergeCell ref="L125:L126"/>
    <mergeCell ref="K127:K128"/>
    <mergeCell ref="L127:L128"/>
    <mergeCell ref="M127:M128"/>
    <mergeCell ref="A123:A124"/>
    <mergeCell ref="B123:B124"/>
    <mergeCell ref="C123:C124"/>
    <mergeCell ref="D123:D124"/>
    <mergeCell ref="E123:E124"/>
    <mergeCell ref="F123:F124"/>
    <mergeCell ref="G123:G124"/>
    <mergeCell ref="I121:I122"/>
    <mergeCell ref="J121:J122"/>
    <mergeCell ref="K121:K122"/>
    <mergeCell ref="L121:L122"/>
    <mergeCell ref="M121:M122"/>
    <mergeCell ref="N121:N122"/>
    <mergeCell ref="P119:P120"/>
    <mergeCell ref="AY119:AY120"/>
    <mergeCell ref="A121:A122"/>
    <mergeCell ref="B121:B122"/>
    <mergeCell ref="C121:C122"/>
    <mergeCell ref="D121:D122"/>
    <mergeCell ref="E121:E122"/>
    <mergeCell ref="F121:F122"/>
    <mergeCell ref="G121:G122"/>
    <mergeCell ref="H121:H122"/>
    <mergeCell ref="J119:J120"/>
    <mergeCell ref="K119:K120"/>
    <mergeCell ref="L119:L120"/>
    <mergeCell ref="M119:M120"/>
    <mergeCell ref="N119:N120"/>
    <mergeCell ref="O119:O120"/>
    <mergeCell ref="N123:N124"/>
    <mergeCell ref="O123:O124"/>
    <mergeCell ref="P123:P124"/>
    <mergeCell ref="A119:A120"/>
    <mergeCell ref="B119:B120"/>
    <mergeCell ref="C119:C120"/>
    <mergeCell ref="D119:D120"/>
    <mergeCell ref="E119:E120"/>
    <mergeCell ref="F119:F120"/>
    <mergeCell ref="G119:G120"/>
    <mergeCell ref="H119:H120"/>
    <mergeCell ref="I119:I120"/>
    <mergeCell ref="L116:L117"/>
    <mergeCell ref="M116:M117"/>
    <mergeCell ref="N116:N117"/>
    <mergeCell ref="O116:O117"/>
    <mergeCell ref="P116:P117"/>
    <mergeCell ref="AY116:AY117"/>
    <mergeCell ref="F116:F117"/>
    <mergeCell ref="G116:G117"/>
    <mergeCell ref="H116:H117"/>
    <mergeCell ref="I116:I117"/>
    <mergeCell ref="J116:J117"/>
    <mergeCell ref="K116:K117"/>
    <mergeCell ref="M114:M115"/>
    <mergeCell ref="N114:N115"/>
    <mergeCell ref="O114:O115"/>
    <mergeCell ref="P114:P115"/>
    <mergeCell ref="AY114:AY115"/>
    <mergeCell ref="A116:A117"/>
    <mergeCell ref="B116:B117"/>
    <mergeCell ref="C116:C117"/>
    <mergeCell ref="D116:D117"/>
    <mergeCell ref="E116:E117"/>
    <mergeCell ref="G114:G115"/>
    <mergeCell ref="H114:H115"/>
    <mergeCell ref="I114:I115"/>
    <mergeCell ref="J114:J115"/>
    <mergeCell ref="K114:K115"/>
    <mergeCell ref="L114:L115"/>
    <mergeCell ref="N112:N113"/>
    <mergeCell ref="O112:O113"/>
    <mergeCell ref="P112:P113"/>
    <mergeCell ref="AY112:AY113"/>
    <mergeCell ref="A114:A115"/>
    <mergeCell ref="B114:B115"/>
    <mergeCell ref="C114:C115"/>
    <mergeCell ref="D114:D115"/>
    <mergeCell ref="E114:E115"/>
    <mergeCell ref="F114:F115"/>
    <mergeCell ref="H112:H113"/>
    <mergeCell ref="I112:I113"/>
    <mergeCell ref="J112:J113"/>
    <mergeCell ref="K112:K113"/>
    <mergeCell ref="L112:L113"/>
    <mergeCell ref="M112:M113"/>
    <mergeCell ref="O110:O111"/>
    <mergeCell ref="P110:P111"/>
    <mergeCell ref="AY110:AY111"/>
    <mergeCell ref="A112:A113"/>
    <mergeCell ref="B112:B113"/>
    <mergeCell ref="C112:C113"/>
    <mergeCell ref="D112:D113"/>
    <mergeCell ref="E112:E113"/>
    <mergeCell ref="F112:F113"/>
    <mergeCell ref="G112:G113"/>
    <mergeCell ref="I110:I111"/>
    <mergeCell ref="J110:J111"/>
    <mergeCell ref="K110:K111"/>
    <mergeCell ref="L110:L111"/>
    <mergeCell ref="M110:M111"/>
    <mergeCell ref="N110:N111"/>
    <mergeCell ref="P108:P109"/>
    <mergeCell ref="AY108:AY109"/>
    <mergeCell ref="A110:A111"/>
    <mergeCell ref="B110:B111"/>
    <mergeCell ref="C110:C111"/>
    <mergeCell ref="D110:D111"/>
    <mergeCell ref="E110:E111"/>
    <mergeCell ref="F110:F111"/>
    <mergeCell ref="G110:G111"/>
    <mergeCell ref="H110:H111"/>
    <mergeCell ref="J108:J109"/>
    <mergeCell ref="K108:K109"/>
    <mergeCell ref="L108:L109"/>
    <mergeCell ref="M108:M109"/>
    <mergeCell ref="N108:N109"/>
    <mergeCell ref="O108:O109"/>
    <mergeCell ref="B107:AY107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L105:L106"/>
    <mergeCell ref="M105:M106"/>
    <mergeCell ref="N105:N106"/>
    <mergeCell ref="O105:O106"/>
    <mergeCell ref="P105:P106"/>
    <mergeCell ref="AY105:AY106"/>
    <mergeCell ref="F105:F106"/>
    <mergeCell ref="G105:G106"/>
    <mergeCell ref="H105:H106"/>
    <mergeCell ref="I105:I106"/>
    <mergeCell ref="J105:J106"/>
    <mergeCell ref="K105:K106"/>
    <mergeCell ref="R108:R109"/>
    <mergeCell ref="M103:M104"/>
    <mergeCell ref="N103:N104"/>
    <mergeCell ref="O103:O104"/>
    <mergeCell ref="P103:P104"/>
    <mergeCell ref="AY103:AY104"/>
    <mergeCell ref="A105:A106"/>
    <mergeCell ref="B105:B106"/>
    <mergeCell ref="C105:C106"/>
    <mergeCell ref="D105:D106"/>
    <mergeCell ref="E105:E106"/>
    <mergeCell ref="G103:G104"/>
    <mergeCell ref="H103:H104"/>
    <mergeCell ref="I103:I104"/>
    <mergeCell ref="J103:J104"/>
    <mergeCell ref="K103:K104"/>
    <mergeCell ref="L103:L104"/>
    <mergeCell ref="A103:A104"/>
    <mergeCell ref="B103:B104"/>
    <mergeCell ref="C103:C104"/>
    <mergeCell ref="D103:D104"/>
    <mergeCell ref="E103:E104"/>
    <mergeCell ref="F103:F104"/>
    <mergeCell ref="R103:R104"/>
    <mergeCell ref="R105:R106"/>
    <mergeCell ref="M101:M102"/>
    <mergeCell ref="N101:N102"/>
    <mergeCell ref="O101:O102"/>
    <mergeCell ref="P101:P102"/>
    <mergeCell ref="AY101:AY102"/>
    <mergeCell ref="F101:F102"/>
    <mergeCell ref="G101:G102"/>
    <mergeCell ref="H101:H102"/>
    <mergeCell ref="I101:I102"/>
    <mergeCell ref="J101:J102"/>
    <mergeCell ref="K101:K102"/>
    <mergeCell ref="M99:M100"/>
    <mergeCell ref="N99:N100"/>
    <mergeCell ref="O99:O100"/>
    <mergeCell ref="P99:P100"/>
    <mergeCell ref="AY99:AY100"/>
    <mergeCell ref="R99:R100"/>
    <mergeCell ref="R101:R102"/>
    <mergeCell ref="A101:A102"/>
    <mergeCell ref="B101:B102"/>
    <mergeCell ref="C101:C102"/>
    <mergeCell ref="D101:D102"/>
    <mergeCell ref="E101:E102"/>
    <mergeCell ref="G99:G100"/>
    <mergeCell ref="H99:H100"/>
    <mergeCell ref="I99:I100"/>
    <mergeCell ref="J99:J100"/>
    <mergeCell ref="K99:K100"/>
    <mergeCell ref="L99:L100"/>
    <mergeCell ref="A99:A100"/>
    <mergeCell ref="B99:B100"/>
    <mergeCell ref="C99:C100"/>
    <mergeCell ref="D99:D100"/>
    <mergeCell ref="E99:E100"/>
    <mergeCell ref="F99:F100"/>
    <mergeCell ref="L101:L102"/>
    <mergeCell ref="M97:M98"/>
    <mergeCell ref="N97:N98"/>
    <mergeCell ref="O97:O98"/>
    <mergeCell ref="P97:P98"/>
    <mergeCell ref="AY97:AY98"/>
    <mergeCell ref="F97:F98"/>
    <mergeCell ref="G97:G98"/>
    <mergeCell ref="H97:H98"/>
    <mergeCell ref="I97:I98"/>
    <mergeCell ref="J97:J98"/>
    <mergeCell ref="K97:K98"/>
    <mergeCell ref="M95:M96"/>
    <mergeCell ref="N95:N96"/>
    <mergeCell ref="O95:O96"/>
    <mergeCell ref="P95:P96"/>
    <mergeCell ref="AY95:AY96"/>
    <mergeCell ref="R95:R96"/>
    <mergeCell ref="R97:R98"/>
    <mergeCell ref="A97:A98"/>
    <mergeCell ref="B97:B98"/>
    <mergeCell ref="C97:C98"/>
    <mergeCell ref="D97:D98"/>
    <mergeCell ref="E97:E98"/>
    <mergeCell ref="G95:G96"/>
    <mergeCell ref="H95:H96"/>
    <mergeCell ref="I95:I96"/>
    <mergeCell ref="J95:J96"/>
    <mergeCell ref="K95:K96"/>
    <mergeCell ref="L95:L96"/>
    <mergeCell ref="A95:A96"/>
    <mergeCell ref="B95:B96"/>
    <mergeCell ref="C95:C96"/>
    <mergeCell ref="D95:D96"/>
    <mergeCell ref="E95:E96"/>
    <mergeCell ref="F95:F96"/>
    <mergeCell ref="L97:L98"/>
    <mergeCell ref="M93:M94"/>
    <mergeCell ref="N93:N94"/>
    <mergeCell ref="O93:O94"/>
    <mergeCell ref="P93:P94"/>
    <mergeCell ref="AY93:AY94"/>
    <mergeCell ref="F93:F94"/>
    <mergeCell ref="G93:G94"/>
    <mergeCell ref="H93:H94"/>
    <mergeCell ref="I93:I94"/>
    <mergeCell ref="J93:J94"/>
    <mergeCell ref="K93:K94"/>
    <mergeCell ref="M91:M92"/>
    <mergeCell ref="N91:N92"/>
    <mergeCell ref="O91:O92"/>
    <mergeCell ref="P91:P92"/>
    <mergeCell ref="AY91:AY92"/>
    <mergeCell ref="R93:R94"/>
    <mergeCell ref="A93:A94"/>
    <mergeCell ref="B93:B94"/>
    <mergeCell ref="C93:C94"/>
    <mergeCell ref="D93:D94"/>
    <mergeCell ref="E93:E94"/>
    <mergeCell ref="G91:G92"/>
    <mergeCell ref="H91:H92"/>
    <mergeCell ref="I91:I92"/>
    <mergeCell ref="J91:J92"/>
    <mergeCell ref="K91:K92"/>
    <mergeCell ref="L91:L92"/>
    <mergeCell ref="A91:A92"/>
    <mergeCell ref="B91:B92"/>
    <mergeCell ref="C91:C92"/>
    <mergeCell ref="D91:D92"/>
    <mergeCell ref="E91:E92"/>
    <mergeCell ref="F91:F92"/>
    <mergeCell ref="L93:L94"/>
    <mergeCell ref="F87:F88"/>
    <mergeCell ref="L89:L90"/>
    <mergeCell ref="M89:M90"/>
    <mergeCell ref="N89:N90"/>
    <mergeCell ref="O89:O90"/>
    <mergeCell ref="P89:P90"/>
    <mergeCell ref="AY89:AY90"/>
    <mergeCell ref="F89:F90"/>
    <mergeCell ref="G89:G90"/>
    <mergeCell ref="H89:H90"/>
    <mergeCell ref="I89:I90"/>
    <mergeCell ref="J89:J90"/>
    <mergeCell ref="K89:K90"/>
    <mergeCell ref="M87:M88"/>
    <mergeCell ref="N87:N88"/>
    <mergeCell ref="O87:O88"/>
    <mergeCell ref="P87:P88"/>
    <mergeCell ref="AY87:AY88"/>
    <mergeCell ref="M85:M86"/>
    <mergeCell ref="N85:N86"/>
    <mergeCell ref="O85:O86"/>
    <mergeCell ref="P85:P86"/>
    <mergeCell ref="AY85:AY86"/>
    <mergeCell ref="F85:F86"/>
    <mergeCell ref="G85:G86"/>
    <mergeCell ref="H85:H86"/>
    <mergeCell ref="I85:I86"/>
    <mergeCell ref="J85:J86"/>
    <mergeCell ref="K85:K86"/>
    <mergeCell ref="M83:M84"/>
    <mergeCell ref="N83:N84"/>
    <mergeCell ref="O83:O84"/>
    <mergeCell ref="P83:P84"/>
    <mergeCell ref="AY83:AY84"/>
    <mergeCell ref="A89:A90"/>
    <mergeCell ref="B89:B90"/>
    <mergeCell ref="C89:C90"/>
    <mergeCell ref="D89:D90"/>
    <mergeCell ref="E89:E90"/>
    <mergeCell ref="G87:G88"/>
    <mergeCell ref="H87:H88"/>
    <mergeCell ref="I87:I88"/>
    <mergeCell ref="J87:J88"/>
    <mergeCell ref="K87:K88"/>
    <mergeCell ref="L87:L88"/>
    <mergeCell ref="A87:A88"/>
    <mergeCell ref="B87:B88"/>
    <mergeCell ref="C87:C88"/>
    <mergeCell ref="D87:D88"/>
    <mergeCell ref="E87:E88"/>
    <mergeCell ref="A85:A86"/>
    <mergeCell ref="B85:B86"/>
    <mergeCell ref="C85:C86"/>
    <mergeCell ref="D85:D86"/>
    <mergeCell ref="E85:E86"/>
    <mergeCell ref="G83:G84"/>
    <mergeCell ref="H83:H84"/>
    <mergeCell ref="I83:I84"/>
    <mergeCell ref="J83:J84"/>
    <mergeCell ref="K83:K84"/>
    <mergeCell ref="L83:L84"/>
    <mergeCell ref="A83:A84"/>
    <mergeCell ref="B83:B84"/>
    <mergeCell ref="C83:C84"/>
    <mergeCell ref="D83:D84"/>
    <mergeCell ref="E83:E84"/>
    <mergeCell ref="F83:F84"/>
    <mergeCell ref="L85:L86"/>
    <mergeCell ref="B82:AY82"/>
    <mergeCell ref="G63:G64"/>
    <mergeCell ref="H63:H64"/>
    <mergeCell ref="I63:I64"/>
    <mergeCell ref="J63:J64"/>
    <mergeCell ref="K63:K64"/>
    <mergeCell ref="L63:L64"/>
    <mergeCell ref="B65:AY65"/>
    <mergeCell ref="C66:C67"/>
    <mergeCell ref="D66:D67"/>
    <mergeCell ref="N61:N62"/>
    <mergeCell ref="O61:O62"/>
    <mergeCell ref="P61:P62"/>
    <mergeCell ref="AY61:AY62"/>
    <mergeCell ref="M63:M64"/>
    <mergeCell ref="N63:N64"/>
    <mergeCell ref="O63:O64"/>
    <mergeCell ref="P63:P64"/>
    <mergeCell ref="AY63:AY64"/>
    <mergeCell ref="K66:K67"/>
    <mergeCell ref="L66:L67"/>
    <mergeCell ref="M66:M67"/>
    <mergeCell ref="N66:N67"/>
    <mergeCell ref="O66:O67"/>
    <mergeCell ref="P66:P67"/>
    <mergeCell ref="E66:E67"/>
    <mergeCell ref="F66:F67"/>
    <mergeCell ref="G66:G67"/>
    <mergeCell ref="H66:H67"/>
    <mergeCell ref="I66:I67"/>
    <mergeCell ref="J66:J67"/>
    <mergeCell ref="L70:L71"/>
    <mergeCell ref="A63:A64"/>
    <mergeCell ref="B63:B64"/>
    <mergeCell ref="C63:C64"/>
    <mergeCell ref="D63:D64"/>
    <mergeCell ref="E63:E64"/>
    <mergeCell ref="F63:F64"/>
    <mergeCell ref="H61:H62"/>
    <mergeCell ref="I61:I62"/>
    <mergeCell ref="J61:J62"/>
    <mergeCell ref="K61:K62"/>
    <mergeCell ref="L61:L62"/>
    <mergeCell ref="M61:M62"/>
    <mergeCell ref="O59:O60"/>
    <mergeCell ref="P59:P60"/>
    <mergeCell ref="AY59:AY60"/>
    <mergeCell ref="A61:A62"/>
    <mergeCell ref="B61:B62"/>
    <mergeCell ref="C61:C62"/>
    <mergeCell ref="D61:D62"/>
    <mergeCell ref="E61:E62"/>
    <mergeCell ref="F61:F62"/>
    <mergeCell ref="G61:G62"/>
    <mergeCell ref="I59:I60"/>
    <mergeCell ref="J59:J60"/>
    <mergeCell ref="K59:K60"/>
    <mergeCell ref="L59:L60"/>
    <mergeCell ref="M59:M60"/>
    <mergeCell ref="N59:N60"/>
    <mergeCell ref="B57:AY57"/>
    <mergeCell ref="B58:AY58"/>
    <mergeCell ref="A59:A60"/>
    <mergeCell ref="B59:B60"/>
    <mergeCell ref="C59:C60"/>
    <mergeCell ref="D59:D60"/>
    <mergeCell ref="E59:E60"/>
    <mergeCell ref="F59:F60"/>
    <mergeCell ref="G59:G60"/>
    <mergeCell ref="H59:H60"/>
    <mergeCell ref="AY44:AY45"/>
    <mergeCell ref="B46:AY46"/>
    <mergeCell ref="I44:I45"/>
    <mergeCell ref="J44:J45"/>
    <mergeCell ref="K44:K45"/>
    <mergeCell ref="L44:L45"/>
    <mergeCell ref="G44:G45"/>
    <mergeCell ref="H44:H45"/>
    <mergeCell ref="A44:A45"/>
    <mergeCell ref="B44:B45"/>
    <mergeCell ref="C44:C45"/>
    <mergeCell ref="D44:D45"/>
    <mergeCell ref="E44:E45"/>
    <mergeCell ref="F44:F45"/>
    <mergeCell ref="K49:K50"/>
    <mergeCell ref="L49:L50"/>
    <mergeCell ref="M49:M50"/>
    <mergeCell ref="N49:N50"/>
    <mergeCell ref="O49:O50"/>
    <mergeCell ref="P49:P50"/>
    <mergeCell ref="E51:E52"/>
    <mergeCell ref="F51:F52"/>
    <mergeCell ref="N42:N43"/>
    <mergeCell ref="O42:O43"/>
    <mergeCell ref="M44:M45"/>
    <mergeCell ref="N44:N45"/>
    <mergeCell ref="R42:R43"/>
    <mergeCell ref="AY42:AY43"/>
    <mergeCell ref="O44:O45"/>
    <mergeCell ref="P44:P45"/>
    <mergeCell ref="Q44:Q45"/>
    <mergeCell ref="R44:R45"/>
    <mergeCell ref="P42:P43"/>
    <mergeCell ref="Q42:Q43"/>
    <mergeCell ref="F42:F43"/>
    <mergeCell ref="G42:G43"/>
    <mergeCell ref="H42:H43"/>
    <mergeCell ref="I42:I43"/>
    <mergeCell ref="J42:J43"/>
    <mergeCell ref="K42:K43"/>
    <mergeCell ref="L42:L43"/>
    <mergeCell ref="M42:M43"/>
    <mergeCell ref="O40:O41"/>
    <mergeCell ref="P40:P41"/>
    <mergeCell ref="Q40:Q41"/>
    <mergeCell ref="R40:R41"/>
    <mergeCell ref="AY40:AY41"/>
    <mergeCell ref="A42:A43"/>
    <mergeCell ref="B42:B43"/>
    <mergeCell ref="C42:C43"/>
    <mergeCell ref="D42:D43"/>
    <mergeCell ref="E42:E43"/>
    <mergeCell ref="I40:I41"/>
    <mergeCell ref="J40:J41"/>
    <mergeCell ref="K40:K41"/>
    <mergeCell ref="L40:L41"/>
    <mergeCell ref="M40:M41"/>
    <mergeCell ref="N40:N41"/>
    <mergeCell ref="R38:R39"/>
    <mergeCell ref="AY38:AY39"/>
    <mergeCell ref="A40:A41"/>
    <mergeCell ref="B40:B41"/>
    <mergeCell ref="C40:C41"/>
    <mergeCell ref="D40:D41"/>
    <mergeCell ref="E40:E41"/>
    <mergeCell ref="F40:F41"/>
    <mergeCell ref="G40:G41"/>
    <mergeCell ref="H40:H41"/>
    <mergeCell ref="L38:L39"/>
    <mergeCell ref="M38:M39"/>
    <mergeCell ref="N38:N39"/>
    <mergeCell ref="O38:O39"/>
    <mergeCell ref="P38:P39"/>
    <mergeCell ref="Q38:Q39"/>
    <mergeCell ref="F38:F39"/>
    <mergeCell ref="G38:G39"/>
    <mergeCell ref="H38:H39"/>
    <mergeCell ref="I38:I39"/>
    <mergeCell ref="J38:J39"/>
    <mergeCell ref="K38:K39"/>
    <mergeCell ref="O36:O37"/>
    <mergeCell ref="P36:P37"/>
    <mergeCell ref="Q36:Q37"/>
    <mergeCell ref="R36:R37"/>
    <mergeCell ref="AY36:AY37"/>
    <mergeCell ref="A38:A39"/>
    <mergeCell ref="B38:B39"/>
    <mergeCell ref="C38:C39"/>
    <mergeCell ref="D38:D39"/>
    <mergeCell ref="E38:E39"/>
    <mergeCell ref="I36:I37"/>
    <mergeCell ref="J36:J37"/>
    <mergeCell ref="K36:K37"/>
    <mergeCell ref="L36:L37"/>
    <mergeCell ref="M36:M37"/>
    <mergeCell ref="N36:N37"/>
    <mergeCell ref="R34:R35"/>
    <mergeCell ref="AY34:AY35"/>
    <mergeCell ref="A36:A37"/>
    <mergeCell ref="B36:B37"/>
    <mergeCell ref="C36:C37"/>
    <mergeCell ref="D36:D37"/>
    <mergeCell ref="E36:E37"/>
    <mergeCell ref="F36:F37"/>
    <mergeCell ref="G36:G37"/>
    <mergeCell ref="H36:H37"/>
    <mergeCell ref="L34:L35"/>
    <mergeCell ref="M34:M35"/>
    <mergeCell ref="N34:N35"/>
    <mergeCell ref="O34:O35"/>
    <mergeCell ref="P34:P35"/>
    <mergeCell ref="Q34:Q35"/>
    <mergeCell ref="F34:F35"/>
    <mergeCell ref="G34:G35"/>
    <mergeCell ref="H34:H35"/>
    <mergeCell ref="I34:I35"/>
    <mergeCell ref="J34:J35"/>
    <mergeCell ref="K34:K35"/>
    <mergeCell ref="O32:O33"/>
    <mergeCell ref="P32:P33"/>
    <mergeCell ref="Q32:Q33"/>
    <mergeCell ref="R32:R33"/>
    <mergeCell ref="AY32:AY33"/>
    <mergeCell ref="A34:A35"/>
    <mergeCell ref="B34:B35"/>
    <mergeCell ref="C34:C35"/>
    <mergeCell ref="D34:D35"/>
    <mergeCell ref="E34:E35"/>
    <mergeCell ref="I32:I33"/>
    <mergeCell ref="J32:J33"/>
    <mergeCell ref="K32:K33"/>
    <mergeCell ref="L32:L33"/>
    <mergeCell ref="M32:M33"/>
    <mergeCell ref="N32:N33"/>
    <mergeCell ref="AY29:AY30"/>
    <mergeCell ref="B31:AY31"/>
    <mergeCell ref="A32:A33"/>
    <mergeCell ref="B32:B33"/>
    <mergeCell ref="C32:C33"/>
    <mergeCell ref="D32:D33"/>
    <mergeCell ref="E32:E33"/>
    <mergeCell ref="F32:F33"/>
    <mergeCell ref="G32:G33"/>
    <mergeCell ref="H32:H33"/>
    <mergeCell ref="M29:M30"/>
    <mergeCell ref="N29:N30"/>
    <mergeCell ref="O29:O30"/>
    <mergeCell ref="P29:P30"/>
    <mergeCell ref="Q29:Q30"/>
    <mergeCell ref="R29:R30"/>
    <mergeCell ref="D21:D22"/>
    <mergeCell ref="E21:E22"/>
    <mergeCell ref="G29:G30"/>
    <mergeCell ref="H29:H30"/>
    <mergeCell ref="I29:I30"/>
    <mergeCell ref="J29:J30"/>
    <mergeCell ref="K29:K30"/>
    <mergeCell ref="L29:L30"/>
    <mergeCell ref="P27:P28"/>
    <mergeCell ref="Q27:Q28"/>
    <mergeCell ref="R27:R28"/>
    <mergeCell ref="AY27:AY28"/>
    <mergeCell ref="A29:A30"/>
    <mergeCell ref="B29:B30"/>
    <mergeCell ref="C29:C30"/>
    <mergeCell ref="D29:D30"/>
    <mergeCell ref="E29:E30"/>
    <mergeCell ref="F29:F30"/>
    <mergeCell ref="J27:J28"/>
    <mergeCell ref="K27:K28"/>
    <mergeCell ref="L27:L28"/>
    <mergeCell ref="M27:M28"/>
    <mergeCell ref="N27:N28"/>
    <mergeCell ref="O27:O28"/>
    <mergeCell ref="AY25:AY26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M25:M26"/>
    <mergeCell ref="N25:N26"/>
    <mergeCell ref="O25:O26"/>
    <mergeCell ref="P25:P26"/>
    <mergeCell ref="Q25:Q26"/>
    <mergeCell ref="R25:R26"/>
    <mergeCell ref="G25:G26"/>
    <mergeCell ref="H25:H26"/>
    <mergeCell ref="I25:I26"/>
    <mergeCell ref="J25:J26"/>
    <mergeCell ref="K25:K26"/>
    <mergeCell ref="L25:L26"/>
    <mergeCell ref="A25:A26"/>
    <mergeCell ref="B25:B26"/>
    <mergeCell ref="C25:C26"/>
    <mergeCell ref="D25:D26"/>
    <mergeCell ref="E25:E26"/>
    <mergeCell ref="F25:F26"/>
    <mergeCell ref="R19:R20"/>
    <mergeCell ref="G19:G20"/>
    <mergeCell ref="H19:H20"/>
    <mergeCell ref="I19:I20"/>
    <mergeCell ref="J19:J20"/>
    <mergeCell ref="K19:K20"/>
    <mergeCell ref="L19:L20"/>
    <mergeCell ref="M19:M20"/>
    <mergeCell ref="N19:N20"/>
    <mergeCell ref="P17:P18"/>
    <mergeCell ref="Q17:Q18"/>
    <mergeCell ref="R17:R18"/>
    <mergeCell ref="B23:AY23"/>
    <mergeCell ref="B24:AY24"/>
    <mergeCell ref="J21:J22"/>
    <mergeCell ref="K21:K22"/>
    <mergeCell ref="L21:L22"/>
    <mergeCell ref="M21:M22"/>
    <mergeCell ref="H21:H22"/>
    <mergeCell ref="I21:I22"/>
    <mergeCell ref="F21:F22"/>
    <mergeCell ref="G21:G22"/>
    <mergeCell ref="P21:P22"/>
    <mergeCell ref="Q21:Q22"/>
    <mergeCell ref="R21:R22"/>
    <mergeCell ref="AY21:AY22"/>
    <mergeCell ref="O19:O20"/>
    <mergeCell ref="P19:P20"/>
    <mergeCell ref="N21:N22"/>
    <mergeCell ref="AY17:AY18"/>
    <mergeCell ref="O21:O22"/>
    <mergeCell ref="AY19:AY20"/>
    <mergeCell ref="A19:A20"/>
    <mergeCell ref="B19:B20"/>
    <mergeCell ref="C19:C20"/>
    <mergeCell ref="D19:D20"/>
    <mergeCell ref="E19:E20"/>
    <mergeCell ref="F19:F20"/>
    <mergeCell ref="J17:J18"/>
    <mergeCell ref="K17:K18"/>
    <mergeCell ref="L17:L18"/>
    <mergeCell ref="M17:M18"/>
    <mergeCell ref="N17:N18"/>
    <mergeCell ref="O17:O18"/>
    <mergeCell ref="AY15:AY16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M15:M16"/>
    <mergeCell ref="N15:N16"/>
    <mergeCell ref="O15:O16"/>
    <mergeCell ref="P15:P16"/>
    <mergeCell ref="Q15:Q16"/>
    <mergeCell ref="R15:R16"/>
    <mergeCell ref="G15:G16"/>
    <mergeCell ref="H15:H16"/>
    <mergeCell ref="I15:I16"/>
    <mergeCell ref="Q19:Q20"/>
    <mergeCell ref="AY8:AY10"/>
    <mergeCell ref="E9:G9"/>
    <mergeCell ref="H9:J9"/>
    <mergeCell ref="M8:M10"/>
    <mergeCell ref="N8:N10"/>
    <mergeCell ref="O8:P9"/>
    <mergeCell ref="Q8:Q10"/>
    <mergeCell ref="R8:R10"/>
    <mergeCell ref="S8:S10"/>
    <mergeCell ref="A8:A10"/>
    <mergeCell ref="B8:B10"/>
    <mergeCell ref="C8:C10"/>
    <mergeCell ref="D8:D10"/>
    <mergeCell ref="E8:J8"/>
    <mergeCell ref="K8:L9"/>
    <mergeCell ref="J15:J16"/>
    <mergeCell ref="K15:K16"/>
    <mergeCell ref="L15:L16"/>
    <mergeCell ref="P13:P14"/>
    <mergeCell ref="Q13:Q14"/>
    <mergeCell ref="R13:R14"/>
    <mergeCell ref="AY13:AY14"/>
    <mergeCell ref="A15:A16"/>
    <mergeCell ref="B15:B16"/>
    <mergeCell ref="C15:C16"/>
    <mergeCell ref="D15:D16"/>
    <mergeCell ref="E15:E16"/>
    <mergeCell ref="F15:F16"/>
    <mergeCell ref="J13:J14"/>
    <mergeCell ref="K13:K14"/>
    <mergeCell ref="L13:L14"/>
    <mergeCell ref="M13:M14"/>
    <mergeCell ref="AV4:AX4"/>
    <mergeCell ref="A5:D5"/>
    <mergeCell ref="G5:J5"/>
    <mergeCell ref="AV5:AX5"/>
    <mergeCell ref="A6:D6"/>
    <mergeCell ref="AV6:AX6"/>
    <mergeCell ref="A7:D7"/>
    <mergeCell ref="AV7:AX7"/>
    <mergeCell ref="F55:F56"/>
    <mergeCell ref="G55:G56"/>
    <mergeCell ref="B47:AY47"/>
    <mergeCell ref="B48:AY48"/>
    <mergeCell ref="A49:A50"/>
    <mergeCell ref="A51:A52"/>
    <mergeCell ref="A53:A54"/>
    <mergeCell ref="B49:B50"/>
    <mergeCell ref="C49:C50"/>
    <mergeCell ref="B51:B52"/>
    <mergeCell ref="C53:C54"/>
    <mergeCell ref="A55:A56"/>
    <mergeCell ref="B55:B56"/>
    <mergeCell ref="C55:C56"/>
    <mergeCell ref="D49:D50"/>
    <mergeCell ref="E49:E50"/>
    <mergeCell ref="C51:C52"/>
    <mergeCell ref="B53:B54"/>
    <mergeCell ref="F49:F50"/>
    <mergeCell ref="G49:G50"/>
    <mergeCell ref="H49:H50"/>
    <mergeCell ref="I49:I50"/>
    <mergeCell ref="J49:J50"/>
    <mergeCell ref="B12:AY12"/>
    <mergeCell ref="J51:J52"/>
    <mergeCell ref="K51:K52"/>
    <mergeCell ref="L51:L52"/>
    <mergeCell ref="M51:M52"/>
    <mergeCell ref="N51:N52"/>
    <mergeCell ref="O51:O52"/>
    <mergeCell ref="P51:P52"/>
    <mergeCell ref="E53:E54"/>
    <mergeCell ref="F53:F54"/>
    <mergeCell ref="G53:G54"/>
    <mergeCell ref="H53:H54"/>
    <mergeCell ref="I53:I54"/>
    <mergeCell ref="J53:J54"/>
    <mergeCell ref="K53:K54"/>
    <mergeCell ref="L53:L54"/>
    <mergeCell ref="M53:M54"/>
    <mergeCell ref="A4:AU4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T8:AX9"/>
    <mergeCell ref="N13:N14"/>
    <mergeCell ref="O13:O14"/>
    <mergeCell ref="A21:A22"/>
    <mergeCell ref="B21:B22"/>
    <mergeCell ref="C21:C22"/>
    <mergeCell ref="J55:J56"/>
    <mergeCell ref="K55:K56"/>
    <mergeCell ref="N55:N56"/>
    <mergeCell ref="O55:O56"/>
    <mergeCell ref="L55:L56"/>
    <mergeCell ref="M55:M56"/>
    <mergeCell ref="P55:P56"/>
    <mergeCell ref="D51:D52"/>
    <mergeCell ref="D53:D54"/>
    <mergeCell ref="D55:D56"/>
    <mergeCell ref="N53:N54"/>
    <mergeCell ref="O53:O54"/>
    <mergeCell ref="P53:P54"/>
    <mergeCell ref="E55:E56"/>
    <mergeCell ref="H55:H56"/>
    <mergeCell ref="I55:I56"/>
    <mergeCell ref="A127:A128"/>
    <mergeCell ref="B127:B128"/>
    <mergeCell ref="C127:C128"/>
    <mergeCell ref="D127:D128"/>
    <mergeCell ref="E127:E128"/>
    <mergeCell ref="F127:F128"/>
    <mergeCell ref="N127:N128"/>
    <mergeCell ref="O127:O128"/>
    <mergeCell ref="P127:P128"/>
    <mergeCell ref="G127:G128"/>
    <mergeCell ref="H127:H128"/>
    <mergeCell ref="I127:I128"/>
    <mergeCell ref="J127:J128"/>
    <mergeCell ref="G51:G52"/>
    <mergeCell ref="H51:H52"/>
    <mergeCell ref="I51:I52"/>
    <mergeCell ref="K130:K131"/>
    <mergeCell ref="L130:L131"/>
    <mergeCell ref="M130:M131"/>
    <mergeCell ref="N130:N131"/>
    <mergeCell ref="O130:O131"/>
    <mergeCell ref="P130:P131"/>
    <mergeCell ref="AY130:AY131"/>
    <mergeCell ref="A132:A133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K132:K133"/>
    <mergeCell ref="L132:L133"/>
    <mergeCell ref="M132:M133"/>
    <mergeCell ref="N132:N133"/>
    <mergeCell ref="O132:O133"/>
    <mergeCell ref="P132:P133"/>
    <mergeCell ref="AY132:AY133"/>
    <mergeCell ref="L134:L135"/>
    <mergeCell ref="A134:A135"/>
    <mergeCell ref="B134:B135"/>
    <mergeCell ref="C134:C135"/>
    <mergeCell ref="D134:D135"/>
    <mergeCell ref="E134:E135"/>
    <mergeCell ref="F134:F135"/>
    <mergeCell ref="M134:M135"/>
    <mergeCell ref="N134:N135"/>
    <mergeCell ref="O134:O135"/>
    <mergeCell ref="P134:P135"/>
    <mergeCell ref="AY134:AY135"/>
    <mergeCell ref="G134:G135"/>
    <mergeCell ref="H134:H135"/>
    <mergeCell ref="I134:I135"/>
    <mergeCell ref="J134:J135"/>
    <mergeCell ref="K134:K135"/>
    <mergeCell ref="E183:E184"/>
    <mergeCell ref="F183:F184"/>
    <mergeCell ref="M183:M184"/>
    <mergeCell ref="N183:N184"/>
    <mergeCell ref="O183:O184"/>
    <mergeCell ref="P183:P184"/>
    <mergeCell ref="AY183:AY184"/>
    <mergeCell ref="B185:AY185"/>
    <mergeCell ref="G183:G184"/>
    <mergeCell ref="H183:H184"/>
    <mergeCell ref="I183:I184"/>
    <mergeCell ref="J183:J184"/>
    <mergeCell ref="R49:R50"/>
    <mergeCell ref="R51:R52"/>
    <mergeCell ref="R53:R54"/>
    <mergeCell ref="R55:R56"/>
    <mergeCell ref="R59:R60"/>
    <mergeCell ref="R61:R62"/>
    <mergeCell ref="R63:R64"/>
    <mergeCell ref="R66:R67"/>
    <mergeCell ref="R68:R69"/>
    <mergeCell ref="R70:R71"/>
    <mergeCell ref="R72:R73"/>
    <mergeCell ref="R74:R75"/>
    <mergeCell ref="R76:R77"/>
    <mergeCell ref="R78:R79"/>
    <mergeCell ref="R80:R81"/>
    <mergeCell ref="R83:R84"/>
    <mergeCell ref="R85:R86"/>
    <mergeCell ref="R87:R88"/>
    <mergeCell ref="R89:R90"/>
    <mergeCell ref="R91:R92"/>
    <mergeCell ref="R183:R184"/>
    <mergeCell ref="R186:R187"/>
    <mergeCell ref="R189:R190"/>
    <mergeCell ref="R191:R192"/>
    <mergeCell ref="R193:R194"/>
    <mergeCell ref="R110:R111"/>
    <mergeCell ref="R112:R113"/>
    <mergeCell ref="R114:R115"/>
    <mergeCell ref="R116:R117"/>
    <mergeCell ref="R119:R120"/>
    <mergeCell ref="R121:R122"/>
    <mergeCell ref="R123:R124"/>
    <mergeCell ref="R125:R126"/>
    <mergeCell ref="R127:R128"/>
    <mergeCell ref="R130:R131"/>
    <mergeCell ref="R132:R133"/>
    <mergeCell ref="R134:R135"/>
    <mergeCell ref="R138:R139"/>
    <mergeCell ref="R140:R141"/>
    <mergeCell ref="R142:R143"/>
    <mergeCell ref="R144:R145"/>
    <mergeCell ref="R147:R148"/>
    <mergeCell ref="B118:AY118"/>
    <mergeCell ref="O121:O122"/>
    <mergeCell ref="P121:P122"/>
    <mergeCell ref="AY121:AY122"/>
    <mergeCell ref="AY123:AY124"/>
    <mergeCell ref="M125:M126"/>
    <mergeCell ref="N125:N126"/>
    <mergeCell ref="O125:O126"/>
    <mergeCell ref="P125:P126"/>
    <mergeCell ref="AY125:AY126"/>
  </mergeCells>
  <conditionalFormatting sqref="E57:J64 E82:J126 E136:J175 E195:J65536 E1:J46">
    <cfRule type="timePeriod" dxfId="179" priority="127" timePeriod="tomorrow">
      <formula>FLOOR(E1,1)=TODAY()+1</formula>
    </cfRule>
    <cfRule type="timePeriod" dxfId="178" priority="128" timePeriod="today">
      <formula>FLOOR(E1,1)=TODAY()</formula>
    </cfRule>
    <cfRule type="timePeriod" dxfId="177" priority="129" timePeriod="yesterday">
      <formula>FLOOR(E1,1)=TODAY()-1</formula>
    </cfRule>
    <cfRule type="timePeriod" dxfId="176" priority="130" timePeriod="tomorrow">
      <formula>FLOOR(E1,1)=TODAY()+1</formula>
    </cfRule>
    <cfRule type="timePeriod" dxfId="175" priority="131" timePeriod="today">
      <formula>FLOOR(E1,1)=TODAY()</formula>
    </cfRule>
    <cfRule type="timePeriod" dxfId="174" priority="132" timePeriod="yesterday">
      <formula>FLOOR(E1,1)=TODAY()-1</formula>
    </cfRule>
  </conditionalFormatting>
  <conditionalFormatting sqref="E47:J47">
    <cfRule type="timePeriod" dxfId="173" priority="121" timePeriod="tomorrow">
      <formula>FLOOR(E47,1)=TODAY()+1</formula>
    </cfRule>
    <cfRule type="timePeriod" dxfId="172" priority="122" timePeriod="today">
      <formula>FLOOR(E47,1)=TODAY()</formula>
    </cfRule>
    <cfRule type="timePeriod" dxfId="171" priority="123" timePeriod="yesterday">
      <formula>FLOOR(E47,1)=TODAY()-1</formula>
    </cfRule>
    <cfRule type="timePeriod" dxfId="170" priority="124" timePeriod="tomorrow">
      <formula>FLOOR(E47,1)=TODAY()+1</formula>
    </cfRule>
    <cfRule type="timePeriod" dxfId="169" priority="125" timePeriod="today">
      <formula>FLOOR(E47,1)=TODAY()</formula>
    </cfRule>
    <cfRule type="timePeriod" dxfId="168" priority="126" timePeriod="yesterday">
      <formula>FLOOR(E47,1)=TODAY()-1</formula>
    </cfRule>
  </conditionalFormatting>
  <conditionalFormatting sqref="E48:J48">
    <cfRule type="timePeriod" dxfId="167" priority="115" timePeriod="tomorrow">
      <formula>FLOOR(E48,1)=TODAY()+1</formula>
    </cfRule>
    <cfRule type="timePeriod" dxfId="166" priority="116" timePeriod="today">
      <formula>FLOOR(E48,1)=TODAY()</formula>
    </cfRule>
    <cfRule type="timePeriod" dxfId="165" priority="117" timePeriod="yesterday">
      <formula>FLOOR(E48,1)=TODAY()-1</formula>
    </cfRule>
    <cfRule type="timePeriod" dxfId="164" priority="118" timePeriod="tomorrow">
      <formula>FLOOR(E48,1)=TODAY()+1</formula>
    </cfRule>
    <cfRule type="timePeriod" dxfId="163" priority="119" timePeriod="today">
      <formula>FLOOR(E48,1)=TODAY()</formula>
    </cfRule>
    <cfRule type="timePeriod" dxfId="162" priority="120" timePeriod="yesterday">
      <formula>FLOOR(E48,1)=TODAY()-1</formula>
    </cfRule>
  </conditionalFormatting>
  <conditionalFormatting sqref="E49:J50">
    <cfRule type="timePeriod" dxfId="161" priority="109" timePeriod="tomorrow">
      <formula>FLOOR(E49,1)=TODAY()+1</formula>
    </cfRule>
    <cfRule type="timePeriod" dxfId="160" priority="110" timePeriod="today">
      <formula>FLOOR(E49,1)=TODAY()</formula>
    </cfRule>
    <cfRule type="timePeriod" dxfId="159" priority="111" timePeriod="yesterday">
      <formula>FLOOR(E49,1)=TODAY()-1</formula>
    </cfRule>
    <cfRule type="timePeriod" dxfId="158" priority="112" timePeriod="tomorrow">
      <formula>FLOOR(E49,1)=TODAY()+1</formula>
    </cfRule>
    <cfRule type="timePeriod" dxfId="157" priority="113" timePeriod="today">
      <formula>FLOOR(E49,1)=TODAY()</formula>
    </cfRule>
    <cfRule type="timePeriod" dxfId="156" priority="114" timePeriod="yesterday">
      <formula>FLOOR(E49,1)=TODAY()-1</formula>
    </cfRule>
  </conditionalFormatting>
  <conditionalFormatting sqref="E51:J56">
    <cfRule type="timePeriod" dxfId="155" priority="103" timePeriod="tomorrow">
      <formula>FLOOR(E51,1)=TODAY()+1</formula>
    </cfRule>
    <cfRule type="timePeriod" dxfId="154" priority="104" timePeriod="today">
      <formula>FLOOR(E51,1)=TODAY()</formula>
    </cfRule>
    <cfRule type="timePeriod" dxfId="153" priority="105" timePeriod="yesterday">
      <formula>FLOOR(E51,1)=TODAY()-1</formula>
    </cfRule>
    <cfRule type="timePeriod" dxfId="152" priority="106" timePeriod="tomorrow">
      <formula>FLOOR(E51,1)=TODAY()+1</formula>
    </cfRule>
    <cfRule type="timePeriod" dxfId="151" priority="107" timePeriod="today">
      <formula>FLOOR(E51,1)=TODAY()</formula>
    </cfRule>
    <cfRule type="timePeriod" dxfId="150" priority="108" timePeriod="yesterday">
      <formula>FLOOR(E51,1)=TODAY()-1</formula>
    </cfRule>
  </conditionalFormatting>
  <conditionalFormatting sqref="E65:J65">
    <cfRule type="timePeriod" dxfId="149" priority="97" timePeriod="tomorrow">
      <formula>FLOOR(E65,1)=TODAY()+1</formula>
    </cfRule>
    <cfRule type="timePeriod" dxfId="148" priority="98" timePeriod="today">
      <formula>FLOOR(E65,1)=TODAY()</formula>
    </cfRule>
    <cfRule type="timePeriod" dxfId="147" priority="99" timePeriod="yesterday">
      <formula>FLOOR(E65,1)=TODAY()-1</formula>
    </cfRule>
    <cfRule type="timePeriod" dxfId="146" priority="100" timePeriod="tomorrow">
      <formula>FLOOR(E65,1)=TODAY()+1</formula>
    </cfRule>
    <cfRule type="timePeriod" dxfId="145" priority="101" timePeriod="today">
      <formula>FLOOR(E65,1)=TODAY()</formula>
    </cfRule>
    <cfRule type="timePeriod" dxfId="144" priority="102" timePeriod="yesterday">
      <formula>FLOOR(E65,1)=TODAY()-1</formula>
    </cfRule>
  </conditionalFormatting>
  <conditionalFormatting sqref="E70:J81 F68:J69">
    <cfRule type="timePeriod" dxfId="143" priority="91" timePeriod="tomorrow">
      <formula>FLOOR(E68,1)=TODAY()+1</formula>
    </cfRule>
    <cfRule type="timePeriod" dxfId="142" priority="92" timePeriod="today">
      <formula>FLOOR(E68,1)=TODAY()</formula>
    </cfRule>
    <cfRule type="timePeriod" dxfId="141" priority="93" timePeriod="yesterday">
      <formula>FLOOR(E68,1)=TODAY()-1</formula>
    </cfRule>
    <cfRule type="timePeriod" dxfId="140" priority="94" timePeriod="tomorrow">
      <formula>FLOOR(E68,1)=TODAY()+1</formula>
    </cfRule>
    <cfRule type="timePeriod" dxfId="139" priority="95" timePeriod="today">
      <formula>FLOOR(E68,1)=TODAY()</formula>
    </cfRule>
    <cfRule type="timePeriod" dxfId="138" priority="96" timePeriod="yesterday">
      <formula>FLOOR(E68,1)=TODAY()-1</formula>
    </cfRule>
  </conditionalFormatting>
  <conditionalFormatting sqref="E66:J67">
    <cfRule type="timePeriod" dxfId="137" priority="85" timePeriod="tomorrow">
      <formula>FLOOR(E66,1)=TODAY()+1</formula>
    </cfRule>
    <cfRule type="timePeriod" dxfId="136" priority="86" timePeriod="today">
      <formula>FLOOR(E66,1)=TODAY()</formula>
    </cfRule>
    <cfRule type="timePeriod" dxfId="135" priority="87" timePeriod="yesterday">
      <formula>FLOOR(E66,1)=TODAY()-1</formula>
    </cfRule>
    <cfRule type="timePeriod" dxfId="134" priority="88" timePeriod="tomorrow">
      <formula>FLOOR(E66,1)=TODAY()+1</formula>
    </cfRule>
    <cfRule type="timePeriod" dxfId="133" priority="89" timePeriod="today">
      <formula>FLOOR(E66,1)=TODAY()</formula>
    </cfRule>
    <cfRule type="timePeriod" dxfId="132" priority="90" timePeriod="yesterday">
      <formula>FLOOR(E66,1)=TODAY()-1</formula>
    </cfRule>
  </conditionalFormatting>
  <conditionalFormatting sqref="E68:E69">
    <cfRule type="timePeriod" dxfId="131" priority="79" timePeriod="tomorrow">
      <formula>FLOOR(E68,1)=TODAY()+1</formula>
    </cfRule>
    <cfRule type="timePeriod" dxfId="130" priority="80" timePeriod="today">
      <formula>FLOOR(E68,1)=TODAY()</formula>
    </cfRule>
    <cfRule type="timePeriod" dxfId="129" priority="81" timePeriod="yesterday">
      <formula>FLOOR(E68,1)=TODAY()-1</formula>
    </cfRule>
    <cfRule type="timePeriod" dxfId="128" priority="82" timePeriod="tomorrow">
      <formula>FLOOR(E68,1)=TODAY()+1</formula>
    </cfRule>
    <cfRule type="timePeriod" dxfId="127" priority="83" timePeriod="today">
      <formula>FLOOR(E68,1)=TODAY()</formula>
    </cfRule>
    <cfRule type="timePeriod" dxfId="126" priority="84" timePeriod="yesterday">
      <formula>FLOOR(E68,1)=TODAY()-1</formula>
    </cfRule>
  </conditionalFormatting>
  <conditionalFormatting sqref="E127:J128">
    <cfRule type="timePeriod" dxfId="125" priority="73" timePeriod="tomorrow">
      <formula>FLOOR(E127,1)=TODAY()+1</formula>
    </cfRule>
    <cfRule type="timePeriod" dxfId="124" priority="74" timePeriod="today">
      <formula>FLOOR(E127,1)=TODAY()</formula>
    </cfRule>
    <cfRule type="timePeriod" dxfId="123" priority="75" timePeriod="yesterday">
      <formula>FLOOR(E127,1)=TODAY()-1</formula>
    </cfRule>
    <cfRule type="timePeriod" dxfId="122" priority="76" timePeriod="tomorrow">
      <formula>FLOOR(E127,1)=TODAY()+1</formula>
    </cfRule>
    <cfRule type="timePeriod" dxfId="121" priority="77" timePeriod="today">
      <formula>FLOOR(E127,1)=TODAY()</formula>
    </cfRule>
    <cfRule type="timePeriod" dxfId="120" priority="78" timePeriod="yesterday">
      <formula>FLOOR(E127,1)=TODAY()-1</formula>
    </cfRule>
  </conditionalFormatting>
  <conditionalFormatting sqref="E129:J129">
    <cfRule type="timePeriod" dxfId="119" priority="67" timePeriod="tomorrow">
      <formula>FLOOR(E129,1)=TODAY()+1</formula>
    </cfRule>
    <cfRule type="timePeriod" dxfId="118" priority="68" timePeriod="today">
      <formula>FLOOR(E129,1)=TODAY()</formula>
    </cfRule>
    <cfRule type="timePeriod" dxfId="117" priority="69" timePeriod="yesterday">
      <formula>FLOOR(E129,1)=TODAY()-1</formula>
    </cfRule>
    <cfRule type="timePeriod" dxfId="116" priority="70" timePeriod="tomorrow">
      <formula>FLOOR(E129,1)=TODAY()+1</formula>
    </cfRule>
    <cfRule type="timePeriod" dxfId="115" priority="71" timePeriod="today">
      <formula>FLOOR(E129,1)=TODAY()</formula>
    </cfRule>
    <cfRule type="timePeriod" dxfId="114" priority="72" timePeriod="yesterday">
      <formula>FLOOR(E129,1)=TODAY()-1</formula>
    </cfRule>
  </conditionalFormatting>
  <conditionalFormatting sqref="E130:J135">
    <cfRule type="timePeriod" dxfId="113" priority="61" timePeriod="tomorrow">
      <formula>FLOOR(E130,1)=TODAY()+1</formula>
    </cfRule>
    <cfRule type="timePeriod" dxfId="112" priority="62" timePeriod="today">
      <formula>FLOOR(E130,1)=TODAY()</formula>
    </cfRule>
    <cfRule type="timePeriod" dxfId="111" priority="63" timePeriod="yesterday">
      <formula>FLOOR(E130,1)=TODAY()-1</formula>
    </cfRule>
    <cfRule type="timePeriod" dxfId="110" priority="64" timePeriod="tomorrow">
      <formula>FLOOR(E130,1)=TODAY()+1</formula>
    </cfRule>
    <cfRule type="timePeriod" dxfId="109" priority="65" timePeriod="today">
      <formula>FLOOR(E130,1)=TODAY()</formula>
    </cfRule>
    <cfRule type="timePeriod" dxfId="108" priority="66" timePeriod="yesterday">
      <formula>FLOOR(E130,1)=TODAY()-1</formula>
    </cfRule>
  </conditionalFormatting>
  <conditionalFormatting sqref="E176:J179">
    <cfRule type="timePeriod" dxfId="107" priority="55" timePeriod="tomorrow">
      <formula>FLOOR(E176,1)=TODAY()+1</formula>
    </cfRule>
    <cfRule type="timePeriod" dxfId="106" priority="56" timePeriod="today">
      <formula>FLOOR(E176,1)=TODAY()</formula>
    </cfRule>
    <cfRule type="timePeriod" dxfId="105" priority="57" timePeriod="yesterday">
      <formula>FLOOR(E176,1)=TODAY()-1</formula>
    </cfRule>
    <cfRule type="timePeriod" dxfId="104" priority="58" timePeriod="tomorrow">
      <formula>FLOOR(E176,1)=TODAY()+1</formula>
    </cfRule>
    <cfRule type="timePeriod" dxfId="103" priority="59" timePeriod="today">
      <formula>FLOOR(E176,1)=TODAY()</formula>
    </cfRule>
    <cfRule type="timePeriod" dxfId="102" priority="60" timePeriod="yesterday">
      <formula>FLOOR(E176,1)=TODAY()-1</formula>
    </cfRule>
  </conditionalFormatting>
  <conditionalFormatting sqref="E181:J182 E186:J187">
    <cfRule type="timePeriod" dxfId="101" priority="49" timePeriod="tomorrow">
      <formula>FLOOR(E181,1)=TODAY()+1</formula>
    </cfRule>
    <cfRule type="timePeriod" dxfId="100" priority="50" timePeriod="today">
      <formula>FLOOR(E181,1)=TODAY()</formula>
    </cfRule>
    <cfRule type="timePeriod" dxfId="99" priority="51" timePeriod="yesterday">
      <formula>FLOOR(E181,1)=TODAY()-1</formula>
    </cfRule>
    <cfRule type="timePeriod" dxfId="98" priority="52" timePeriod="tomorrow">
      <formula>FLOOR(E181,1)=TODAY()+1</formula>
    </cfRule>
    <cfRule type="timePeriod" dxfId="97" priority="53" timePeriod="today">
      <formula>FLOOR(E181,1)=TODAY()</formula>
    </cfRule>
    <cfRule type="timePeriod" dxfId="96" priority="54" timePeriod="yesterday">
      <formula>FLOOR(E181,1)=TODAY()-1</formula>
    </cfRule>
  </conditionalFormatting>
  <conditionalFormatting sqref="E180:J180">
    <cfRule type="timePeriod" dxfId="95" priority="43" timePeriod="tomorrow">
      <formula>FLOOR(E180,1)=TODAY()+1</formula>
    </cfRule>
    <cfRule type="timePeriod" dxfId="94" priority="44" timePeriod="today">
      <formula>FLOOR(E180,1)=TODAY()</formula>
    </cfRule>
    <cfRule type="timePeriod" dxfId="93" priority="45" timePeriod="yesterday">
      <formula>FLOOR(E180,1)=TODAY()-1</formula>
    </cfRule>
    <cfRule type="timePeriod" dxfId="92" priority="46" timePeriod="tomorrow">
      <formula>FLOOR(E180,1)=TODAY()+1</formula>
    </cfRule>
    <cfRule type="timePeriod" dxfId="91" priority="47" timePeriod="today">
      <formula>FLOOR(E180,1)=TODAY()</formula>
    </cfRule>
    <cfRule type="timePeriod" dxfId="90" priority="48" timePeriod="yesterday">
      <formula>FLOOR(E180,1)=TODAY()-1</formula>
    </cfRule>
  </conditionalFormatting>
  <conditionalFormatting sqref="E189:J190">
    <cfRule type="timePeriod" dxfId="89" priority="37" timePeriod="tomorrow">
      <formula>FLOOR(E189,1)=TODAY()+1</formula>
    </cfRule>
    <cfRule type="timePeriod" dxfId="88" priority="38" timePeriod="today">
      <formula>FLOOR(E189,1)=TODAY()</formula>
    </cfRule>
    <cfRule type="timePeriod" dxfId="87" priority="39" timePeriod="yesterday">
      <formula>FLOOR(E189,1)=TODAY()-1</formula>
    </cfRule>
    <cfRule type="timePeriod" dxfId="86" priority="40" timePeriod="tomorrow">
      <formula>FLOOR(E189,1)=TODAY()+1</formula>
    </cfRule>
    <cfRule type="timePeriod" dxfId="85" priority="41" timePeriod="today">
      <formula>FLOOR(E189,1)=TODAY()</formula>
    </cfRule>
    <cfRule type="timePeriod" dxfId="84" priority="42" timePeriod="yesterday">
      <formula>FLOOR(E189,1)=TODAY()-1</formula>
    </cfRule>
  </conditionalFormatting>
  <conditionalFormatting sqref="E191:J192">
    <cfRule type="timePeriod" dxfId="83" priority="25" timePeriod="tomorrow">
      <formula>FLOOR(E191,1)=TODAY()+1</formula>
    </cfRule>
    <cfRule type="timePeriod" dxfId="82" priority="26" timePeriod="today">
      <formula>FLOOR(E191,1)=TODAY()</formula>
    </cfRule>
    <cfRule type="timePeriod" dxfId="81" priority="27" timePeriod="yesterday">
      <formula>FLOOR(E191,1)=TODAY()-1</formula>
    </cfRule>
    <cfRule type="timePeriod" dxfId="80" priority="28" timePeriod="tomorrow">
      <formula>FLOOR(E191,1)=TODAY()+1</formula>
    </cfRule>
    <cfRule type="timePeriod" dxfId="79" priority="29" timePeriod="today">
      <formula>FLOOR(E191,1)=TODAY()</formula>
    </cfRule>
    <cfRule type="timePeriod" dxfId="78" priority="30" timePeriod="yesterday">
      <formula>FLOOR(E191,1)=TODAY()-1</formula>
    </cfRule>
  </conditionalFormatting>
  <conditionalFormatting sqref="E188:J188">
    <cfRule type="timePeriod" dxfId="77" priority="31" timePeriod="tomorrow">
      <formula>FLOOR(E188,1)=TODAY()+1</formula>
    </cfRule>
    <cfRule type="timePeriod" dxfId="76" priority="32" timePeriod="today">
      <formula>FLOOR(E188,1)=TODAY()</formula>
    </cfRule>
    <cfRule type="timePeriod" dxfId="75" priority="33" timePeriod="yesterday">
      <formula>FLOOR(E188,1)=TODAY()-1</formula>
    </cfRule>
    <cfRule type="timePeriod" dxfId="74" priority="34" timePeriod="tomorrow">
      <formula>FLOOR(E188,1)=TODAY()+1</formula>
    </cfRule>
    <cfRule type="timePeriod" dxfId="73" priority="35" timePeriod="today">
      <formula>FLOOR(E188,1)=TODAY()</formula>
    </cfRule>
    <cfRule type="timePeriod" dxfId="72" priority="36" timePeriod="yesterday">
      <formula>FLOOR(E188,1)=TODAY()-1</formula>
    </cfRule>
  </conditionalFormatting>
  <conditionalFormatting sqref="E193:J194">
    <cfRule type="timePeriod" dxfId="71" priority="13" timePeriod="tomorrow">
      <formula>FLOOR(E193,1)=TODAY()+1</formula>
    </cfRule>
    <cfRule type="timePeriod" dxfId="70" priority="14" timePeriod="today">
      <formula>FLOOR(E193,1)=TODAY()</formula>
    </cfRule>
    <cfRule type="timePeriod" dxfId="69" priority="15" timePeriod="yesterday">
      <formula>FLOOR(E193,1)=TODAY()-1</formula>
    </cfRule>
    <cfRule type="timePeriod" dxfId="68" priority="16" timePeriod="tomorrow">
      <formula>FLOOR(E193,1)=TODAY()+1</formula>
    </cfRule>
    <cfRule type="timePeriod" dxfId="67" priority="17" timePeriod="today">
      <formula>FLOOR(E193,1)=TODAY()</formula>
    </cfRule>
    <cfRule type="timePeriod" dxfId="66" priority="18" timePeriod="yesterday">
      <formula>FLOOR(E193,1)=TODAY()-1</formula>
    </cfRule>
  </conditionalFormatting>
  <conditionalFormatting sqref="E183:J184">
    <cfRule type="timePeriod" dxfId="65" priority="7" timePeriod="tomorrow">
      <formula>FLOOR(E183,1)=TODAY()+1</formula>
    </cfRule>
    <cfRule type="timePeriod" dxfId="64" priority="8" timePeriod="today">
      <formula>FLOOR(E183,1)=TODAY()</formula>
    </cfRule>
    <cfRule type="timePeriod" dxfId="63" priority="9" timePeriod="yesterday">
      <formula>FLOOR(E183,1)=TODAY()-1</formula>
    </cfRule>
    <cfRule type="timePeriod" dxfId="62" priority="10" timePeriod="tomorrow">
      <formula>FLOOR(E183,1)=TODAY()+1</formula>
    </cfRule>
    <cfRule type="timePeriod" dxfId="61" priority="11" timePeriod="today">
      <formula>FLOOR(E183,1)=TODAY()</formula>
    </cfRule>
    <cfRule type="timePeriod" dxfId="60" priority="12" timePeriod="yesterday">
      <formula>FLOOR(E183,1)=TODAY()-1</formula>
    </cfRule>
  </conditionalFormatting>
  <conditionalFormatting sqref="E185:J185">
    <cfRule type="timePeriod" dxfId="59" priority="1" timePeriod="tomorrow">
      <formula>FLOOR(E185,1)=TODAY()+1</formula>
    </cfRule>
    <cfRule type="timePeriod" dxfId="58" priority="2" timePeriod="today">
      <formula>FLOOR(E185,1)=TODAY()</formula>
    </cfRule>
    <cfRule type="timePeriod" dxfId="57" priority="3" timePeriod="yesterday">
      <formula>FLOOR(E185,1)=TODAY()-1</formula>
    </cfRule>
    <cfRule type="timePeriod" dxfId="56" priority="4" timePeriod="tomorrow">
      <formula>FLOOR(E185,1)=TODAY()+1</formula>
    </cfRule>
    <cfRule type="timePeriod" dxfId="55" priority="5" timePeriod="today">
      <formula>FLOOR(E185,1)=TODAY()</formula>
    </cfRule>
    <cfRule type="timePeriod" dxfId="54" priority="6" timePeriod="yesterday">
      <formula>FLOOR(E185,1)=TODAY()-1</formula>
    </cfRule>
  </conditionalFormatting>
  <pageMargins left="0.70866141732283472" right="0.70866141732283472" top="0.74803149606299213" bottom="0.74803149606299213" header="0.31496062992125984" footer="0.31496062992125984"/>
  <pageSetup paperSize="8" scale="32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/>
  <dimension ref="A8:AZ153"/>
  <sheetViews>
    <sheetView topLeftCell="A4" workbookViewId="0">
      <selection activeCell="A9" sqref="A9:IV153"/>
    </sheetView>
  </sheetViews>
  <sheetFormatPr defaultRowHeight="15"/>
  <sheetData>
    <row r="8" spans="1:51" ht="15.75" thickBot="1"/>
    <row r="9" spans="1:51" s="346" customFormat="1" ht="15.75" customHeight="1">
      <c r="A9" s="1607" t="s">
        <v>9</v>
      </c>
      <c r="B9" s="1609" t="s">
        <v>10</v>
      </c>
      <c r="C9" s="1601" t="s">
        <v>11</v>
      </c>
      <c r="D9" s="1601" t="s">
        <v>12</v>
      </c>
      <c r="E9" s="1605" t="s">
        <v>13</v>
      </c>
      <c r="F9" s="1605"/>
      <c r="G9" s="1605"/>
      <c r="H9" s="1605"/>
      <c r="I9" s="1605"/>
      <c r="J9" s="1605"/>
      <c r="K9" s="1605" t="s">
        <v>14</v>
      </c>
      <c r="L9" s="1605"/>
      <c r="M9" s="1601" t="s">
        <v>15</v>
      </c>
      <c r="N9" s="1605" t="s">
        <v>16</v>
      </c>
      <c r="O9" s="1605" t="s">
        <v>17</v>
      </c>
      <c r="P9" s="1605"/>
      <c r="Q9" s="1601" t="s">
        <v>1211</v>
      </c>
      <c r="R9" s="1605" t="s">
        <v>18</v>
      </c>
      <c r="S9" s="1605" t="s">
        <v>19</v>
      </c>
      <c r="T9" s="1596" t="s">
        <v>1174</v>
      </c>
      <c r="U9" s="1597"/>
      <c r="V9" s="1597"/>
      <c r="W9" s="1597"/>
      <c r="X9" s="1597"/>
      <c r="Y9" s="1597"/>
      <c r="Z9" s="1597"/>
      <c r="AA9" s="1597"/>
      <c r="AB9" s="1597"/>
      <c r="AC9" s="1597"/>
      <c r="AD9" s="1597"/>
      <c r="AE9" s="1597"/>
      <c r="AF9" s="1597"/>
      <c r="AG9" s="1597"/>
      <c r="AH9" s="1597"/>
      <c r="AI9" s="1597"/>
      <c r="AJ9" s="1597"/>
      <c r="AK9" s="1597"/>
      <c r="AL9" s="1597"/>
      <c r="AM9" s="1597"/>
      <c r="AN9" s="1597"/>
      <c r="AO9" s="1597"/>
      <c r="AP9" s="1597"/>
      <c r="AQ9" s="1597"/>
      <c r="AR9" s="1597"/>
      <c r="AS9" s="1597"/>
      <c r="AT9" s="1597"/>
      <c r="AU9" s="1597"/>
      <c r="AV9" s="1597"/>
      <c r="AW9" s="1597"/>
      <c r="AX9" s="1598"/>
      <c r="AY9" s="1599" t="s">
        <v>21</v>
      </c>
    </row>
    <row r="10" spans="1:51" s="346" customFormat="1" ht="15.75">
      <c r="A10" s="1608"/>
      <c r="B10" s="1279"/>
      <c r="C10" s="1281"/>
      <c r="D10" s="1281"/>
      <c r="E10" s="1282" t="s">
        <v>22</v>
      </c>
      <c r="F10" s="1282"/>
      <c r="G10" s="1283"/>
      <c r="H10" s="1282" t="s">
        <v>23</v>
      </c>
      <c r="I10" s="1282"/>
      <c r="J10" s="1282"/>
      <c r="K10" s="1282"/>
      <c r="L10" s="1282"/>
      <c r="M10" s="1281"/>
      <c r="N10" s="1282"/>
      <c r="O10" s="1282"/>
      <c r="P10" s="1282"/>
      <c r="Q10" s="1281"/>
      <c r="R10" s="1282"/>
      <c r="S10" s="1282"/>
      <c r="T10" s="1290"/>
      <c r="U10" s="1291"/>
      <c r="V10" s="1291"/>
      <c r="W10" s="1291"/>
      <c r="X10" s="1291"/>
      <c r="Y10" s="1291"/>
      <c r="Z10" s="1291"/>
      <c r="AA10" s="1291"/>
      <c r="AB10" s="1291"/>
      <c r="AC10" s="1291"/>
      <c r="AD10" s="1291"/>
      <c r="AE10" s="1291"/>
      <c r="AF10" s="1291"/>
      <c r="AG10" s="1291"/>
      <c r="AH10" s="1291"/>
      <c r="AI10" s="1291"/>
      <c r="AJ10" s="1291"/>
      <c r="AK10" s="1291"/>
      <c r="AL10" s="1291"/>
      <c r="AM10" s="1291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2"/>
      <c r="AY10" s="1600"/>
    </row>
    <row r="11" spans="1:51" s="346" customFormat="1" ht="15.75">
      <c r="A11" s="1608"/>
      <c r="B11" s="1280"/>
      <c r="C11" s="1177"/>
      <c r="D11" s="1177"/>
      <c r="E11" s="648" t="s">
        <v>24</v>
      </c>
      <c r="F11" s="648" t="s">
        <v>25</v>
      </c>
      <c r="G11" s="648" t="s">
        <v>26</v>
      </c>
      <c r="H11" s="648" t="s">
        <v>24</v>
      </c>
      <c r="I11" s="648" t="s">
        <v>25</v>
      </c>
      <c r="J11" s="648" t="s">
        <v>26</v>
      </c>
      <c r="K11" s="648" t="s">
        <v>24</v>
      </c>
      <c r="L11" s="648" t="s">
        <v>26</v>
      </c>
      <c r="M11" s="1177"/>
      <c r="N11" s="1282"/>
      <c r="O11" s="648" t="s">
        <v>24</v>
      </c>
      <c r="P11" s="648" t="s">
        <v>26</v>
      </c>
      <c r="Q11" s="1177"/>
      <c r="R11" s="1282"/>
      <c r="S11" s="1282"/>
      <c r="T11" s="374">
        <v>1</v>
      </c>
      <c r="U11" s="374">
        <v>2</v>
      </c>
      <c r="V11" s="374">
        <v>3</v>
      </c>
      <c r="W11" s="374">
        <v>4</v>
      </c>
      <c r="X11" s="374">
        <v>5</v>
      </c>
      <c r="Y11" s="374">
        <v>6</v>
      </c>
      <c r="Z11" s="374">
        <v>7</v>
      </c>
      <c r="AA11" s="374">
        <v>8</v>
      </c>
      <c r="AB11" s="374">
        <v>9</v>
      </c>
      <c r="AC11" s="374">
        <v>10</v>
      </c>
      <c r="AD11" s="374">
        <v>11</v>
      </c>
      <c r="AE11" s="374">
        <v>12</v>
      </c>
      <c r="AF11" s="374">
        <v>13</v>
      </c>
      <c r="AG11" s="374">
        <v>14</v>
      </c>
      <c r="AH11" s="374">
        <v>15</v>
      </c>
      <c r="AI11" s="374">
        <v>16</v>
      </c>
      <c r="AJ11" s="374">
        <v>17</v>
      </c>
      <c r="AK11" s="374">
        <v>18</v>
      </c>
      <c r="AL11" s="374">
        <v>19</v>
      </c>
      <c r="AM11" s="375">
        <v>20</v>
      </c>
      <c r="AN11" s="375">
        <v>21</v>
      </c>
      <c r="AO11" s="375">
        <v>22</v>
      </c>
      <c r="AP11" s="375">
        <v>23</v>
      </c>
      <c r="AQ11" s="375">
        <v>24</v>
      </c>
      <c r="AR11" s="375">
        <v>25</v>
      </c>
      <c r="AS11" s="375">
        <v>26</v>
      </c>
      <c r="AT11" s="375">
        <v>27</v>
      </c>
      <c r="AU11" s="375">
        <v>28</v>
      </c>
      <c r="AV11" s="375">
        <v>29</v>
      </c>
      <c r="AW11" s="375">
        <v>30</v>
      </c>
      <c r="AX11" s="375">
        <v>31</v>
      </c>
      <c r="AY11" s="1600"/>
    </row>
    <row r="12" spans="1:51" s="378" customFormat="1" ht="15.75">
      <c r="A12" s="658">
        <v>1</v>
      </c>
      <c r="B12" s="459">
        <v>2</v>
      </c>
      <c r="C12" s="648">
        <v>3</v>
      </c>
      <c r="D12" s="648">
        <v>4</v>
      </c>
      <c r="E12" s="1282">
        <v>5</v>
      </c>
      <c r="F12" s="1282"/>
      <c r="G12" s="1282"/>
      <c r="H12" s="1282">
        <v>6</v>
      </c>
      <c r="I12" s="1282"/>
      <c r="J12" s="1282"/>
      <c r="K12" s="1277" t="s">
        <v>27</v>
      </c>
      <c r="L12" s="1277"/>
      <c r="M12" s="649" t="s">
        <v>28</v>
      </c>
      <c r="N12" s="649" t="s">
        <v>29</v>
      </c>
      <c r="O12" s="1282">
        <v>10</v>
      </c>
      <c r="P12" s="1282"/>
      <c r="Q12" s="648"/>
      <c r="R12" s="648">
        <v>11</v>
      </c>
      <c r="S12" s="374">
        <v>12</v>
      </c>
      <c r="T12" s="1284">
        <v>13</v>
      </c>
      <c r="U12" s="1285"/>
      <c r="V12" s="1285"/>
      <c r="W12" s="1285"/>
      <c r="X12" s="1285"/>
      <c r="Y12" s="1285"/>
      <c r="Z12" s="1285"/>
      <c r="AA12" s="1285"/>
      <c r="AB12" s="1285"/>
      <c r="AC12" s="1285"/>
      <c r="AD12" s="1285"/>
      <c r="AE12" s="1285"/>
      <c r="AF12" s="1285"/>
      <c r="AG12" s="1285"/>
      <c r="AH12" s="1285"/>
      <c r="AI12" s="1285"/>
      <c r="AJ12" s="1285"/>
      <c r="AK12" s="1285"/>
      <c r="AL12" s="1285"/>
      <c r="AM12" s="1285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5"/>
      <c r="AX12" s="1286"/>
      <c r="AY12" s="659">
        <v>14</v>
      </c>
    </row>
    <row r="13" spans="1:51" s="468" customFormat="1" ht="18.75">
      <c r="A13" s="660">
        <v>1</v>
      </c>
      <c r="B13" s="1267" t="s">
        <v>74</v>
      </c>
      <c r="C13" s="1267"/>
      <c r="D13" s="1267"/>
      <c r="E13" s="1267">
        <v>42045</v>
      </c>
      <c r="F13" s="1267"/>
      <c r="G13" s="1267"/>
      <c r="H13" s="1267">
        <v>42310</v>
      </c>
      <c r="I13" s="1267"/>
      <c r="J13" s="1267"/>
      <c r="K13" s="1267"/>
      <c r="L13" s="1267"/>
      <c r="M13" s="1267"/>
      <c r="N13" s="1267"/>
      <c r="O13" s="1267"/>
      <c r="P13" s="1267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1267"/>
      <c r="AB13" s="1267"/>
      <c r="AC13" s="1267"/>
      <c r="AD13" s="1267"/>
      <c r="AE13" s="1267"/>
      <c r="AF13" s="1267"/>
      <c r="AG13" s="1267"/>
      <c r="AH13" s="1267"/>
      <c r="AI13" s="1267"/>
      <c r="AJ13" s="1267"/>
      <c r="AK13" s="1267"/>
      <c r="AL13" s="1267"/>
      <c r="AM13" s="1267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606"/>
    </row>
    <row r="14" spans="1:51" s="468" customFormat="1" hidden="1">
      <c r="A14" s="1602" t="s">
        <v>30</v>
      </c>
      <c r="B14" s="1275" t="s">
        <v>169</v>
      </c>
      <c r="C14" s="1184" t="s">
        <v>39</v>
      </c>
      <c r="D14" s="1188">
        <v>100</v>
      </c>
      <c r="E14" s="1200">
        <v>42045</v>
      </c>
      <c r="F14" s="1200"/>
      <c r="G14" s="1200">
        <v>42045</v>
      </c>
      <c r="H14" s="1200">
        <v>42063</v>
      </c>
      <c r="I14" s="1200"/>
      <c r="J14" s="1200">
        <v>42054</v>
      </c>
      <c r="K14" s="1199">
        <f>O14+август!L14</f>
        <v>99.996207777462388</v>
      </c>
      <c r="L14" s="1199">
        <f>P14+август!L14</f>
        <v>99.996207777462388</v>
      </c>
      <c r="M14" s="1201">
        <f>D14-L14</f>
        <v>3.7922225376121332E-3</v>
      </c>
      <c r="N14" s="1201">
        <f>L14/D14*100</f>
        <v>99.996207777462388</v>
      </c>
      <c r="O14" s="1188">
        <f>SUM(T14:AX14)</f>
        <v>0</v>
      </c>
      <c r="P14" s="1201">
        <f>SUM(T15:AX15)</f>
        <v>0</v>
      </c>
      <c r="Q14" s="650"/>
      <c r="R14" s="1201">
        <v>0</v>
      </c>
      <c r="S14" s="380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1273"/>
      <c r="AW14" s="1276"/>
      <c r="AX14" s="1275"/>
      <c r="AY14" s="1603"/>
    </row>
    <row r="15" spans="1:51" s="468" customFormat="1" hidden="1">
      <c r="A15" s="1602"/>
      <c r="B15" s="1275"/>
      <c r="C15" s="1185"/>
      <c r="D15" s="1188"/>
      <c r="E15" s="1200"/>
      <c r="F15" s="1200"/>
      <c r="G15" s="1200"/>
      <c r="H15" s="1200"/>
      <c r="I15" s="1200"/>
      <c r="J15" s="1200"/>
      <c r="K15" s="1199"/>
      <c r="L15" s="1199"/>
      <c r="M15" s="1202"/>
      <c r="N15" s="1202"/>
      <c r="O15" s="1188"/>
      <c r="P15" s="1202"/>
      <c r="Q15" s="651"/>
      <c r="R15" s="1202"/>
      <c r="S15" s="374"/>
      <c r="T15" s="382"/>
      <c r="U15" s="382"/>
      <c r="V15" s="382"/>
      <c r="W15" s="382"/>
      <c r="X15" s="382"/>
      <c r="Y15" s="382"/>
      <c r="Z15" s="382"/>
      <c r="AA15" s="382"/>
      <c r="AB15" s="382"/>
      <c r="AC15" s="382"/>
      <c r="AD15" s="382"/>
      <c r="AE15" s="382"/>
      <c r="AF15" s="382"/>
      <c r="AG15" s="382"/>
      <c r="AH15" s="382"/>
      <c r="AI15" s="382"/>
      <c r="AJ15" s="382"/>
      <c r="AK15" s="382"/>
      <c r="AL15" s="382"/>
      <c r="AM15" s="383"/>
      <c r="AN15" s="383"/>
      <c r="AO15" s="383"/>
      <c r="AP15" s="383"/>
      <c r="AQ15" s="383"/>
      <c r="AR15" s="383"/>
      <c r="AS15" s="383"/>
      <c r="AT15" s="383"/>
      <c r="AU15" s="383"/>
      <c r="AV15" s="1274"/>
      <c r="AW15" s="1276"/>
      <c r="AX15" s="1275"/>
      <c r="AY15" s="1604"/>
    </row>
    <row r="16" spans="1:51" s="468" customFormat="1" hidden="1">
      <c r="A16" s="1602" t="s">
        <v>37</v>
      </c>
      <c r="B16" s="1275" t="s">
        <v>75</v>
      </c>
      <c r="C16" s="1184" t="s">
        <v>39</v>
      </c>
      <c r="D16" s="1188">
        <v>100</v>
      </c>
      <c r="E16" s="1200">
        <v>42045</v>
      </c>
      <c r="F16" s="1200"/>
      <c r="G16" s="1200">
        <v>42043</v>
      </c>
      <c r="H16" s="1200">
        <v>42063</v>
      </c>
      <c r="I16" s="1200"/>
      <c r="J16" s="1200">
        <v>42054</v>
      </c>
      <c r="K16" s="1199">
        <f>O16+август!L16</f>
        <v>100</v>
      </c>
      <c r="L16" s="1199">
        <f>P16+август!L16</f>
        <v>100</v>
      </c>
      <c r="M16" s="1201">
        <f>D16-L16</f>
        <v>0</v>
      </c>
      <c r="N16" s="1201">
        <f>L16/D16*100</f>
        <v>100</v>
      </c>
      <c r="O16" s="1188">
        <f>SUM(T16:AX16)</f>
        <v>0</v>
      </c>
      <c r="P16" s="1201">
        <f>SUM(T17:AX17)</f>
        <v>0</v>
      </c>
      <c r="Q16" s="650"/>
      <c r="R16" s="1201">
        <v>0</v>
      </c>
      <c r="S16" s="380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1603" t="s">
        <v>31</v>
      </c>
    </row>
    <row r="17" spans="1:51" s="468" customFormat="1" hidden="1">
      <c r="A17" s="1602"/>
      <c r="B17" s="1275"/>
      <c r="C17" s="1185"/>
      <c r="D17" s="1188"/>
      <c r="E17" s="1200"/>
      <c r="F17" s="1200"/>
      <c r="G17" s="1200"/>
      <c r="H17" s="1200"/>
      <c r="I17" s="1200"/>
      <c r="J17" s="1200"/>
      <c r="K17" s="1199"/>
      <c r="L17" s="1199"/>
      <c r="M17" s="1202"/>
      <c r="N17" s="1202"/>
      <c r="O17" s="1188"/>
      <c r="P17" s="1202"/>
      <c r="Q17" s="651"/>
      <c r="R17" s="1202"/>
      <c r="S17" s="374"/>
      <c r="T17" s="382"/>
      <c r="U17" s="382"/>
      <c r="V17" s="382"/>
      <c r="W17" s="382"/>
      <c r="X17" s="382"/>
      <c r="Y17" s="382"/>
      <c r="Z17" s="382"/>
      <c r="AA17" s="382"/>
      <c r="AB17" s="382"/>
      <c r="AC17" s="382"/>
      <c r="AD17" s="382"/>
      <c r="AE17" s="382"/>
      <c r="AF17" s="382"/>
      <c r="AG17" s="383"/>
      <c r="AH17" s="382"/>
      <c r="AI17" s="382"/>
      <c r="AJ17" s="382"/>
      <c r="AK17" s="382"/>
      <c r="AL17" s="382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1604"/>
    </row>
    <row r="18" spans="1:51" s="468" customFormat="1" ht="18.75">
      <c r="A18" s="660">
        <v>2</v>
      </c>
      <c r="B18" s="1267" t="s">
        <v>65</v>
      </c>
      <c r="C18" s="1267"/>
      <c r="D18" s="1267"/>
      <c r="E18" s="1267">
        <v>42045</v>
      </c>
      <c r="F18" s="1267"/>
      <c r="G18" s="1267"/>
      <c r="H18" s="1267">
        <v>42227</v>
      </c>
      <c r="I18" s="1267"/>
      <c r="J18" s="1267"/>
      <c r="K18" s="1267"/>
      <c r="L18" s="1267"/>
      <c r="M18" s="1267"/>
      <c r="N18" s="1267"/>
      <c r="O18" s="1267"/>
      <c r="P18" s="1267"/>
      <c r="Q18" s="1267"/>
      <c r="R18" s="1267"/>
      <c r="S18" s="1267"/>
      <c r="T18" s="1267"/>
      <c r="U18" s="1267"/>
      <c r="V18" s="1267"/>
      <c r="W18" s="1267"/>
      <c r="X18" s="1267"/>
      <c r="Y18" s="1267"/>
      <c r="Z18" s="1267"/>
      <c r="AA18" s="1267"/>
      <c r="AB18" s="1267"/>
      <c r="AC18" s="1267"/>
      <c r="AD18" s="1267"/>
      <c r="AE18" s="1267"/>
      <c r="AF18" s="1267"/>
      <c r="AG18" s="1267"/>
      <c r="AH18" s="1267"/>
      <c r="AI18" s="1267"/>
      <c r="AJ18" s="1267"/>
      <c r="AK18" s="1267"/>
      <c r="AL18" s="126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  <c r="AY18" s="1606"/>
    </row>
    <row r="19" spans="1:51" s="468" customFormat="1">
      <c r="A19" s="1610" t="s">
        <v>66</v>
      </c>
      <c r="B19" s="1187" t="s">
        <v>1081</v>
      </c>
      <c r="C19" s="1262" t="s">
        <v>33</v>
      </c>
      <c r="D19" s="1262">
        <v>35.229999999999997</v>
      </c>
      <c r="E19" s="1200">
        <v>42047</v>
      </c>
      <c r="F19" s="1200"/>
      <c r="G19" s="1200">
        <v>42047</v>
      </c>
      <c r="H19" s="1200">
        <v>42101</v>
      </c>
      <c r="I19" s="1200">
        <v>42273</v>
      </c>
      <c r="J19" s="1250"/>
      <c r="K19" s="1265">
        <f>сентябрь!L19+O19</f>
        <v>34.85</v>
      </c>
      <c r="L19" s="1265">
        <f>сентябрь!L19+P19</f>
        <v>32.85</v>
      </c>
      <c r="M19" s="1188">
        <f>D19-L19</f>
        <v>2.3799999999999955</v>
      </c>
      <c r="N19" s="1188">
        <f>L19/D19*100</f>
        <v>93.244393982401377</v>
      </c>
      <c r="O19" s="1188">
        <f>Q19</f>
        <v>2</v>
      </c>
      <c r="P19" s="1188">
        <f>SUM(T20:AX20)</f>
        <v>0</v>
      </c>
      <c r="Q19" s="1201">
        <v>2</v>
      </c>
      <c r="R19" s="1188">
        <f t="shared" ref="R19:R29" si="0">P19/O19*100</f>
        <v>0</v>
      </c>
      <c r="S19" s="380" t="s">
        <v>34</v>
      </c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1603"/>
    </row>
    <row r="20" spans="1:51" s="468" customFormat="1">
      <c r="A20" s="1610"/>
      <c r="B20" s="1187"/>
      <c r="C20" s="1262"/>
      <c r="D20" s="1262"/>
      <c r="E20" s="1200"/>
      <c r="F20" s="1200"/>
      <c r="G20" s="1200"/>
      <c r="H20" s="1200"/>
      <c r="I20" s="1200"/>
      <c r="J20" s="1250"/>
      <c r="K20" s="1262"/>
      <c r="L20" s="1262"/>
      <c r="M20" s="1188"/>
      <c r="N20" s="1188"/>
      <c r="O20" s="1188"/>
      <c r="P20" s="1188"/>
      <c r="Q20" s="1202"/>
      <c r="R20" s="1188"/>
      <c r="S20" s="374" t="s">
        <v>35</v>
      </c>
      <c r="T20" s="382"/>
      <c r="U20" s="382"/>
      <c r="V20" s="382"/>
      <c r="W20" s="382"/>
      <c r="X20" s="382"/>
      <c r="Y20" s="382"/>
      <c r="Z20" s="382"/>
      <c r="AA20" s="382"/>
      <c r="AB20" s="382"/>
      <c r="AC20" s="382"/>
      <c r="AD20" s="382"/>
      <c r="AE20" s="382"/>
      <c r="AF20" s="384"/>
      <c r="AG20" s="384"/>
      <c r="AH20" s="384"/>
      <c r="AI20" s="384"/>
      <c r="AJ20" s="384"/>
      <c r="AK20" s="384"/>
      <c r="AL20" s="384"/>
      <c r="AM20" s="384"/>
      <c r="AN20" s="385"/>
      <c r="AO20" s="385"/>
      <c r="AP20" s="385"/>
      <c r="AQ20" s="385"/>
      <c r="AR20" s="385"/>
      <c r="AS20" s="385"/>
      <c r="AT20" s="385"/>
      <c r="AU20" s="385"/>
      <c r="AV20" s="386"/>
      <c r="AW20" s="387"/>
      <c r="AX20" s="387"/>
      <c r="AY20" s="1604"/>
    </row>
    <row r="21" spans="1:51" s="468" customFormat="1">
      <c r="A21" s="1610" t="s">
        <v>67</v>
      </c>
      <c r="B21" s="1187" t="s">
        <v>1082</v>
      </c>
      <c r="C21" s="1262" t="s">
        <v>33</v>
      </c>
      <c r="D21" s="1262">
        <v>35.229999999999997</v>
      </c>
      <c r="E21" s="1200">
        <v>42047</v>
      </c>
      <c r="F21" s="1200" t="s">
        <v>31</v>
      </c>
      <c r="G21" s="1200">
        <v>42047</v>
      </c>
      <c r="H21" s="1200">
        <v>42228</v>
      </c>
      <c r="I21" s="1200">
        <v>42328</v>
      </c>
      <c r="J21" s="1200"/>
      <c r="K21" s="1265">
        <f>сентябрь!L21+O21</f>
        <v>6.5500000000000007</v>
      </c>
      <c r="L21" s="1265">
        <f>сентябрь!L21+P21</f>
        <v>6.5500000000000007</v>
      </c>
      <c r="M21" s="1188">
        <f>D21-L21</f>
        <v>28.679999999999996</v>
      </c>
      <c r="N21" s="1188">
        <f>L21/D21*100</f>
        <v>18.59210899801306</v>
      </c>
      <c r="O21" s="1188">
        <f>Q21</f>
        <v>0</v>
      </c>
      <c r="P21" s="1188">
        <f>SUM(T22:AX22)</f>
        <v>0</v>
      </c>
      <c r="Q21" s="1201"/>
      <c r="R21" s="1188" t="e">
        <f t="shared" si="0"/>
        <v>#DIV/0!</v>
      </c>
      <c r="S21" s="380" t="s">
        <v>34</v>
      </c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1603"/>
    </row>
    <row r="22" spans="1:51" s="468" customFormat="1">
      <c r="A22" s="1610"/>
      <c r="B22" s="1187"/>
      <c r="C22" s="1262"/>
      <c r="D22" s="1262"/>
      <c r="E22" s="1200"/>
      <c r="F22" s="1200"/>
      <c r="G22" s="1200"/>
      <c r="H22" s="1200"/>
      <c r="I22" s="1200"/>
      <c r="J22" s="1200"/>
      <c r="K22" s="1262"/>
      <c r="L22" s="1262"/>
      <c r="M22" s="1188"/>
      <c r="N22" s="1188"/>
      <c r="O22" s="1188"/>
      <c r="P22" s="1188"/>
      <c r="Q22" s="1202"/>
      <c r="R22" s="1188"/>
      <c r="S22" s="374" t="s">
        <v>35</v>
      </c>
      <c r="T22" s="382"/>
      <c r="U22" s="382"/>
      <c r="V22" s="382"/>
      <c r="W22" s="382"/>
      <c r="X22" s="382"/>
      <c r="Y22" s="382"/>
      <c r="Z22" s="382"/>
      <c r="AA22" s="382"/>
      <c r="AB22" s="382"/>
      <c r="AC22" s="382"/>
      <c r="AD22" s="382"/>
      <c r="AE22" s="382"/>
      <c r="AF22" s="382"/>
      <c r="AG22" s="382"/>
      <c r="AH22" s="382"/>
      <c r="AI22" s="382"/>
      <c r="AJ22" s="382"/>
      <c r="AK22" s="382"/>
      <c r="AL22" s="382"/>
      <c r="AM22" s="382"/>
      <c r="AN22" s="382"/>
      <c r="AO22" s="382"/>
      <c r="AP22" s="382"/>
      <c r="AQ22" s="382"/>
      <c r="AR22" s="382"/>
      <c r="AS22" s="382"/>
      <c r="AT22" s="382"/>
      <c r="AU22" s="382"/>
      <c r="AV22" s="382"/>
      <c r="AW22" s="382"/>
      <c r="AX22" s="382"/>
      <c r="AY22" s="1604"/>
    </row>
    <row r="23" spans="1:51" s="468" customFormat="1">
      <c r="A23" s="1610" t="s">
        <v>68</v>
      </c>
      <c r="B23" s="1187" t="s">
        <v>1083</v>
      </c>
      <c r="C23" s="1262" t="s">
        <v>33</v>
      </c>
      <c r="D23" s="1262">
        <v>35.229999999999997</v>
      </c>
      <c r="E23" s="1200">
        <v>42102</v>
      </c>
      <c r="F23" s="1200" t="s">
        <v>31</v>
      </c>
      <c r="G23" s="1200">
        <v>42102</v>
      </c>
      <c r="H23" s="1200">
        <v>42118</v>
      </c>
      <c r="I23" s="1200">
        <v>42328</v>
      </c>
      <c r="J23" s="1200"/>
      <c r="K23" s="1265">
        <f>сентябрь!L23+O23</f>
        <v>31.71</v>
      </c>
      <c r="L23" s="1265">
        <f>сентябрь!L23+P23</f>
        <v>31.71</v>
      </c>
      <c r="M23" s="1188">
        <f>D23-L23</f>
        <v>3.519999999999996</v>
      </c>
      <c r="N23" s="1188">
        <f>L23/D23*100</f>
        <v>90.008515469770089</v>
      </c>
      <c r="O23" s="1188">
        <f>Q23</f>
        <v>0</v>
      </c>
      <c r="P23" s="1188">
        <f>SUM(T24:AX24)</f>
        <v>0</v>
      </c>
      <c r="Q23" s="1201"/>
      <c r="R23" s="1188" t="e">
        <f t="shared" si="0"/>
        <v>#DIV/0!</v>
      </c>
      <c r="S23" s="380" t="s">
        <v>34</v>
      </c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1603" t="s">
        <v>413</v>
      </c>
    </row>
    <row r="24" spans="1:51" s="468" customFormat="1">
      <c r="A24" s="1610"/>
      <c r="B24" s="1187"/>
      <c r="C24" s="1262"/>
      <c r="D24" s="1262"/>
      <c r="E24" s="1200"/>
      <c r="F24" s="1200"/>
      <c r="G24" s="1200"/>
      <c r="H24" s="1200"/>
      <c r="I24" s="1200"/>
      <c r="J24" s="1200"/>
      <c r="K24" s="1262"/>
      <c r="L24" s="1262"/>
      <c r="M24" s="1188"/>
      <c r="N24" s="1188"/>
      <c r="O24" s="1188"/>
      <c r="P24" s="1188"/>
      <c r="Q24" s="1202"/>
      <c r="R24" s="1188"/>
      <c r="S24" s="374" t="s">
        <v>35</v>
      </c>
      <c r="T24" s="382"/>
      <c r="U24" s="382"/>
      <c r="V24" s="382"/>
      <c r="W24" s="382"/>
      <c r="X24" s="382"/>
      <c r="Y24" s="382"/>
      <c r="Z24" s="382"/>
      <c r="AA24" s="382"/>
      <c r="AB24" s="382"/>
      <c r="AC24" s="382"/>
      <c r="AD24" s="382"/>
      <c r="AE24" s="382"/>
      <c r="AF24" s="382"/>
      <c r="AG24" s="382"/>
      <c r="AH24" s="382"/>
      <c r="AI24" s="382"/>
      <c r="AJ24" s="382"/>
      <c r="AK24" s="382"/>
      <c r="AL24" s="382"/>
      <c r="AM24" s="383"/>
      <c r="AN24" s="383"/>
      <c r="AO24" s="383"/>
      <c r="AP24" s="383"/>
      <c r="AQ24" s="383"/>
      <c r="AR24" s="383"/>
      <c r="AS24" s="383"/>
      <c r="AT24" s="383"/>
      <c r="AU24" s="383"/>
      <c r="AV24" s="389"/>
      <c r="AW24" s="390"/>
      <c r="AX24" s="391"/>
      <c r="AY24" s="1604"/>
    </row>
    <row r="25" spans="1:51" s="468" customFormat="1">
      <c r="A25" s="1610" t="s">
        <v>69</v>
      </c>
      <c r="B25" s="1187" t="s">
        <v>1085</v>
      </c>
      <c r="C25" s="1262" t="s">
        <v>33</v>
      </c>
      <c r="D25" s="1262">
        <v>35.229999999999997</v>
      </c>
      <c r="E25" s="1200">
        <v>42170</v>
      </c>
      <c r="F25" s="1200"/>
      <c r="G25" s="1200">
        <v>42170</v>
      </c>
      <c r="H25" s="1200">
        <v>42119</v>
      </c>
      <c r="I25" s="1200">
        <v>42328</v>
      </c>
      <c r="J25" s="1200"/>
      <c r="K25" s="1265">
        <f>сентябрь!L25+O25</f>
        <v>5.86</v>
      </c>
      <c r="L25" s="1265">
        <f>сентябрь!L25+P25</f>
        <v>5.86</v>
      </c>
      <c r="M25" s="1188">
        <f>D25-L25</f>
        <v>29.369999999999997</v>
      </c>
      <c r="N25" s="1188">
        <f>L25/D25*100</f>
        <v>16.633550950894126</v>
      </c>
      <c r="O25" s="1188">
        <f>Q25</f>
        <v>0</v>
      </c>
      <c r="P25" s="1188">
        <f>SUM(T26:AX26)</f>
        <v>0</v>
      </c>
      <c r="Q25" s="1201"/>
      <c r="R25" s="1188" t="e">
        <f t="shared" si="0"/>
        <v>#DIV/0!</v>
      </c>
      <c r="S25" s="380" t="s">
        <v>34</v>
      </c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1603" t="s">
        <v>413</v>
      </c>
    </row>
    <row r="26" spans="1:51" s="468" customFormat="1">
      <c r="A26" s="1610"/>
      <c r="B26" s="1187"/>
      <c r="C26" s="1262"/>
      <c r="D26" s="1262"/>
      <c r="E26" s="1200"/>
      <c r="F26" s="1200"/>
      <c r="G26" s="1200"/>
      <c r="H26" s="1200"/>
      <c r="I26" s="1200"/>
      <c r="J26" s="1200"/>
      <c r="K26" s="1262"/>
      <c r="L26" s="1262"/>
      <c r="M26" s="1188"/>
      <c r="N26" s="1188"/>
      <c r="O26" s="1188"/>
      <c r="P26" s="1188"/>
      <c r="Q26" s="1202"/>
      <c r="R26" s="1188"/>
      <c r="S26" s="374" t="s">
        <v>35</v>
      </c>
      <c r="T26" s="382"/>
      <c r="U26" s="382"/>
      <c r="V26" s="382"/>
      <c r="W26" s="382"/>
      <c r="X26" s="382"/>
      <c r="Y26" s="382"/>
      <c r="Z26" s="382"/>
      <c r="AA26" s="382"/>
      <c r="AB26" s="382"/>
      <c r="AC26" s="382"/>
      <c r="AD26" s="382"/>
      <c r="AE26" s="382"/>
      <c r="AF26" s="382"/>
      <c r="AG26" s="382"/>
      <c r="AH26" s="382"/>
      <c r="AI26" s="382"/>
      <c r="AJ26" s="382"/>
      <c r="AK26" s="382"/>
      <c r="AL26" s="382"/>
      <c r="AM26" s="383"/>
      <c r="AN26" s="383"/>
      <c r="AO26" s="383"/>
      <c r="AP26" s="383"/>
      <c r="AQ26" s="383"/>
      <c r="AR26" s="383"/>
      <c r="AS26" s="383"/>
      <c r="AT26" s="383"/>
      <c r="AU26" s="383"/>
      <c r="AV26" s="389"/>
      <c r="AW26" s="390"/>
      <c r="AX26" s="391"/>
      <c r="AY26" s="1604"/>
    </row>
    <row r="27" spans="1:51" s="468" customFormat="1">
      <c r="A27" s="1610" t="s">
        <v>71</v>
      </c>
      <c r="B27" s="1187" t="s">
        <v>1087</v>
      </c>
      <c r="C27" s="1262" t="s">
        <v>33</v>
      </c>
      <c r="D27" s="1262">
        <v>1.47</v>
      </c>
      <c r="E27" s="1200">
        <v>42057</v>
      </c>
      <c r="F27" s="1200"/>
      <c r="G27" s="1200">
        <v>42057</v>
      </c>
      <c r="H27" s="1200">
        <v>42116</v>
      </c>
      <c r="I27" s="1200">
        <v>42214</v>
      </c>
      <c r="J27" s="1200"/>
      <c r="K27" s="1265">
        <f>сентябрь!L27+O27</f>
        <v>1.472</v>
      </c>
      <c r="L27" s="1265">
        <f>сентябрь!L27+P27</f>
        <v>1.472</v>
      </c>
      <c r="M27" s="1188">
        <f>K27-L27</f>
        <v>0</v>
      </c>
      <c r="N27" s="1188">
        <f>L27/D27*100</f>
        <v>100.13605442176872</v>
      </c>
      <c r="O27" s="1188">
        <f>Q27</f>
        <v>0</v>
      </c>
      <c r="P27" s="1188">
        <f>SUM(T28:AX28)</f>
        <v>0</v>
      </c>
      <c r="Q27" s="1201"/>
      <c r="R27" s="1188" t="e">
        <f t="shared" si="0"/>
        <v>#DIV/0!</v>
      </c>
      <c r="S27" s="380" t="s">
        <v>34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1603" t="s">
        <v>413</v>
      </c>
    </row>
    <row r="28" spans="1:51" s="468" customFormat="1">
      <c r="A28" s="1610"/>
      <c r="B28" s="1187"/>
      <c r="C28" s="1262"/>
      <c r="D28" s="1262"/>
      <c r="E28" s="1200"/>
      <c r="F28" s="1200"/>
      <c r="G28" s="1200"/>
      <c r="H28" s="1200"/>
      <c r="I28" s="1200"/>
      <c r="J28" s="1200"/>
      <c r="K28" s="1262"/>
      <c r="L28" s="1262"/>
      <c r="M28" s="1188"/>
      <c r="N28" s="1188"/>
      <c r="O28" s="1188"/>
      <c r="P28" s="1188"/>
      <c r="Q28" s="1202"/>
      <c r="R28" s="1188"/>
      <c r="S28" s="374" t="s">
        <v>35</v>
      </c>
      <c r="T28" s="382"/>
      <c r="U28" s="382"/>
      <c r="V28" s="382"/>
      <c r="W28" s="382"/>
      <c r="X28" s="382"/>
      <c r="Y28" s="382"/>
      <c r="Z28" s="382"/>
      <c r="AA28" s="382"/>
      <c r="AB28" s="382"/>
      <c r="AC28" s="382"/>
      <c r="AD28" s="382"/>
      <c r="AE28" s="382"/>
      <c r="AF28" s="382"/>
      <c r="AG28" s="382"/>
      <c r="AH28" s="382"/>
      <c r="AI28" s="382"/>
      <c r="AJ28" s="382"/>
      <c r="AK28" s="382"/>
      <c r="AL28" s="382"/>
      <c r="AM28" s="383"/>
      <c r="AN28" s="383"/>
      <c r="AO28" s="383"/>
      <c r="AP28" s="383"/>
      <c r="AQ28" s="383"/>
      <c r="AR28" s="383"/>
      <c r="AS28" s="383"/>
      <c r="AT28" s="383"/>
      <c r="AU28" s="383"/>
      <c r="AV28" s="389"/>
      <c r="AW28" s="390"/>
      <c r="AX28" s="391"/>
      <c r="AY28" s="1604"/>
    </row>
    <row r="29" spans="1:51" s="468" customFormat="1">
      <c r="A29" s="1610" t="s">
        <v>275</v>
      </c>
      <c r="B29" s="1187" t="s">
        <v>1084</v>
      </c>
      <c r="C29" s="1262" t="s">
        <v>33</v>
      </c>
      <c r="D29" s="1262">
        <v>35.229999999999997</v>
      </c>
      <c r="E29" s="1200">
        <v>42047</v>
      </c>
      <c r="F29" s="1200"/>
      <c r="G29" s="1200">
        <v>42057</v>
      </c>
      <c r="H29" s="1200">
        <v>42116</v>
      </c>
      <c r="I29" s="1200">
        <v>42328</v>
      </c>
      <c r="J29" s="1200"/>
      <c r="K29" s="1265">
        <f>сентябрь!L29+O29</f>
        <v>6.5500000000000007</v>
      </c>
      <c r="L29" s="1265">
        <f>сентябрь!L29+P29</f>
        <v>6.5500000000000007</v>
      </c>
      <c r="M29" s="1188">
        <f>K29-L29</f>
        <v>0</v>
      </c>
      <c r="N29" s="1188">
        <f>L29/D29*100</f>
        <v>18.59210899801306</v>
      </c>
      <c r="O29" s="1188">
        <f>Q29</f>
        <v>0</v>
      </c>
      <c r="P29" s="1188">
        <f>SUM(T30:AX30)</f>
        <v>0</v>
      </c>
      <c r="Q29" s="1201"/>
      <c r="R29" s="1188" t="e">
        <f t="shared" si="0"/>
        <v>#DIV/0!</v>
      </c>
      <c r="S29" s="380" t="s">
        <v>34</v>
      </c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1603"/>
    </row>
    <row r="30" spans="1:51" s="468" customFormat="1">
      <c r="A30" s="1610"/>
      <c r="B30" s="1187"/>
      <c r="C30" s="1262"/>
      <c r="D30" s="1262"/>
      <c r="E30" s="1200"/>
      <c r="F30" s="1200"/>
      <c r="G30" s="1200"/>
      <c r="H30" s="1200"/>
      <c r="I30" s="1200"/>
      <c r="J30" s="1200"/>
      <c r="K30" s="1262"/>
      <c r="L30" s="1262"/>
      <c r="M30" s="1188"/>
      <c r="N30" s="1188"/>
      <c r="O30" s="1188"/>
      <c r="P30" s="1188"/>
      <c r="Q30" s="1202"/>
      <c r="R30" s="1188"/>
      <c r="S30" s="374" t="s">
        <v>35</v>
      </c>
      <c r="T30" s="382"/>
      <c r="U30" s="382"/>
      <c r="V30" s="382"/>
      <c r="W30" s="382"/>
      <c r="X30" s="382"/>
      <c r="Y30" s="382"/>
      <c r="Z30" s="382"/>
      <c r="AA30" s="382"/>
      <c r="AB30" s="382"/>
      <c r="AC30" s="382"/>
      <c r="AD30" s="382"/>
      <c r="AE30" s="382"/>
      <c r="AF30" s="382"/>
      <c r="AG30" s="382"/>
      <c r="AH30" s="382"/>
      <c r="AI30" s="382"/>
      <c r="AJ30" s="382"/>
      <c r="AK30" s="382"/>
      <c r="AL30" s="382"/>
      <c r="AM30" s="382"/>
      <c r="AN30" s="382"/>
      <c r="AO30" s="382"/>
      <c r="AP30" s="382"/>
      <c r="AQ30" s="382"/>
      <c r="AR30" s="382"/>
      <c r="AS30" s="382"/>
      <c r="AT30" s="382"/>
      <c r="AU30" s="382"/>
      <c r="AV30" s="382"/>
      <c r="AW30" s="382"/>
      <c r="AX30" s="391"/>
      <c r="AY30" s="1604"/>
    </row>
    <row r="31" spans="1:51" s="468" customFormat="1">
      <c r="A31" s="661">
        <v>3</v>
      </c>
      <c r="B31" s="1193" t="s">
        <v>81</v>
      </c>
      <c r="C31" s="1193"/>
      <c r="D31" s="1193"/>
      <c r="E31" s="1193">
        <v>42045</v>
      </c>
      <c r="F31" s="1193"/>
      <c r="G31" s="1193"/>
      <c r="H31" s="1193">
        <v>42338</v>
      </c>
      <c r="I31" s="1193"/>
      <c r="J31" s="1193"/>
      <c r="K31" s="1193"/>
      <c r="L31" s="1193"/>
      <c r="M31" s="1193"/>
      <c r="N31" s="1193"/>
      <c r="O31" s="1193"/>
      <c r="P31" s="1193"/>
      <c r="Q31" s="1193"/>
      <c r="R31" s="1193"/>
      <c r="S31" s="1193"/>
      <c r="T31" s="1193"/>
      <c r="U31" s="1193"/>
      <c r="V31" s="1193"/>
      <c r="W31" s="1193"/>
      <c r="X31" s="1193"/>
      <c r="Y31" s="1193"/>
      <c r="Z31" s="1193"/>
      <c r="AA31" s="1193"/>
      <c r="AB31" s="1193"/>
      <c r="AC31" s="1193"/>
      <c r="AD31" s="1193"/>
      <c r="AE31" s="1193"/>
      <c r="AF31" s="1193"/>
      <c r="AG31" s="1193"/>
      <c r="AH31" s="1193"/>
      <c r="AI31" s="1193"/>
      <c r="AJ31" s="1193"/>
      <c r="AK31" s="1193"/>
      <c r="AL31" s="1193"/>
      <c r="AM31" s="1193"/>
      <c r="AN31" s="1193"/>
      <c r="AO31" s="1193"/>
      <c r="AP31" s="1193"/>
      <c r="AQ31" s="1193"/>
      <c r="AR31" s="1193"/>
      <c r="AS31" s="1193"/>
      <c r="AT31" s="1193"/>
      <c r="AU31" s="1193"/>
      <c r="AV31" s="1193"/>
      <c r="AW31" s="1193"/>
      <c r="AX31" s="1193"/>
      <c r="AY31" s="1611"/>
    </row>
    <row r="32" spans="1:51" s="468" customFormat="1">
      <c r="A32" s="662" t="s">
        <v>193</v>
      </c>
      <c r="B32" s="1251" t="s">
        <v>1088</v>
      </c>
      <c r="C32" s="1251"/>
      <c r="D32" s="1251"/>
      <c r="E32" s="1251">
        <v>42046</v>
      </c>
      <c r="F32" s="1251"/>
      <c r="G32" s="1251"/>
      <c r="H32" s="1251">
        <v>42111</v>
      </c>
      <c r="I32" s="1251"/>
      <c r="J32" s="1251"/>
      <c r="K32" s="1251"/>
      <c r="L32" s="1251"/>
      <c r="M32" s="1251"/>
      <c r="N32" s="1251"/>
      <c r="O32" s="1251"/>
      <c r="P32" s="1251"/>
      <c r="Q32" s="1251"/>
      <c r="R32" s="1251"/>
      <c r="S32" s="1251"/>
      <c r="T32" s="1251"/>
      <c r="U32" s="1251"/>
      <c r="V32" s="1251"/>
      <c r="W32" s="1251"/>
      <c r="X32" s="1251"/>
      <c r="Y32" s="1251"/>
      <c r="Z32" s="1251"/>
      <c r="AA32" s="1251"/>
      <c r="AB32" s="1251"/>
      <c r="AC32" s="1251"/>
      <c r="AD32" s="1251"/>
      <c r="AE32" s="1251"/>
      <c r="AF32" s="1251"/>
      <c r="AG32" s="1251"/>
      <c r="AH32" s="1251"/>
      <c r="AI32" s="1251"/>
      <c r="AJ32" s="1251"/>
      <c r="AK32" s="1251"/>
      <c r="AL32" s="1251"/>
      <c r="AM32" s="1251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612"/>
    </row>
    <row r="33" spans="1:51" s="468" customFormat="1">
      <c r="A33" s="1610" t="s">
        <v>126</v>
      </c>
      <c r="B33" s="1187" t="s">
        <v>1089</v>
      </c>
      <c r="C33" s="1184" t="s">
        <v>33</v>
      </c>
      <c r="D33" s="1188">
        <v>35.229999999999997</v>
      </c>
      <c r="E33" s="1200">
        <v>42046</v>
      </c>
      <c r="F33" s="1200"/>
      <c r="G33" s="1200">
        <v>42044</v>
      </c>
      <c r="H33" s="1200">
        <v>42086</v>
      </c>
      <c r="I33" s="1200">
        <v>42272</v>
      </c>
      <c r="J33" s="1200"/>
      <c r="K33" s="1265">
        <f>сентябрь!L33+O33</f>
        <v>28.359999999999996</v>
      </c>
      <c r="L33" s="1265">
        <f>сентябрь!L33+P33</f>
        <v>28.359999999999996</v>
      </c>
      <c r="M33" s="1188">
        <f>D33-L33</f>
        <v>6.870000000000001</v>
      </c>
      <c r="N33" s="1188">
        <f>L33/D33*100</f>
        <v>80.499574226511498</v>
      </c>
      <c r="O33" s="1188">
        <f>Q33</f>
        <v>0</v>
      </c>
      <c r="P33" s="1201">
        <f>SUM(T34:AX34)</f>
        <v>0</v>
      </c>
      <c r="Q33" s="1201">
        <v>0</v>
      </c>
      <c r="R33" s="1201" t="e">
        <f>P33/O33*100</f>
        <v>#DIV/0!</v>
      </c>
      <c r="S33" s="380" t="s">
        <v>34</v>
      </c>
      <c r="T33" s="381">
        <f>ROUND(6.22/25,2)</f>
        <v>0.25</v>
      </c>
      <c r="U33" s="381">
        <f t="shared" ref="U33:AQ33" si="1">ROUND(6.22/25,2)</f>
        <v>0.25</v>
      </c>
      <c r="V33" s="381">
        <f t="shared" si="1"/>
        <v>0.25</v>
      </c>
      <c r="W33" s="381">
        <f t="shared" si="1"/>
        <v>0.25</v>
      </c>
      <c r="X33" s="381">
        <f t="shared" si="1"/>
        <v>0.25</v>
      </c>
      <c r="Y33" s="381">
        <f t="shared" si="1"/>
        <v>0.25</v>
      </c>
      <c r="Z33" s="381">
        <f t="shared" si="1"/>
        <v>0.25</v>
      </c>
      <c r="AA33" s="381">
        <f t="shared" si="1"/>
        <v>0.25</v>
      </c>
      <c r="AB33" s="381">
        <f t="shared" si="1"/>
        <v>0.25</v>
      </c>
      <c r="AC33" s="381">
        <f t="shared" si="1"/>
        <v>0.25</v>
      </c>
      <c r="AD33" s="381">
        <f t="shared" si="1"/>
        <v>0.25</v>
      </c>
      <c r="AE33" s="381">
        <f t="shared" si="1"/>
        <v>0.25</v>
      </c>
      <c r="AF33" s="381">
        <f t="shared" si="1"/>
        <v>0.25</v>
      </c>
      <c r="AG33" s="381">
        <f t="shared" si="1"/>
        <v>0.25</v>
      </c>
      <c r="AH33" s="381">
        <f t="shared" si="1"/>
        <v>0.25</v>
      </c>
      <c r="AI33" s="381">
        <f t="shared" si="1"/>
        <v>0.25</v>
      </c>
      <c r="AJ33" s="381">
        <f t="shared" si="1"/>
        <v>0.25</v>
      </c>
      <c r="AK33" s="381">
        <f t="shared" si="1"/>
        <v>0.25</v>
      </c>
      <c r="AL33" s="381">
        <f t="shared" si="1"/>
        <v>0.25</v>
      </c>
      <c r="AM33" s="381">
        <f t="shared" si="1"/>
        <v>0.25</v>
      </c>
      <c r="AN33" s="381">
        <f t="shared" si="1"/>
        <v>0.25</v>
      </c>
      <c r="AO33" s="381">
        <f t="shared" si="1"/>
        <v>0.25</v>
      </c>
      <c r="AP33" s="381">
        <f t="shared" si="1"/>
        <v>0.25</v>
      </c>
      <c r="AQ33" s="381">
        <f t="shared" si="1"/>
        <v>0.25</v>
      </c>
      <c r="AR33" s="381">
        <f>ROUND(6.22/25,2)-0.03</f>
        <v>0.22</v>
      </c>
      <c r="AS33" s="381"/>
      <c r="AT33" s="381"/>
      <c r="AU33" s="381"/>
      <c r="AV33" s="381"/>
      <c r="AW33" s="381"/>
      <c r="AX33" s="381"/>
      <c r="AY33" s="1603" t="s">
        <v>413</v>
      </c>
    </row>
    <row r="34" spans="1:51" s="468" customFormat="1">
      <c r="A34" s="1610"/>
      <c r="B34" s="1187"/>
      <c r="C34" s="1185"/>
      <c r="D34" s="1188"/>
      <c r="E34" s="1200"/>
      <c r="F34" s="1200"/>
      <c r="G34" s="1200"/>
      <c r="H34" s="1200"/>
      <c r="I34" s="1200"/>
      <c r="J34" s="1200"/>
      <c r="K34" s="1262"/>
      <c r="L34" s="1262"/>
      <c r="M34" s="1188"/>
      <c r="N34" s="1188"/>
      <c r="O34" s="1188"/>
      <c r="P34" s="1202"/>
      <c r="Q34" s="1202"/>
      <c r="R34" s="1202"/>
      <c r="S34" s="374" t="s">
        <v>35</v>
      </c>
      <c r="T34" s="382"/>
      <c r="U34" s="382"/>
      <c r="V34" s="382"/>
      <c r="W34" s="382"/>
      <c r="X34" s="382"/>
      <c r="Y34" s="382"/>
      <c r="Z34" s="382"/>
      <c r="AA34" s="382"/>
      <c r="AB34" s="382"/>
      <c r="AC34" s="382"/>
      <c r="AD34" s="382"/>
      <c r="AE34" s="382"/>
      <c r="AF34" s="382"/>
      <c r="AG34" s="382"/>
      <c r="AH34" s="382"/>
      <c r="AI34" s="382"/>
      <c r="AJ34" s="382"/>
      <c r="AK34" s="382"/>
      <c r="AL34" s="382"/>
      <c r="AM34" s="383"/>
      <c r="AN34" s="383"/>
      <c r="AO34" s="383"/>
      <c r="AP34" s="383"/>
      <c r="AQ34" s="383"/>
      <c r="AR34" s="383"/>
      <c r="AS34" s="383"/>
      <c r="AT34" s="383"/>
      <c r="AU34" s="383"/>
      <c r="AV34" s="389"/>
      <c r="AW34" s="390"/>
      <c r="AX34" s="391"/>
      <c r="AY34" s="1604"/>
    </row>
    <row r="35" spans="1:51" s="468" customFormat="1" ht="15" hidden="1" customHeight="1">
      <c r="A35" s="663"/>
      <c r="B35" s="532"/>
      <c r="C35" s="646"/>
      <c r="D35" s="653"/>
      <c r="E35" s="652"/>
      <c r="F35" s="652"/>
      <c r="G35" s="652"/>
      <c r="H35" s="652"/>
      <c r="I35" s="652"/>
      <c r="J35" s="652"/>
      <c r="K35" s="529"/>
      <c r="L35" s="529"/>
      <c r="M35" s="1188"/>
      <c r="N35" s="1188"/>
      <c r="O35" s="1188">
        <f>Q35</f>
        <v>0</v>
      </c>
      <c r="P35" s="650"/>
      <c r="Q35" s="650"/>
      <c r="R35" s="650"/>
      <c r="S35" s="380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664"/>
    </row>
    <row r="36" spans="1:51" s="468" customFormat="1" ht="15" hidden="1" customHeight="1">
      <c r="A36" s="663"/>
      <c r="B36" s="532"/>
      <c r="C36" s="647"/>
      <c r="D36" s="653"/>
      <c r="E36" s="652"/>
      <c r="F36" s="652"/>
      <c r="G36" s="652"/>
      <c r="H36" s="652"/>
      <c r="I36" s="652"/>
      <c r="J36" s="652"/>
      <c r="K36" s="529"/>
      <c r="L36" s="529"/>
      <c r="M36" s="1188"/>
      <c r="N36" s="1188"/>
      <c r="O36" s="1188"/>
      <c r="P36" s="651"/>
      <c r="Q36" s="651"/>
      <c r="R36" s="651"/>
      <c r="S36" s="374"/>
      <c r="T36" s="382"/>
      <c r="U36" s="382"/>
      <c r="V36" s="382"/>
      <c r="W36" s="382"/>
      <c r="X36" s="382"/>
      <c r="Y36" s="382"/>
      <c r="Z36" s="382"/>
      <c r="AA36" s="382"/>
      <c r="AB36" s="382"/>
      <c r="AC36" s="382"/>
      <c r="AD36" s="382"/>
      <c r="AE36" s="382"/>
      <c r="AF36" s="382"/>
      <c r="AG36" s="382"/>
      <c r="AH36" s="382"/>
      <c r="AI36" s="382"/>
      <c r="AJ36" s="382"/>
      <c r="AK36" s="382"/>
      <c r="AL36" s="382"/>
      <c r="AM36" s="383"/>
      <c r="AN36" s="383"/>
      <c r="AO36" s="383"/>
      <c r="AP36" s="383"/>
      <c r="AQ36" s="383"/>
      <c r="AR36" s="383"/>
      <c r="AS36" s="383"/>
      <c r="AT36" s="383"/>
      <c r="AU36" s="383"/>
      <c r="AV36" s="389"/>
      <c r="AW36" s="390"/>
      <c r="AX36" s="391"/>
      <c r="AY36" s="665"/>
    </row>
    <row r="37" spans="1:51" s="468" customFormat="1">
      <c r="A37" s="1610" t="s">
        <v>127</v>
      </c>
      <c r="B37" s="1187" t="s">
        <v>1176</v>
      </c>
      <c r="C37" s="1184" t="s">
        <v>7</v>
      </c>
      <c r="D37" s="1188">
        <v>1823</v>
      </c>
      <c r="E37" s="1200">
        <v>42065</v>
      </c>
      <c r="F37" s="1200"/>
      <c r="G37" s="1200">
        <v>42045</v>
      </c>
      <c r="H37" s="1200">
        <v>42111</v>
      </c>
      <c r="I37" s="1200">
        <v>42274</v>
      </c>
      <c r="J37" s="1200"/>
      <c r="K37" s="1265">
        <f>сентябрь!L37+O37</f>
        <v>1162</v>
      </c>
      <c r="L37" s="1265">
        <f>сентябрь!L37+P37</f>
        <v>910</v>
      </c>
      <c r="M37" s="1188">
        <f>D37-L37</f>
        <v>913</v>
      </c>
      <c r="N37" s="1188">
        <f>L37/D37*100</f>
        <v>49.917718047174986</v>
      </c>
      <c r="O37" s="1188">
        <f>Q37</f>
        <v>252</v>
      </c>
      <c r="P37" s="1201">
        <f>SUM(T38:AX38)</f>
        <v>0</v>
      </c>
      <c r="Q37" s="1201">
        <f>252</f>
        <v>252</v>
      </c>
      <c r="R37" s="1201">
        <f>P37/O37*100</f>
        <v>0</v>
      </c>
      <c r="S37" s="380" t="s">
        <v>34</v>
      </c>
      <c r="T37" s="388">
        <f>ROUND(841/27,0)+1</f>
        <v>32</v>
      </c>
      <c r="U37" s="388">
        <f>ROUND(841/27,0)+1</f>
        <v>32</v>
      </c>
      <c r="V37" s="388">
        <f>ROUND(841/27,0)+1</f>
        <v>32</v>
      </c>
      <c r="W37" s="388">
        <f>ROUND(841/27,0)+1</f>
        <v>32</v>
      </c>
      <c r="X37" s="388">
        <f t="shared" ref="X37:AT37" si="2">ROUND(841/27,0)</f>
        <v>31</v>
      </c>
      <c r="Y37" s="388">
        <f t="shared" si="2"/>
        <v>31</v>
      </c>
      <c r="Z37" s="388">
        <f t="shared" si="2"/>
        <v>31</v>
      </c>
      <c r="AA37" s="388">
        <f t="shared" si="2"/>
        <v>31</v>
      </c>
      <c r="AB37" s="388">
        <f t="shared" si="2"/>
        <v>31</v>
      </c>
      <c r="AC37" s="388">
        <f t="shared" si="2"/>
        <v>31</v>
      </c>
      <c r="AD37" s="388">
        <f t="shared" si="2"/>
        <v>31</v>
      </c>
      <c r="AE37" s="388">
        <f t="shared" si="2"/>
        <v>31</v>
      </c>
      <c r="AF37" s="388">
        <f t="shared" si="2"/>
        <v>31</v>
      </c>
      <c r="AG37" s="388">
        <f t="shared" si="2"/>
        <v>31</v>
      </c>
      <c r="AH37" s="388">
        <f t="shared" si="2"/>
        <v>31</v>
      </c>
      <c r="AI37" s="388">
        <f t="shared" si="2"/>
        <v>31</v>
      </c>
      <c r="AJ37" s="388">
        <f t="shared" si="2"/>
        <v>31</v>
      </c>
      <c r="AK37" s="388">
        <f t="shared" si="2"/>
        <v>31</v>
      </c>
      <c r="AL37" s="388">
        <f t="shared" si="2"/>
        <v>31</v>
      </c>
      <c r="AM37" s="388">
        <f t="shared" si="2"/>
        <v>31</v>
      </c>
      <c r="AN37" s="388">
        <f t="shared" si="2"/>
        <v>31</v>
      </c>
      <c r="AO37" s="388">
        <f t="shared" si="2"/>
        <v>31</v>
      </c>
      <c r="AP37" s="388">
        <f t="shared" si="2"/>
        <v>31</v>
      </c>
      <c r="AQ37" s="388">
        <f t="shared" si="2"/>
        <v>31</v>
      </c>
      <c r="AR37" s="388">
        <f t="shared" si="2"/>
        <v>31</v>
      </c>
      <c r="AS37" s="388">
        <f t="shared" si="2"/>
        <v>31</v>
      </c>
      <c r="AT37" s="388">
        <f t="shared" si="2"/>
        <v>31</v>
      </c>
      <c r="AU37" s="388"/>
      <c r="AV37" s="388"/>
      <c r="AW37" s="388"/>
      <c r="AX37" s="388"/>
      <c r="AY37" s="1603" t="s">
        <v>413</v>
      </c>
    </row>
    <row r="38" spans="1:51" s="468" customFormat="1">
      <c r="A38" s="1610"/>
      <c r="B38" s="1187"/>
      <c r="C38" s="1185"/>
      <c r="D38" s="1188"/>
      <c r="E38" s="1200"/>
      <c r="F38" s="1200"/>
      <c r="G38" s="1200"/>
      <c r="H38" s="1200"/>
      <c r="I38" s="1200"/>
      <c r="J38" s="1200"/>
      <c r="K38" s="1262"/>
      <c r="L38" s="1262"/>
      <c r="M38" s="1188"/>
      <c r="N38" s="1188"/>
      <c r="O38" s="1188"/>
      <c r="P38" s="1202"/>
      <c r="Q38" s="1202"/>
      <c r="R38" s="1202"/>
      <c r="S38" s="374" t="s">
        <v>35</v>
      </c>
      <c r="T38" s="465"/>
      <c r="U38" s="465"/>
      <c r="V38" s="465"/>
      <c r="W38" s="465"/>
      <c r="X38" s="465"/>
      <c r="Y38" s="465"/>
      <c r="Z38" s="465"/>
      <c r="AA38" s="465"/>
      <c r="AB38" s="465"/>
      <c r="AC38" s="465"/>
      <c r="AD38" s="465"/>
      <c r="AE38" s="465"/>
      <c r="AF38" s="465"/>
      <c r="AG38" s="465"/>
      <c r="AH38" s="465"/>
      <c r="AI38" s="465"/>
      <c r="AJ38" s="465"/>
      <c r="AK38" s="465"/>
      <c r="AL38" s="465"/>
      <c r="AM38" s="398"/>
      <c r="AN38" s="398"/>
      <c r="AO38" s="398"/>
      <c r="AP38" s="398"/>
      <c r="AQ38" s="398"/>
      <c r="AR38" s="398"/>
      <c r="AS38" s="398"/>
      <c r="AT38" s="398"/>
      <c r="AU38" s="398"/>
      <c r="AV38" s="466"/>
      <c r="AW38" s="466"/>
      <c r="AX38" s="467"/>
      <c r="AY38" s="1604"/>
    </row>
    <row r="39" spans="1:51" s="468" customFormat="1" ht="15" hidden="1" customHeight="1">
      <c r="A39" s="1615"/>
      <c r="B39" s="1304"/>
      <c r="C39" s="1293"/>
      <c r="D39" s="1201"/>
      <c r="E39" s="1207"/>
      <c r="F39" s="1207"/>
      <c r="G39" s="1207"/>
      <c r="H39" s="1207"/>
      <c r="I39" s="1200"/>
      <c r="J39" s="1207"/>
      <c r="K39" s="1229"/>
      <c r="L39" s="1229"/>
      <c r="M39" s="1188"/>
      <c r="N39" s="1188"/>
      <c r="O39" s="1188">
        <f>Q39</f>
        <v>0</v>
      </c>
      <c r="P39" s="1201"/>
      <c r="Q39" s="650"/>
      <c r="R39" s="1201"/>
      <c r="S39" s="380"/>
      <c r="T39" s="388"/>
      <c r="U39" s="388"/>
      <c r="V39" s="388"/>
      <c r="W39" s="388"/>
      <c r="X39" s="388"/>
      <c r="Y39" s="388"/>
      <c r="Z39" s="388"/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388"/>
      <c r="AY39" s="1613" t="s">
        <v>413</v>
      </c>
    </row>
    <row r="40" spans="1:51" s="468" customFormat="1" ht="15" hidden="1" customHeight="1">
      <c r="A40" s="1616"/>
      <c r="B40" s="1305"/>
      <c r="C40" s="1294"/>
      <c r="D40" s="1202"/>
      <c r="E40" s="1208"/>
      <c r="F40" s="1208"/>
      <c r="G40" s="1208"/>
      <c r="H40" s="1208"/>
      <c r="I40" s="1200"/>
      <c r="J40" s="1208"/>
      <c r="K40" s="1230"/>
      <c r="L40" s="1230"/>
      <c r="M40" s="1188"/>
      <c r="N40" s="1188"/>
      <c r="O40" s="1188"/>
      <c r="P40" s="1202"/>
      <c r="Q40" s="651"/>
      <c r="R40" s="1202"/>
      <c r="S40" s="374"/>
      <c r="T40" s="465"/>
      <c r="U40" s="465"/>
      <c r="V40" s="465"/>
      <c r="W40" s="465"/>
      <c r="X40" s="465"/>
      <c r="Y40" s="465"/>
      <c r="Z40" s="465"/>
      <c r="AA40" s="465"/>
      <c r="AB40" s="465"/>
      <c r="AC40" s="465"/>
      <c r="AD40" s="465"/>
      <c r="AE40" s="465"/>
      <c r="AF40" s="465"/>
      <c r="AG40" s="465"/>
      <c r="AH40" s="465"/>
      <c r="AI40" s="465"/>
      <c r="AJ40" s="465"/>
      <c r="AK40" s="465"/>
      <c r="AL40" s="465"/>
      <c r="AM40" s="398"/>
      <c r="AN40" s="398"/>
      <c r="AO40" s="398"/>
      <c r="AP40" s="398"/>
      <c r="AQ40" s="398"/>
      <c r="AR40" s="398"/>
      <c r="AS40" s="398"/>
      <c r="AT40" s="398"/>
      <c r="AU40" s="398"/>
      <c r="AV40" s="466"/>
      <c r="AW40" s="466"/>
      <c r="AX40" s="467"/>
      <c r="AY40" s="1614"/>
    </row>
    <row r="41" spans="1:51" s="468" customFormat="1">
      <c r="A41" s="1610" t="s">
        <v>128</v>
      </c>
      <c r="B41" s="1187" t="s">
        <v>1104</v>
      </c>
      <c r="C41" s="1184" t="s">
        <v>7</v>
      </c>
      <c r="D41" s="1188">
        <v>1823</v>
      </c>
      <c r="E41" s="1200">
        <v>42049</v>
      </c>
      <c r="F41" s="1200"/>
      <c r="G41" s="1200">
        <v>42057</v>
      </c>
      <c r="H41" s="1200">
        <v>42094</v>
      </c>
      <c r="I41" s="1200">
        <v>42274</v>
      </c>
      <c r="J41" s="1200"/>
      <c r="K41" s="1265">
        <f>сентябрь!L41+O41</f>
        <v>849</v>
      </c>
      <c r="L41" s="1265">
        <f>сентябрь!L41+P41</f>
        <v>849</v>
      </c>
      <c r="M41" s="1188">
        <f>D41-L41</f>
        <v>974</v>
      </c>
      <c r="N41" s="1188">
        <f>L41/D41*100</f>
        <v>46.571585298957764</v>
      </c>
      <c r="O41" s="1188">
        <f>Q41</f>
        <v>0</v>
      </c>
      <c r="P41" s="1201">
        <f>SUM(T42:AX42)</f>
        <v>0</v>
      </c>
      <c r="Q41" s="1201"/>
      <c r="R41" s="1201" t="e">
        <f>P41/O41*100</f>
        <v>#DIV/0!</v>
      </c>
      <c r="S41" s="380" t="s">
        <v>34</v>
      </c>
      <c r="T41" s="388">
        <f>ROUND(843/27,0)</f>
        <v>31</v>
      </c>
      <c r="U41" s="388">
        <f t="shared" ref="U41:AN41" si="3">ROUND(843/27,0)</f>
        <v>31</v>
      </c>
      <c r="V41" s="388">
        <f t="shared" si="3"/>
        <v>31</v>
      </c>
      <c r="W41" s="388">
        <f t="shared" si="3"/>
        <v>31</v>
      </c>
      <c r="X41" s="388">
        <f t="shared" si="3"/>
        <v>31</v>
      </c>
      <c r="Y41" s="388">
        <f t="shared" si="3"/>
        <v>31</v>
      </c>
      <c r="Z41" s="388">
        <f t="shared" si="3"/>
        <v>31</v>
      </c>
      <c r="AA41" s="388">
        <f t="shared" si="3"/>
        <v>31</v>
      </c>
      <c r="AB41" s="388">
        <f t="shared" si="3"/>
        <v>31</v>
      </c>
      <c r="AC41" s="388">
        <f t="shared" si="3"/>
        <v>31</v>
      </c>
      <c r="AD41" s="388">
        <f t="shared" si="3"/>
        <v>31</v>
      </c>
      <c r="AE41" s="388">
        <f t="shared" si="3"/>
        <v>31</v>
      </c>
      <c r="AF41" s="388">
        <f t="shared" si="3"/>
        <v>31</v>
      </c>
      <c r="AG41" s="388">
        <f t="shared" si="3"/>
        <v>31</v>
      </c>
      <c r="AH41" s="388">
        <f t="shared" si="3"/>
        <v>31</v>
      </c>
      <c r="AI41" s="388">
        <f t="shared" si="3"/>
        <v>31</v>
      </c>
      <c r="AJ41" s="388">
        <f t="shared" si="3"/>
        <v>31</v>
      </c>
      <c r="AK41" s="388">
        <f t="shared" si="3"/>
        <v>31</v>
      </c>
      <c r="AL41" s="388">
        <f t="shared" si="3"/>
        <v>31</v>
      </c>
      <c r="AM41" s="388">
        <f t="shared" si="3"/>
        <v>31</v>
      </c>
      <c r="AN41" s="388">
        <f t="shared" si="3"/>
        <v>31</v>
      </c>
      <c r="AO41" s="388">
        <f t="shared" ref="AO41:AT41" si="4">ROUND(843/27,0)+1</f>
        <v>32</v>
      </c>
      <c r="AP41" s="388">
        <f t="shared" si="4"/>
        <v>32</v>
      </c>
      <c r="AQ41" s="388">
        <f t="shared" si="4"/>
        <v>32</v>
      </c>
      <c r="AR41" s="388">
        <f t="shared" si="4"/>
        <v>32</v>
      </c>
      <c r="AS41" s="388">
        <f t="shared" si="4"/>
        <v>32</v>
      </c>
      <c r="AT41" s="388">
        <f t="shared" si="4"/>
        <v>32</v>
      </c>
      <c r="AU41" s="388"/>
      <c r="AV41" s="388"/>
      <c r="AW41" s="388"/>
      <c r="AX41" s="388"/>
      <c r="AY41" s="1603" t="s">
        <v>413</v>
      </c>
    </row>
    <row r="42" spans="1:51" s="468" customFormat="1">
      <c r="A42" s="1610"/>
      <c r="B42" s="1187"/>
      <c r="C42" s="1185"/>
      <c r="D42" s="1188"/>
      <c r="E42" s="1200"/>
      <c r="F42" s="1200"/>
      <c r="G42" s="1200"/>
      <c r="H42" s="1200"/>
      <c r="I42" s="1200"/>
      <c r="J42" s="1200"/>
      <c r="K42" s="1262"/>
      <c r="L42" s="1262"/>
      <c r="M42" s="1188"/>
      <c r="N42" s="1188"/>
      <c r="O42" s="1188"/>
      <c r="P42" s="1202"/>
      <c r="Q42" s="1202"/>
      <c r="R42" s="1202"/>
      <c r="S42" s="374" t="s">
        <v>35</v>
      </c>
      <c r="T42" s="394"/>
      <c r="U42" s="382"/>
      <c r="V42" s="382"/>
      <c r="W42" s="382"/>
      <c r="X42" s="382"/>
      <c r="Y42" s="382"/>
      <c r="Z42" s="382"/>
      <c r="AA42" s="382"/>
      <c r="AB42" s="382"/>
      <c r="AC42" s="382"/>
      <c r="AD42" s="382"/>
      <c r="AE42" s="382"/>
      <c r="AF42" s="382"/>
      <c r="AG42" s="382"/>
      <c r="AH42" s="382"/>
      <c r="AI42" s="382"/>
      <c r="AJ42" s="382"/>
      <c r="AK42" s="382"/>
      <c r="AL42" s="382"/>
      <c r="AM42" s="383"/>
      <c r="AN42" s="383"/>
      <c r="AO42" s="383"/>
      <c r="AP42" s="383"/>
      <c r="AQ42" s="383"/>
      <c r="AR42" s="383"/>
      <c r="AS42" s="383"/>
      <c r="AT42" s="383"/>
      <c r="AU42" s="383"/>
      <c r="AV42" s="389"/>
      <c r="AW42" s="390"/>
      <c r="AX42" s="391"/>
      <c r="AY42" s="1604"/>
    </row>
    <row r="43" spans="1:51" s="468" customFormat="1">
      <c r="A43" s="662" t="s">
        <v>201</v>
      </c>
      <c r="B43" s="1251" t="s">
        <v>83</v>
      </c>
      <c r="C43" s="1251"/>
      <c r="D43" s="1251"/>
      <c r="E43" s="1251">
        <v>42068</v>
      </c>
      <c r="F43" s="1251"/>
      <c r="G43" s="1251"/>
      <c r="H43" s="1251">
        <v>42154</v>
      </c>
      <c r="I43" s="1251"/>
      <c r="J43" s="1251"/>
      <c r="K43" s="1251"/>
      <c r="L43" s="1251"/>
      <c r="M43" s="1251"/>
      <c r="N43" s="1251"/>
      <c r="O43" s="1251"/>
      <c r="P43" s="1251"/>
      <c r="Q43" s="1251"/>
      <c r="R43" s="1251"/>
      <c r="S43" s="1251"/>
      <c r="T43" s="1251"/>
      <c r="U43" s="1251"/>
      <c r="V43" s="1251"/>
      <c r="W43" s="1251"/>
      <c r="X43" s="1251"/>
      <c r="Y43" s="1251"/>
      <c r="Z43" s="1251"/>
      <c r="AA43" s="1251"/>
      <c r="AB43" s="1251"/>
      <c r="AC43" s="1251"/>
      <c r="AD43" s="1251"/>
      <c r="AE43" s="1251"/>
      <c r="AF43" s="1251"/>
      <c r="AG43" s="1251"/>
      <c r="AH43" s="1251"/>
      <c r="AI43" s="1251"/>
      <c r="AJ43" s="1251"/>
      <c r="AK43" s="1251"/>
      <c r="AL43" s="1251"/>
      <c r="AM43" s="125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612"/>
    </row>
    <row r="44" spans="1:51" s="468" customFormat="1">
      <c r="A44" s="1610" t="s">
        <v>194</v>
      </c>
      <c r="B44" s="1252" t="s">
        <v>1091</v>
      </c>
      <c r="C44" s="1184" t="s">
        <v>33</v>
      </c>
      <c r="D44" s="1188">
        <v>35.229999999999997</v>
      </c>
      <c r="E44" s="1200">
        <v>42068</v>
      </c>
      <c r="F44" s="1200"/>
      <c r="G44" s="1200">
        <v>42061</v>
      </c>
      <c r="H44" s="1200">
        <v>42122</v>
      </c>
      <c r="I44" s="1250">
        <v>42277</v>
      </c>
      <c r="J44" s="1250"/>
      <c r="K44" s="1265">
        <f>сентябрь!L44+O44</f>
        <v>29.009999999999998</v>
      </c>
      <c r="L44" s="1265">
        <f>сентябрь!L44+P44</f>
        <v>29.009999999999998</v>
      </c>
      <c r="M44" s="1188">
        <f>D44-L44</f>
        <v>6.2199999999999989</v>
      </c>
      <c r="N44" s="1188">
        <f>L44/D44*100</f>
        <v>82.34459267669601</v>
      </c>
      <c r="O44" s="1188">
        <f>Q44</f>
        <v>0</v>
      </c>
      <c r="P44" s="1188">
        <f>SUM(T45:AX45)</f>
        <v>0</v>
      </c>
      <c r="Q44" s="1201"/>
      <c r="R44" s="1188" t="e">
        <f t="shared" ref="R44:R56" si="5">P44/O44*100</f>
        <v>#DIV/0!</v>
      </c>
      <c r="S44" s="380" t="s">
        <v>34</v>
      </c>
      <c r="T44" s="381"/>
      <c r="U44" s="381"/>
      <c r="V44" s="381"/>
      <c r="W44" s="381"/>
      <c r="X44" s="381">
        <f>6.86/25</f>
        <v>0.27440000000000003</v>
      </c>
      <c r="Y44" s="381">
        <f t="shared" ref="Y44:AS44" si="6">6.86/25</f>
        <v>0.27440000000000003</v>
      </c>
      <c r="Z44" s="381">
        <f t="shared" si="6"/>
        <v>0.27440000000000003</v>
      </c>
      <c r="AA44" s="381">
        <f t="shared" si="6"/>
        <v>0.27440000000000003</v>
      </c>
      <c r="AB44" s="381">
        <f t="shared" si="6"/>
        <v>0.27440000000000003</v>
      </c>
      <c r="AC44" s="381">
        <f t="shared" si="6"/>
        <v>0.27440000000000003</v>
      </c>
      <c r="AD44" s="381">
        <f t="shared" si="6"/>
        <v>0.27440000000000003</v>
      </c>
      <c r="AE44" s="381">
        <f t="shared" si="6"/>
        <v>0.27440000000000003</v>
      </c>
      <c r="AF44" s="381">
        <f t="shared" si="6"/>
        <v>0.27440000000000003</v>
      </c>
      <c r="AG44" s="381">
        <f t="shared" si="6"/>
        <v>0.27440000000000003</v>
      </c>
      <c r="AH44" s="381">
        <f t="shared" si="6"/>
        <v>0.27440000000000003</v>
      </c>
      <c r="AI44" s="381">
        <f t="shared" si="6"/>
        <v>0.27440000000000003</v>
      </c>
      <c r="AJ44" s="381">
        <f t="shared" si="6"/>
        <v>0.27440000000000003</v>
      </c>
      <c r="AK44" s="381">
        <f t="shared" si="6"/>
        <v>0.27440000000000003</v>
      </c>
      <c r="AL44" s="381">
        <f t="shared" si="6"/>
        <v>0.27440000000000003</v>
      </c>
      <c r="AM44" s="381">
        <f t="shared" si="6"/>
        <v>0.27440000000000003</v>
      </c>
      <c r="AN44" s="381">
        <f t="shared" si="6"/>
        <v>0.27440000000000003</v>
      </c>
      <c r="AO44" s="381">
        <f t="shared" si="6"/>
        <v>0.27440000000000003</v>
      </c>
      <c r="AP44" s="381">
        <f t="shared" si="6"/>
        <v>0.27440000000000003</v>
      </c>
      <c r="AQ44" s="381">
        <f t="shared" si="6"/>
        <v>0.27440000000000003</v>
      </c>
      <c r="AR44" s="381">
        <f t="shared" si="6"/>
        <v>0.27440000000000003</v>
      </c>
      <c r="AS44" s="381">
        <f t="shared" si="6"/>
        <v>0.27440000000000003</v>
      </c>
      <c r="AT44" s="381">
        <v>0.12</v>
      </c>
      <c r="AU44" s="381">
        <v>0.02</v>
      </c>
      <c r="AV44" s="381">
        <v>0.02</v>
      </c>
      <c r="AW44" s="381">
        <v>0.02</v>
      </c>
      <c r="AX44" s="381"/>
      <c r="AY44" s="1603" t="s">
        <v>413</v>
      </c>
    </row>
    <row r="45" spans="1:51" s="468" customFormat="1">
      <c r="A45" s="1610"/>
      <c r="B45" s="1252"/>
      <c r="C45" s="1185"/>
      <c r="D45" s="1188"/>
      <c r="E45" s="1200"/>
      <c r="F45" s="1200"/>
      <c r="G45" s="1200"/>
      <c r="H45" s="1200"/>
      <c r="I45" s="1250"/>
      <c r="J45" s="1250"/>
      <c r="K45" s="1262"/>
      <c r="L45" s="1262"/>
      <c r="M45" s="1188"/>
      <c r="N45" s="1188"/>
      <c r="O45" s="1188"/>
      <c r="P45" s="1188"/>
      <c r="Q45" s="1202"/>
      <c r="R45" s="1188"/>
      <c r="S45" s="374" t="s">
        <v>35</v>
      </c>
      <c r="T45" s="382"/>
      <c r="U45" s="382"/>
      <c r="V45" s="382"/>
      <c r="W45" s="382"/>
      <c r="X45" s="382"/>
      <c r="Y45" s="382"/>
      <c r="Z45" s="382"/>
      <c r="AA45" s="382"/>
      <c r="AB45" s="382"/>
      <c r="AC45" s="382"/>
      <c r="AD45" s="382"/>
      <c r="AE45" s="382"/>
      <c r="AF45" s="384"/>
      <c r="AG45" s="384"/>
      <c r="AH45" s="384"/>
      <c r="AI45" s="384"/>
      <c r="AJ45" s="384"/>
      <c r="AK45" s="384"/>
      <c r="AL45" s="384"/>
      <c r="AM45" s="385"/>
      <c r="AN45" s="385"/>
      <c r="AO45" s="385"/>
      <c r="AP45" s="385"/>
      <c r="AQ45" s="385"/>
      <c r="AR45" s="385"/>
      <c r="AS45" s="385"/>
      <c r="AT45" s="385"/>
      <c r="AU45" s="385"/>
      <c r="AV45" s="386"/>
      <c r="AW45" s="387"/>
      <c r="AX45" s="395"/>
      <c r="AY45" s="1604"/>
    </row>
    <row r="46" spans="1:51" s="468" customFormat="1">
      <c r="A46" s="1610" t="s">
        <v>195</v>
      </c>
      <c r="B46" s="1252" t="s">
        <v>1114</v>
      </c>
      <c r="C46" s="1184" t="s">
        <v>7</v>
      </c>
      <c r="D46" s="1188">
        <v>1826</v>
      </c>
      <c r="E46" s="1200">
        <v>42070</v>
      </c>
      <c r="F46" s="1200"/>
      <c r="G46" s="1200">
        <v>42068</v>
      </c>
      <c r="H46" s="1200">
        <v>42149</v>
      </c>
      <c r="I46" s="1250">
        <v>42287</v>
      </c>
      <c r="J46" s="1250"/>
      <c r="K46" s="1265">
        <f>сентябрь!L46+O46</f>
        <v>1604</v>
      </c>
      <c r="L46" s="1265">
        <f>сентябрь!L46+P46</f>
        <v>1310</v>
      </c>
      <c r="M46" s="1188">
        <f>D46-L46</f>
        <v>516</v>
      </c>
      <c r="N46" s="1188">
        <f>L46/D46*100</f>
        <v>71.741511500547645</v>
      </c>
      <c r="O46" s="1188">
        <f>Q46</f>
        <v>294</v>
      </c>
      <c r="P46" s="1188">
        <f>SUM(T47:AX47)</f>
        <v>0</v>
      </c>
      <c r="Q46" s="1201">
        <f>270+24</f>
        <v>294</v>
      </c>
      <c r="R46" s="1188">
        <f t="shared" si="5"/>
        <v>0</v>
      </c>
      <c r="S46" s="380" t="s">
        <v>34</v>
      </c>
      <c r="T46" s="381">
        <f>ROUND(549/40,0)</f>
        <v>14</v>
      </c>
      <c r="U46" s="381">
        <f t="shared" ref="U46:AW46" si="7">ROUND(549/40,0)</f>
        <v>14</v>
      </c>
      <c r="V46" s="381">
        <f t="shared" si="7"/>
        <v>14</v>
      </c>
      <c r="W46" s="381">
        <f t="shared" si="7"/>
        <v>14</v>
      </c>
      <c r="X46" s="381">
        <f t="shared" si="7"/>
        <v>14</v>
      </c>
      <c r="Y46" s="381">
        <f t="shared" si="7"/>
        <v>14</v>
      </c>
      <c r="Z46" s="381">
        <f t="shared" si="7"/>
        <v>14</v>
      </c>
      <c r="AA46" s="381">
        <f t="shared" si="7"/>
        <v>14</v>
      </c>
      <c r="AB46" s="381">
        <f t="shared" si="7"/>
        <v>14</v>
      </c>
      <c r="AC46" s="381">
        <f t="shared" si="7"/>
        <v>14</v>
      </c>
      <c r="AD46" s="381">
        <f t="shared" si="7"/>
        <v>14</v>
      </c>
      <c r="AE46" s="381">
        <f t="shared" si="7"/>
        <v>14</v>
      </c>
      <c r="AF46" s="381">
        <f t="shared" si="7"/>
        <v>14</v>
      </c>
      <c r="AG46" s="381">
        <f t="shared" si="7"/>
        <v>14</v>
      </c>
      <c r="AH46" s="381">
        <f t="shared" si="7"/>
        <v>14</v>
      </c>
      <c r="AI46" s="381">
        <f t="shared" si="7"/>
        <v>14</v>
      </c>
      <c r="AJ46" s="381">
        <f t="shared" si="7"/>
        <v>14</v>
      </c>
      <c r="AK46" s="381">
        <f t="shared" si="7"/>
        <v>14</v>
      </c>
      <c r="AL46" s="381">
        <f t="shared" si="7"/>
        <v>14</v>
      </c>
      <c r="AM46" s="381">
        <f t="shared" si="7"/>
        <v>14</v>
      </c>
      <c r="AN46" s="381">
        <f t="shared" si="7"/>
        <v>14</v>
      </c>
      <c r="AO46" s="381">
        <f t="shared" si="7"/>
        <v>14</v>
      </c>
      <c r="AP46" s="381">
        <f t="shared" si="7"/>
        <v>14</v>
      </c>
      <c r="AQ46" s="381">
        <f t="shared" si="7"/>
        <v>14</v>
      </c>
      <c r="AR46" s="381">
        <f t="shared" si="7"/>
        <v>14</v>
      </c>
      <c r="AS46" s="381">
        <f t="shared" si="7"/>
        <v>14</v>
      </c>
      <c r="AT46" s="381">
        <f t="shared" si="7"/>
        <v>14</v>
      </c>
      <c r="AU46" s="381">
        <f t="shared" si="7"/>
        <v>14</v>
      </c>
      <c r="AV46" s="381">
        <f t="shared" si="7"/>
        <v>14</v>
      </c>
      <c r="AW46" s="381">
        <f t="shared" si="7"/>
        <v>14</v>
      </c>
      <c r="AX46" s="381"/>
      <c r="AY46" s="1603"/>
    </row>
    <row r="47" spans="1:51" s="468" customFormat="1">
      <c r="A47" s="1610"/>
      <c r="B47" s="1252"/>
      <c r="C47" s="1185"/>
      <c r="D47" s="1188"/>
      <c r="E47" s="1200"/>
      <c r="F47" s="1200"/>
      <c r="G47" s="1200"/>
      <c r="H47" s="1200"/>
      <c r="I47" s="1250"/>
      <c r="J47" s="1250"/>
      <c r="K47" s="1262"/>
      <c r="L47" s="1262"/>
      <c r="M47" s="1188"/>
      <c r="N47" s="1188"/>
      <c r="O47" s="1188"/>
      <c r="P47" s="1188"/>
      <c r="Q47" s="1202"/>
      <c r="R47" s="1188"/>
      <c r="S47" s="374" t="s">
        <v>35</v>
      </c>
      <c r="T47" s="382"/>
      <c r="U47" s="382"/>
      <c r="V47" s="382"/>
      <c r="W47" s="382"/>
      <c r="X47" s="382"/>
      <c r="Y47" s="382"/>
      <c r="Z47" s="382"/>
      <c r="AA47" s="382"/>
      <c r="AB47" s="382"/>
      <c r="AC47" s="382"/>
      <c r="AD47" s="382"/>
      <c r="AE47" s="382"/>
      <c r="AF47" s="384"/>
      <c r="AG47" s="384"/>
      <c r="AH47" s="384"/>
      <c r="AI47" s="384"/>
      <c r="AJ47" s="384"/>
      <c r="AK47" s="384"/>
      <c r="AL47" s="384"/>
      <c r="AM47" s="385"/>
      <c r="AN47" s="385"/>
      <c r="AO47" s="385"/>
      <c r="AP47" s="385"/>
      <c r="AQ47" s="385"/>
      <c r="AR47" s="385"/>
      <c r="AS47" s="385"/>
      <c r="AT47" s="385"/>
      <c r="AU47" s="385"/>
      <c r="AV47" s="386"/>
      <c r="AW47" s="387"/>
      <c r="AX47" s="387"/>
      <c r="AY47" s="1604"/>
    </row>
    <row r="48" spans="1:51" s="468" customFormat="1">
      <c r="A48" s="1610" t="s">
        <v>196</v>
      </c>
      <c r="B48" s="1252" t="s">
        <v>1092</v>
      </c>
      <c r="C48" s="1184" t="s">
        <v>33</v>
      </c>
      <c r="D48" s="1188">
        <v>35.229999999999997</v>
      </c>
      <c r="E48" s="1200">
        <v>42071</v>
      </c>
      <c r="F48" s="1200"/>
      <c r="G48" s="1200">
        <v>42071</v>
      </c>
      <c r="H48" s="1200">
        <v>42152</v>
      </c>
      <c r="I48" s="1250">
        <v>42288</v>
      </c>
      <c r="J48" s="1250"/>
      <c r="K48" s="1265">
        <f>сентябрь!L48+O48</f>
        <v>14.959999999999999</v>
      </c>
      <c r="L48" s="1265">
        <f>сентябрь!L48+P48</f>
        <v>14.409999999999998</v>
      </c>
      <c r="M48" s="1188">
        <f>D48-L48</f>
        <v>20.82</v>
      </c>
      <c r="N48" s="1188">
        <f>L48/D48*100</f>
        <v>40.902639795628723</v>
      </c>
      <c r="O48" s="1188">
        <f>Q48</f>
        <v>0.55000000000000004</v>
      </c>
      <c r="P48" s="1188">
        <f>SUM(T49:AX49)</f>
        <v>0</v>
      </c>
      <c r="Q48" s="1201">
        <v>0.55000000000000004</v>
      </c>
      <c r="R48" s="1188">
        <f t="shared" si="5"/>
        <v>0</v>
      </c>
      <c r="S48" s="380" t="s">
        <v>34</v>
      </c>
      <c r="T48" s="381">
        <v>0.5</v>
      </c>
      <c r="U48" s="381">
        <v>0.5</v>
      </c>
      <c r="V48" s="381">
        <v>0.5</v>
      </c>
      <c r="W48" s="381">
        <v>0.5</v>
      </c>
      <c r="X48" s="381">
        <v>0.5</v>
      </c>
      <c r="Y48" s="381">
        <v>0.5</v>
      </c>
      <c r="Z48" s="381">
        <v>0.5</v>
      </c>
      <c r="AA48" s="381">
        <v>0.5</v>
      </c>
      <c r="AB48" s="381">
        <v>0.5</v>
      </c>
      <c r="AC48" s="381">
        <v>0.5</v>
      </c>
      <c r="AD48" s="381">
        <v>0.5</v>
      </c>
      <c r="AE48" s="381">
        <v>0.5</v>
      </c>
      <c r="AF48" s="381">
        <v>0.5</v>
      </c>
      <c r="AG48" s="381">
        <v>0.5</v>
      </c>
      <c r="AH48" s="381">
        <v>0.5</v>
      </c>
      <c r="AI48" s="381">
        <v>0.5</v>
      </c>
      <c r="AJ48" s="381">
        <v>0.5</v>
      </c>
      <c r="AK48" s="381">
        <v>0.5</v>
      </c>
      <c r="AL48" s="381">
        <v>0.5</v>
      </c>
      <c r="AM48" s="381">
        <v>0.5</v>
      </c>
      <c r="AN48" s="381">
        <v>0.5</v>
      </c>
      <c r="AO48" s="381">
        <v>0.5</v>
      </c>
      <c r="AP48" s="381">
        <v>0.5</v>
      </c>
      <c r="AQ48" s="381">
        <v>0.5</v>
      </c>
      <c r="AR48" s="381">
        <v>0.5</v>
      </c>
      <c r="AS48" s="381">
        <v>0.5</v>
      </c>
      <c r="AT48" s="381">
        <v>0.5</v>
      </c>
      <c r="AU48" s="381">
        <v>0.5</v>
      </c>
      <c r="AV48" s="381">
        <v>0.5</v>
      </c>
      <c r="AW48" s="381">
        <v>0.5</v>
      </c>
      <c r="AX48" s="381"/>
      <c r="AY48" s="1603"/>
    </row>
    <row r="49" spans="1:52" s="468" customFormat="1">
      <c r="A49" s="1610"/>
      <c r="B49" s="1252"/>
      <c r="C49" s="1185"/>
      <c r="D49" s="1188"/>
      <c r="E49" s="1200"/>
      <c r="F49" s="1200"/>
      <c r="G49" s="1200"/>
      <c r="H49" s="1200"/>
      <c r="I49" s="1250"/>
      <c r="J49" s="1250"/>
      <c r="K49" s="1262"/>
      <c r="L49" s="1262"/>
      <c r="M49" s="1188"/>
      <c r="N49" s="1188"/>
      <c r="O49" s="1188"/>
      <c r="P49" s="1188"/>
      <c r="Q49" s="1202"/>
      <c r="R49" s="1188"/>
      <c r="S49" s="374" t="s">
        <v>35</v>
      </c>
      <c r="T49" s="382"/>
      <c r="U49" s="382"/>
      <c r="V49" s="382"/>
      <c r="W49" s="382"/>
      <c r="X49" s="382"/>
      <c r="Y49" s="382"/>
      <c r="Z49" s="382"/>
      <c r="AA49" s="382"/>
      <c r="AB49" s="382"/>
      <c r="AC49" s="382"/>
      <c r="AD49" s="383"/>
      <c r="AE49" s="382"/>
      <c r="AF49" s="384"/>
      <c r="AG49" s="384"/>
      <c r="AH49" s="384"/>
      <c r="AI49" s="384"/>
      <c r="AJ49" s="384"/>
      <c r="AK49" s="384"/>
      <c r="AL49" s="384"/>
      <c r="AM49" s="385"/>
      <c r="AN49" s="385"/>
      <c r="AO49" s="385"/>
      <c r="AP49" s="385"/>
      <c r="AQ49" s="385"/>
      <c r="AR49" s="385"/>
      <c r="AS49" s="385"/>
      <c r="AT49" s="385"/>
      <c r="AU49" s="385"/>
      <c r="AV49" s="386"/>
      <c r="AW49" s="387"/>
      <c r="AX49" s="387"/>
      <c r="AY49" s="1604"/>
    </row>
    <row r="50" spans="1:52" s="468" customFormat="1">
      <c r="A50" s="1610" t="s">
        <v>197</v>
      </c>
      <c r="B50" s="1252" t="s">
        <v>1093</v>
      </c>
      <c r="C50" s="1184" t="s">
        <v>7</v>
      </c>
      <c r="D50" s="1188">
        <v>1826</v>
      </c>
      <c r="E50" s="1200">
        <v>42074</v>
      </c>
      <c r="F50" s="1200"/>
      <c r="G50" s="1200">
        <v>42077</v>
      </c>
      <c r="H50" s="1200">
        <v>42154</v>
      </c>
      <c r="I50" s="1250">
        <v>42287</v>
      </c>
      <c r="J50" s="1250"/>
      <c r="K50" s="1265">
        <f>сентябрь!L50+O50</f>
        <v>1213</v>
      </c>
      <c r="L50" s="1265">
        <f>сентябрь!L50+P50</f>
        <v>1213</v>
      </c>
      <c r="M50" s="1188">
        <f>D50-L50</f>
        <v>613</v>
      </c>
      <c r="N50" s="1188">
        <f>L50/D50*100</f>
        <v>66.429353778751363</v>
      </c>
      <c r="O50" s="1188">
        <f>Q50</f>
        <v>0</v>
      </c>
      <c r="P50" s="1188">
        <f>SUM(T51:AX51)</f>
        <v>0</v>
      </c>
      <c r="Q50" s="1201"/>
      <c r="R50" s="1188" t="e">
        <f t="shared" si="5"/>
        <v>#DIV/0!</v>
      </c>
      <c r="S50" s="380" t="s">
        <v>34</v>
      </c>
      <c r="T50" s="381">
        <f>ROUND(530/30,0)</f>
        <v>18</v>
      </c>
      <c r="U50" s="381">
        <f t="shared" ref="U50:AW50" si="8">ROUND(530/30,0)</f>
        <v>18</v>
      </c>
      <c r="V50" s="381">
        <f t="shared" si="8"/>
        <v>18</v>
      </c>
      <c r="W50" s="381">
        <f t="shared" si="8"/>
        <v>18</v>
      </c>
      <c r="X50" s="381">
        <f t="shared" si="8"/>
        <v>18</v>
      </c>
      <c r="Y50" s="381">
        <f t="shared" si="8"/>
        <v>18</v>
      </c>
      <c r="Z50" s="381">
        <f t="shared" si="8"/>
        <v>18</v>
      </c>
      <c r="AA50" s="381">
        <f t="shared" si="8"/>
        <v>18</v>
      </c>
      <c r="AB50" s="381">
        <f t="shared" si="8"/>
        <v>18</v>
      </c>
      <c r="AC50" s="381">
        <f t="shared" si="8"/>
        <v>18</v>
      </c>
      <c r="AD50" s="381">
        <f t="shared" si="8"/>
        <v>18</v>
      </c>
      <c r="AE50" s="381">
        <f t="shared" si="8"/>
        <v>18</v>
      </c>
      <c r="AF50" s="381">
        <f t="shared" si="8"/>
        <v>18</v>
      </c>
      <c r="AG50" s="381">
        <f t="shared" si="8"/>
        <v>18</v>
      </c>
      <c r="AH50" s="381">
        <f t="shared" si="8"/>
        <v>18</v>
      </c>
      <c r="AI50" s="381">
        <f t="shared" si="8"/>
        <v>18</v>
      </c>
      <c r="AJ50" s="381">
        <f t="shared" si="8"/>
        <v>18</v>
      </c>
      <c r="AK50" s="381">
        <f t="shared" si="8"/>
        <v>18</v>
      </c>
      <c r="AL50" s="381">
        <f t="shared" si="8"/>
        <v>18</v>
      </c>
      <c r="AM50" s="381">
        <f t="shared" si="8"/>
        <v>18</v>
      </c>
      <c r="AN50" s="381">
        <f t="shared" si="8"/>
        <v>18</v>
      </c>
      <c r="AO50" s="381">
        <f t="shared" si="8"/>
        <v>18</v>
      </c>
      <c r="AP50" s="381">
        <f t="shared" si="8"/>
        <v>18</v>
      </c>
      <c r="AQ50" s="381">
        <f t="shared" si="8"/>
        <v>18</v>
      </c>
      <c r="AR50" s="381">
        <f t="shared" si="8"/>
        <v>18</v>
      </c>
      <c r="AS50" s="381">
        <f t="shared" si="8"/>
        <v>18</v>
      </c>
      <c r="AT50" s="381">
        <f t="shared" si="8"/>
        <v>18</v>
      </c>
      <c r="AU50" s="381">
        <f t="shared" si="8"/>
        <v>18</v>
      </c>
      <c r="AV50" s="381">
        <f t="shared" si="8"/>
        <v>18</v>
      </c>
      <c r="AW50" s="381">
        <f t="shared" si="8"/>
        <v>18</v>
      </c>
      <c r="AX50" s="381"/>
      <c r="AY50" s="1603" t="s">
        <v>413</v>
      </c>
    </row>
    <row r="51" spans="1:52" s="468" customFormat="1">
      <c r="A51" s="1610"/>
      <c r="B51" s="1252"/>
      <c r="C51" s="1185"/>
      <c r="D51" s="1188"/>
      <c r="E51" s="1200"/>
      <c r="F51" s="1200"/>
      <c r="G51" s="1200"/>
      <c r="H51" s="1200"/>
      <c r="I51" s="1250"/>
      <c r="J51" s="1250"/>
      <c r="K51" s="1262"/>
      <c r="L51" s="1262"/>
      <c r="M51" s="1188"/>
      <c r="N51" s="1188"/>
      <c r="O51" s="1188"/>
      <c r="P51" s="1188"/>
      <c r="Q51" s="1202"/>
      <c r="R51" s="1188"/>
      <c r="S51" s="374" t="s">
        <v>35</v>
      </c>
      <c r="T51" s="382"/>
      <c r="U51" s="382"/>
      <c r="V51" s="382"/>
      <c r="W51" s="382"/>
      <c r="X51" s="382"/>
      <c r="Y51" s="382"/>
      <c r="Z51" s="382"/>
      <c r="AA51" s="382"/>
      <c r="AB51" s="382"/>
      <c r="AC51" s="382"/>
      <c r="AD51" s="382"/>
      <c r="AE51" s="382"/>
      <c r="AF51" s="384"/>
      <c r="AG51" s="384"/>
      <c r="AH51" s="384"/>
      <c r="AI51" s="384"/>
      <c r="AJ51" s="384"/>
      <c r="AK51" s="384"/>
      <c r="AL51" s="384"/>
      <c r="AM51" s="385"/>
      <c r="AN51" s="385"/>
      <c r="AO51" s="385"/>
      <c r="AP51" s="385"/>
      <c r="AQ51" s="385"/>
      <c r="AR51" s="385"/>
      <c r="AS51" s="385"/>
      <c r="AT51" s="385"/>
      <c r="AU51" s="385"/>
      <c r="AV51" s="386"/>
      <c r="AW51" s="387"/>
      <c r="AX51" s="387"/>
      <c r="AY51" s="1604"/>
    </row>
    <row r="52" spans="1:52" s="468" customFormat="1">
      <c r="A52" s="1610" t="s">
        <v>198</v>
      </c>
      <c r="B52" s="1252" t="s">
        <v>1094</v>
      </c>
      <c r="C52" s="1184" t="s">
        <v>7</v>
      </c>
      <c r="D52" s="1188">
        <v>3649</v>
      </c>
      <c r="E52" s="1200">
        <v>42077</v>
      </c>
      <c r="F52" s="1200"/>
      <c r="G52" s="1200">
        <v>42081</v>
      </c>
      <c r="H52" s="1200">
        <v>42137</v>
      </c>
      <c r="I52" s="1250">
        <v>42288</v>
      </c>
      <c r="J52" s="1250"/>
      <c r="K52" s="1265">
        <f>сентябрь!L52+O52</f>
        <v>1863</v>
      </c>
      <c r="L52" s="1265">
        <f>сентябрь!L52+P52</f>
        <v>1749</v>
      </c>
      <c r="M52" s="1188">
        <f>D52-L52</f>
        <v>1900</v>
      </c>
      <c r="N52" s="1188">
        <f>L52/D52*100</f>
        <v>47.930939983557138</v>
      </c>
      <c r="O52" s="1188">
        <f>Q52</f>
        <v>114</v>
      </c>
      <c r="P52" s="1188">
        <f>SUM(T53:AX53)</f>
        <v>0</v>
      </c>
      <c r="Q52" s="1201">
        <v>114</v>
      </c>
      <c r="R52" s="1188">
        <f t="shared" si="5"/>
        <v>0</v>
      </c>
      <c r="S52" s="380" t="s">
        <v>34</v>
      </c>
      <c r="T52" s="381">
        <v>30</v>
      </c>
      <c r="U52" s="381">
        <v>30</v>
      </c>
      <c r="V52" s="381">
        <v>30</v>
      </c>
      <c r="W52" s="381">
        <v>30</v>
      </c>
      <c r="X52" s="381">
        <v>30</v>
      </c>
      <c r="Y52" s="381">
        <v>30</v>
      </c>
      <c r="Z52" s="381">
        <v>30</v>
      </c>
      <c r="AA52" s="381">
        <v>30</v>
      </c>
      <c r="AB52" s="381">
        <v>30</v>
      </c>
      <c r="AC52" s="381">
        <v>30</v>
      </c>
      <c r="AD52" s="381">
        <v>30</v>
      </c>
      <c r="AE52" s="381">
        <v>30</v>
      </c>
      <c r="AF52" s="381">
        <v>30</v>
      </c>
      <c r="AG52" s="381">
        <v>30</v>
      </c>
      <c r="AH52" s="381">
        <v>30</v>
      </c>
      <c r="AI52" s="381">
        <v>30</v>
      </c>
      <c r="AJ52" s="381">
        <v>30</v>
      </c>
      <c r="AK52" s="381">
        <v>30</v>
      </c>
      <c r="AL52" s="381">
        <v>30</v>
      </c>
      <c r="AM52" s="381">
        <v>30</v>
      </c>
      <c r="AN52" s="381">
        <v>30</v>
      </c>
      <c r="AO52" s="381">
        <v>30</v>
      </c>
      <c r="AP52" s="381">
        <v>30</v>
      </c>
      <c r="AQ52" s="381">
        <v>30</v>
      </c>
      <c r="AR52" s="381">
        <v>30</v>
      </c>
      <c r="AS52" s="381">
        <v>30</v>
      </c>
      <c r="AT52" s="381">
        <v>30</v>
      </c>
      <c r="AU52" s="381">
        <v>30</v>
      </c>
      <c r="AV52" s="381">
        <v>30</v>
      </c>
      <c r="AW52" s="381">
        <v>30</v>
      </c>
      <c r="AX52" s="381"/>
      <c r="AY52" s="1603"/>
    </row>
    <row r="53" spans="1:52" s="468" customFormat="1">
      <c r="A53" s="1610"/>
      <c r="B53" s="1252"/>
      <c r="C53" s="1185"/>
      <c r="D53" s="1188"/>
      <c r="E53" s="1200"/>
      <c r="F53" s="1200"/>
      <c r="G53" s="1200"/>
      <c r="H53" s="1200"/>
      <c r="I53" s="1250"/>
      <c r="J53" s="1250"/>
      <c r="K53" s="1262"/>
      <c r="L53" s="1262"/>
      <c r="M53" s="1188"/>
      <c r="N53" s="1188"/>
      <c r="O53" s="1188"/>
      <c r="P53" s="1188"/>
      <c r="Q53" s="1202"/>
      <c r="R53" s="1188"/>
      <c r="S53" s="374" t="s">
        <v>35</v>
      </c>
      <c r="T53" s="382"/>
      <c r="U53" s="382"/>
      <c r="V53" s="382"/>
      <c r="W53" s="382"/>
      <c r="X53" s="382"/>
      <c r="Y53" s="382"/>
      <c r="Z53" s="382"/>
      <c r="AA53" s="382"/>
      <c r="AB53" s="382"/>
      <c r="AC53" s="382"/>
      <c r="AD53" s="382"/>
      <c r="AE53" s="382"/>
      <c r="AF53" s="384"/>
      <c r="AG53" s="384"/>
      <c r="AH53" s="384"/>
      <c r="AI53" s="384"/>
      <c r="AJ53" s="384"/>
      <c r="AK53" s="384"/>
      <c r="AL53" s="384"/>
      <c r="AM53" s="385"/>
      <c r="AN53" s="385"/>
      <c r="AO53" s="385"/>
      <c r="AP53" s="385"/>
      <c r="AQ53" s="385"/>
      <c r="AR53" s="385"/>
      <c r="AS53" s="385"/>
      <c r="AT53" s="385"/>
      <c r="AU53" s="385"/>
      <c r="AV53" s="386"/>
      <c r="AW53" s="387"/>
      <c r="AX53" s="387"/>
      <c r="AY53" s="1604"/>
    </row>
    <row r="54" spans="1:52" s="468" customFormat="1">
      <c r="A54" s="1610" t="s">
        <v>199</v>
      </c>
      <c r="B54" s="1252" t="s">
        <v>1095</v>
      </c>
      <c r="C54" s="1184" t="s">
        <v>33</v>
      </c>
      <c r="D54" s="1188">
        <f>35.23</f>
        <v>35.229999999999997</v>
      </c>
      <c r="E54" s="1200">
        <v>42092</v>
      </c>
      <c r="F54" s="1200"/>
      <c r="G54" s="1200">
        <v>42087</v>
      </c>
      <c r="H54" s="1200">
        <v>42143</v>
      </c>
      <c r="I54" s="1250">
        <v>42292</v>
      </c>
      <c r="J54" s="1250"/>
      <c r="K54" s="1265">
        <f>сентябрь!L54+O54</f>
        <v>14.769</v>
      </c>
      <c r="L54" s="1265">
        <f>сентябрь!L54+P54</f>
        <v>12.369</v>
      </c>
      <c r="M54" s="1188">
        <f>D54-L54</f>
        <v>22.860999999999997</v>
      </c>
      <c r="N54" s="1188">
        <f>L54/D54*100</f>
        <v>35.109281862049393</v>
      </c>
      <c r="O54" s="1188">
        <f>Q54</f>
        <v>2.4000000000000004</v>
      </c>
      <c r="P54" s="1188">
        <f>SUM(T55:AX55)</f>
        <v>0</v>
      </c>
      <c r="Q54" s="1201">
        <f>1.3+1.1</f>
        <v>2.4000000000000004</v>
      </c>
      <c r="R54" s="1188">
        <f t="shared" si="5"/>
        <v>0</v>
      </c>
      <c r="S54" s="380" t="s">
        <v>34</v>
      </c>
      <c r="T54" s="381">
        <v>0.5</v>
      </c>
      <c r="U54" s="381">
        <v>0.5</v>
      </c>
      <c r="V54" s="381">
        <v>0.5</v>
      </c>
      <c r="W54" s="381">
        <v>0.5</v>
      </c>
      <c r="X54" s="381">
        <v>0.5</v>
      </c>
      <c r="Y54" s="381">
        <v>0.5</v>
      </c>
      <c r="Z54" s="381">
        <v>0.5</v>
      </c>
      <c r="AA54" s="381">
        <v>0.5</v>
      </c>
      <c r="AB54" s="381">
        <v>0.5</v>
      </c>
      <c r="AC54" s="381">
        <v>0.5</v>
      </c>
      <c r="AD54" s="381">
        <v>0.5</v>
      </c>
      <c r="AE54" s="381">
        <v>0.5</v>
      </c>
      <c r="AF54" s="381">
        <v>0.5</v>
      </c>
      <c r="AG54" s="381">
        <v>0.5</v>
      </c>
      <c r="AH54" s="381">
        <v>0.5</v>
      </c>
      <c r="AI54" s="381">
        <v>0.5</v>
      </c>
      <c r="AJ54" s="381">
        <v>0.5</v>
      </c>
      <c r="AK54" s="381">
        <v>0.5</v>
      </c>
      <c r="AL54" s="381">
        <v>0.5</v>
      </c>
      <c r="AM54" s="381">
        <v>0.5</v>
      </c>
      <c r="AN54" s="381">
        <v>0.5</v>
      </c>
      <c r="AO54" s="381">
        <v>0.5</v>
      </c>
      <c r="AP54" s="381">
        <v>0.5</v>
      </c>
      <c r="AQ54" s="381">
        <v>0.5</v>
      </c>
      <c r="AR54" s="381">
        <v>0.5</v>
      </c>
      <c r="AS54" s="381">
        <v>0.5</v>
      </c>
      <c r="AT54" s="381">
        <v>0.5</v>
      </c>
      <c r="AU54" s="381">
        <v>0.5</v>
      </c>
      <c r="AV54" s="381">
        <v>0.5</v>
      </c>
      <c r="AW54" s="381">
        <v>0.5</v>
      </c>
      <c r="AX54" s="381"/>
      <c r="AY54" s="1603"/>
    </row>
    <row r="55" spans="1:52" s="468" customFormat="1">
      <c r="A55" s="1610"/>
      <c r="B55" s="1252"/>
      <c r="C55" s="1185"/>
      <c r="D55" s="1188"/>
      <c r="E55" s="1200"/>
      <c r="F55" s="1200"/>
      <c r="G55" s="1200"/>
      <c r="H55" s="1200"/>
      <c r="I55" s="1250"/>
      <c r="J55" s="1250"/>
      <c r="K55" s="1262"/>
      <c r="L55" s="1262"/>
      <c r="M55" s="1188"/>
      <c r="N55" s="1188"/>
      <c r="O55" s="1188"/>
      <c r="P55" s="1188"/>
      <c r="Q55" s="1202"/>
      <c r="R55" s="1188"/>
      <c r="S55" s="374" t="s">
        <v>35</v>
      </c>
      <c r="T55" s="382"/>
      <c r="U55" s="382"/>
      <c r="V55" s="382"/>
      <c r="W55" s="382"/>
      <c r="X55" s="382"/>
      <c r="Y55" s="382"/>
      <c r="Z55" s="382"/>
      <c r="AA55" s="382"/>
      <c r="AB55" s="382"/>
      <c r="AC55" s="382"/>
      <c r="AD55" s="382"/>
      <c r="AE55" s="382"/>
      <c r="AF55" s="384"/>
      <c r="AG55" s="384"/>
      <c r="AH55" s="384"/>
      <c r="AI55" s="384"/>
      <c r="AJ55" s="384"/>
      <c r="AK55" s="384"/>
      <c r="AL55" s="384"/>
      <c r="AM55" s="385"/>
      <c r="AN55" s="385"/>
      <c r="AO55" s="385"/>
      <c r="AP55" s="385"/>
      <c r="AQ55" s="385"/>
      <c r="AR55" s="385"/>
      <c r="AS55" s="385"/>
      <c r="AT55" s="385"/>
      <c r="AU55" s="385"/>
      <c r="AV55" s="386"/>
      <c r="AW55" s="387"/>
      <c r="AX55" s="387"/>
      <c r="AY55" s="1604"/>
    </row>
    <row r="56" spans="1:52" s="468" customFormat="1">
      <c r="A56" s="1610" t="s">
        <v>200</v>
      </c>
      <c r="B56" s="1252" t="s">
        <v>1096</v>
      </c>
      <c r="C56" s="1184" t="s">
        <v>33</v>
      </c>
      <c r="D56" s="1188">
        <f>D44</f>
        <v>35.229999999999997</v>
      </c>
      <c r="E56" s="1200">
        <v>42099</v>
      </c>
      <c r="F56" s="1200"/>
      <c r="G56" s="1200">
        <v>42100</v>
      </c>
      <c r="H56" s="1200">
        <v>42149</v>
      </c>
      <c r="I56" s="1250">
        <v>42295</v>
      </c>
      <c r="J56" s="1250"/>
      <c r="K56" s="1265">
        <f>сентябрь!L56+O56</f>
        <v>12.87</v>
      </c>
      <c r="L56" s="1265">
        <f>сентябрь!L56+P56</f>
        <v>11.77</v>
      </c>
      <c r="M56" s="1188">
        <f>D56-L56</f>
        <v>23.459999999999997</v>
      </c>
      <c r="N56" s="1188">
        <f>L56/D56*100</f>
        <v>33.409026397956289</v>
      </c>
      <c r="O56" s="1188">
        <f>Q56</f>
        <v>1.1000000000000001</v>
      </c>
      <c r="P56" s="1188">
        <f>SUM(T57:AX57)</f>
        <v>0</v>
      </c>
      <c r="Q56" s="1201">
        <v>1.1000000000000001</v>
      </c>
      <c r="R56" s="1188">
        <f t="shared" si="5"/>
        <v>0</v>
      </c>
      <c r="S56" s="380" t="s">
        <v>34</v>
      </c>
      <c r="T56" s="381">
        <v>0.5</v>
      </c>
      <c r="U56" s="381">
        <v>0.5</v>
      </c>
      <c r="V56" s="381">
        <v>0.5</v>
      </c>
      <c r="W56" s="381">
        <v>0.5</v>
      </c>
      <c r="X56" s="381">
        <v>0.5</v>
      </c>
      <c r="Y56" s="381">
        <v>0.5</v>
      </c>
      <c r="Z56" s="381">
        <v>0.5</v>
      </c>
      <c r="AA56" s="381">
        <v>0.5</v>
      </c>
      <c r="AB56" s="381">
        <v>0.5</v>
      </c>
      <c r="AC56" s="381">
        <v>0.5</v>
      </c>
      <c r="AD56" s="381">
        <v>0.5</v>
      </c>
      <c r="AE56" s="381">
        <v>0.5</v>
      </c>
      <c r="AF56" s="381">
        <v>0.5</v>
      </c>
      <c r="AG56" s="381">
        <v>0.5</v>
      </c>
      <c r="AH56" s="381">
        <v>0.5</v>
      </c>
      <c r="AI56" s="381">
        <v>0.5</v>
      </c>
      <c r="AJ56" s="381">
        <v>0.5</v>
      </c>
      <c r="AK56" s="381">
        <v>0.5</v>
      </c>
      <c r="AL56" s="381">
        <v>0.5</v>
      </c>
      <c r="AM56" s="381">
        <v>0.5</v>
      </c>
      <c r="AN56" s="381">
        <v>0.5</v>
      </c>
      <c r="AO56" s="381">
        <v>0.5</v>
      </c>
      <c r="AP56" s="381">
        <v>0.5</v>
      </c>
      <c r="AQ56" s="381">
        <v>0.5</v>
      </c>
      <c r="AR56" s="381">
        <v>0.5</v>
      </c>
      <c r="AS56" s="381">
        <v>0.5</v>
      </c>
      <c r="AT56" s="381">
        <v>0.5</v>
      </c>
      <c r="AU56" s="381">
        <v>0.5</v>
      </c>
      <c r="AV56" s="381">
        <v>0.5</v>
      </c>
      <c r="AW56" s="381">
        <v>0.5</v>
      </c>
      <c r="AX56" s="381"/>
      <c r="AY56" s="1603" t="s">
        <v>413</v>
      </c>
    </row>
    <row r="57" spans="1:52" s="468" customFormat="1">
      <c r="A57" s="1610"/>
      <c r="B57" s="1252"/>
      <c r="C57" s="1185"/>
      <c r="D57" s="1188"/>
      <c r="E57" s="1200"/>
      <c r="F57" s="1200"/>
      <c r="G57" s="1200"/>
      <c r="H57" s="1200"/>
      <c r="I57" s="1250"/>
      <c r="J57" s="1250"/>
      <c r="K57" s="1262"/>
      <c r="L57" s="1262"/>
      <c r="M57" s="1188"/>
      <c r="N57" s="1188"/>
      <c r="O57" s="1188"/>
      <c r="P57" s="1188"/>
      <c r="Q57" s="1202"/>
      <c r="R57" s="1188"/>
      <c r="S57" s="374" t="s">
        <v>35</v>
      </c>
      <c r="T57" s="382"/>
      <c r="U57" s="382"/>
      <c r="V57" s="382"/>
      <c r="W57" s="382"/>
      <c r="X57" s="382"/>
      <c r="Y57" s="382"/>
      <c r="Z57" s="382"/>
      <c r="AA57" s="382"/>
      <c r="AB57" s="382"/>
      <c r="AC57" s="382"/>
      <c r="AD57" s="382"/>
      <c r="AE57" s="382"/>
      <c r="AF57" s="382"/>
      <c r="AG57" s="382"/>
      <c r="AH57" s="382"/>
      <c r="AI57" s="382"/>
      <c r="AJ57" s="382"/>
      <c r="AK57" s="382"/>
      <c r="AL57" s="382"/>
      <c r="AM57" s="383"/>
      <c r="AN57" s="383"/>
      <c r="AO57" s="383"/>
      <c r="AP57" s="383"/>
      <c r="AQ57" s="383"/>
      <c r="AR57" s="383"/>
      <c r="AS57" s="383"/>
      <c r="AT57" s="383"/>
      <c r="AU57" s="383"/>
      <c r="AV57" s="389"/>
      <c r="AW57" s="390"/>
      <c r="AX57" s="390"/>
      <c r="AY57" s="1604"/>
    </row>
    <row r="58" spans="1:52" s="468" customFormat="1">
      <c r="A58" s="661">
        <v>4</v>
      </c>
      <c r="B58" s="1193" t="s">
        <v>91</v>
      </c>
      <c r="C58" s="1193"/>
      <c r="D58" s="1193"/>
      <c r="E58" s="1193">
        <v>42045</v>
      </c>
      <c r="F58" s="1193"/>
      <c r="G58" s="1193"/>
      <c r="H58" s="1193">
        <v>42174</v>
      </c>
      <c r="I58" s="1193"/>
      <c r="J58" s="1193"/>
      <c r="K58" s="1193"/>
      <c r="L58" s="1193"/>
      <c r="M58" s="1193"/>
      <c r="N58" s="1193"/>
      <c r="O58" s="1193"/>
      <c r="P58" s="1193"/>
      <c r="Q58" s="1193"/>
      <c r="R58" s="1193"/>
      <c r="S58" s="1193"/>
      <c r="T58" s="1193"/>
      <c r="U58" s="1193"/>
      <c r="V58" s="1193"/>
      <c r="W58" s="1193"/>
      <c r="X58" s="1193"/>
      <c r="Y58" s="1193"/>
      <c r="Z58" s="1193"/>
      <c r="AA58" s="1193"/>
      <c r="AB58" s="1193"/>
      <c r="AC58" s="1193"/>
      <c r="AD58" s="1193"/>
      <c r="AE58" s="1193"/>
      <c r="AF58" s="1193"/>
      <c r="AG58" s="1193"/>
      <c r="AH58" s="1193"/>
      <c r="AI58" s="1193"/>
      <c r="AJ58" s="1193"/>
      <c r="AK58" s="1193"/>
      <c r="AL58" s="1193"/>
      <c r="AM58" s="1193"/>
      <c r="AN58" s="1193"/>
      <c r="AO58" s="1193"/>
      <c r="AP58" s="1193"/>
      <c r="AQ58" s="1193"/>
      <c r="AR58" s="1193"/>
      <c r="AS58" s="1193"/>
      <c r="AT58" s="1193"/>
      <c r="AU58" s="1193"/>
      <c r="AV58" s="1193"/>
      <c r="AW58" s="1193"/>
      <c r="AX58" s="1193"/>
      <c r="AY58" s="1611"/>
    </row>
    <row r="59" spans="1:52" s="468" customFormat="1" hidden="1">
      <c r="A59" s="662" t="s">
        <v>268</v>
      </c>
      <c r="B59" s="1251" t="s">
        <v>1107</v>
      </c>
      <c r="C59" s="1251"/>
      <c r="D59" s="1251"/>
      <c r="E59" s="1251">
        <v>42045</v>
      </c>
      <c r="F59" s="1251"/>
      <c r="G59" s="1251"/>
      <c r="H59" s="1251">
        <v>42084</v>
      </c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612"/>
    </row>
    <row r="60" spans="1:52" s="469" customFormat="1" hidden="1">
      <c r="A60" s="1617" t="s">
        <v>129</v>
      </c>
      <c r="B60" s="1225" t="s">
        <v>1175</v>
      </c>
      <c r="C60" s="1226" t="s">
        <v>889</v>
      </c>
      <c r="D60" s="1199">
        <v>148</v>
      </c>
      <c r="E60" s="1228">
        <v>42045</v>
      </c>
      <c r="F60" s="1228">
        <v>42216</v>
      </c>
      <c r="G60" s="1228"/>
      <c r="H60" s="1228">
        <v>42054</v>
      </c>
      <c r="I60" s="1228">
        <v>42308</v>
      </c>
      <c r="J60" s="1228"/>
      <c r="K60" s="1265">
        <f>сентябрь!L60+O60</f>
        <v>0</v>
      </c>
      <c r="L60" s="1265">
        <f>сентябрь!L60+P60</f>
        <v>0</v>
      </c>
      <c r="M60" s="1229">
        <f>D60-L60</f>
        <v>148</v>
      </c>
      <c r="N60" s="1229">
        <f>L60/D60*100</f>
        <v>0</v>
      </c>
      <c r="O60" s="1199">
        <f>SUM(T60:AX60)</f>
        <v>0</v>
      </c>
      <c r="P60" s="1229">
        <f>SUM(T61:AX61)</f>
        <v>0</v>
      </c>
      <c r="Q60" s="654"/>
      <c r="R60" s="1229" t="e">
        <f>P60/O60*100</f>
        <v>#DIV/0!</v>
      </c>
      <c r="S60" s="380" t="s">
        <v>34</v>
      </c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1603" t="s">
        <v>413</v>
      </c>
      <c r="AZ60" s="469">
        <f>F60-I60</f>
        <v>-92</v>
      </c>
    </row>
    <row r="61" spans="1:52" s="469" customFormat="1" hidden="1">
      <c r="A61" s="1617"/>
      <c r="B61" s="1225"/>
      <c r="C61" s="1227"/>
      <c r="D61" s="1199"/>
      <c r="E61" s="1228"/>
      <c r="F61" s="1228"/>
      <c r="G61" s="1228"/>
      <c r="H61" s="1228"/>
      <c r="I61" s="1228"/>
      <c r="J61" s="1228"/>
      <c r="K61" s="1262"/>
      <c r="L61" s="1262"/>
      <c r="M61" s="1230"/>
      <c r="N61" s="1230"/>
      <c r="O61" s="1199"/>
      <c r="P61" s="1230"/>
      <c r="Q61" s="655"/>
      <c r="R61" s="1230"/>
      <c r="S61" s="375" t="s">
        <v>35</v>
      </c>
      <c r="T61" s="383"/>
      <c r="U61" s="383"/>
      <c r="V61" s="383"/>
      <c r="W61" s="383"/>
      <c r="X61" s="383"/>
      <c r="Y61" s="383"/>
      <c r="Z61" s="383"/>
      <c r="AA61" s="383"/>
      <c r="AB61" s="383"/>
      <c r="AC61" s="383"/>
      <c r="AD61" s="383"/>
      <c r="AE61" s="383"/>
      <c r="AF61" s="383"/>
      <c r="AG61" s="383"/>
      <c r="AH61" s="383"/>
      <c r="AI61" s="383"/>
      <c r="AJ61" s="383"/>
      <c r="AK61" s="383"/>
      <c r="AL61" s="383"/>
      <c r="AM61" s="383"/>
      <c r="AN61" s="383"/>
      <c r="AO61" s="383"/>
      <c r="AP61" s="383"/>
      <c r="AQ61" s="383"/>
      <c r="AR61" s="383"/>
      <c r="AS61" s="383"/>
      <c r="AT61" s="383"/>
      <c r="AU61" s="383"/>
      <c r="AV61" s="396"/>
      <c r="AW61" s="397"/>
      <c r="AX61" s="391"/>
      <c r="AY61" s="1604"/>
    </row>
    <row r="62" spans="1:52" s="469" customFormat="1" hidden="1">
      <c r="A62" s="1617" t="s">
        <v>129</v>
      </c>
      <c r="B62" s="1225" t="s">
        <v>1124</v>
      </c>
      <c r="C62" s="1226" t="s">
        <v>889</v>
      </c>
      <c r="D62" s="1199">
        <v>1567</v>
      </c>
      <c r="E62" s="1228">
        <v>42307</v>
      </c>
      <c r="F62" s="1228">
        <v>42307</v>
      </c>
      <c r="G62" s="1228"/>
      <c r="H62" s="1228">
        <v>42314</v>
      </c>
      <c r="I62" s="1228">
        <v>42314</v>
      </c>
      <c r="J62" s="1228"/>
      <c r="K62" s="1265">
        <f>сентябрь!L62+O62</f>
        <v>0</v>
      </c>
      <c r="L62" s="1265">
        <f>сентябрь!L62+P62</f>
        <v>0</v>
      </c>
      <c r="M62" s="1229">
        <f>D62-L62</f>
        <v>1567</v>
      </c>
      <c r="N62" s="1229">
        <f>L62/D62*100</f>
        <v>0</v>
      </c>
      <c r="O62" s="1199">
        <f>SUM(T62:AX62)</f>
        <v>0</v>
      </c>
      <c r="P62" s="1229">
        <f>SUM(T63:AX63)</f>
        <v>0</v>
      </c>
      <c r="Q62" s="654"/>
      <c r="R62" s="1229" t="e">
        <f>P62/O62*100</f>
        <v>#DIV/0!</v>
      </c>
      <c r="S62" s="380" t="s">
        <v>34</v>
      </c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1603" t="s">
        <v>413</v>
      </c>
      <c r="AZ62" s="469">
        <f>F62-I62</f>
        <v>-7</v>
      </c>
    </row>
    <row r="63" spans="1:52" s="469" customFormat="1" hidden="1">
      <c r="A63" s="1617"/>
      <c r="B63" s="1225"/>
      <c r="C63" s="1227"/>
      <c r="D63" s="1199"/>
      <c r="E63" s="1228"/>
      <c r="F63" s="1228"/>
      <c r="G63" s="1228"/>
      <c r="H63" s="1228"/>
      <c r="I63" s="1228"/>
      <c r="J63" s="1228"/>
      <c r="K63" s="1262"/>
      <c r="L63" s="1262"/>
      <c r="M63" s="1230"/>
      <c r="N63" s="1230"/>
      <c r="O63" s="1199"/>
      <c r="P63" s="1230"/>
      <c r="Q63" s="655"/>
      <c r="R63" s="1230"/>
      <c r="S63" s="375" t="s">
        <v>35</v>
      </c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3"/>
      <c r="AI63" s="383"/>
      <c r="AJ63" s="383"/>
      <c r="AK63" s="383"/>
      <c r="AL63" s="383"/>
      <c r="AM63" s="383"/>
      <c r="AN63" s="383"/>
      <c r="AO63" s="383"/>
      <c r="AP63" s="383"/>
      <c r="AQ63" s="383"/>
      <c r="AR63" s="383"/>
      <c r="AS63" s="383"/>
      <c r="AT63" s="383"/>
      <c r="AU63" s="383"/>
      <c r="AV63" s="396"/>
      <c r="AW63" s="397"/>
      <c r="AX63" s="391"/>
      <c r="AY63" s="1604"/>
    </row>
    <row r="64" spans="1:52" s="468" customFormat="1" hidden="1">
      <c r="A64" s="1610" t="s">
        <v>279</v>
      </c>
      <c r="B64" s="1187" t="s">
        <v>1125</v>
      </c>
      <c r="C64" s="1226" t="s">
        <v>38</v>
      </c>
      <c r="D64" s="1188">
        <v>800</v>
      </c>
      <c r="E64" s="1200"/>
      <c r="F64" s="1200"/>
      <c r="G64" s="1200"/>
      <c r="H64" s="1200"/>
      <c r="I64" s="1250"/>
      <c r="J64" s="1250"/>
      <c r="K64" s="1265">
        <f>сентябрь!L64+O64</f>
        <v>0</v>
      </c>
      <c r="L64" s="1265">
        <f>сентябрь!L64+P64</f>
        <v>0</v>
      </c>
      <c r="M64" s="1201"/>
      <c r="N64" s="1201"/>
      <c r="O64" s="1188"/>
      <c r="P64" s="1201"/>
      <c r="Q64" s="650"/>
      <c r="R64" s="1201"/>
      <c r="S64" s="380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1603"/>
    </row>
    <row r="65" spans="1:51" s="468" customFormat="1" hidden="1">
      <c r="A65" s="1610"/>
      <c r="B65" s="1187"/>
      <c r="C65" s="1227"/>
      <c r="D65" s="1188"/>
      <c r="E65" s="1200"/>
      <c r="F65" s="1200"/>
      <c r="G65" s="1200"/>
      <c r="H65" s="1200"/>
      <c r="I65" s="1250"/>
      <c r="J65" s="1250"/>
      <c r="K65" s="1262"/>
      <c r="L65" s="1262"/>
      <c r="M65" s="1202"/>
      <c r="N65" s="1202"/>
      <c r="O65" s="1188"/>
      <c r="P65" s="1202"/>
      <c r="Q65" s="651"/>
      <c r="R65" s="1202"/>
      <c r="S65" s="374"/>
      <c r="T65" s="382"/>
      <c r="U65" s="382"/>
      <c r="V65" s="382"/>
      <c r="W65" s="382"/>
      <c r="X65" s="382"/>
      <c r="Y65" s="382"/>
      <c r="Z65" s="382"/>
      <c r="AA65" s="382"/>
      <c r="AB65" s="382"/>
      <c r="AC65" s="382"/>
      <c r="AD65" s="382"/>
      <c r="AE65" s="382"/>
      <c r="AF65" s="384"/>
      <c r="AG65" s="384"/>
      <c r="AH65" s="384"/>
      <c r="AI65" s="384"/>
      <c r="AJ65" s="384"/>
      <c r="AK65" s="384"/>
      <c r="AL65" s="384"/>
      <c r="AM65" s="385"/>
      <c r="AN65" s="385"/>
      <c r="AO65" s="385"/>
      <c r="AP65" s="385"/>
      <c r="AQ65" s="385"/>
      <c r="AR65" s="385"/>
      <c r="AS65" s="385"/>
      <c r="AT65" s="385"/>
      <c r="AU65" s="385"/>
      <c r="AV65" s="386"/>
      <c r="AW65" s="387"/>
      <c r="AX65" s="387"/>
      <c r="AY65" s="1604"/>
    </row>
    <row r="66" spans="1:51" s="468" customFormat="1" hidden="1">
      <c r="A66" s="1610" t="s">
        <v>287</v>
      </c>
      <c r="B66" s="1187" t="s">
        <v>1126</v>
      </c>
      <c r="C66" s="1226" t="s">
        <v>38</v>
      </c>
      <c r="D66" s="1188">
        <v>540</v>
      </c>
      <c r="E66" s="1200"/>
      <c r="F66" s="1200"/>
      <c r="G66" s="1200"/>
      <c r="H66" s="1200"/>
      <c r="I66" s="1250"/>
      <c r="J66" s="1250"/>
      <c r="K66" s="1265">
        <f>сентябрь!L66+O66</f>
        <v>0</v>
      </c>
      <c r="L66" s="1265">
        <f>сентябрь!L66+P66</f>
        <v>0</v>
      </c>
      <c r="M66" s="1201"/>
      <c r="N66" s="1201"/>
      <c r="O66" s="1188"/>
      <c r="P66" s="1201"/>
      <c r="Q66" s="650"/>
      <c r="R66" s="1201"/>
      <c r="S66" s="380"/>
      <c r="T66" s="388"/>
      <c r="U66" s="388"/>
      <c r="V66" s="388"/>
      <c r="W66" s="388"/>
      <c r="X66" s="388"/>
      <c r="Y66" s="388"/>
      <c r="Z66" s="388"/>
      <c r="AA66" s="388"/>
      <c r="AB66" s="388"/>
      <c r="AC66" s="388"/>
      <c r="AD66" s="388"/>
      <c r="AE66" s="388"/>
      <c r="AF66" s="388"/>
      <c r="AG66" s="388"/>
      <c r="AH66" s="388"/>
      <c r="AI66" s="388"/>
      <c r="AJ66" s="388"/>
      <c r="AK66" s="388"/>
      <c r="AL66" s="388"/>
      <c r="AM66" s="388"/>
      <c r="AN66" s="388"/>
      <c r="AO66" s="388"/>
      <c r="AP66" s="388"/>
      <c r="AQ66" s="388"/>
      <c r="AR66" s="388"/>
      <c r="AS66" s="388"/>
      <c r="AT66" s="388"/>
      <c r="AU66" s="388"/>
      <c r="AV66" s="388"/>
      <c r="AW66" s="388"/>
      <c r="AX66" s="381"/>
      <c r="AY66" s="1603"/>
    </row>
    <row r="67" spans="1:51" s="468" customFormat="1" hidden="1">
      <c r="A67" s="1610"/>
      <c r="B67" s="1187"/>
      <c r="C67" s="1227"/>
      <c r="D67" s="1188"/>
      <c r="E67" s="1200"/>
      <c r="F67" s="1200"/>
      <c r="G67" s="1200"/>
      <c r="H67" s="1200"/>
      <c r="I67" s="1250"/>
      <c r="J67" s="1250"/>
      <c r="K67" s="1262"/>
      <c r="L67" s="1262"/>
      <c r="M67" s="1202"/>
      <c r="N67" s="1202"/>
      <c r="O67" s="1188"/>
      <c r="P67" s="1202"/>
      <c r="Q67" s="651"/>
      <c r="R67" s="1202"/>
      <c r="S67" s="374"/>
      <c r="T67" s="382"/>
      <c r="U67" s="382"/>
      <c r="V67" s="382"/>
      <c r="W67" s="382"/>
      <c r="X67" s="382"/>
      <c r="Y67" s="382"/>
      <c r="Z67" s="382"/>
      <c r="AA67" s="382"/>
      <c r="AB67" s="382"/>
      <c r="AC67" s="382"/>
      <c r="AD67" s="382"/>
      <c r="AE67" s="382"/>
      <c r="AF67" s="384"/>
      <c r="AG67" s="384"/>
      <c r="AH67" s="384"/>
      <c r="AI67" s="384"/>
      <c r="AJ67" s="384"/>
      <c r="AK67" s="384"/>
      <c r="AL67" s="384"/>
      <c r="AM67" s="385"/>
      <c r="AN67" s="385"/>
      <c r="AO67" s="385"/>
      <c r="AP67" s="385"/>
      <c r="AQ67" s="385"/>
      <c r="AR67" s="385"/>
      <c r="AS67" s="385"/>
      <c r="AT67" s="385"/>
      <c r="AU67" s="385"/>
      <c r="AV67" s="386"/>
      <c r="AW67" s="387"/>
      <c r="AX67" s="387"/>
      <c r="AY67" s="1604"/>
    </row>
    <row r="68" spans="1:51" s="468" customFormat="1" hidden="1">
      <c r="A68" s="1610" t="s">
        <v>297</v>
      </c>
      <c r="B68" s="1187" t="s">
        <v>1127</v>
      </c>
      <c r="C68" s="1184" t="s">
        <v>227</v>
      </c>
      <c r="D68" s="1188"/>
      <c r="E68" s="1200"/>
      <c r="F68" s="1200"/>
      <c r="G68" s="1200"/>
      <c r="H68" s="1200"/>
      <c r="I68" s="1250"/>
      <c r="J68" s="1250"/>
      <c r="K68" s="1199"/>
      <c r="L68" s="1199">
        <f>август!L78+P68</f>
        <v>0</v>
      </c>
      <c r="M68" s="1201"/>
      <c r="N68" s="1201"/>
      <c r="O68" s="1188"/>
      <c r="P68" s="1201"/>
      <c r="Q68" s="650"/>
      <c r="R68" s="1201"/>
      <c r="S68" s="380"/>
      <c r="T68" s="388"/>
      <c r="U68" s="388"/>
      <c r="V68" s="388"/>
      <c r="W68" s="388"/>
      <c r="X68" s="388"/>
      <c r="Y68" s="388"/>
      <c r="Z68" s="388"/>
      <c r="AA68" s="388"/>
      <c r="AB68" s="388"/>
      <c r="AC68" s="388"/>
      <c r="AD68" s="388"/>
      <c r="AE68" s="388"/>
      <c r="AF68" s="388"/>
      <c r="AG68" s="388"/>
      <c r="AH68" s="388"/>
      <c r="AI68" s="388"/>
      <c r="AJ68" s="388"/>
      <c r="AK68" s="388"/>
      <c r="AL68" s="388"/>
      <c r="AM68" s="388"/>
      <c r="AN68" s="388"/>
      <c r="AO68" s="388"/>
      <c r="AP68" s="388"/>
      <c r="AQ68" s="388"/>
      <c r="AR68" s="388"/>
      <c r="AS68" s="388"/>
      <c r="AT68" s="388"/>
      <c r="AU68" s="388"/>
      <c r="AV68" s="388"/>
      <c r="AW68" s="388"/>
      <c r="AX68" s="381"/>
      <c r="AY68" s="1603"/>
    </row>
    <row r="69" spans="1:51" s="468" customFormat="1" hidden="1">
      <c r="A69" s="1610"/>
      <c r="B69" s="1187"/>
      <c r="C69" s="1185"/>
      <c r="D69" s="1188"/>
      <c r="E69" s="1200"/>
      <c r="F69" s="1200"/>
      <c r="G69" s="1200"/>
      <c r="H69" s="1200"/>
      <c r="I69" s="1250"/>
      <c r="J69" s="1250"/>
      <c r="K69" s="1199"/>
      <c r="L69" s="1199"/>
      <c r="M69" s="1202"/>
      <c r="N69" s="1202"/>
      <c r="O69" s="1188"/>
      <c r="P69" s="1202"/>
      <c r="Q69" s="651"/>
      <c r="R69" s="1202"/>
      <c r="S69" s="374"/>
      <c r="T69" s="382"/>
      <c r="U69" s="382"/>
      <c r="V69" s="382"/>
      <c r="W69" s="382"/>
      <c r="X69" s="382"/>
      <c r="Y69" s="382"/>
      <c r="Z69" s="382"/>
      <c r="AA69" s="382"/>
      <c r="AB69" s="382"/>
      <c r="AC69" s="382"/>
      <c r="AD69" s="382"/>
      <c r="AE69" s="382"/>
      <c r="AF69" s="384"/>
      <c r="AG69" s="384"/>
      <c r="AH69" s="384"/>
      <c r="AI69" s="384"/>
      <c r="AJ69" s="384"/>
      <c r="AK69" s="384"/>
      <c r="AL69" s="384"/>
      <c r="AM69" s="385"/>
      <c r="AN69" s="385"/>
      <c r="AO69" s="385"/>
      <c r="AP69" s="385"/>
      <c r="AQ69" s="385"/>
      <c r="AR69" s="385"/>
      <c r="AS69" s="385"/>
      <c r="AT69" s="385"/>
      <c r="AU69" s="385"/>
      <c r="AV69" s="386"/>
      <c r="AW69" s="387"/>
      <c r="AX69" s="387"/>
      <c r="AY69" s="1604"/>
    </row>
    <row r="70" spans="1:51" s="468" customFormat="1" hidden="1">
      <c r="A70" s="1610" t="s">
        <v>1130</v>
      </c>
      <c r="B70" s="1187" t="s">
        <v>1128</v>
      </c>
      <c r="C70" s="1184" t="s">
        <v>227</v>
      </c>
      <c r="D70" s="1188"/>
      <c r="E70" s="1200"/>
      <c r="F70" s="1200"/>
      <c r="G70" s="1200"/>
      <c r="H70" s="1200"/>
      <c r="I70" s="1250"/>
      <c r="J70" s="1250"/>
      <c r="K70" s="1199"/>
      <c r="L70" s="1199">
        <f>август!L80+P70</f>
        <v>0</v>
      </c>
      <c r="M70" s="1201"/>
      <c r="N70" s="1201"/>
      <c r="O70" s="1188"/>
      <c r="P70" s="1201"/>
      <c r="Q70" s="650"/>
      <c r="R70" s="1201"/>
      <c r="S70" s="380"/>
      <c r="T70" s="388"/>
      <c r="U70" s="388"/>
      <c r="V70" s="388"/>
      <c r="W70" s="388"/>
      <c r="X70" s="388"/>
      <c r="Y70" s="388"/>
      <c r="Z70" s="388"/>
      <c r="AA70" s="388"/>
      <c r="AB70" s="388"/>
      <c r="AC70" s="388"/>
      <c r="AD70" s="388"/>
      <c r="AE70" s="388"/>
      <c r="AF70" s="388"/>
      <c r="AG70" s="388"/>
      <c r="AH70" s="388"/>
      <c r="AI70" s="388"/>
      <c r="AJ70" s="388"/>
      <c r="AK70" s="388"/>
      <c r="AL70" s="388"/>
      <c r="AM70" s="388"/>
      <c r="AN70" s="388"/>
      <c r="AO70" s="388"/>
      <c r="AP70" s="388"/>
      <c r="AQ70" s="388"/>
      <c r="AR70" s="388"/>
      <c r="AS70" s="388"/>
      <c r="AT70" s="388"/>
      <c r="AU70" s="388"/>
      <c r="AV70" s="388"/>
      <c r="AW70" s="388"/>
      <c r="AX70" s="381"/>
      <c r="AY70" s="1603"/>
    </row>
    <row r="71" spans="1:51" s="468" customFormat="1" hidden="1">
      <c r="A71" s="1610"/>
      <c r="B71" s="1187"/>
      <c r="C71" s="1185"/>
      <c r="D71" s="1188"/>
      <c r="E71" s="1200"/>
      <c r="F71" s="1200"/>
      <c r="G71" s="1200"/>
      <c r="H71" s="1200"/>
      <c r="I71" s="1250"/>
      <c r="J71" s="1250"/>
      <c r="K71" s="1199"/>
      <c r="L71" s="1199"/>
      <c r="M71" s="1202"/>
      <c r="N71" s="1202"/>
      <c r="O71" s="1188"/>
      <c r="P71" s="1202"/>
      <c r="Q71" s="651"/>
      <c r="R71" s="1202"/>
      <c r="S71" s="374"/>
      <c r="T71" s="382"/>
      <c r="U71" s="382"/>
      <c r="V71" s="382"/>
      <c r="W71" s="382"/>
      <c r="X71" s="382"/>
      <c r="Y71" s="382"/>
      <c r="Z71" s="382"/>
      <c r="AA71" s="382"/>
      <c r="AB71" s="382"/>
      <c r="AC71" s="382"/>
      <c r="AD71" s="382"/>
      <c r="AE71" s="382"/>
      <c r="AF71" s="384"/>
      <c r="AG71" s="384"/>
      <c r="AH71" s="384"/>
      <c r="AI71" s="384"/>
      <c r="AJ71" s="384"/>
      <c r="AK71" s="384"/>
      <c r="AL71" s="384"/>
      <c r="AM71" s="385"/>
      <c r="AN71" s="385"/>
      <c r="AO71" s="385"/>
      <c r="AP71" s="385"/>
      <c r="AQ71" s="385"/>
      <c r="AR71" s="385"/>
      <c r="AS71" s="385"/>
      <c r="AT71" s="385"/>
      <c r="AU71" s="385"/>
      <c r="AV71" s="386"/>
      <c r="AW71" s="387"/>
      <c r="AX71" s="387"/>
      <c r="AY71" s="1604"/>
    </row>
    <row r="72" spans="1:51" s="468" customFormat="1" hidden="1">
      <c r="A72" s="1610" t="s">
        <v>1131</v>
      </c>
      <c r="B72" s="1187" t="s">
        <v>1129</v>
      </c>
      <c r="C72" s="1184" t="s">
        <v>902</v>
      </c>
      <c r="D72" s="1188"/>
      <c r="E72" s="1200"/>
      <c r="F72" s="1200"/>
      <c r="G72" s="1200"/>
      <c r="H72" s="1200"/>
      <c r="I72" s="1250"/>
      <c r="J72" s="1250"/>
      <c r="K72" s="1199"/>
      <c r="L72" s="1199">
        <f>август!L82+P72</f>
        <v>0</v>
      </c>
      <c r="M72" s="1201"/>
      <c r="N72" s="1201"/>
      <c r="O72" s="1188"/>
      <c r="P72" s="1201"/>
      <c r="Q72" s="650"/>
      <c r="R72" s="1201"/>
      <c r="S72" s="380"/>
      <c r="T72" s="388"/>
      <c r="U72" s="388"/>
      <c r="V72" s="388"/>
      <c r="W72" s="388"/>
      <c r="X72" s="388"/>
      <c r="Y72" s="388"/>
      <c r="Z72" s="388"/>
      <c r="AA72" s="388"/>
      <c r="AB72" s="388"/>
      <c r="AC72" s="388"/>
      <c r="AD72" s="388"/>
      <c r="AE72" s="388"/>
      <c r="AF72" s="388"/>
      <c r="AG72" s="388"/>
      <c r="AH72" s="388"/>
      <c r="AI72" s="388"/>
      <c r="AJ72" s="388"/>
      <c r="AK72" s="388"/>
      <c r="AL72" s="388"/>
      <c r="AM72" s="388"/>
      <c r="AN72" s="388"/>
      <c r="AO72" s="388"/>
      <c r="AP72" s="388"/>
      <c r="AQ72" s="388"/>
      <c r="AR72" s="388"/>
      <c r="AS72" s="388"/>
      <c r="AT72" s="388"/>
      <c r="AU72" s="388"/>
      <c r="AV72" s="388"/>
      <c r="AW72" s="388"/>
      <c r="AX72" s="381"/>
      <c r="AY72" s="1603"/>
    </row>
    <row r="73" spans="1:51" s="468" customFormat="1" hidden="1">
      <c r="A73" s="1610"/>
      <c r="B73" s="1187"/>
      <c r="C73" s="1185"/>
      <c r="D73" s="1188"/>
      <c r="E73" s="1200"/>
      <c r="F73" s="1200"/>
      <c r="G73" s="1200"/>
      <c r="H73" s="1200"/>
      <c r="I73" s="1250"/>
      <c r="J73" s="1250"/>
      <c r="K73" s="1199"/>
      <c r="L73" s="1199"/>
      <c r="M73" s="1202"/>
      <c r="N73" s="1202"/>
      <c r="O73" s="1188"/>
      <c r="P73" s="1202"/>
      <c r="Q73" s="651"/>
      <c r="R73" s="1202"/>
      <c r="S73" s="374"/>
      <c r="T73" s="382"/>
      <c r="U73" s="382"/>
      <c r="V73" s="382"/>
      <c r="W73" s="382"/>
      <c r="X73" s="382"/>
      <c r="Y73" s="382"/>
      <c r="Z73" s="382"/>
      <c r="AA73" s="382"/>
      <c r="AB73" s="382"/>
      <c r="AC73" s="382"/>
      <c r="AD73" s="382"/>
      <c r="AE73" s="382"/>
      <c r="AF73" s="384"/>
      <c r="AG73" s="384"/>
      <c r="AH73" s="384"/>
      <c r="AI73" s="384"/>
      <c r="AJ73" s="384"/>
      <c r="AK73" s="384"/>
      <c r="AL73" s="384"/>
      <c r="AM73" s="385"/>
      <c r="AN73" s="385"/>
      <c r="AO73" s="385"/>
      <c r="AP73" s="385"/>
      <c r="AQ73" s="385"/>
      <c r="AR73" s="385"/>
      <c r="AS73" s="385"/>
      <c r="AT73" s="385"/>
      <c r="AU73" s="385"/>
      <c r="AV73" s="386"/>
      <c r="AW73" s="387"/>
      <c r="AX73" s="387"/>
      <c r="AY73" s="1604"/>
    </row>
    <row r="74" spans="1:51" s="469" customFormat="1" hidden="1">
      <c r="A74" s="666"/>
      <c r="B74" s="560"/>
      <c r="C74" s="561"/>
      <c r="D74" s="529"/>
      <c r="E74" s="558"/>
      <c r="F74" s="558"/>
      <c r="G74" s="558"/>
      <c r="H74" s="558"/>
      <c r="I74" s="558"/>
      <c r="J74" s="558"/>
      <c r="K74" s="529"/>
      <c r="L74" s="529"/>
      <c r="M74" s="535"/>
      <c r="N74" s="535"/>
      <c r="O74" s="529"/>
      <c r="P74" s="535"/>
      <c r="Q74" s="535"/>
      <c r="R74" s="535"/>
      <c r="S74" s="375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383"/>
      <c r="AS74" s="383"/>
      <c r="AT74" s="383"/>
      <c r="AU74" s="383"/>
      <c r="AV74" s="396"/>
      <c r="AW74" s="397"/>
      <c r="AX74" s="391"/>
      <c r="AY74" s="665"/>
    </row>
    <row r="75" spans="1:51" s="469" customFormat="1" hidden="1">
      <c r="A75" s="666"/>
      <c r="B75" s="560"/>
      <c r="C75" s="561"/>
      <c r="D75" s="529"/>
      <c r="E75" s="558"/>
      <c r="F75" s="558"/>
      <c r="G75" s="558"/>
      <c r="H75" s="558"/>
      <c r="I75" s="558"/>
      <c r="J75" s="558"/>
      <c r="K75" s="529"/>
      <c r="L75" s="529"/>
      <c r="M75" s="535"/>
      <c r="N75" s="535"/>
      <c r="O75" s="529"/>
      <c r="P75" s="535"/>
      <c r="Q75" s="535"/>
      <c r="R75" s="535"/>
      <c r="S75" s="375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  <c r="AH75" s="383"/>
      <c r="AI75" s="383"/>
      <c r="AJ75" s="383"/>
      <c r="AK75" s="383"/>
      <c r="AL75" s="383"/>
      <c r="AM75" s="383"/>
      <c r="AN75" s="383"/>
      <c r="AO75" s="383"/>
      <c r="AP75" s="383"/>
      <c r="AQ75" s="383"/>
      <c r="AR75" s="383"/>
      <c r="AS75" s="383"/>
      <c r="AT75" s="383"/>
      <c r="AU75" s="383"/>
      <c r="AV75" s="396"/>
      <c r="AW75" s="397"/>
      <c r="AX75" s="391"/>
      <c r="AY75" s="665"/>
    </row>
    <row r="76" spans="1:51" s="469" customFormat="1" hidden="1">
      <c r="A76" s="666"/>
      <c r="B76" s="560"/>
      <c r="C76" s="561"/>
      <c r="D76" s="529"/>
      <c r="E76" s="558"/>
      <c r="F76" s="558"/>
      <c r="G76" s="558"/>
      <c r="H76" s="558"/>
      <c r="I76" s="558"/>
      <c r="J76" s="558"/>
      <c r="K76" s="529"/>
      <c r="L76" s="529"/>
      <c r="M76" s="535"/>
      <c r="N76" s="535"/>
      <c r="O76" s="529"/>
      <c r="P76" s="535"/>
      <c r="Q76" s="535"/>
      <c r="R76" s="535"/>
      <c r="S76" s="375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  <c r="AG76" s="383"/>
      <c r="AH76" s="383"/>
      <c r="AI76" s="383"/>
      <c r="AJ76" s="383"/>
      <c r="AK76" s="383"/>
      <c r="AL76" s="383"/>
      <c r="AM76" s="383"/>
      <c r="AN76" s="383"/>
      <c r="AO76" s="383"/>
      <c r="AP76" s="383"/>
      <c r="AQ76" s="383"/>
      <c r="AR76" s="383"/>
      <c r="AS76" s="383"/>
      <c r="AT76" s="383"/>
      <c r="AU76" s="383"/>
      <c r="AV76" s="396"/>
      <c r="AW76" s="397"/>
      <c r="AX76" s="391"/>
      <c r="AY76" s="665"/>
    </row>
    <row r="77" spans="1:51" s="469" customFormat="1" hidden="1">
      <c r="A77" s="666"/>
      <c r="B77" s="560"/>
      <c r="C77" s="561"/>
      <c r="D77" s="529"/>
      <c r="E77" s="558"/>
      <c r="F77" s="558"/>
      <c r="G77" s="558"/>
      <c r="H77" s="558"/>
      <c r="I77" s="558"/>
      <c r="J77" s="558"/>
      <c r="K77" s="529"/>
      <c r="L77" s="529"/>
      <c r="M77" s="535"/>
      <c r="N77" s="535"/>
      <c r="O77" s="529"/>
      <c r="P77" s="535"/>
      <c r="Q77" s="535"/>
      <c r="R77" s="535"/>
      <c r="S77" s="375"/>
      <c r="T77" s="383"/>
      <c r="U77" s="383"/>
      <c r="V77" s="383"/>
      <c r="W77" s="383"/>
      <c r="X77" s="383"/>
      <c r="Y77" s="383"/>
      <c r="Z77" s="383"/>
      <c r="AA77" s="383"/>
      <c r="AB77" s="383"/>
      <c r="AC77" s="383"/>
      <c r="AD77" s="383"/>
      <c r="AE77" s="383"/>
      <c r="AF77" s="383"/>
      <c r="AG77" s="383"/>
      <c r="AH77" s="383"/>
      <c r="AI77" s="383"/>
      <c r="AJ77" s="383"/>
      <c r="AK77" s="383"/>
      <c r="AL77" s="383"/>
      <c r="AM77" s="383"/>
      <c r="AN77" s="383"/>
      <c r="AO77" s="383"/>
      <c r="AP77" s="383"/>
      <c r="AQ77" s="383"/>
      <c r="AR77" s="383"/>
      <c r="AS77" s="383"/>
      <c r="AT77" s="383"/>
      <c r="AU77" s="383"/>
      <c r="AV77" s="396"/>
      <c r="AW77" s="397"/>
      <c r="AX77" s="391"/>
      <c r="AY77" s="665"/>
    </row>
    <row r="78" spans="1:51" s="469" customFormat="1" hidden="1">
      <c r="A78" s="666"/>
      <c r="B78" s="560"/>
      <c r="C78" s="561"/>
      <c r="D78" s="529"/>
      <c r="E78" s="558"/>
      <c r="F78" s="558"/>
      <c r="G78" s="558"/>
      <c r="H78" s="558"/>
      <c r="I78" s="558"/>
      <c r="J78" s="558"/>
      <c r="K78" s="529"/>
      <c r="L78" s="529"/>
      <c r="M78" s="535"/>
      <c r="N78" s="535"/>
      <c r="O78" s="529"/>
      <c r="P78" s="535"/>
      <c r="Q78" s="535"/>
      <c r="R78" s="535"/>
      <c r="S78" s="375"/>
      <c r="T78" s="383"/>
      <c r="U78" s="383"/>
      <c r="V78" s="383"/>
      <c r="W78" s="383"/>
      <c r="X78" s="383"/>
      <c r="Y78" s="383"/>
      <c r="Z78" s="383"/>
      <c r="AA78" s="383"/>
      <c r="AB78" s="383"/>
      <c r="AC78" s="383"/>
      <c r="AD78" s="383"/>
      <c r="AE78" s="383"/>
      <c r="AF78" s="383"/>
      <c r="AG78" s="383"/>
      <c r="AH78" s="383"/>
      <c r="AI78" s="383"/>
      <c r="AJ78" s="383"/>
      <c r="AK78" s="383"/>
      <c r="AL78" s="383"/>
      <c r="AM78" s="383"/>
      <c r="AN78" s="383"/>
      <c r="AO78" s="383"/>
      <c r="AP78" s="383"/>
      <c r="AQ78" s="383"/>
      <c r="AR78" s="383"/>
      <c r="AS78" s="383"/>
      <c r="AT78" s="383"/>
      <c r="AU78" s="383"/>
      <c r="AV78" s="396"/>
      <c r="AW78" s="397"/>
      <c r="AX78" s="391"/>
      <c r="AY78" s="665"/>
    </row>
    <row r="79" spans="1:51" s="469" customFormat="1" hidden="1">
      <c r="A79" s="666"/>
      <c r="B79" s="560"/>
      <c r="C79" s="561"/>
      <c r="D79" s="529"/>
      <c r="E79" s="558"/>
      <c r="F79" s="558"/>
      <c r="G79" s="558"/>
      <c r="H79" s="558"/>
      <c r="I79" s="558"/>
      <c r="J79" s="558"/>
      <c r="K79" s="529"/>
      <c r="L79" s="529"/>
      <c r="M79" s="535"/>
      <c r="N79" s="535"/>
      <c r="O79" s="529"/>
      <c r="P79" s="535"/>
      <c r="Q79" s="535"/>
      <c r="R79" s="535"/>
      <c r="S79" s="375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3"/>
      <c r="AJ79" s="383"/>
      <c r="AK79" s="383"/>
      <c r="AL79" s="383"/>
      <c r="AM79" s="383"/>
      <c r="AN79" s="383"/>
      <c r="AO79" s="383"/>
      <c r="AP79" s="383"/>
      <c r="AQ79" s="383"/>
      <c r="AR79" s="383"/>
      <c r="AS79" s="383"/>
      <c r="AT79" s="383"/>
      <c r="AU79" s="383"/>
      <c r="AV79" s="396"/>
      <c r="AW79" s="397"/>
      <c r="AX79" s="391"/>
      <c r="AY79" s="665"/>
    </row>
    <row r="80" spans="1:51" s="469" customFormat="1" hidden="1">
      <c r="A80" s="666"/>
      <c r="B80" s="560"/>
      <c r="C80" s="561"/>
      <c r="D80" s="529"/>
      <c r="E80" s="558"/>
      <c r="F80" s="558"/>
      <c r="G80" s="558"/>
      <c r="H80" s="558"/>
      <c r="I80" s="558"/>
      <c r="J80" s="558"/>
      <c r="K80" s="529"/>
      <c r="L80" s="529"/>
      <c r="M80" s="535"/>
      <c r="N80" s="535"/>
      <c r="O80" s="529"/>
      <c r="P80" s="535"/>
      <c r="Q80" s="535"/>
      <c r="R80" s="535"/>
      <c r="S80" s="375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3"/>
      <c r="AJ80" s="383"/>
      <c r="AK80" s="383"/>
      <c r="AL80" s="383"/>
      <c r="AM80" s="383"/>
      <c r="AN80" s="383"/>
      <c r="AO80" s="383"/>
      <c r="AP80" s="383"/>
      <c r="AQ80" s="383"/>
      <c r="AR80" s="383"/>
      <c r="AS80" s="383"/>
      <c r="AT80" s="383"/>
      <c r="AU80" s="383"/>
      <c r="AV80" s="396"/>
      <c r="AW80" s="397"/>
      <c r="AX80" s="391"/>
      <c r="AY80" s="665"/>
    </row>
    <row r="81" spans="1:52" s="469" customFormat="1" hidden="1">
      <c r="A81" s="666"/>
      <c r="B81" s="560"/>
      <c r="C81" s="561"/>
      <c r="D81" s="529"/>
      <c r="E81" s="558"/>
      <c r="F81" s="558"/>
      <c r="G81" s="558"/>
      <c r="H81" s="558"/>
      <c r="I81" s="558"/>
      <c r="J81" s="558"/>
      <c r="K81" s="529"/>
      <c r="L81" s="529"/>
      <c r="M81" s="535"/>
      <c r="N81" s="535"/>
      <c r="O81" s="529"/>
      <c r="P81" s="535"/>
      <c r="Q81" s="535"/>
      <c r="R81" s="535"/>
      <c r="S81" s="375"/>
      <c r="T81" s="383"/>
      <c r="U81" s="383"/>
      <c r="V81" s="383"/>
      <c r="W81" s="383"/>
      <c r="X81" s="383"/>
      <c r="Y81" s="383"/>
      <c r="Z81" s="383"/>
      <c r="AA81" s="383"/>
      <c r="AB81" s="383"/>
      <c r="AC81" s="383"/>
      <c r="AD81" s="383"/>
      <c r="AE81" s="383"/>
      <c r="AF81" s="383"/>
      <c r="AG81" s="383"/>
      <c r="AH81" s="383"/>
      <c r="AI81" s="383"/>
      <c r="AJ81" s="383"/>
      <c r="AK81" s="383"/>
      <c r="AL81" s="383"/>
      <c r="AM81" s="383"/>
      <c r="AN81" s="383"/>
      <c r="AO81" s="383"/>
      <c r="AP81" s="383"/>
      <c r="AQ81" s="383"/>
      <c r="AR81" s="383"/>
      <c r="AS81" s="383"/>
      <c r="AT81" s="383"/>
      <c r="AU81" s="383"/>
      <c r="AV81" s="396"/>
      <c r="AW81" s="397"/>
      <c r="AX81" s="391"/>
      <c r="AY81" s="665"/>
    </row>
    <row r="82" spans="1:52" s="469" customFormat="1" hidden="1">
      <c r="A82" s="666"/>
      <c r="B82" s="560"/>
      <c r="C82" s="561"/>
      <c r="D82" s="529"/>
      <c r="E82" s="558"/>
      <c r="F82" s="558"/>
      <c r="G82" s="558"/>
      <c r="H82" s="558"/>
      <c r="I82" s="558"/>
      <c r="J82" s="558"/>
      <c r="K82" s="529"/>
      <c r="L82" s="529"/>
      <c r="M82" s="535"/>
      <c r="N82" s="535"/>
      <c r="O82" s="529"/>
      <c r="P82" s="535"/>
      <c r="Q82" s="535"/>
      <c r="R82" s="535"/>
      <c r="S82" s="375"/>
      <c r="T82" s="383"/>
      <c r="U82" s="383"/>
      <c r="V82" s="383"/>
      <c r="W82" s="383"/>
      <c r="X82" s="383"/>
      <c r="Y82" s="383"/>
      <c r="Z82" s="383"/>
      <c r="AA82" s="383"/>
      <c r="AB82" s="383"/>
      <c r="AC82" s="383"/>
      <c r="AD82" s="383"/>
      <c r="AE82" s="383"/>
      <c r="AF82" s="383"/>
      <c r="AG82" s="383"/>
      <c r="AH82" s="383"/>
      <c r="AI82" s="383"/>
      <c r="AJ82" s="383"/>
      <c r="AK82" s="383"/>
      <c r="AL82" s="383"/>
      <c r="AM82" s="383"/>
      <c r="AN82" s="383"/>
      <c r="AO82" s="383"/>
      <c r="AP82" s="383"/>
      <c r="AQ82" s="383"/>
      <c r="AR82" s="383"/>
      <c r="AS82" s="383"/>
      <c r="AT82" s="383"/>
      <c r="AU82" s="383"/>
      <c r="AV82" s="396"/>
      <c r="AW82" s="397"/>
      <c r="AX82" s="391"/>
      <c r="AY82" s="665"/>
    </row>
    <row r="83" spans="1:52" s="469" customFormat="1" hidden="1">
      <c r="A83" s="666"/>
      <c r="B83" s="560"/>
      <c r="C83" s="561"/>
      <c r="D83" s="529"/>
      <c r="E83" s="558"/>
      <c r="F83" s="558"/>
      <c r="G83" s="558"/>
      <c r="H83" s="558"/>
      <c r="I83" s="558"/>
      <c r="J83" s="558"/>
      <c r="K83" s="529"/>
      <c r="L83" s="529"/>
      <c r="M83" s="535"/>
      <c r="N83" s="535"/>
      <c r="O83" s="529"/>
      <c r="P83" s="535"/>
      <c r="Q83" s="535"/>
      <c r="R83" s="535"/>
      <c r="S83" s="375"/>
      <c r="T83" s="383"/>
      <c r="U83" s="383"/>
      <c r="V83" s="383"/>
      <c r="W83" s="383"/>
      <c r="X83" s="383"/>
      <c r="Y83" s="383"/>
      <c r="Z83" s="383"/>
      <c r="AA83" s="383"/>
      <c r="AB83" s="383"/>
      <c r="AC83" s="383"/>
      <c r="AD83" s="383"/>
      <c r="AE83" s="383"/>
      <c r="AF83" s="383"/>
      <c r="AG83" s="383"/>
      <c r="AH83" s="383"/>
      <c r="AI83" s="383"/>
      <c r="AJ83" s="383"/>
      <c r="AK83" s="383"/>
      <c r="AL83" s="383"/>
      <c r="AM83" s="383"/>
      <c r="AN83" s="383"/>
      <c r="AO83" s="383"/>
      <c r="AP83" s="383"/>
      <c r="AQ83" s="383"/>
      <c r="AR83" s="383"/>
      <c r="AS83" s="383"/>
      <c r="AT83" s="383"/>
      <c r="AU83" s="383"/>
      <c r="AV83" s="396"/>
      <c r="AW83" s="397"/>
      <c r="AX83" s="391"/>
      <c r="AY83" s="665"/>
    </row>
    <row r="84" spans="1:52" s="469" customFormat="1" hidden="1">
      <c r="A84" s="666"/>
      <c r="B84" s="560"/>
      <c r="C84" s="561"/>
      <c r="D84" s="529"/>
      <c r="E84" s="558"/>
      <c r="F84" s="558"/>
      <c r="G84" s="558"/>
      <c r="H84" s="558"/>
      <c r="I84" s="558"/>
      <c r="J84" s="558"/>
      <c r="K84" s="529"/>
      <c r="L84" s="529"/>
      <c r="M84" s="535"/>
      <c r="N84" s="535"/>
      <c r="O84" s="529"/>
      <c r="P84" s="535"/>
      <c r="Q84" s="535"/>
      <c r="R84" s="535"/>
      <c r="S84" s="375"/>
      <c r="T84" s="383"/>
      <c r="U84" s="383"/>
      <c r="V84" s="383"/>
      <c r="W84" s="383"/>
      <c r="X84" s="383"/>
      <c r="Y84" s="383"/>
      <c r="Z84" s="383"/>
      <c r="AA84" s="383"/>
      <c r="AB84" s="383"/>
      <c r="AC84" s="383"/>
      <c r="AD84" s="383"/>
      <c r="AE84" s="383"/>
      <c r="AF84" s="383"/>
      <c r="AG84" s="383"/>
      <c r="AH84" s="383"/>
      <c r="AI84" s="383"/>
      <c r="AJ84" s="383"/>
      <c r="AK84" s="383"/>
      <c r="AL84" s="383"/>
      <c r="AM84" s="383"/>
      <c r="AN84" s="383"/>
      <c r="AO84" s="383"/>
      <c r="AP84" s="383"/>
      <c r="AQ84" s="383"/>
      <c r="AR84" s="383"/>
      <c r="AS84" s="383"/>
      <c r="AT84" s="383"/>
      <c r="AU84" s="383"/>
      <c r="AV84" s="396"/>
      <c r="AW84" s="397"/>
      <c r="AX84" s="391"/>
      <c r="AY84" s="665"/>
    </row>
    <row r="85" spans="1:52" s="469" customFormat="1" hidden="1">
      <c r="A85" s="666"/>
      <c r="B85" s="560"/>
      <c r="C85" s="561"/>
      <c r="D85" s="529"/>
      <c r="E85" s="558"/>
      <c r="F85" s="558"/>
      <c r="G85" s="558"/>
      <c r="H85" s="558"/>
      <c r="I85" s="558"/>
      <c r="J85" s="558"/>
      <c r="K85" s="529"/>
      <c r="L85" s="529"/>
      <c r="M85" s="535"/>
      <c r="N85" s="535"/>
      <c r="O85" s="529"/>
      <c r="P85" s="535"/>
      <c r="Q85" s="535"/>
      <c r="R85" s="535"/>
      <c r="S85" s="375"/>
      <c r="T85" s="383"/>
      <c r="U85" s="383"/>
      <c r="V85" s="383"/>
      <c r="W85" s="383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3"/>
      <c r="AJ85" s="383"/>
      <c r="AK85" s="383"/>
      <c r="AL85" s="383"/>
      <c r="AM85" s="383"/>
      <c r="AN85" s="383"/>
      <c r="AO85" s="383"/>
      <c r="AP85" s="383"/>
      <c r="AQ85" s="383"/>
      <c r="AR85" s="383"/>
      <c r="AS85" s="383"/>
      <c r="AT85" s="383"/>
      <c r="AU85" s="383"/>
      <c r="AV85" s="396"/>
      <c r="AW85" s="397"/>
      <c r="AX85" s="391"/>
      <c r="AY85" s="665"/>
    </row>
    <row r="86" spans="1:52" s="469" customFormat="1" hidden="1">
      <c r="A86" s="666"/>
      <c r="B86" s="560"/>
      <c r="C86" s="561"/>
      <c r="D86" s="529"/>
      <c r="E86" s="558"/>
      <c r="F86" s="558"/>
      <c r="G86" s="558"/>
      <c r="H86" s="558"/>
      <c r="I86" s="558"/>
      <c r="J86" s="558"/>
      <c r="K86" s="529"/>
      <c r="L86" s="529"/>
      <c r="M86" s="535"/>
      <c r="N86" s="535"/>
      <c r="O86" s="529"/>
      <c r="P86" s="535"/>
      <c r="Q86" s="535"/>
      <c r="R86" s="535"/>
      <c r="S86" s="375"/>
      <c r="T86" s="383"/>
      <c r="U86" s="383"/>
      <c r="V86" s="383"/>
      <c r="W86" s="383"/>
      <c r="X86" s="383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83"/>
      <c r="AJ86" s="383"/>
      <c r="AK86" s="383"/>
      <c r="AL86" s="383"/>
      <c r="AM86" s="383"/>
      <c r="AN86" s="383"/>
      <c r="AO86" s="383"/>
      <c r="AP86" s="383"/>
      <c r="AQ86" s="383"/>
      <c r="AR86" s="383"/>
      <c r="AS86" s="383"/>
      <c r="AT86" s="383"/>
      <c r="AU86" s="383"/>
      <c r="AV86" s="396"/>
      <c r="AW86" s="397"/>
      <c r="AX86" s="391"/>
      <c r="AY86" s="665"/>
    </row>
    <row r="87" spans="1:52" s="469" customFormat="1" hidden="1">
      <c r="A87" s="666"/>
      <c r="B87" s="560"/>
      <c r="C87" s="561"/>
      <c r="D87" s="529"/>
      <c r="E87" s="558"/>
      <c r="F87" s="558"/>
      <c r="G87" s="558"/>
      <c r="H87" s="558"/>
      <c r="I87" s="558"/>
      <c r="J87" s="558"/>
      <c r="K87" s="529"/>
      <c r="L87" s="529"/>
      <c r="M87" s="535"/>
      <c r="N87" s="535"/>
      <c r="O87" s="529"/>
      <c r="P87" s="535"/>
      <c r="Q87" s="535"/>
      <c r="R87" s="535"/>
      <c r="S87" s="375"/>
      <c r="T87" s="383"/>
      <c r="U87" s="383"/>
      <c r="V87" s="383"/>
      <c r="W87" s="383"/>
      <c r="X87" s="383"/>
      <c r="Y87" s="383"/>
      <c r="Z87" s="383"/>
      <c r="AA87" s="383"/>
      <c r="AB87" s="383"/>
      <c r="AC87" s="383"/>
      <c r="AD87" s="383"/>
      <c r="AE87" s="383"/>
      <c r="AF87" s="383"/>
      <c r="AG87" s="383"/>
      <c r="AH87" s="383"/>
      <c r="AI87" s="383"/>
      <c r="AJ87" s="383"/>
      <c r="AK87" s="383"/>
      <c r="AL87" s="383"/>
      <c r="AM87" s="383"/>
      <c r="AN87" s="383"/>
      <c r="AO87" s="383"/>
      <c r="AP87" s="383"/>
      <c r="AQ87" s="383"/>
      <c r="AR87" s="383"/>
      <c r="AS87" s="383"/>
      <c r="AT87" s="383"/>
      <c r="AU87" s="383"/>
      <c r="AV87" s="396"/>
      <c r="AW87" s="397"/>
      <c r="AX87" s="391"/>
      <c r="AY87" s="665"/>
    </row>
    <row r="88" spans="1:52" s="469" customFormat="1" hidden="1">
      <c r="A88" s="666"/>
      <c r="B88" s="560"/>
      <c r="C88" s="561"/>
      <c r="D88" s="529"/>
      <c r="E88" s="558"/>
      <c r="F88" s="558"/>
      <c r="G88" s="558"/>
      <c r="H88" s="558"/>
      <c r="I88" s="558"/>
      <c r="J88" s="558"/>
      <c r="K88" s="529"/>
      <c r="L88" s="529"/>
      <c r="M88" s="535"/>
      <c r="N88" s="535"/>
      <c r="O88" s="529"/>
      <c r="P88" s="535"/>
      <c r="Q88" s="535"/>
      <c r="R88" s="535"/>
      <c r="S88" s="375"/>
      <c r="T88" s="383"/>
      <c r="U88" s="383"/>
      <c r="V88" s="383"/>
      <c r="W88" s="383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  <c r="AH88" s="383"/>
      <c r="AI88" s="383"/>
      <c r="AJ88" s="383"/>
      <c r="AK88" s="383"/>
      <c r="AL88" s="383"/>
      <c r="AM88" s="383"/>
      <c r="AN88" s="383"/>
      <c r="AO88" s="383"/>
      <c r="AP88" s="383"/>
      <c r="AQ88" s="383"/>
      <c r="AR88" s="383"/>
      <c r="AS88" s="383"/>
      <c r="AT88" s="383"/>
      <c r="AU88" s="383"/>
      <c r="AV88" s="396"/>
      <c r="AW88" s="397"/>
      <c r="AX88" s="391"/>
      <c r="AY88" s="665"/>
    </row>
    <row r="89" spans="1:52" s="469" customFormat="1" hidden="1">
      <c r="A89" s="666"/>
      <c r="B89" s="560"/>
      <c r="C89" s="561"/>
      <c r="D89" s="529"/>
      <c r="E89" s="558"/>
      <c r="F89" s="558"/>
      <c r="G89" s="558"/>
      <c r="H89" s="558"/>
      <c r="I89" s="558"/>
      <c r="J89" s="558"/>
      <c r="K89" s="529"/>
      <c r="L89" s="529"/>
      <c r="M89" s="535"/>
      <c r="N89" s="535"/>
      <c r="O89" s="529"/>
      <c r="P89" s="535"/>
      <c r="Q89" s="535"/>
      <c r="R89" s="535"/>
      <c r="S89" s="375"/>
      <c r="T89" s="383"/>
      <c r="U89" s="383"/>
      <c r="V89" s="383"/>
      <c r="W89" s="383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  <c r="AH89" s="383"/>
      <c r="AI89" s="383"/>
      <c r="AJ89" s="383"/>
      <c r="AK89" s="383"/>
      <c r="AL89" s="383"/>
      <c r="AM89" s="383"/>
      <c r="AN89" s="383"/>
      <c r="AO89" s="383"/>
      <c r="AP89" s="383"/>
      <c r="AQ89" s="383"/>
      <c r="AR89" s="383"/>
      <c r="AS89" s="383"/>
      <c r="AT89" s="383"/>
      <c r="AU89" s="383"/>
      <c r="AV89" s="396"/>
      <c r="AW89" s="397"/>
      <c r="AX89" s="391"/>
      <c r="AY89" s="665"/>
    </row>
    <row r="90" spans="1:52" s="469" customFormat="1" hidden="1">
      <c r="A90" s="1617" t="s">
        <v>129</v>
      </c>
      <c r="B90" s="1225" t="s">
        <v>1124</v>
      </c>
      <c r="C90" s="1226" t="s">
        <v>889</v>
      </c>
      <c r="D90" s="1199">
        <v>1567</v>
      </c>
      <c r="E90" s="1228">
        <v>42307</v>
      </c>
      <c r="F90" s="1228">
        <v>42307</v>
      </c>
      <c r="G90" s="1228"/>
      <c r="H90" s="1228">
        <v>42314</v>
      </c>
      <c r="I90" s="1228">
        <v>42314</v>
      </c>
      <c r="J90" s="1228"/>
      <c r="K90" s="1265">
        <f>сентябрь!L90+O90</f>
        <v>0</v>
      </c>
      <c r="L90" s="1265">
        <f>сентябрь!L90+P90</f>
        <v>0</v>
      </c>
      <c r="M90" s="1229">
        <f>D90-L90</f>
        <v>1567</v>
      </c>
      <c r="N90" s="1229">
        <f>L90/D90*100</f>
        <v>0</v>
      </c>
      <c r="O90" s="1199">
        <f>SUM(T90:AX90)</f>
        <v>0</v>
      </c>
      <c r="P90" s="1229">
        <f>SUM(T91:AX91)</f>
        <v>0</v>
      </c>
      <c r="Q90" s="654"/>
      <c r="R90" s="1229" t="e">
        <f>P90/O90*100</f>
        <v>#DIV/0!</v>
      </c>
      <c r="S90" s="380" t="s">
        <v>34</v>
      </c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1603" t="s">
        <v>413</v>
      </c>
      <c r="AZ90" s="469">
        <f>F90-I90</f>
        <v>-7</v>
      </c>
    </row>
    <row r="91" spans="1:52" s="469" customFormat="1" hidden="1">
      <c r="A91" s="1617"/>
      <c r="B91" s="1225"/>
      <c r="C91" s="1227"/>
      <c r="D91" s="1199"/>
      <c r="E91" s="1228"/>
      <c r="F91" s="1228"/>
      <c r="G91" s="1228"/>
      <c r="H91" s="1228"/>
      <c r="I91" s="1228"/>
      <c r="J91" s="1228"/>
      <c r="K91" s="1262"/>
      <c r="L91" s="1262"/>
      <c r="M91" s="1230"/>
      <c r="N91" s="1230"/>
      <c r="O91" s="1199"/>
      <c r="P91" s="1230"/>
      <c r="Q91" s="655"/>
      <c r="R91" s="1230"/>
      <c r="S91" s="375" t="s">
        <v>35</v>
      </c>
      <c r="T91" s="383"/>
      <c r="U91" s="383"/>
      <c r="V91" s="383"/>
      <c r="W91" s="383"/>
      <c r="X91" s="383"/>
      <c r="Y91" s="383"/>
      <c r="Z91" s="383"/>
      <c r="AA91" s="383"/>
      <c r="AB91" s="383"/>
      <c r="AC91" s="383"/>
      <c r="AD91" s="383"/>
      <c r="AE91" s="383"/>
      <c r="AF91" s="383"/>
      <c r="AG91" s="383"/>
      <c r="AH91" s="383"/>
      <c r="AI91" s="383"/>
      <c r="AJ91" s="383"/>
      <c r="AK91" s="383"/>
      <c r="AL91" s="383"/>
      <c r="AM91" s="383"/>
      <c r="AN91" s="383"/>
      <c r="AO91" s="383"/>
      <c r="AP91" s="383"/>
      <c r="AQ91" s="383"/>
      <c r="AR91" s="383"/>
      <c r="AS91" s="383"/>
      <c r="AT91" s="383"/>
      <c r="AU91" s="383"/>
      <c r="AV91" s="396"/>
      <c r="AW91" s="397"/>
      <c r="AX91" s="391"/>
      <c r="AY91" s="1604"/>
    </row>
    <row r="92" spans="1:52" s="469" customFormat="1" hidden="1">
      <c r="A92" s="1617" t="s">
        <v>129</v>
      </c>
      <c r="B92" s="1225" t="s">
        <v>1124</v>
      </c>
      <c r="C92" s="1226" t="s">
        <v>889</v>
      </c>
      <c r="D92" s="1199">
        <v>1567</v>
      </c>
      <c r="E92" s="1228">
        <v>42307</v>
      </c>
      <c r="F92" s="1228">
        <v>42307</v>
      </c>
      <c r="G92" s="1228"/>
      <c r="H92" s="1228">
        <v>42314</v>
      </c>
      <c r="I92" s="1228">
        <v>42314</v>
      </c>
      <c r="J92" s="1228"/>
      <c r="K92" s="1265">
        <f>сентябрь!L92+O92</f>
        <v>0</v>
      </c>
      <c r="L92" s="1265">
        <f>сентябрь!L92+P92</f>
        <v>0</v>
      </c>
      <c r="M92" s="1229">
        <f>D92-L92</f>
        <v>1567</v>
      </c>
      <c r="N92" s="1229">
        <f>L92/D92*100</f>
        <v>0</v>
      </c>
      <c r="O92" s="1199">
        <f>SUM(T92:AX92)</f>
        <v>0</v>
      </c>
      <c r="P92" s="1229">
        <f>SUM(T93:AX93)</f>
        <v>0</v>
      </c>
      <c r="Q92" s="654"/>
      <c r="R92" s="1229" t="e">
        <f>P92/O92*100</f>
        <v>#DIV/0!</v>
      </c>
      <c r="S92" s="380" t="s">
        <v>34</v>
      </c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1603" t="s">
        <v>413</v>
      </c>
      <c r="AZ92" s="469">
        <f>F92-I92</f>
        <v>-7</v>
      </c>
    </row>
    <row r="93" spans="1:52" s="469" customFormat="1" hidden="1">
      <c r="A93" s="1617"/>
      <c r="B93" s="1225"/>
      <c r="C93" s="1227"/>
      <c r="D93" s="1199"/>
      <c r="E93" s="1228"/>
      <c r="F93" s="1228"/>
      <c r="G93" s="1228"/>
      <c r="H93" s="1228"/>
      <c r="I93" s="1228"/>
      <c r="J93" s="1228"/>
      <c r="K93" s="1262"/>
      <c r="L93" s="1262"/>
      <c r="M93" s="1230"/>
      <c r="N93" s="1230"/>
      <c r="O93" s="1199"/>
      <c r="P93" s="1230"/>
      <c r="Q93" s="655"/>
      <c r="R93" s="1230"/>
      <c r="S93" s="375" t="s">
        <v>35</v>
      </c>
      <c r="T93" s="383"/>
      <c r="U93" s="383"/>
      <c r="V93" s="383"/>
      <c r="W93" s="383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  <c r="AH93" s="383"/>
      <c r="AI93" s="383"/>
      <c r="AJ93" s="383"/>
      <c r="AK93" s="383"/>
      <c r="AL93" s="383"/>
      <c r="AM93" s="383"/>
      <c r="AN93" s="383"/>
      <c r="AO93" s="383"/>
      <c r="AP93" s="383"/>
      <c r="AQ93" s="383"/>
      <c r="AR93" s="383"/>
      <c r="AS93" s="383"/>
      <c r="AT93" s="383"/>
      <c r="AU93" s="383"/>
      <c r="AV93" s="396"/>
      <c r="AW93" s="397"/>
      <c r="AX93" s="391"/>
      <c r="AY93" s="1604"/>
    </row>
    <row r="94" spans="1:52" s="469" customFormat="1" hidden="1">
      <c r="A94" s="1618" t="s">
        <v>269</v>
      </c>
      <c r="B94" s="1194" t="s">
        <v>1106</v>
      </c>
      <c r="C94" s="1234"/>
      <c r="D94" s="1234"/>
      <c r="E94" s="1234"/>
      <c r="F94" s="1234"/>
      <c r="G94" s="1234"/>
      <c r="H94" s="1234"/>
      <c r="I94" s="1234"/>
      <c r="J94" s="1234"/>
      <c r="K94" s="1234"/>
      <c r="L94" s="1234"/>
      <c r="M94" s="1234"/>
      <c r="N94" s="1234"/>
      <c r="O94" s="1234"/>
      <c r="P94" s="1234"/>
      <c r="Q94" s="1234"/>
      <c r="R94" s="1234"/>
      <c r="S94" s="1234"/>
      <c r="T94" s="1234"/>
      <c r="U94" s="1234"/>
      <c r="V94" s="1234"/>
      <c r="W94" s="1234"/>
      <c r="X94" s="1234"/>
      <c r="Y94" s="1234"/>
      <c r="Z94" s="1234"/>
      <c r="AA94" s="1234"/>
      <c r="AB94" s="1234"/>
      <c r="AC94" s="1234"/>
      <c r="AD94" s="1234"/>
      <c r="AE94" s="1234"/>
      <c r="AF94" s="1234"/>
      <c r="AG94" s="1234"/>
      <c r="AH94" s="1234"/>
      <c r="AI94" s="1234"/>
      <c r="AJ94" s="1234"/>
      <c r="AK94" s="1234"/>
      <c r="AL94" s="1234"/>
      <c r="AM94" s="1234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620"/>
    </row>
    <row r="95" spans="1:52" s="469" customFormat="1" hidden="1">
      <c r="A95" s="1619"/>
      <c r="B95" s="1195"/>
      <c r="C95" s="1236"/>
      <c r="D95" s="1236"/>
      <c r="E95" s="1236"/>
      <c r="F95" s="1236"/>
      <c r="G95" s="1236"/>
      <c r="H95" s="1236"/>
      <c r="I95" s="1236"/>
      <c r="J95" s="1236"/>
      <c r="K95" s="1236"/>
      <c r="L95" s="1236"/>
      <c r="M95" s="1236"/>
      <c r="N95" s="1236"/>
      <c r="O95" s="1236"/>
      <c r="P95" s="1236"/>
      <c r="Q95" s="1236"/>
      <c r="R95" s="1236"/>
      <c r="S95" s="1236"/>
      <c r="T95" s="1236"/>
      <c r="U95" s="1236"/>
      <c r="V95" s="1236"/>
      <c r="W95" s="1236"/>
      <c r="X95" s="1236"/>
      <c r="Y95" s="1236"/>
      <c r="Z95" s="1236"/>
      <c r="AA95" s="1236"/>
      <c r="AB95" s="1236"/>
      <c r="AC95" s="1236"/>
      <c r="AD95" s="1236"/>
      <c r="AE95" s="1236"/>
      <c r="AF95" s="1236"/>
      <c r="AG95" s="1236"/>
      <c r="AH95" s="1236"/>
      <c r="AI95" s="1236"/>
      <c r="AJ95" s="1236"/>
      <c r="AK95" s="1236"/>
      <c r="AL95" s="1236"/>
      <c r="AM95" s="1236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621"/>
    </row>
    <row r="96" spans="1:52" s="469" customFormat="1" hidden="1">
      <c r="A96" s="1617" t="s">
        <v>134</v>
      </c>
      <c r="B96" s="1225" t="s">
        <v>1098</v>
      </c>
      <c r="C96" s="1226" t="s">
        <v>889</v>
      </c>
      <c r="D96" s="1199">
        <v>230</v>
      </c>
      <c r="E96" s="1228">
        <v>42070</v>
      </c>
      <c r="F96" s="1228"/>
      <c r="G96" s="1228">
        <v>42210</v>
      </c>
      <c r="H96" s="1228">
        <v>42084</v>
      </c>
      <c r="I96" s="1228">
        <v>42212</v>
      </c>
      <c r="J96" s="1228"/>
      <c r="K96" s="1265">
        <f>сентябрь!L96+O96</f>
        <v>0</v>
      </c>
      <c r="L96" s="1265">
        <f>сентябрь!L96+P96</f>
        <v>0</v>
      </c>
      <c r="M96" s="1229">
        <f>D96-L96</f>
        <v>230</v>
      </c>
      <c r="N96" s="1229">
        <f>L96/D96*100</f>
        <v>0</v>
      </c>
      <c r="O96" s="1199">
        <f>SUM(T96:AX96)</f>
        <v>0</v>
      </c>
      <c r="P96" s="1229">
        <f>SUM(T97:AX97)</f>
        <v>0</v>
      </c>
      <c r="Q96" s="654"/>
      <c r="R96" s="1229" t="e">
        <f>P96/O96*100</f>
        <v>#DIV/0!</v>
      </c>
      <c r="S96" s="380" t="s">
        <v>34</v>
      </c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1622"/>
    </row>
    <row r="97" spans="1:52" s="469" customFormat="1" hidden="1">
      <c r="A97" s="1617"/>
      <c r="B97" s="1225"/>
      <c r="C97" s="1227"/>
      <c r="D97" s="1199"/>
      <c r="E97" s="1228"/>
      <c r="F97" s="1228"/>
      <c r="G97" s="1228"/>
      <c r="H97" s="1228"/>
      <c r="I97" s="1228"/>
      <c r="J97" s="1228"/>
      <c r="K97" s="1262"/>
      <c r="L97" s="1262"/>
      <c r="M97" s="1230"/>
      <c r="N97" s="1230"/>
      <c r="O97" s="1199"/>
      <c r="P97" s="1230"/>
      <c r="Q97" s="655"/>
      <c r="R97" s="1230"/>
      <c r="S97" s="375" t="s">
        <v>35</v>
      </c>
      <c r="T97" s="383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  <c r="AI97" s="383"/>
      <c r="AJ97" s="383"/>
      <c r="AK97" s="383"/>
      <c r="AL97" s="383"/>
      <c r="AM97" s="383"/>
      <c r="AN97" s="383"/>
      <c r="AO97" s="383"/>
      <c r="AP97" s="383"/>
      <c r="AQ97" s="383"/>
      <c r="AR97" s="383"/>
      <c r="AS97" s="383"/>
      <c r="AT97" s="383"/>
      <c r="AU97" s="383"/>
      <c r="AV97" s="383"/>
      <c r="AW97" s="383"/>
      <c r="AX97" s="383"/>
      <c r="AY97" s="1623"/>
    </row>
    <row r="98" spans="1:52" s="469" customFormat="1" hidden="1">
      <c r="A98" s="1617" t="s">
        <v>135</v>
      </c>
      <c r="B98" s="1225" t="s">
        <v>1099</v>
      </c>
      <c r="C98" s="1226" t="s">
        <v>907</v>
      </c>
      <c r="D98" s="1199">
        <v>1</v>
      </c>
      <c r="E98" s="1228">
        <v>42070</v>
      </c>
      <c r="F98" s="1228"/>
      <c r="G98" s="1228">
        <v>42213</v>
      </c>
      <c r="H98" s="1228">
        <v>42078</v>
      </c>
      <c r="I98" s="1228">
        <v>42222</v>
      </c>
      <c r="J98" s="1228"/>
      <c r="K98" s="1265">
        <f>сентябрь!L98+O98</f>
        <v>0</v>
      </c>
      <c r="L98" s="1265">
        <f>сентябрь!L98+P98</f>
        <v>0</v>
      </c>
      <c r="M98" s="1229">
        <f>D98-L98</f>
        <v>1</v>
      </c>
      <c r="N98" s="1229">
        <f>L98/D98*100</f>
        <v>0</v>
      </c>
      <c r="O98" s="1199">
        <f>SUM(T98:AX98)</f>
        <v>0</v>
      </c>
      <c r="P98" s="1229">
        <f>SUM(T99:AX99)</f>
        <v>0</v>
      </c>
      <c r="Q98" s="654"/>
      <c r="R98" s="1229" t="e">
        <f>P98/O98*100</f>
        <v>#DIV/0!</v>
      </c>
      <c r="S98" s="380" t="s">
        <v>34</v>
      </c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1622"/>
    </row>
    <row r="99" spans="1:52" s="469" customFormat="1" ht="15.75" hidden="1" customHeight="1">
      <c r="A99" s="1617"/>
      <c r="B99" s="1225"/>
      <c r="C99" s="1227"/>
      <c r="D99" s="1199"/>
      <c r="E99" s="1228"/>
      <c r="F99" s="1228"/>
      <c r="G99" s="1228"/>
      <c r="H99" s="1228"/>
      <c r="I99" s="1228"/>
      <c r="J99" s="1228"/>
      <c r="K99" s="1262"/>
      <c r="L99" s="1262"/>
      <c r="M99" s="1230"/>
      <c r="N99" s="1230"/>
      <c r="O99" s="1199"/>
      <c r="P99" s="1230"/>
      <c r="Q99" s="655"/>
      <c r="R99" s="1230"/>
      <c r="S99" s="375" t="s">
        <v>35</v>
      </c>
      <c r="T99" s="383"/>
      <c r="U99" s="383"/>
      <c r="V99" s="383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  <c r="AI99" s="383"/>
      <c r="AJ99" s="383"/>
      <c r="AK99" s="383"/>
      <c r="AL99" s="383"/>
      <c r="AM99" s="383"/>
      <c r="AN99" s="383"/>
      <c r="AO99" s="383"/>
      <c r="AP99" s="383"/>
      <c r="AQ99" s="383"/>
      <c r="AR99" s="383"/>
      <c r="AS99" s="383"/>
      <c r="AT99" s="383"/>
      <c r="AU99" s="383"/>
      <c r="AV99" s="396"/>
      <c r="AW99" s="397"/>
      <c r="AX99" s="391"/>
      <c r="AY99" s="1623"/>
    </row>
    <row r="100" spans="1:52" s="469" customFormat="1" hidden="1">
      <c r="A100" s="1624">
        <v>5</v>
      </c>
      <c r="B100" s="1240" t="s">
        <v>1100</v>
      </c>
      <c r="C100" s="1241"/>
      <c r="D100" s="1241"/>
      <c r="E100" s="1241"/>
      <c r="F100" s="1241"/>
      <c r="G100" s="1241"/>
      <c r="H100" s="1241"/>
      <c r="I100" s="1241"/>
      <c r="J100" s="1241"/>
      <c r="K100" s="1241"/>
      <c r="L100" s="1241"/>
      <c r="M100" s="1241"/>
      <c r="N100" s="1241"/>
      <c r="O100" s="1241"/>
      <c r="P100" s="1241"/>
      <c r="Q100" s="1241"/>
      <c r="R100" s="1241"/>
      <c r="S100" s="1241"/>
      <c r="T100" s="1241"/>
      <c r="U100" s="1241"/>
      <c r="V100" s="1241"/>
      <c r="W100" s="1241"/>
      <c r="X100" s="1241"/>
      <c r="Y100" s="1241"/>
      <c r="Z100" s="1241"/>
      <c r="AA100" s="1241"/>
      <c r="AB100" s="1241"/>
      <c r="AC100" s="1241"/>
      <c r="AD100" s="1241"/>
      <c r="AE100" s="1241"/>
      <c r="AF100" s="1241"/>
      <c r="AG100" s="1241"/>
      <c r="AH100" s="1241"/>
      <c r="AI100" s="1241"/>
      <c r="AJ100" s="1241"/>
      <c r="AK100" s="1241"/>
      <c r="AL100" s="1241"/>
      <c r="AM100" s="1241"/>
      <c r="AN100" s="1241"/>
      <c r="AO100" s="1241"/>
      <c r="AP100" s="1241"/>
      <c r="AQ100" s="1241"/>
      <c r="AR100" s="1241"/>
      <c r="AS100" s="1241"/>
      <c r="AT100" s="1241"/>
      <c r="AU100" s="1241"/>
      <c r="AV100" s="1241"/>
      <c r="AW100" s="1241"/>
      <c r="AX100" s="1241"/>
      <c r="AY100" s="1626"/>
      <c r="AZ100" s="469">
        <f>F100-I100</f>
        <v>0</v>
      </c>
    </row>
    <row r="101" spans="1:52" s="469" customFormat="1" hidden="1">
      <c r="A101" s="1625"/>
      <c r="B101" s="1243"/>
      <c r="C101" s="1244"/>
      <c r="D101" s="1244"/>
      <c r="E101" s="1244"/>
      <c r="F101" s="1244"/>
      <c r="G101" s="1244"/>
      <c r="H101" s="1244"/>
      <c r="I101" s="1244"/>
      <c r="J101" s="1244"/>
      <c r="K101" s="1244"/>
      <c r="L101" s="1244"/>
      <c r="M101" s="1244"/>
      <c r="N101" s="1244"/>
      <c r="O101" s="1244"/>
      <c r="P101" s="1244"/>
      <c r="Q101" s="1244"/>
      <c r="R101" s="1244"/>
      <c r="S101" s="1244"/>
      <c r="T101" s="1244"/>
      <c r="U101" s="1244"/>
      <c r="V101" s="1244"/>
      <c r="W101" s="1244"/>
      <c r="X101" s="1244"/>
      <c r="Y101" s="1244"/>
      <c r="Z101" s="1244"/>
      <c r="AA101" s="1244"/>
      <c r="AB101" s="1244"/>
      <c r="AC101" s="1244"/>
      <c r="AD101" s="1244"/>
      <c r="AE101" s="1244"/>
      <c r="AF101" s="1244"/>
      <c r="AG101" s="1244"/>
      <c r="AH101" s="1244"/>
      <c r="AI101" s="1244"/>
      <c r="AJ101" s="1244"/>
      <c r="AK101" s="1244"/>
      <c r="AL101" s="1244"/>
      <c r="AM101" s="1244"/>
      <c r="AN101" s="1244"/>
      <c r="AO101" s="1244"/>
      <c r="AP101" s="1244"/>
      <c r="AQ101" s="1244"/>
      <c r="AR101" s="1244"/>
      <c r="AS101" s="1244"/>
      <c r="AT101" s="1244"/>
      <c r="AU101" s="1244"/>
      <c r="AV101" s="1244"/>
      <c r="AW101" s="1244"/>
      <c r="AX101" s="1244"/>
      <c r="AY101" s="1627"/>
    </row>
    <row r="102" spans="1:52" s="469" customFormat="1" hidden="1">
      <c r="A102" s="1617" t="s">
        <v>162</v>
      </c>
      <c r="B102" s="1225" t="s">
        <v>1101</v>
      </c>
      <c r="C102" s="1226" t="s">
        <v>889</v>
      </c>
      <c r="D102" s="1199">
        <v>6050</v>
      </c>
      <c r="E102" s="1228">
        <v>42075</v>
      </c>
      <c r="F102" s="1231"/>
      <c r="G102" s="1228">
        <v>42186</v>
      </c>
      <c r="H102" s="1228">
        <v>42089</v>
      </c>
      <c r="I102" s="1228">
        <v>42225</v>
      </c>
      <c r="J102" s="1228"/>
      <c r="K102" s="1265">
        <f>сентябрь!L102+O102</f>
        <v>0</v>
      </c>
      <c r="L102" s="1265">
        <f>сентябрь!L102+P102</f>
        <v>0</v>
      </c>
      <c r="M102" s="1229">
        <f>D102-L102</f>
        <v>6050</v>
      </c>
      <c r="N102" s="1229">
        <f>L102/D102*100</f>
        <v>0</v>
      </c>
      <c r="O102" s="1199">
        <f>SUM(T102:AX102)</f>
        <v>0</v>
      </c>
      <c r="P102" s="1229">
        <f>SUM(T103:AX103)</f>
        <v>0</v>
      </c>
      <c r="Q102" s="654"/>
      <c r="R102" s="1229" t="e">
        <f>P102/O102*100</f>
        <v>#DIV/0!</v>
      </c>
      <c r="S102" s="380" t="s">
        <v>34</v>
      </c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1603" t="s">
        <v>413</v>
      </c>
      <c r="AZ102" s="469">
        <f>H102-E102</f>
        <v>14</v>
      </c>
    </row>
    <row r="103" spans="1:52" s="469" customFormat="1" hidden="1">
      <c r="A103" s="1617"/>
      <c r="B103" s="1225"/>
      <c r="C103" s="1227"/>
      <c r="D103" s="1199"/>
      <c r="E103" s="1228"/>
      <c r="F103" s="1231"/>
      <c r="G103" s="1228"/>
      <c r="H103" s="1228"/>
      <c r="I103" s="1228"/>
      <c r="J103" s="1228"/>
      <c r="K103" s="1262"/>
      <c r="L103" s="1262"/>
      <c r="M103" s="1230"/>
      <c r="N103" s="1230"/>
      <c r="O103" s="1199"/>
      <c r="P103" s="1230"/>
      <c r="Q103" s="655"/>
      <c r="R103" s="1230"/>
      <c r="S103" s="375" t="s">
        <v>35</v>
      </c>
      <c r="T103" s="383"/>
      <c r="U103" s="383"/>
      <c r="V103" s="383"/>
      <c r="W103" s="383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  <c r="AH103" s="383"/>
      <c r="AI103" s="383"/>
      <c r="AJ103" s="383"/>
      <c r="AK103" s="383"/>
      <c r="AL103" s="383"/>
      <c r="AM103" s="383"/>
      <c r="AN103" s="383"/>
      <c r="AO103" s="383"/>
      <c r="AP103" s="383"/>
      <c r="AQ103" s="383"/>
      <c r="AR103" s="383"/>
      <c r="AS103" s="383"/>
      <c r="AT103" s="383"/>
      <c r="AU103" s="383"/>
      <c r="AV103" s="396"/>
      <c r="AW103" s="397"/>
      <c r="AX103" s="391"/>
      <c r="AY103" s="1604"/>
    </row>
    <row r="104" spans="1:52" s="469" customFormat="1" hidden="1">
      <c r="A104" s="1628" t="s">
        <v>1113</v>
      </c>
      <c r="B104" s="1194" t="s">
        <v>1103</v>
      </c>
      <c r="C104" s="1234"/>
      <c r="D104" s="1234"/>
      <c r="E104" s="1234"/>
      <c r="F104" s="1234"/>
      <c r="G104" s="1234"/>
      <c r="H104" s="1234"/>
      <c r="I104" s="1234"/>
      <c r="J104" s="1234"/>
      <c r="K104" s="1234"/>
      <c r="L104" s="1234"/>
      <c r="M104" s="1234"/>
      <c r="N104" s="1234"/>
      <c r="O104" s="1234"/>
      <c r="P104" s="1234"/>
      <c r="Q104" s="1234"/>
      <c r="R104" s="1234"/>
      <c r="S104" s="1234"/>
      <c r="T104" s="1234"/>
      <c r="U104" s="1234"/>
      <c r="V104" s="1234"/>
      <c r="W104" s="1234"/>
      <c r="X104" s="1234"/>
      <c r="Y104" s="1234"/>
      <c r="Z104" s="1234"/>
      <c r="AA104" s="1234"/>
      <c r="AB104" s="1234"/>
      <c r="AC104" s="1234"/>
      <c r="AD104" s="1234"/>
      <c r="AE104" s="1234"/>
      <c r="AF104" s="1234"/>
      <c r="AG104" s="1234"/>
      <c r="AH104" s="1234"/>
      <c r="AI104" s="1234"/>
      <c r="AJ104" s="1234"/>
      <c r="AK104" s="1234"/>
      <c r="AL104" s="1234"/>
      <c r="AM104" s="1234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620"/>
      <c r="AZ104" s="469">
        <f>H104-E104</f>
        <v>0</v>
      </c>
    </row>
    <row r="105" spans="1:52" s="469" customFormat="1" hidden="1">
      <c r="A105" s="1629"/>
      <c r="B105" s="1195"/>
      <c r="C105" s="1236"/>
      <c r="D105" s="1236"/>
      <c r="E105" s="1236"/>
      <c r="F105" s="1236"/>
      <c r="G105" s="1236"/>
      <c r="H105" s="1236"/>
      <c r="I105" s="1236"/>
      <c r="J105" s="1236"/>
      <c r="K105" s="1236"/>
      <c r="L105" s="1236"/>
      <c r="M105" s="1236"/>
      <c r="N105" s="1236"/>
      <c r="O105" s="1236"/>
      <c r="P105" s="1236"/>
      <c r="Q105" s="1236"/>
      <c r="R105" s="1236"/>
      <c r="S105" s="1236"/>
      <c r="T105" s="1236"/>
      <c r="U105" s="1236"/>
      <c r="V105" s="1236"/>
      <c r="W105" s="1236"/>
      <c r="X105" s="1236"/>
      <c r="Y105" s="1236"/>
      <c r="Z105" s="1236"/>
      <c r="AA105" s="1236"/>
      <c r="AB105" s="1236"/>
      <c r="AC105" s="1236"/>
      <c r="AD105" s="1236"/>
      <c r="AE105" s="1236"/>
      <c r="AF105" s="1236"/>
      <c r="AG105" s="1236"/>
      <c r="AH105" s="1236"/>
      <c r="AI105" s="1236"/>
      <c r="AJ105" s="1236"/>
      <c r="AK105" s="1236"/>
      <c r="AL105" s="1236"/>
      <c r="AM105" s="1236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621"/>
    </row>
    <row r="106" spans="1:52" s="469" customFormat="1" hidden="1">
      <c r="A106" s="1617" t="s">
        <v>1112</v>
      </c>
      <c r="B106" s="1225" t="s">
        <v>1102</v>
      </c>
      <c r="C106" s="1226" t="s">
        <v>1072</v>
      </c>
      <c r="D106" s="1199">
        <v>1</v>
      </c>
      <c r="E106" s="1228">
        <v>42090</v>
      </c>
      <c r="F106" s="1228"/>
      <c r="G106" s="1228">
        <v>42216</v>
      </c>
      <c r="H106" s="1228">
        <v>42099</v>
      </c>
      <c r="I106" s="1228">
        <v>42220</v>
      </c>
      <c r="J106" s="1228"/>
      <c r="K106" s="1265">
        <f>сентябрь!L106+O106</f>
        <v>0</v>
      </c>
      <c r="L106" s="1265">
        <f>сентябрь!L106+P106</f>
        <v>0</v>
      </c>
      <c r="M106" s="1229">
        <f>D106-L106</f>
        <v>1</v>
      </c>
      <c r="N106" s="1229">
        <f>L106/D106*100</f>
        <v>0</v>
      </c>
      <c r="O106" s="1188">
        <f>Q106</f>
        <v>0</v>
      </c>
      <c r="P106" s="1229">
        <f>SUM(T107:AX107)</f>
        <v>0</v>
      </c>
      <c r="Q106" s="654"/>
      <c r="R106" s="1229" t="e">
        <f>P106/O106*100</f>
        <v>#DIV/0!</v>
      </c>
      <c r="S106" s="380" t="s">
        <v>34</v>
      </c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>
        <f>1/15</f>
        <v>6.6666666666666666E-2</v>
      </c>
      <c r="AO106" s="381">
        <f t="shared" ref="AO106:AX106" si="9">1/15</f>
        <v>6.6666666666666666E-2</v>
      </c>
      <c r="AP106" s="381">
        <f t="shared" si="9"/>
        <v>6.6666666666666666E-2</v>
      </c>
      <c r="AQ106" s="381">
        <f t="shared" si="9"/>
        <v>6.6666666666666666E-2</v>
      </c>
      <c r="AR106" s="381">
        <f t="shared" si="9"/>
        <v>6.6666666666666666E-2</v>
      </c>
      <c r="AS106" s="381">
        <f t="shared" si="9"/>
        <v>6.6666666666666666E-2</v>
      </c>
      <c r="AT106" s="381">
        <f t="shared" si="9"/>
        <v>6.6666666666666666E-2</v>
      </c>
      <c r="AU106" s="381">
        <f t="shared" si="9"/>
        <v>6.6666666666666666E-2</v>
      </c>
      <c r="AV106" s="381">
        <f t="shared" si="9"/>
        <v>6.6666666666666666E-2</v>
      </c>
      <c r="AW106" s="381">
        <f t="shared" si="9"/>
        <v>6.6666666666666666E-2</v>
      </c>
      <c r="AX106" s="381">
        <f t="shared" si="9"/>
        <v>6.6666666666666666E-2</v>
      </c>
      <c r="AY106" s="1603"/>
      <c r="AZ106" s="469">
        <f>H106-E106</f>
        <v>9</v>
      </c>
    </row>
    <row r="107" spans="1:52" s="469" customFormat="1" hidden="1">
      <c r="A107" s="1617"/>
      <c r="B107" s="1225"/>
      <c r="C107" s="1227"/>
      <c r="D107" s="1199"/>
      <c r="E107" s="1228"/>
      <c r="F107" s="1228"/>
      <c r="G107" s="1228"/>
      <c r="H107" s="1228"/>
      <c r="I107" s="1228"/>
      <c r="J107" s="1228"/>
      <c r="K107" s="1262"/>
      <c r="L107" s="1262"/>
      <c r="M107" s="1230"/>
      <c r="N107" s="1230"/>
      <c r="O107" s="1188"/>
      <c r="P107" s="1230"/>
      <c r="Q107" s="655"/>
      <c r="R107" s="1230"/>
      <c r="S107" s="375" t="s">
        <v>35</v>
      </c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/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>
        <v>0</v>
      </c>
      <c r="AO107" s="383"/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1604"/>
    </row>
    <row r="108" spans="1:52" s="469" customFormat="1" ht="30" hidden="1">
      <c r="A108" s="1617" t="s">
        <v>143</v>
      </c>
      <c r="B108" s="656" t="s">
        <v>97</v>
      </c>
      <c r="C108" s="1226" t="s">
        <v>39</v>
      </c>
      <c r="D108" s="1199">
        <v>100</v>
      </c>
      <c r="E108" s="1228">
        <v>42090</v>
      </c>
      <c r="F108" s="1228"/>
      <c r="G108" s="1228"/>
      <c r="H108" s="1228">
        <v>42094</v>
      </c>
      <c r="I108" s="1228"/>
      <c r="J108" s="1228"/>
      <c r="K108" s="1199">
        <f>O108+август!L98</f>
        <v>0</v>
      </c>
      <c r="L108" s="1199">
        <f>P108+август!L98</f>
        <v>0</v>
      </c>
      <c r="M108" s="1229">
        <f>D108-L108</f>
        <v>100</v>
      </c>
      <c r="N108" s="1229">
        <f>L108/D108*100</f>
        <v>0</v>
      </c>
      <c r="O108" s="1188">
        <f>Q108</f>
        <v>0</v>
      </c>
      <c r="P108" s="1229">
        <f>SUM(T109:AX109)</f>
        <v>0</v>
      </c>
      <c r="Q108" s="654"/>
      <c r="R108" s="1229" t="e">
        <f>P108/O108*100</f>
        <v>#DIV/0!</v>
      </c>
      <c r="S108" s="375" t="s">
        <v>34</v>
      </c>
      <c r="T108" s="383"/>
      <c r="U108" s="383"/>
      <c r="V108" s="383"/>
      <c r="W108" s="383"/>
      <c r="X108" s="383"/>
      <c r="Y108" s="383"/>
      <c r="Z108" s="383"/>
      <c r="AA108" s="383"/>
      <c r="AB108" s="383"/>
      <c r="AC108" s="383"/>
      <c r="AD108" s="383"/>
      <c r="AE108" s="383"/>
      <c r="AF108" s="383"/>
      <c r="AG108" s="383"/>
      <c r="AH108" s="383"/>
      <c r="AI108" s="383"/>
      <c r="AJ108" s="383"/>
      <c r="AK108" s="383"/>
      <c r="AL108" s="383"/>
      <c r="AM108" s="383"/>
      <c r="AN108" s="383"/>
      <c r="AO108" s="383"/>
      <c r="AP108" s="383"/>
      <c r="AQ108" s="383"/>
      <c r="AR108" s="383"/>
      <c r="AS108" s="383"/>
      <c r="AT108" s="383"/>
      <c r="AU108" s="383"/>
      <c r="AV108" s="383"/>
      <c r="AW108" s="383"/>
      <c r="AX108" s="383"/>
      <c r="AY108" s="1622" t="s">
        <v>326</v>
      </c>
      <c r="AZ108" s="469">
        <f>H108-E108</f>
        <v>4</v>
      </c>
    </row>
    <row r="109" spans="1:52" s="469" customFormat="1" hidden="1">
      <c r="A109" s="1617"/>
      <c r="B109" s="657"/>
      <c r="C109" s="1227"/>
      <c r="D109" s="1199"/>
      <c r="E109" s="1228"/>
      <c r="F109" s="1228"/>
      <c r="G109" s="1228"/>
      <c r="H109" s="1228"/>
      <c r="I109" s="1228"/>
      <c r="J109" s="1228"/>
      <c r="K109" s="1199"/>
      <c r="L109" s="1199"/>
      <c r="M109" s="1230"/>
      <c r="N109" s="1230"/>
      <c r="O109" s="1188"/>
      <c r="P109" s="1230"/>
      <c r="Q109" s="655"/>
      <c r="R109" s="1230"/>
      <c r="S109" s="375" t="s">
        <v>35</v>
      </c>
      <c r="T109" s="383"/>
      <c r="U109" s="383"/>
      <c r="V109" s="383"/>
      <c r="W109" s="383"/>
      <c r="X109" s="383"/>
      <c r="Y109" s="383"/>
      <c r="Z109" s="383"/>
      <c r="AA109" s="383"/>
      <c r="AB109" s="383"/>
      <c r="AC109" s="383"/>
      <c r="AD109" s="383"/>
      <c r="AE109" s="383"/>
      <c r="AF109" s="383"/>
      <c r="AG109" s="383"/>
      <c r="AH109" s="383"/>
      <c r="AI109" s="383"/>
      <c r="AJ109" s="383"/>
      <c r="AK109" s="383"/>
      <c r="AL109" s="383"/>
      <c r="AM109" s="383"/>
      <c r="AN109" s="383"/>
      <c r="AO109" s="383"/>
      <c r="AP109" s="383"/>
      <c r="AQ109" s="383"/>
      <c r="AR109" s="383"/>
      <c r="AS109" s="383"/>
      <c r="AT109" s="383"/>
      <c r="AU109" s="383"/>
      <c r="AV109" s="396"/>
      <c r="AW109" s="397"/>
      <c r="AX109" s="391"/>
      <c r="AY109" s="1623"/>
    </row>
    <row r="110" spans="1:52" s="469" customFormat="1" ht="15" hidden="1" customHeight="1">
      <c r="A110" s="1617" t="s">
        <v>271</v>
      </c>
      <c r="B110" s="656"/>
      <c r="C110" s="1226"/>
      <c r="D110" s="1199"/>
      <c r="E110" s="1228"/>
      <c r="F110" s="1228"/>
      <c r="G110" s="1228"/>
      <c r="H110" s="1228"/>
      <c r="I110" s="1228"/>
      <c r="J110" s="1228"/>
      <c r="K110" s="1199"/>
      <c r="L110" s="1199"/>
      <c r="M110" s="1229"/>
      <c r="N110" s="1229"/>
      <c r="O110" s="1188">
        <f>Q110</f>
        <v>0</v>
      </c>
      <c r="P110" s="1229"/>
      <c r="Q110" s="654"/>
      <c r="R110" s="1229"/>
      <c r="S110" s="375" t="s">
        <v>34</v>
      </c>
      <c r="T110" s="383"/>
      <c r="U110" s="383"/>
      <c r="V110" s="383"/>
      <c r="W110" s="383"/>
      <c r="X110" s="383"/>
      <c r="Y110" s="383"/>
      <c r="Z110" s="383"/>
      <c r="AA110" s="383"/>
      <c r="AB110" s="383"/>
      <c r="AC110" s="383"/>
      <c r="AD110" s="383"/>
      <c r="AE110" s="383"/>
      <c r="AF110" s="383"/>
      <c r="AG110" s="383"/>
      <c r="AH110" s="383"/>
      <c r="AI110" s="383"/>
      <c r="AJ110" s="383"/>
      <c r="AK110" s="383"/>
      <c r="AL110" s="383"/>
      <c r="AM110" s="383"/>
      <c r="AN110" s="383"/>
      <c r="AO110" s="383"/>
      <c r="AP110" s="383"/>
      <c r="AQ110" s="383"/>
      <c r="AR110" s="383"/>
      <c r="AS110" s="383"/>
      <c r="AT110" s="383"/>
      <c r="AU110" s="383"/>
      <c r="AV110" s="383"/>
      <c r="AW110" s="383"/>
      <c r="AX110" s="383"/>
      <c r="AY110" s="1622" t="s">
        <v>326</v>
      </c>
      <c r="AZ110" s="469">
        <f>H110-E110</f>
        <v>0</v>
      </c>
    </row>
    <row r="111" spans="1:52" s="469" customFormat="1" ht="15" hidden="1" customHeight="1">
      <c r="A111" s="1617"/>
      <c r="B111" s="657"/>
      <c r="C111" s="1227"/>
      <c r="D111" s="1199"/>
      <c r="E111" s="1228"/>
      <c r="F111" s="1228"/>
      <c r="G111" s="1228"/>
      <c r="H111" s="1228"/>
      <c r="I111" s="1228"/>
      <c r="J111" s="1228"/>
      <c r="K111" s="1199"/>
      <c r="L111" s="1199"/>
      <c r="M111" s="1230"/>
      <c r="N111" s="1230"/>
      <c r="O111" s="1188"/>
      <c r="P111" s="1230"/>
      <c r="Q111" s="655"/>
      <c r="R111" s="1230"/>
      <c r="S111" s="375" t="s">
        <v>35</v>
      </c>
      <c r="T111" s="383"/>
      <c r="U111" s="383"/>
      <c r="V111" s="383"/>
      <c r="W111" s="383"/>
      <c r="X111" s="383"/>
      <c r="Y111" s="383"/>
      <c r="Z111" s="383"/>
      <c r="AA111" s="383"/>
      <c r="AB111" s="383"/>
      <c r="AC111" s="383"/>
      <c r="AD111" s="383"/>
      <c r="AE111" s="383"/>
      <c r="AF111" s="383"/>
      <c r="AG111" s="383"/>
      <c r="AH111" s="383"/>
      <c r="AI111" s="383"/>
      <c r="AJ111" s="383"/>
      <c r="AK111" s="383"/>
      <c r="AL111" s="383"/>
      <c r="AM111" s="383"/>
      <c r="AN111" s="383"/>
      <c r="AO111" s="383"/>
      <c r="AP111" s="383"/>
      <c r="AQ111" s="383"/>
      <c r="AR111" s="383"/>
      <c r="AS111" s="383"/>
      <c r="AT111" s="383"/>
      <c r="AU111" s="383"/>
      <c r="AV111" s="396"/>
      <c r="AW111" s="397"/>
      <c r="AX111" s="391"/>
      <c r="AY111" s="1623"/>
    </row>
    <row r="112" spans="1:52" s="469" customFormat="1" ht="60" hidden="1">
      <c r="A112" s="1617" t="s">
        <v>144</v>
      </c>
      <c r="B112" s="656" t="s">
        <v>93</v>
      </c>
      <c r="C112" s="1226" t="s">
        <v>38</v>
      </c>
      <c r="D112" s="1199">
        <v>313</v>
      </c>
      <c r="E112" s="1228">
        <v>42075</v>
      </c>
      <c r="F112" s="1228">
        <v>42176</v>
      </c>
      <c r="G112" s="1228"/>
      <c r="H112" s="1228">
        <v>42084</v>
      </c>
      <c r="I112" s="1228">
        <v>42312</v>
      </c>
      <c r="J112" s="1228"/>
      <c r="K112" s="1199">
        <f>O112+август!L103</f>
        <v>0</v>
      </c>
      <c r="L112" s="1229">
        <f>P112+август!L103</f>
        <v>0</v>
      </c>
      <c r="M112" s="1229">
        <f>D112-L112</f>
        <v>313</v>
      </c>
      <c r="N112" s="1229">
        <f>L112/D112*100</f>
        <v>0</v>
      </c>
      <c r="O112" s="1188">
        <f>Q112</f>
        <v>0</v>
      </c>
      <c r="P112" s="1229">
        <f>SUM(T113:AX113)</f>
        <v>0</v>
      </c>
      <c r="Q112" s="654"/>
      <c r="R112" s="1229" t="e">
        <f>P112/O112*100</f>
        <v>#DIV/0!</v>
      </c>
      <c r="S112" s="375" t="s">
        <v>34</v>
      </c>
      <c r="T112" s="383"/>
      <c r="U112" s="383"/>
      <c r="V112" s="383"/>
      <c r="W112" s="383"/>
      <c r="X112" s="383"/>
      <c r="Y112" s="383"/>
      <c r="Z112" s="383"/>
      <c r="AA112" s="383"/>
      <c r="AB112" s="383"/>
      <c r="AC112" s="383"/>
      <c r="AD112" s="383"/>
      <c r="AE112" s="383"/>
      <c r="AF112" s="383"/>
      <c r="AG112" s="383"/>
      <c r="AH112" s="383"/>
      <c r="AI112" s="383"/>
      <c r="AJ112" s="383"/>
      <c r="AK112" s="383"/>
      <c r="AL112" s="383"/>
      <c r="AM112" s="383"/>
      <c r="AN112" s="383"/>
      <c r="AO112" s="383"/>
      <c r="AP112" s="383"/>
      <c r="AQ112" s="383"/>
      <c r="AR112" s="383"/>
      <c r="AS112" s="383"/>
      <c r="AT112" s="383"/>
      <c r="AU112" s="383"/>
      <c r="AV112" s="383"/>
      <c r="AW112" s="383"/>
      <c r="AX112" s="383"/>
      <c r="AY112" s="1630" t="s">
        <v>393</v>
      </c>
      <c r="AZ112" s="469">
        <f>H112-E112</f>
        <v>9</v>
      </c>
    </row>
    <row r="113" spans="1:52" s="469" customFormat="1" hidden="1">
      <c r="A113" s="1617"/>
      <c r="B113" s="657"/>
      <c r="C113" s="1227"/>
      <c r="D113" s="1199"/>
      <c r="E113" s="1228"/>
      <c r="F113" s="1228"/>
      <c r="G113" s="1228"/>
      <c r="H113" s="1228"/>
      <c r="I113" s="1228"/>
      <c r="J113" s="1228"/>
      <c r="K113" s="1199"/>
      <c r="L113" s="1230"/>
      <c r="M113" s="1230"/>
      <c r="N113" s="1230"/>
      <c r="O113" s="1188"/>
      <c r="P113" s="1230"/>
      <c r="Q113" s="655"/>
      <c r="R113" s="1230"/>
      <c r="S113" s="375" t="s">
        <v>35</v>
      </c>
      <c r="T113" s="383"/>
      <c r="U113" s="383"/>
      <c r="V113" s="383"/>
      <c r="W113" s="383"/>
      <c r="X113" s="383"/>
      <c r="Y113" s="383"/>
      <c r="Z113" s="383"/>
      <c r="AA113" s="383"/>
      <c r="AB113" s="383"/>
      <c r="AC113" s="383"/>
      <c r="AD113" s="383"/>
      <c r="AE113" s="383"/>
      <c r="AF113" s="383"/>
      <c r="AG113" s="383"/>
      <c r="AH113" s="383"/>
      <c r="AI113" s="383"/>
      <c r="AJ113" s="383"/>
      <c r="AK113" s="383"/>
      <c r="AL113" s="383"/>
      <c r="AM113" s="383"/>
      <c r="AN113" s="383"/>
      <c r="AO113" s="383"/>
      <c r="AP113" s="383"/>
      <c r="AQ113" s="383"/>
      <c r="AR113" s="383"/>
      <c r="AS113" s="383"/>
      <c r="AT113" s="383"/>
      <c r="AU113" s="383"/>
      <c r="AV113" s="396"/>
      <c r="AW113" s="397"/>
      <c r="AX113" s="391"/>
      <c r="AY113" s="1631"/>
    </row>
    <row r="114" spans="1:52" s="469" customFormat="1" ht="105" hidden="1">
      <c r="A114" s="1617" t="s">
        <v>145</v>
      </c>
      <c r="B114" s="656" t="s">
        <v>94</v>
      </c>
      <c r="C114" s="1226" t="s">
        <v>39</v>
      </c>
      <c r="D114" s="1199">
        <v>100</v>
      </c>
      <c r="E114" s="1228">
        <v>42085</v>
      </c>
      <c r="F114" s="1228">
        <v>42186</v>
      </c>
      <c r="G114" s="1228"/>
      <c r="H114" s="1228">
        <v>42099</v>
      </c>
      <c r="I114" s="1228">
        <v>42202</v>
      </c>
      <c r="J114" s="1228"/>
      <c r="K114" s="1199">
        <f>O114+август!L105</f>
        <v>0</v>
      </c>
      <c r="L114" s="1229">
        <f>P114+август!L105</f>
        <v>0</v>
      </c>
      <c r="M114" s="1229">
        <f>D114-L114</f>
        <v>100</v>
      </c>
      <c r="N114" s="1229">
        <f>L114/D114*100</f>
        <v>0</v>
      </c>
      <c r="O114" s="1188">
        <f>Q114</f>
        <v>0</v>
      </c>
      <c r="P114" s="1229">
        <f>SUM(T115:AX115)</f>
        <v>0</v>
      </c>
      <c r="Q114" s="654"/>
      <c r="R114" s="1229" t="e">
        <f>P114/O114*100</f>
        <v>#DIV/0!</v>
      </c>
      <c r="S114" s="375" t="s">
        <v>34</v>
      </c>
      <c r="T114" s="383"/>
      <c r="U114" s="383"/>
      <c r="V114" s="383"/>
      <c r="W114" s="383"/>
      <c r="X114" s="383"/>
      <c r="Y114" s="383"/>
      <c r="Z114" s="383"/>
      <c r="AA114" s="383"/>
      <c r="AB114" s="383"/>
      <c r="AC114" s="383"/>
      <c r="AD114" s="383"/>
      <c r="AE114" s="383"/>
      <c r="AF114" s="383"/>
      <c r="AG114" s="383"/>
      <c r="AH114" s="383"/>
      <c r="AI114" s="383"/>
      <c r="AJ114" s="383"/>
      <c r="AK114" s="383"/>
      <c r="AL114" s="383"/>
      <c r="AM114" s="383"/>
      <c r="AN114" s="383"/>
      <c r="AO114" s="383"/>
      <c r="AP114" s="383"/>
      <c r="AQ114" s="383"/>
      <c r="AR114" s="383"/>
      <c r="AS114" s="383"/>
      <c r="AT114" s="383"/>
      <c r="AU114" s="383"/>
      <c r="AV114" s="383"/>
      <c r="AW114" s="383"/>
      <c r="AX114" s="383"/>
      <c r="AY114" s="1622" t="s">
        <v>326</v>
      </c>
      <c r="AZ114" s="469">
        <f>H114-E114</f>
        <v>14</v>
      </c>
    </row>
    <row r="115" spans="1:52" s="469" customFormat="1" hidden="1">
      <c r="A115" s="1617"/>
      <c r="B115" s="657"/>
      <c r="C115" s="1227"/>
      <c r="D115" s="1199"/>
      <c r="E115" s="1228"/>
      <c r="F115" s="1228"/>
      <c r="G115" s="1228"/>
      <c r="H115" s="1228"/>
      <c r="I115" s="1228"/>
      <c r="J115" s="1228"/>
      <c r="K115" s="1199"/>
      <c r="L115" s="1230"/>
      <c r="M115" s="1230"/>
      <c r="N115" s="1230"/>
      <c r="O115" s="1188"/>
      <c r="P115" s="1230"/>
      <c r="Q115" s="655"/>
      <c r="R115" s="1230"/>
      <c r="S115" s="375" t="s">
        <v>35</v>
      </c>
      <c r="T115" s="383"/>
      <c r="U115" s="383"/>
      <c r="V115" s="383"/>
      <c r="W115" s="383"/>
      <c r="X115" s="383"/>
      <c r="Y115" s="383"/>
      <c r="Z115" s="383"/>
      <c r="AA115" s="383"/>
      <c r="AB115" s="383"/>
      <c r="AC115" s="383"/>
      <c r="AD115" s="383"/>
      <c r="AE115" s="383"/>
      <c r="AF115" s="383"/>
      <c r="AG115" s="383"/>
      <c r="AH115" s="383"/>
      <c r="AI115" s="383"/>
      <c r="AJ115" s="383"/>
      <c r="AK115" s="383"/>
      <c r="AL115" s="383"/>
      <c r="AM115" s="383"/>
      <c r="AN115" s="383"/>
      <c r="AO115" s="383"/>
      <c r="AP115" s="383"/>
      <c r="AQ115" s="383"/>
      <c r="AR115" s="383"/>
      <c r="AS115" s="383"/>
      <c r="AT115" s="383"/>
      <c r="AU115" s="383"/>
      <c r="AV115" s="396"/>
      <c r="AW115" s="397"/>
      <c r="AX115" s="391"/>
      <c r="AY115" s="1623"/>
    </row>
    <row r="116" spans="1:52" s="469" customFormat="1" ht="60" hidden="1">
      <c r="A116" s="1617" t="s">
        <v>146</v>
      </c>
      <c r="B116" s="656" t="s">
        <v>95</v>
      </c>
      <c r="C116" s="1226" t="s">
        <v>39</v>
      </c>
      <c r="D116" s="1199">
        <v>100</v>
      </c>
      <c r="E116" s="1228">
        <v>42100</v>
      </c>
      <c r="F116" s="1228">
        <v>42197</v>
      </c>
      <c r="G116" s="1228"/>
      <c r="H116" s="1228">
        <v>42110</v>
      </c>
      <c r="I116" s="1228">
        <v>42208</v>
      </c>
      <c r="J116" s="1228"/>
      <c r="K116" s="1199">
        <f>O116+август!L107</f>
        <v>0</v>
      </c>
      <c r="L116" s="1229">
        <f>P116+август!L107</f>
        <v>0</v>
      </c>
      <c r="M116" s="1229">
        <f>D116-L116</f>
        <v>100</v>
      </c>
      <c r="N116" s="1229">
        <f>L116/D116*100</f>
        <v>0</v>
      </c>
      <c r="O116" s="1188">
        <f>Q116</f>
        <v>0</v>
      </c>
      <c r="P116" s="1229">
        <f>SUM(T117:AX117)</f>
        <v>0</v>
      </c>
      <c r="Q116" s="654"/>
      <c r="R116" s="1229" t="e">
        <f>P116/O116*100</f>
        <v>#DIV/0!</v>
      </c>
      <c r="S116" s="375" t="s">
        <v>34</v>
      </c>
      <c r="T116" s="383"/>
      <c r="U116" s="383"/>
      <c r="V116" s="383"/>
      <c r="W116" s="383"/>
      <c r="X116" s="383"/>
      <c r="Y116" s="383"/>
      <c r="Z116" s="383"/>
      <c r="AA116" s="383"/>
      <c r="AB116" s="383"/>
      <c r="AC116" s="383"/>
      <c r="AD116" s="383"/>
      <c r="AE116" s="383"/>
      <c r="AF116" s="383"/>
      <c r="AG116" s="383"/>
      <c r="AH116" s="383"/>
      <c r="AI116" s="383"/>
      <c r="AJ116" s="383"/>
      <c r="AK116" s="383"/>
      <c r="AL116" s="383"/>
      <c r="AM116" s="383"/>
      <c r="AN116" s="383"/>
      <c r="AO116" s="383"/>
      <c r="AP116" s="383"/>
      <c r="AQ116" s="383"/>
      <c r="AR116" s="383"/>
      <c r="AS116" s="383"/>
      <c r="AT116" s="383"/>
      <c r="AU116" s="383"/>
      <c r="AV116" s="383"/>
      <c r="AW116" s="383"/>
      <c r="AX116" s="383"/>
      <c r="AY116" s="1622" t="s">
        <v>326</v>
      </c>
      <c r="AZ116" s="469">
        <f>H116-E116</f>
        <v>10</v>
      </c>
    </row>
    <row r="117" spans="1:52" s="469" customFormat="1" hidden="1">
      <c r="A117" s="1617"/>
      <c r="B117" s="657"/>
      <c r="C117" s="1227"/>
      <c r="D117" s="1199"/>
      <c r="E117" s="1228"/>
      <c r="F117" s="1228"/>
      <c r="G117" s="1228"/>
      <c r="H117" s="1228"/>
      <c r="I117" s="1228"/>
      <c r="J117" s="1228"/>
      <c r="K117" s="1199"/>
      <c r="L117" s="1230"/>
      <c r="M117" s="1230"/>
      <c r="N117" s="1230"/>
      <c r="O117" s="1188"/>
      <c r="P117" s="1230"/>
      <c r="Q117" s="655"/>
      <c r="R117" s="1230"/>
      <c r="S117" s="375" t="s">
        <v>35</v>
      </c>
      <c r="T117" s="383"/>
      <c r="U117" s="383"/>
      <c r="V117" s="383"/>
      <c r="W117" s="383"/>
      <c r="X117" s="383"/>
      <c r="Y117" s="383"/>
      <c r="Z117" s="383"/>
      <c r="AA117" s="383"/>
      <c r="AB117" s="383"/>
      <c r="AC117" s="383"/>
      <c r="AD117" s="383"/>
      <c r="AE117" s="383"/>
      <c r="AF117" s="383"/>
      <c r="AG117" s="383"/>
      <c r="AH117" s="383"/>
      <c r="AI117" s="383"/>
      <c r="AJ117" s="383"/>
      <c r="AK117" s="383"/>
      <c r="AL117" s="383"/>
      <c r="AM117" s="383"/>
      <c r="AN117" s="383"/>
      <c r="AO117" s="383"/>
      <c r="AP117" s="383"/>
      <c r="AQ117" s="383"/>
      <c r="AR117" s="383"/>
      <c r="AS117" s="383"/>
      <c r="AT117" s="383"/>
      <c r="AU117" s="383"/>
      <c r="AV117" s="396"/>
      <c r="AW117" s="397"/>
      <c r="AX117" s="391"/>
      <c r="AY117" s="1623"/>
    </row>
    <row r="118" spans="1:52" s="469" customFormat="1" ht="120" hidden="1">
      <c r="A118" s="1617" t="s">
        <v>147</v>
      </c>
      <c r="B118" s="656" t="s">
        <v>96</v>
      </c>
      <c r="C118" s="1226" t="s">
        <v>39</v>
      </c>
      <c r="D118" s="1199">
        <v>100</v>
      </c>
      <c r="E118" s="1228">
        <v>42100</v>
      </c>
      <c r="F118" s="1228">
        <v>42190</v>
      </c>
      <c r="G118" s="1228"/>
      <c r="H118" s="1228">
        <v>42114</v>
      </c>
      <c r="I118" s="1228">
        <v>42208</v>
      </c>
      <c r="J118" s="1228"/>
      <c r="K118" s="1199">
        <f>O118+август!L109</f>
        <v>0</v>
      </c>
      <c r="L118" s="1229">
        <f>P118+август!L109</f>
        <v>0</v>
      </c>
      <c r="M118" s="1229">
        <f>D118-L118</f>
        <v>100</v>
      </c>
      <c r="N118" s="1229">
        <f>L118/D118*100</f>
        <v>0</v>
      </c>
      <c r="O118" s="1188">
        <f>Q118</f>
        <v>0</v>
      </c>
      <c r="P118" s="1229">
        <f>SUM(T119:AX119)</f>
        <v>0</v>
      </c>
      <c r="Q118" s="654"/>
      <c r="R118" s="1229" t="e">
        <f>P118/O118*100</f>
        <v>#DIV/0!</v>
      </c>
      <c r="S118" s="375" t="s">
        <v>34</v>
      </c>
      <c r="T118" s="383"/>
      <c r="U118" s="383"/>
      <c r="V118" s="383"/>
      <c r="W118" s="383"/>
      <c r="X118" s="383"/>
      <c r="Y118" s="383"/>
      <c r="Z118" s="383"/>
      <c r="AA118" s="383"/>
      <c r="AB118" s="383"/>
      <c r="AC118" s="383"/>
      <c r="AD118" s="383"/>
      <c r="AE118" s="383"/>
      <c r="AF118" s="383"/>
      <c r="AG118" s="383"/>
      <c r="AH118" s="383"/>
      <c r="AI118" s="383"/>
      <c r="AJ118" s="383"/>
      <c r="AK118" s="383"/>
      <c r="AL118" s="383"/>
      <c r="AM118" s="383"/>
      <c r="AN118" s="383"/>
      <c r="AO118" s="383"/>
      <c r="AP118" s="383"/>
      <c r="AQ118" s="383"/>
      <c r="AR118" s="383"/>
      <c r="AS118" s="383"/>
      <c r="AT118" s="383"/>
      <c r="AU118" s="383"/>
      <c r="AV118" s="383"/>
      <c r="AW118" s="383"/>
      <c r="AX118" s="383"/>
      <c r="AY118" s="1622" t="s">
        <v>326</v>
      </c>
      <c r="AZ118" s="469">
        <f>H118-E118</f>
        <v>14</v>
      </c>
    </row>
    <row r="119" spans="1:52" s="469" customFormat="1" hidden="1">
      <c r="A119" s="1617"/>
      <c r="B119" s="657"/>
      <c r="C119" s="1227"/>
      <c r="D119" s="1199"/>
      <c r="E119" s="1228"/>
      <c r="F119" s="1228"/>
      <c r="G119" s="1228"/>
      <c r="H119" s="1228"/>
      <c r="I119" s="1228"/>
      <c r="J119" s="1228"/>
      <c r="K119" s="1199"/>
      <c r="L119" s="1230"/>
      <c r="M119" s="1230"/>
      <c r="N119" s="1230"/>
      <c r="O119" s="1188"/>
      <c r="P119" s="1230"/>
      <c r="Q119" s="655"/>
      <c r="R119" s="1230"/>
      <c r="S119" s="375" t="s">
        <v>35</v>
      </c>
      <c r="T119" s="383"/>
      <c r="U119" s="383"/>
      <c r="V119" s="383"/>
      <c r="W119" s="383"/>
      <c r="X119" s="383"/>
      <c r="Y119" s="383"/>
      <c r="Z119" s="383"/>
      <c r="AA119" s="383"/>
      <c r="AB119" s="383"/>
      <c r="AC119" s="383"/>
      <c r="AD119" s="383"/>
      <c r="AE119" s="383"/>
      <c r="AF119" s="383"/>
      <c r="AG119" s="383"/>
      <c r="AH119" s="383"/>
      <c r="AI119" s="383"/>
      <c r="AJ119" s="383"/>
      <c r="AK119" s="383"/>
      <c r="AL119" s="383"/>
      <c r="AM119" s="383"/>
      <c r="AN119" s="383"/>
      <c r="AO119" s="383"/>
      <c r="AP119" s="383"/>
      <c r="AQ119" s="383"/>
      <c r="AR119" s="383"/>
      <c r="AS119" s="383"/>
      <c r="AT119" s="383"/>
      <c r="AU119" s="383"/>
      <c r="AV119" s="396"/>
      <c r="AW119" s="397"/>
      <c r="AX119" s="391"/>
      <c r="AY119" s="1623"/>
    </row>
    <row r="120" spans="1:52" s="469" customFormat="1" ht="45" hidden="1">
      <c r="A120" s="1617" t="s">
        <v>148</v>
      </c>
      <c r="B120" s="656" t="s">
        <v>102</v>
      </c>
      <c r="C120" s="1226" t="s">
        <v>39</v>
      </c>
      <c r="D120" s="1199">
        <v>100</v>
      </c>
      <c r="E120" s="1228">
        <v>42085</v>
      </c>
      <c r="F120" s="1228">
        <v>42186</v>
      </c>
      <c r="G120" s="1228"/>
      <c r="H120" s="1228">
        <v>42099</v>
      </c>
      <c r="I120" s="1228">
        <v>42212</v>
      </c>
      <c r="J120" s="1228"/>
      <c r="K120" s="1199">
        <f>O120+август!L111</f>
        <v>0</v>
      </c>
      <c r="L120" s="1229">
        <f>P120+август!L111</f>
        <v>0</v>
      </c>
      <c r="M120" s="1229">
        <f>D120-L120</f>
        <v>100</v>
      </c>
      <c r="N120" s="1229">
        <f>L120/D120*100</f>
        <v>0</v>
      </c>
      <c r="O120" s="1188">
        <f>Q120</f>
        <v>0</v>
      </c>
      <c r="P120" s="1229">
        <f>SUM(T121:AX121)</f>
        <v>0</v>
      </c>
      <c r="Q120" s="654"/>
      <c r="R120" s="1229" t="e">
        <f>P120/O120*100</f>
        <v>#DIV/0!</v>
      </c>
      <c r="S120" s="375" t="s">
        <v>34</v>
      </c>
      <c r="T120" s="383"/>
      <c r="U120" s="383"/>
      <c r="V120" s="383"/>
      <c r="W120" s="383"/>
      <c r="X120" s="383"/>
      <c r="Y120" s="383"/>
      <c r="Z120" s="383"/>
      <c r="AA120" s="383"/>
      <c r="AB120" s="383"/>
      <c r="AC120" s="383"/>
      <c r="AD120" s="383"/>
      <c r="AE120" s="383"/>
      <c r="AF120" s="383"/>
      <c r="AG120" s="383"/>
      <c r="AH120" s="383"/>
      <c r="AI120" s="383"/>
      <c r="AJ120" s="383"/>
      <c r="AK120" s="383"/>
      <c r="AL120" s="383"/>
      <c r="AM120" s="383"/>
      <c r="AN120" s="383"/>
      <c r="AO120" s="383"/>
      <c r="AP120" s="383"/>
      <c r="AQ120" s="383"/>
      <c r="AR120" s="383"/>
      <c r="AS120" s="383"/>
      <c r="AT120" s="383"/>
      <c r="AU120" s="383"/>
      <c r="AV120" s="383"/>
      <c r="AW120" s="383"/>
      <c r="AX120" s="383"/>
      <c r="AY120" s="1622" t="s">
        <v>326</v>
      </c>
      <c r="AZ120" s="469">
        <f>H120-E120</f>
        <v>14</v>
      </c>
    </row>
    <row r="121" spans="1:52" s="469" customFormat="1" hidden="1">
      <c r="A121" s="1617"/>
      <c r="B121" s="657"/>
      <c r="C121" s="1227"/>
      <c r="D121" s="1199"/>
      <c r="E121" s="1228"/>
      <c r="F121" s="1228"/>
      <c r="G121" s="1228"/>
      <c r="H121" s="1228"/>
      <c r="I121" s="1228"/>
      <c r="J121" s="1228"/>
      <c r="K121" s="1199"/>
      <c r="L121" s="1230"/>
      <c r="M121" s="1230"/>
      <c r="N121" s="1230"/>
      <c r="O121" s="1188"/>
      <c r="P121" s="1230"/>
      <c r="Q121" s="655"/>
      <c r="R121" s="1230"/>
      <c r="S121" s="375" t="s">
        <v>35</v>
      </c>
      <c r="T121" s="383"/>
      <c r="U121" s="383"/>
      <c r="V121" s="383"/>
      <c r="W121" s="383"/>
      <c r="X121" s="383"/>
      <c r="Y121" s="383"/>
      <c r="Z121" s="383"/>
      <c r="AA121" s="383"/>
      <c r="AB121" s="383"/>
      <c r="AC121" s="383"/>
      <c r="AD121" s="383"/>
      <c r="AE121" s="383"/>
      <c r="AF121" s="383"/>
      <c r="AG121" s="383"/>
      <c r="AH121" s="383"/>
      <c r="AI121" s="383"/>
      <c r="AJ121" s="383"/>
      <c r="AK121" s="383"/>
      <c r="AL121" s="383"/>
      <c r="AM121" s="383"/>
      <c r="AN121" s="383"/>
      <c r="AO121" s="383"/>
      <c r="AP121" s="383"/>
      <c r="AQ121" s="383"/>
      <c r="AR121" s="383"/>
      <c r="AS121" s="383"/>
      <c r="AT121" s="383"/>
      <c r="AU121" s="383"/>
      <c r="AV121" s="396"/>
      <c r="AW121" s="397"/>
      <c r="AX121" s="391"/>
      <c r="AY121" s="1623"/>
    </row>
    <row r="122" spans="1:52" s="469" customFormat="1" ht="30" hidden="1">
      <c r="A122" s="1186" t="s">
        <v>149</v>
      </c>
      <c r="B122" s="656" t="s">
        <v>97</v>
      </c>
      <c r="C122" s="1226" t="s">
        <v>39</v>
      </c>
      <c r="D122" s="1199">
        <v>100</v>
      </c>
      <c r="E122" s="1228">
        <v>42100</v>
      </c>
      <c r="F122" s="1228">
        <v>42219</v>
      </c>
      <c r="G122" s="1228"/>
      <c r="H122" s="1228">
        <v>42110</v>
      </c>
      <c r="I122" s="1228">
        <f>F122+AZ122</f>
        <v>42229</v>
      </c>
      <c r="J122" s="1228"/>
      <c r="K122" s="1199">
        <f>O122+август!L113</f>
        <v>0</v>
      </c>
      <c r="L122" s="1229">
        <f>P122+август!L113</f>
        <v>0</v>
      </c>
      <c r="M122" s="1229">
        <f>D122-L122</f>
        <v>100</v>
      </c>
      <c r="N122" s="1229">
        <f>L122/D122*100</f>
        <v>0</v>
      </c>
      <c r="O122" s="1188">
        <f>Q122</f>
        <v>0</v>
      </c>
      <c r="P122" s="1229">
        <f>SUM(T123:AX123)</f>
        <v>0</v>
      </c>
      <c r="Q122" s="654"/>
      <c r="R122" s="1229" t="e">
        <f>P122/O122*100</f>
        <v>#DIV/0!</v>
      </c>
      <c r="S122" s="375" t="s">
        <v>34</v>
      </c>
      <c r="T122" s="383"/>
      <c r="U122" s="383"/>
      <c r="V122" s="383"/>
      <c r="W122" s="383"/>
      <c r="X122" s="383"/>
      <c r="Y122" s="383"/>
      <c r="Z122" s="383"/>
      <c r="AA122" s="383"/>
      <c r="AB122" s="383"/>
      <c r="AC122" s="383"/>
      <c r="AD122" s="383"/>
      <c r="AE122" s="383"/>
      <c r="AF122" s="383"/>
      <c r="AG122" s="383"/>
      <c r="AH122" s="383"/>
      <c r="AI122" s="383"/>
      <c r="AJ122" s="383"/>
      <c r="AK122" s="383"/>
      <c r="AL122" s="383"/>
      <c r="AM122" s="383"/>
      <c r="AN122" s="383"/>
      <c r="AO122" s="383"/>
      <c r="AP122" s="383"/>
      <c r="AQ122" s="383"/>
      <c r="AR122" s="383"/>
      <c r="AS122" s="383"/>
      <c r="AT122" s="383"/>
      <c r="AU122" s="383"/>
      <c r="AV122" s="383"/>
      <c r="AW122" s="383"/>
      <c r="AX122" s="383"/>
      <c r="AY122" s="1622" t="s">
        <v>326</v>
      </c>
      <c r="AZ122" s="469">
        <f>H122-E122</f>
        <v>10</v>
      </c>
    </row>
    <row r="123" spans="1:52" s="469" customFormat="1" hidden="1">
      <c r="A123" s="1186"/>
      <c r="B123" s="657"/>
      <c r="C123" s="1227"/>
      <c r="D123" s="1199"/>
      <c r="E123" s="1228"/>
      <c r="F123" s="1228"/>
      <c r="G123" s="1228"/>
      <c r="H123" s="1228"/>
      <c r="I123" s="1228"/>
      <c r="J123" s="1228"/>
      <c r="K123" s="1199"/>
      <c r="L123" s="1230"/>
      <c r="M123" s="1230"/>
      <c r="N123" s="1230"/>
      <c r="O123" s="1188"/>
      <c r="P123" s="1230"/>
      <c r="Q123" s="655"/>
      <c r="R123" s="1230"/>
      <c r="S123" s="375" t="s">
        <v>35</v>
      </c>
      <c r="T123" s="383"/>
      <c r="U123" s="383"/>
      <c r="V123" s="383"/>
      <c r="W123" s="383"/>
      <c r="X123" s="383"/>
      <c r="Y123" s="383"/>
      <c r="Z123" s="383"/>
      <c r="AA123" s="383"/>
      <c r="AB123" s="383"/>
      <c r="AC123" s="383"/>
      <c r="AD123" s="383"/>
      <c r="AE123" s="383"/>
      <c r="AF123" s="383"/>
      <c r="AG123" s="383"/>
      <c r="AH123" s="383"/>
      <c r="AI123" s="383"/>
      <c r="AJ123" s="383"/>
      <c r="AK123" s="383"/>
      <c r="AL123" s="383"/>
      <c r="AM123" s="383"/>
      <c r="AN123" s="383"/>
      <c r="AO123" s="383"/>
      <c r="AP123" s="383"/>
      <c r="AQ123" s="383"/>
      <c r="AR123" s="383"/>
      <c r="AS123" s="383"/>
      <c r="AT123" s="383"/>
      <c r="AU123" s="383"/>
      <c r="AV123" s="396"/>
      <c r="AW123" s="397"/>
      <c r="AX123" s="391"/>
      <c r="AY123" s="1623"/>
    </row>
    <row r="124" spans="1:52" s="469" customFormat="1">
      <c r="A124" s="673">
        <v>4.5</v>
      </c>
      <c r="B124" s="1634" t="s">
        <v>103</v>
      </c>
      <c r="C124" s="1634"/>
      <c r="D124" s="1634"/>
      <c r="E124" s="1634">
        <v>42065</v>
      </c>
      <c r="F124" s="1634"/>
      <c r="G124" s="1634"/>
      <c r="H124" s="1634">
        <v>42144</v>
      </c>
      <c r="I124" s="1634"/>
      <c r="J124" s="1634"/>
      <c r="K124" s="1634"/>
      <c r="L124" s="1634"/>
      <c r="M124" s="1634"/>
      <c r="N124" s="1634"/>
      <c r="O124" s="1634"/>
      <c r="P124" s="1634"/>
      <c r="Q124" s="1634"/>
      <c r="R124" s="1634"/>
      <c r="S124" s="1634"/>
      <c r="T124" s="1634"/>
      <c r="U124" s="1634"/>
      <c r="V124" s="1634"/>
      <c r="W124" s="1634"/>
      <c r="X124" s="1634"/>
      <c r="Y124" s="1634"/>
      <c r="Z124" s="1634"/>
      <c r="AA124" s="1634"/>
      <c r="AB124" s="1634"/>
      <c r="AC124" s="1634"/>
      <c r="AD124" s="1634"/>
      <c r="AE124" s="1634"/>
      <c r="AF124" s="1634"/>
      <c r="AG124" s="1634"/>
      <c r="AH124" s="1634"/>
      <c r="AI124" s="1634"/>
      <c r="AJ124" s="1634"/>
      <c r="AK124" s="1634"/>
      <c r="AL124" s="1634"/>
      <c r="AM124" s="1634"/>
      <c r="AN124" s="1634"/>
      <c r="AO124" s="1634"/>
      <c r="AP124" s="1634"/>
      <c r="AQ124" s="1634"/>
      <c r="AR124" s="1634"/>
      <c r="AS124" s="1634"/>
      <c r="AT124" s="1634"/>
      <c r="AU124" s="1634"/>
      <c r="AV124" s="1634"/>
      <c r="AW124" s="1634"/>
      <c r="AX124" s="1634"/>
      <c r="AY124" s="1635"/>
    </row>
    <row r="125" spans="1:52" s="469" customFormat="1">
      <c r="A125" s="1617" t="s">
        <v>150</v>
      </c>
      <c r="B125" s="1187" t="s">
        <v>93</v>
      </c>
      <c r="C125" s="1226" t="s">
        <v>38</v>
      </c>
      <c r="D125" s="1229">
        <v>701</v>
      </c>
      <c r="E125" s="1632">
        <v>42065</v>
      </c>
      <c r="F125" s="1632">
        <v>42193</v>
      </c>
      <c r="G125" s="1632"/>
      <c r="H125" s="1632">
        <v>42074</v>
      </c>
      <c r="I125" s="1632">
        <v>42321</v>
      </c>
      <c r="J125" s="1632"/>
      <c r="K125" s="1199">
        <f>O125+август!L116</f>
        <v>0</v>
      </c>
      <c r="L125" s="1199">
        <f>P125+август!L116</f>
        <v>0</v>
      </c>
      <c r="M125" s="1229">
        <f>D125-L125</f>
        <v>701</v>
      </c>
      <c r="N125" s="1229">
        <f>L125/D125*100</f>
        <v>0</v>
      </c>
      <c r="O125" s="1188">
        <f>Q125</f>
        <v>0</v>
      </c>
      <c r="P125" s="1229">
        <f>SUM(T126:AX126)</f>
        <v>0</v>
      </c>
      <c r="Q125" s="1229"/>
      <c r="R125" s="1229" t="e">
        <f>P125/O125*100</f>
        <v>#DIV/0!</v>
      </c>
      <c r="S125" s="375" t="s">
        <v>34</v>
      </c>
      <c r="T125" s="383"/>
      <c r="U125" s="383"/>
      <c r="V125" s="383"/>
      <c r="W125" s="383"/>
      <c r="X125" s="383"/>
      <c r="Y125" s="383"/>
      <c r="Z125" s="383"/>
      <c r="AA125" s="383"/>
      <c r="AB125" s="383"/>
      <c r="AC125" s="383"/>
      <c r="AD125" s="383"/>
      <c r="AE125" s="383"/>
      <c r="AF125" s="383"/>
      <c r="AG125" s="383"/>
      <c r="AH125" s="383"/>
      <c r="AI125" s="383"/>
      <c r="AJ125" s="383"/>
      <c r="AK125" s="383"/>
      <c r="AL125" s="383"/>
      <c r="AM125" s="383"/>
      <c r="AN125" s="383"/>
      <c r="AO125" s="383"/>
      <c r="AP125" s="383"/>
      <c r="AQ125" s="383"/>
      <c r="AR125" s="383"/>
      <c r="AS125" s="383"/>
      <c r="AT125" s="383"/>
      <c r="AU125" s="383"/>
      <c r="AV125" s="383"/>
      <c r="AW125" s="383"/>
      <c r="AX125" s="383"/>
      <c r="AY125" s="1630" t="s">
        <v>393</v>
      </c>
      <c r="AZ125" s="469">
        <f>H125-E125</f>
        <v>9</v>
      </c>
    </row>
    <row r="126" spans="1:52" s="469" customFormat="1">
      <c r="A126" s="1617"/>
      <c r="B126" s="1187"/>
      <c r="C126" s="1227"/>
      <c r="D126" s="1230"/>
      <c r="E126" s="1633"/>
      <c r="F126" s="1633"/>
      <c r="G126" s="1633"/>
      <c r="H126" s="1633"/>
      <c r="I126" s="1633"/>
      <c r="J126" s="1633"/>
      <c r="K126" s="1199"/>
      <c r="L126" s="1199"/>
      <c r="M126" s="1230"/>
      <c r="N126" s="1230"/>
      <c r="O126" s="1188"/>
      <c r="P126" s="1230"/>
      <c r="Q126" s="1230"/>
      <c r="R126" s="1230"/>
      <c r="S126" s="375" t="s">
        <v>35</v>
      </c>
      <c r="T126" s="383"/>
      <c r="U126" s="383"/>
      <c r="V126" s="383"/>
      <c r="W126" s="383"/>
      <c r="X126" s="383"/>
      <c r="Y126" s="383"/>
      <c r="Z126" s="383"/>
      <c r="AA126" s="383"/>
      <c r="AB126" s="383"/>
      <c r="AC126" s="383"/>
      <c r="AD126" s="383"/>
      <c r="AE126" s="383"/>
      <c r="AF126" s="383"/>
      <c r="AG126" s="383"/>
      <c r="AH126" s="383"/>
      <c r="AI126" s="383"/>
      <c r="AJ126" s="383"/>
      <c r="AK126" s="383"/>
      <c r="AL126" s="383"/>
      <c r="AM126" s="383"/>
      <c r="AN126" s="383"/>
      <c r="AO126" s="383"/>
      <c r="AP126" s="383"/>
      <c r="AQ126" s="383"/>
      <c r="AR126" s="383"/>
      <c r="AS126" s="383"/>
      <c r="AT126" s="383"/>
      <c r="AU126" s="383"/>
      <c r="AV126" s="396"/>
      <c r="AW126" s="397"/>
      <c r="AX126" s="391"/>
      <c r="AY126" s="1631"/>
    </row>
    <row r="127" spans="1:52" s="469" customFormat="1">
      <c r="A127" s="1186" t="s">
        <v>151</v>
      </c>
      <c r="B127" s="1187" t="s">
        <v>1208</v>
      </c>
      <c r="C127" s="1226" t="s">
        <v>39</v>
      </c>
      <c r="D127" s="1229">
        <v>100</v>
      </c>
      <c r="E127" s="1636">
        <v>42115</v>
      </c>
      <c r="F127" s="1636">
        <v>42201</v>
      </c>
      <c r="G127" s="1636"/>
      <c r="H127" s="1636">
        <v>42129</v>
      </c>
      <c r="I127" s="1632">
        <v>42234</v>
      </c>
      <c r="J127" s="1636"/>
      <c r="K127" s="1199">
        <f>O127+август!L118</f>
        <v>1</v>
      </c>
      <c r="L127" s="1199">
        <f>P127+август!L118</f>
        <v>0</v>
      </c>
      <c r="M127" s="1190">
        <f>D127-L127</f>
        <v>100</v>
      </c>
      <c r="N127" s="1190">
        <f>L127/D127*100</f>
        <v>0</v>
      </c>
      <c r="O127" s="1188">
        <f>Q127</f>
        <v>1</v>
      </c>
      <c r="P127" s="1190">
        <f>SUM(T128:AX128)</f>
        <v>0</v>
      </c>
      <c r="Q127" s="1638">
        <v>1</v>
      </c>
      <c r="R127" s="1190">
        <f>P127/O127*100</f>
        <v>0</v>
      </c>
      <c r="S127" s="375" t="s">
        <v>34</v>
      </c>
      <c r="T127" s="383"/>
      <c r="U127" s="383"/>
      <c r="V127" s="383"/>
      <c r="W127" s="383"/>
      <c r="X127" s="383"/>
      <c r="Y127" s="383"/>
      <c r="Z127" s="383"/>
      <c r="AA127" s="383"/>
      <c r="AB127" s="383"/>
      <c r="AC127" s="383"/>
      <c r="AD127" s="383"/>
      <c r="AE127" s="383"/>
      <c r="AF127" s="383"/>
      <c r="AG127" s="383"/>
      <c r="AH127" s="383"/>
      <c r="AI127" s="383"/>
      <c r="AJ127" s="383"/>
      <c r="AK127" s="383"/>
      <c r="AL127" s="383"/>
      <c r="AM127" s="383"/>
      <c r="AN127" s="383"/>
      <c r="AO127" s="383"/>
      <c r="AP127" s="383"/>
      <c r="AQ127" s="383"/>
      <c r="AR127" s="383"/>
      <c r="AS127" s="383"/>
      <c r="AT127" s="383"/>
      <c r="AU127" s="383"/>
      <c r="AV127" s="383"/>
      <c r="AW127" s="383"/>
      <c r="AX127" s="383"/>
      <c r="AY127" s="1622" t="s">
        <v>392</v>
      </c>
      <c r="AZ127" s="469">
        <f>H127-E127</f>
        <v>14</v>
      </c>
    </row>
    <row r="128" spans="1:52" s="469" customFormat="1">
      <c r="A128" s="1186"/>
      <c r="B128" s="1187"/>
      <c r="C128" s="1227"/>
      <c r="D128" s="1230"/>
      <c r="E128" s="1637"/>
      <c r="F128" s="1637"/>
      <c r="G128" s="1637"/>
      <c r="H128" s="1637"/>
      <c r="I128" s="1633"/>
      <c r="J128" s="1637"/>
      <c r="K128" s="1199"/>
      <c r="L128" s="1199"/>
      <c r="M128" s="1190"/>
      <c r="N128" s="1190"/>
      <c r="O128" s="1188"/>
      <c r="P128" s="1190"/>
      <c r="Q128" s="1639"/>
      <c r="R128" s="1190"/>
      <c r="S128" s="375" t="s">
        <v>35</v>
      </c>
      <c r="T128" s="383"/>
      <c r="U128" s="383"/>
      <c r="V128" s="383"/>
      <c r="W128" s="383"/>
      <c r="X128" s="383"/>
      <c r="Y128" s="383"/>
      <c r="Z128" s="383"/>
      <c r="AA128" s="383"/>
      <c r="AB128" s="383"/>
      <c r="AC128" s="383"/>
      <c r="AD128" s="383"/>
      <c r="AE128" s="383"/>
      <c r="AF128" s="383"/>
      <c r="AG128" s="383"/>
      <c r="AH128" s="383"/>
      <c r="AI128" s="383"/>
      <c r="AJ128" s="383"/>
      <c r="AK128" s="383"/>
      <c r="AL128" s="383"/>
      <c r="AM128" s="383"/>
      <c r="AN128" s="383"/>
      <c r="AO128" s="383"/>
      <c r="AP128" s="383"/>
      <c r="AQ128" s="383"/>
      <c r="AR128" s="383"/>
      <c r="AS128" s="383"/>
      <c r="AT128" s="383"/>
      <c r="AU128" s="383"/>
      <c r="AV128" s="396"/>
      <c r="AW128" s="397"/>
      <c r="AX128" s="391"/>
      <c r="AY128" s="1623"/>
    </row>
    <row r="129" spans="1:52" s="469" customFormat="1">
      <c r="A129" s="1186" t="s">
        <v>152</v>
      </c>
      <c r="B129" s="1187" t="s">
        <v>95</v>
      </c>
      <c r="C129" s="1226" t="s">
        <v>39</v>
      </c>
      <c r="D129" s="1229">
        <v>100</v>
      </c>
      <c r="E129" s="1636">
        <v>42130</v>
      </c>
      <c r="F129" s="1636">
        <v>42219</v>
      </c>
      <c r="G129" s="1636"/>
      <c r="H129" s="1636">
        <v>42135</v>
      </c>
      <c r="I129" s="1632">
        <v>42250</v>
      </c>
      <c r="J129" s="1636"/>
      <c r="K129" s="1199">
        <f>O129+август!L120</f>
        <v>0</v>
      </c>
      <c r="L129" s="1199">
        <f>P129+август!L120</f>
        <v>0</v>
      </c>
      <c r="M129" s="1190">
        <f>D129-L129</f>
        <v>100</v>
      </c>
      <c r="N129" s="1190">
        <f>L129/D129*100</f>
        <v>0</v>
      </c>
      <c r="O129" s="1188">
        <f>Q129</f>
        <v>0</v>
      </c>
      <c r="P129" s="1190">
        <f>SUM(T130:AX130)</f>
        <v>0</v>
      </c>
      <c r="Q129" s="1191"/>
      <c r="R129" s="1190" t="e">
        <f>P129/O129*100</f>
        <v>#DIV/0!</v>
      </c>
      <c r="S129" s="375" t="s">
        <v>34</v>
      </c>
      <c r="T129" s="383"/>
      <c r="U129" s="383"/>
      <c r="V129" s="383"/>
      <c r="W129" s="383"/>
      <c r="X129" s="383"/>
      <c r="Y129" s="383"/>
      <c r="Z129" s="383"/>
      <c r="AA129" s="383"/>
      <c r="AB129" s="383"/>
      <c r="AC129" s="383"/>
      <c r="AD129" s="383"/>
      <c r="AE129" s="383"/>
      <c r="AF129" s="383"/>
      <c r="AG129" s="383"/>
      <c r="AH129" s="383"/>
      <c r="AI129" s="383"/>
      <c r="AJ129" s="383"/>
      <c r="AK129" s="383"/>
      <c r="AL129" s="383"/>
      <c r="AM129" s="383"/>
      <c r="AN129" s="383"/>
      <c r="AO129" s="383"/>
      <c r="AP129" s="383"/>
      <c r="AQ129" s="383"/>
      <c r="AR129" s="383"/>
      <c r="AS129" s="383"/>
      <c r="AT129" s="383"/>
      <c r="AU129" s="383"/>
      <c r="AV129" s="383"/>
      <c r="AW129" s="383"/>
      <c r="AX129" s="383"/>
      <c r="AY129" s="1622" t="s">
        <v>326</v>
      </c>
      <c r="AZ129" s="469">
        <f>H129-E129</f>
        <v>5</v>
      </c>
    </row>
    <row r="130" spans="1:52" s="469" customFormat="1">
      <c r="A130" s="1186"/>
      <c r="B130" s="1187"/>
      <c r="C130" s="1227"/>
      <c r="D130" s="1230"/>
      <c r="E130" s="1637"/>
      <c r="F130" s="1637"/>
      <c r="G130" s="1637"/>
      <c r="H130" s="1637"/>
      <c r="I130" s="1633"/>
      <c r="J130" s="1637"/>
      <c r="K130" s="1199"/>
      <c r="L130" s="1199"/>
      <c r="M130" s="1190"/>
      <c r="N130" s="1190"/>
      <c r="O130" s="1188"/>
      <c r="P130" s="1190"/>
      <c r="Q130" s="1192"/>
      <c r="R130" s="1190"/>
      <c r="S130" s="375" t="s">
        <v>35</v>
      </c>
      <c r="T130" s="383"/>
      <c r="U130" s="383"/>
      <c r="V130" s="383"/>
      <c r="W130" s="383"/>
      <c r="X130" s="383"/>
      <c r="Y130" s="383"/>
      <c r="Z130" s="383"/>
      <c r="AA130" s="383"/>
      <c r="AB130" s="383"/>
      <c r="AC130" s="383"/>
      <c r="AD130" s="383"/>
      <c r="AE130" s="383"/>
      <c r="AF130" s="383"/>
      <c r="AG130" s="383"/>
      <c r="AH130" s="383"/>
      <c r="AI130" s="383"/>
      <c r="AJ130" s="383"/>
      <c r="AK130" s="383"/>
      <c r="AL130" s="383"/>
      <c r="AM130" s="383"/>
      <c r="AN130" s="383"/>
      <c r="AO130" s="383"/>
      <c r="AP130" s="383"/>
      <c r="AQ130" s="383"/>
      <c r="AR130" s="383"/>
      <c r="AS130" s="383"/>
      <c r="AT130" s="383"/>
      <c r="AU130" s="383"/>
      <c r="AV130" s="396"/>
      <c r="AW130" s="397"/>
      <c r="AX130" s="391"/>
      <c r="AY130" s="1623"/>
    </row>
    <row r="131" spans="1:52" s="469" customFormat="1">
      <c r="A131" s="1186" t="s">
        <v>153</v>
      </c>
      <c r="B131" s="1187" t="s">
        <v>1209</v>
      </c>
      <c r="C131" s="1226" t="s">
        <v>1207</v>
      </c>
      <c r="D131" s="1229">
        <v>530</v>
      </c>
      <c r="E131" s="1636">
        <v>42130</v>
      </c>
      <c r="F131" s="1636">
        <v>42201</v>
      </c>
      <c r="G131" s="1636"/>
      <c r="H131" s="1636">
        <v>42144</v>
      </c>
      <c r="I131" s="1632">
        <v>42242</v>
      </c>
      <c r="J131" s="1636"/>
      <c r="K131" s="1199">
        <f>O131+август!L122</f>
        <v>530</v>
      </c>
      <c r="L131" s="1199">
        <f>P131+август!L122</f>
        <v>0</v>
      </c>
      <c r="M131" s="1190">
        <f>D131-L131</f>
        <v>530</v>
      </c>
      <c r="N131" s="1190">
        <f>L131/D131*100</f>
        <v>0</v>
      </c>
      <c r="O131" s="1188">
        <f>Q131</f>
        <v>530</v>
      </c>
      <c r="P131" s="1190">
        <f>SUM(T132:AX132)</f>
        <v>0</v>
      </c>
      <c r="Q131" s="1191">
        <v>530</v>
      </c>
      <c r="R131" s="1190">
        <f>P131/O131*100</f>
        <v>0</v>
      </c>
      <c r="S131" s="375" t="s">
        <v>34</v>
      </c>
      <c r="T131" s="383"/>
      <c r="U131" s="383"/>
      <c r="V131" s="383"/>
      <c r="W131" s="383"/>
      <c r="X131" s="383"/>
      <c r="Y131" s="383"/>
      <c r="Z131" s="383"/>
      <c r="AA131" s="383"/>
      <c r="AB131" s="383"/>
      <c r="AC131" s="383"/>
      <c r="AD131" s="383"/>
      <c r="AE131" s="383"/>
      <c r="AF131" s="383"/>
      <c r="AG131" s="383"/>
      <c r="AH131" s="383"/>
      <c r="AI131" s="383"/>
      <c r="AJ131" s="383"/>
      <c r="AK131" s="383"/>
      <c r="AL131" s="383"/>
      <c r="AM131" s="383"/>
      <c r="AN131" s="383"/>
      <c r="AO131" s="383"/>
      <c r="AP131" s="383"/>
      <c r="AQ131" s="383"/>
      <c r="AR131" s="383"/>
      <c r="AS131" s="383"/>
      <c r="AT131" s="383"/>
      <c r="AU131" s="383"/>
      <c r="AV131" s="383"/>
      <c r="AW131" s="383"/>
      <c r="AX131" s="383"/>
      <c r="AY131" s="1622" t="s">
        <v>326</v>
      </c>
      <c r="AZ131" s="469">
        <f>H131-E131</f>
        <v>14</v>
      </c>
    </row>
    <row r="132" spans="1:52" s="469" customFormat="1">
      <c r="A132" s="1186"/>
      <c r="B132" s="1187"/>
      <c r="C132" s="1227"/>
      <c r="D132" s="1230"/>
      <c r="E132" s="1637"/>
      <c r="F132" s="1637"/>
      <c r="G132" s="1637"/>
      <c r="H132" s="1637"/>
      <c r="I132" s="1633"/>
      <c r="J132" s="1637"/>
      <c r="K132" s="1199"/>
      <c r="L132" s="1199"/>
      <c r="M132" s="1190"/>
      <c r="N132" s="1190"/>
      <c r="O132" s="1188"/>
      <c r="P132" s="1190"/>
      <c r="Q132" s="1192"/>
      <c r="R132" s="1190"/>
      <c r="S132" s="375" t="s">
        <v>35</v>
      </c>
      <c r="T132" s="383"/>
      <c r="U132" s="383"/>
      <c r="V132" s="383"/>
      <c r="W132" s="383"/>
      <c r="X132" s="383"/>
      <c r="Y132" s="383"/>
      <c r="Z132" s="383"/>
      <c r="AA132" s="383"/>
      <c r="AB132" s="383"/>
      <c r="AC132" s="383"/>
      <c r="AD132" s="383"/>
      <c r="AE132" s="383"/>
      <c r="AF132" s="383"/>
      <c r="AG132" s="383"/>
      <c r="AH132" s="383"/>
      <c r="AI132" s="383"/>
      <c r="AJ132" s="383"/>
      <c r="AK132" s="383"/>
      <c r="AL132" s="383"/>
      <c r="AM132" s="383"/>
      <c r="AN132" s="383"/>
      <c r="AO132" s="383"/>
      <c r="AP132" s="383"/>
      <c r="AQ132" s="383"/>
      <c r="AR132" s="383"/>
      <c r="AS132" s="383"/>
      <c r="AT132" s="383"/>
      <c r="AU132" s="383"/>
      <c r="AV132" s="396"/>
      <c r="AW132" s="397"/>
      <c r="AX132" s="391"/>
      <c r="AY132" s="1623"/>
    </row>
    <row r="133" spans="1:52" s="469" customFormat="1">
      <c r="A133" s="1186" t="s">
        <v>153</v>
      </c>
      <c r="B133" s="1187" t="s">
        <v>1206</v>
      </c>
      <c r="C133" s="1226" t="s">
        <v>39</v>
      </c>
      <c r="D133" s="1229"/>
      <c r="E133" s="1636">
        <v>42130</v>
      </c>
      <c r="F133" s="1636">
        <v>42201</v>
      </c>
      <c r="G133" s="1636"/>
      <c r="H133" s="1636">
        <v>42144</v>
      </c>
      <c r="I133" s="1632">
        <v>42242</v>
      </c>
      <c r="J133" s="1636"/>
      <c r="K133" s="1199">
        <f>O133+август!L124</f>
        <v>0</v>
      </c>
      <c r="L133" s="1199">
        <f>P133+август!L124</f>
        <v>0</v>
      </c>
      <c r="M133" s="1190">
        <f>D133-L133</f>
        <v>0</v>
      </c>
      <c r="N133" s="1190">
        <v>0</v>
      </c>
      <c r="O133" s="1188">
        <f>Q133</f>
        <v>0</v>
      </c>
      <c r="P133" s="1190">
        <f>SUM(T134:AX134)</f>
        <v>0</v>
      </c>
      <c r="Q133" s="1191"/>
      <c r="R133" s="1190" t="e">
        <f>P133/O133*100</f>
        <v>#DIV/0!</v>
      </c>
      <c r="S133" s="375" t="s">
        <v>34</v>
      </c>
      <c r="T133" s="383"/>
      <c r="U133" s="383"/>
      <c r="V133" s="383"/>
      <c r="W133" s="383"/>
      <c r="X133" s="383"/>
      <c r="Y133" s="383"/>
      <c r="Z133" s="383"/>
      <c r="AA133" s="383"/>
      <c r="AB133" s="383"/>
      <c r="AC133" s="383"/>
      <c r="AD133" s="383"/>
      <c r="AE133" s="383"/>
      <c r="AF133" s="383"/>
      <c r="AG133" s="383"/>
      <c r="AH133" s="383"/>
      <c r="AI133" s="383"/>
      <c r="AJ133" s="383"/>
      <c r="AK133" s="383"/>
      <c r="AL133" s="383"/>
      <c r="AM133" s="383"/>
      <c r="AN133" s="383"/>
      <c r="AO133" s="383"/>
      <c r="AP133" s="383"/>
      <c r="AQ133" s="383"/>
      <c r="AR133" s="383"/>
      <c r="AS133" s="383"/>
      <c r="AT133" s="383"/>
      <c r="AU133" s="383"/>
      <c r="AV133" s="383"/>
      <c r="AW133" s="383"/>
      <c r="AX133" s="383"/>
      <c r="AY133" s="1622" t="s">
        <v>326</v>
      </c>
      <c r="AZ133" s="469">
        <f>H133-E133</f>
        <v>14</v>
      </c>
    </row>
    <row r="134" spans="1:52" s="469" customFormat="1">
      <c r="A134" s="1186"/>
      <c r="B134" s="1187"/>
      <c r="C134" s="1227"/>
      <c r="D134" s="1230"/>
      <c r="E134" s="1637"/>
      <c r="F134" s="1637"/>
      <c r="G134" s="1637"/>
      <c r="H134" s="1637"/>
      <c r="I134" s="1633"/>
      <c r="J134" s="1637"/>
      <c r="K134" s="1199"/>
      <c r="L134" s="1199"/>
      <c r="M134" s="1190"/>
      <c r="N134" s="1190"/>
      <c r="O134" s="1188"/>
      <c r="P134" s="1190"/>
      <c r="Q134" s="1192"/>
      <c r="R134" s="1190"/>
      <c r="S134" s="375" t="s">
        <v>35</v>
      </c>
      <c r="T134" s="383"/>
      <c r="U134" s="383"/>
      <c r="V134" s="383"/>
      <c r="W134" s="383"/>
      <c r="X134" s="383"/>
      <c r="Y134" s="383"/>
      <c r="Z134" s="383"/>
      <c r="AA134" s="383"/>
      <c r="AB134" s="383"/>
      <c r="AC134" s="383"/>
      <c r="AD134" s="383"/>
      <c r="AE134" s="383"/>
      <c r="AF134" s="383"/>
      <c r="AG134" s="383"/>
      <c r="AH134" s="383"/>
      <c r="AI134" s="383"/>
      <c r="AJ134" s="383"/>
      <c r="AK134" s="383"/>
      <c r="AL134" s="383"/>
      <c r="AM134" s="383"/>
      <c r="AN134" s="383"/>
      <c r="AO134" s="383"/>
      <c r="AP134" s="383"/>
      <c r="AQ134" s="383"/>
      <c r="AR134" s="383"/>
      <c r="AS134" s="383"/>
      <c r="AT134" s="383"/>
      <c r="AU134" s="383"/>
      <c r="AV134" s="396"/>
      <c r="AW134" s="397"/>
      <c r="AX134" s="391"/>
      <c r="AY134" s="1623"/>
    </row>
    <row r="135" spans="1:52" s="469" customFormat="1">
      <c r="A135" s="1186" t="s">
        <v>154</v>
      </c>
      <c r="B135" s="1187" t="s">
        <v>102</v>
      </c>
      <c r="C135" s="1226" t="s">
        <v>39</v>
      </c>
      <c r="D135" s="1229">
        <v>100</v>
      </c>
      <c r="E135" s="1636">
        <v>42100</v>
      </c>
      <c r="F135" s="1636">
        <v>42204</v>
      </c>
      <c r="G135" s="1636"/>
      <c r="H135" s="1636">
        <v>42113</v>
      </c>
      <c r="I135" s="1632">
        <v>42237</v>
      </c>
      <c r="J135" s="1636"/>
      <c r="K135" s="1199">
        <f>O135+август!L124</f>
        <v>0</v>
      </c>
      <c r="L135" s="1199">
        <f>P135+август!L124</f>
        <v>0</v>
      </c>
      <c r="M135" s="1190">
        <f>D135-L135</f>
        <v>100</v>
      </c>
      <c r="N135" s="1190">
        <f>L135/D135*100</f>
        <v>0</v>
      </c>
      <c r="O135" s="1188">
        <f>Q135</f>
        <v>0</v>
      </c>
      <c r="P135" s="1190">
        <f>SUM(T136:AX136)</f>
        <v>0</v>
      </c>
      <c r="Q135" s="1191"/>
      <c r="R135" s="1190" t="e">
        <f>P135/O135*100</f>
        <v>#DIV/0!</v>
      </c>
      <c r="S135" s="375" t="s">
        <v>34</v>
      </c>
      <c r="T135" s="383"/>
      <c r="U135" s="383"/>
      <c r="V135" s="383"/>
      <c r="W135" s="383"/>
      <c r="X135" s="383"/>
      <c r="Y135" s="383"/>
      <c r="Z135" s="383"/>
      <c r="AA135" s="383"/>
      <c r="AB135" s="383"/>
      <c r="AC135" s="383"/>
      <c r="AD135" s="383"/>
      <c r="AE135" s="383"/>
      <c r="AF135" s="383"/>
      <c r="AG135" s="383"/>
      <c r="AH135" s="383"/>
      <c r="AI135" s="383"/>
      <c r="AJ135" s="383"/>
      <c r="AK135" s="383"/>
      <c r="AL135" s="383"/>
      <c r="AM135" s="383"/>
      <c r="AN135" s="383"/>
      <c r="AO135" s="383"/>
      <c r="AP135" s="383"/>
      <c r="AQ135" s="383"/>
      <c r="AR135" s="383"/>
      <c r="AS135" s="383"/>
      <c r="AT135" s="383"/>
      <c r="AU135" s="383"/>
      <c r="AV135" s="383"/>
      <c r="AW135" s="383"/>
      <c r="AX135" s="383"/>
      <c r="AY135" s="1622" t="s">
        <v>326</v>
      </c>
      <c r="AZ135" s="469">
        <f>H135-E135</f>
        <v>13</v>
      </c>
    </row>
    <row r="136" spans="1:52" s="469" customFormat="1">
      <c r="A136" s="1186"/>
      <c r="B136" s="1187"/>
      <c r="C136" s="1227"/>
      <c r="D136" s="1230"/>
      <c r="E136" s="1637"/>
      <c r="F136" s="1637"/>
      <c r="G136" s="1637"/>
      <c r="H136" s="1637"/>
      <c r="I136" s="1633"/>
      <c r="J136" s="1637"/>
      <c r="K136" s="1199"/>
      <c r="L136" s="1199"/>
      <c r="M136" s="1190"/>
      <c r="N136" s="1190"/>
      <c r="O136" s="1188"/>
      <c r="P136" s="1190"/>
      <c r="Q136" s="1192"/>
      <c r="R136" s="1190"/>
      <c r="S136" s="375" t="s">
        <v>35</v>
      </c>
      <c r="T136" s="383"/>
      <c r="U136" s="383"/>
      <c r="V136" s="383"/>
      <c r="W136" s="383"/>
      <c r="X136" s="383"/>
      <c r="Y136" s="383"/>
      <c r="Z136" s="383"/>
      <c r="AA136" s="383"/>
      <c r="AB136" s="383"/>
      <c r="AC136" s="383"/>
      <c r="AD136" s="383"/>
      <c r="AE136" s="383"/>
      <c r="AF136" s="383"/>
      <c r="AG136" s="383"/>
      <c r="AH136" s="383"/>
      <c r="AI136" s="383"/>
      <c r="AJ136" s="383"/>
      <c r="AK136" s="383"/>
      <c r="AL136" s="383"/>
      <c r="AM136" s="383"/>
      <c r="AN136" s="383"/>
      <c r="AO136" s="383"/>
      <c r="AP136" s="383"/>
      <c r="AQ136" s="383"/>
      <c r="AR136" s="383"/>
      <c r="AS136" s="383"/>
      <c r="AT136" s="383"/>
      <c r="AU136" s="383"/>
      <c r="AV136" s="396"/>
      <c r="AW136" s="397"/>
      <c r="AX136" s="391"/>
      <c r="AY136" s="1623"/>
    </row>
    <row r="137" spans="1:52" s="469" customFormat="1">
      <c r="A137" s="1186" t="s">
        <v>155</v>
      </c>
      <c r="B137" s="1187" t="s">
        <v>97</v>
      </c>
      <c r="C137" s="1226" t="s">
        <v>39</v>
      </c>
      <c r="D137" s="1229">
        <v>100</v>
      </c>
      <c r="E137" s="1636">
        <v>42130</v>
      </c>
      <c r="F137" s="1636"/>
      <c r="G137" s="1636"/>
      <c r="H137" s="1636">
        <v>42134</v>
      </c>
      <c r="I137" s="1632"/>
      <c r="J137" s="1636"/>
      <c r="K137" s="1199">
        <f>O137+август!L126</f>
        <v>0</v>
      </c>
      <c r="L137" s="1199">
        <f>P137+август!L126</f>
        <v>0</v>
      </c>
      <c r="M137" s="1190">
        <f>D137-L137</f>
        <v>100</v>
      </c>
      <c r="N137" s="1190">
        <f>L137/D137*100</f>
        <v>0</v>
      </c>
      <c r="O137" s="1188">
        <f>Q137</f>
        <v>0</v>
      </c>
      <c r="P137" s="1190">
        <f>SUM(T138:AX138)</f>
        <v>0</v>
      </c>
      <c r="Q137" s="1191"/>
      <c r="R137" s="1190" t="e">
        <f>P137/O137*100</f>
        <v>#DIV/0!</v>
      </c>
      <c r="S137" s="375" t="s">
        <v>34</v>
      </c>
      <c r="T137" s="383"/>
      <c r="U137" s="383"/>
      <c r="V137" s="383"/>
      <c r="W137" s="383"/>
      <c r="X137" s="383"/>
      <c r="Y137" s="383"/>
      <c r="Z137" s="383"/>
      <c r="AA137" s="383"/>
      <c r="AB137" s="383"/>
      <c r="AC137" s="383"/>
      <c r="AD137" s="383"/>
      <c r="AE137" s="383"/>
      <c r="AF137" s="383"/>
      <c r="AG137" s="383"/>
      <c r="AH137" s="383"/>
      <c r="AI137" s="383"/>
      <c r="AJ137" s="383"/>
      <c r="AK137" s="383"/>
      <c r="AL137" s="383"/>
      <c r="AM137" s="383"/>
      <c r="AN137" s="383"/>
      <c r="AO137" s="383"/>
      <c r="AP137" s="383"/>
      <c r="AQ137" s="383"/>
      <c r="AR137" s="383"/>
      <c r="AS137" s="383"/>
      <c r="AT137" s="383"/>
      <c r="AU137" s="383"/>
      <c r="AV137" s="383"/>
      <c r="AW137" s="383"/>
      <c r="AX137" s="383"/>
      <c r="AY137" s="1622" t="s">
        <v>326</v>
      </c>
      <c r="AZ137" s="469">
        <f>H137-E137</f>
        <v>4</v>
      </c>
    </row>
    <row r="138" spans="1:52" s="469" customFormat="1">
      <c r="A138" s="1186"/>
      <c r="B138" s="1187"/>
      <c r="C138" s="1227"/>
      <c r="D138" s="1230"/>
      <c r="E138" s="1637"/>
      <c r="F138" s="1637"/>
      <c r="G138" s="1637"/>
      <c r="H138" s="1637"/>
      <c r="I138" s="1633"/>
      <c r="J138" s="1637"/>
      <c r="K138" s="1199"/>
      <c r="L138" s="1199"/>
      <c r="M138" s="1190"/>
      <c r="N138" s="1190"/>
      <c r="O138" s="1188"/>
      <c r="P138" s="1190"/>
      <c r="Q138" s="1192"/>
      <c r="R138" s="1190"/>
      <c r="S138" s="375" t="s">
        <v>35</v>
      </c>
      <c r="T138" s="383"/>
      <c r="U138" s="383"/>
      <c r="V138" s="383"/>
      <c r="W138" s="383"/>
      <c r="X138" s="383"/>
      <c r="Y138" s="383"/>
      <c r="Z138" s="383"/>
      <c r="AA138" s="383"/>
      <c r="AB138" s="383"/>
      <c r="AC138" s="383"/>
      <c r="AD138" s="383"/>
      <c r="AE138" s="383"/>
      <c r="AF138" s="383"/>
      <c r="AG138" s="383"/>
      <c r="AH138" s="383"/>
      <c r="AI138" s="383"/>
      <c r="AJ138" s="383"/>
      <c r="AK138" s="383"/>
      <c r="AL138" s="383"/>
      <c r="AM138" s="383"/>
      <c r="AN138" s="383"/>
      <c r="AO138" s="383"/>
      <c r="AP138" s="383"/>
      <c r="AQ138" s="383"/>
      <c r="AR138" s="383"/>
      <c r="AS138" s="383"/>
      <c r="AT138" s="383"/>
      <c r="AU138" s="383"/>
      <c r="AV138" s="396"/>
      <c r="AW138" s="397"/>
      <c r="AX138" s="391"/>
      <c r="AY138" s="1623"/>
    </row>
    <row r="139" spans="1:52" s="469" customFormat="1">
      <c r="A139" s="673">
        <v>4.5999999999999996</v>
      </c>
      <c r="B139" s="1634" t="s">
        <v>272</v>
      </c>
      <c r="C139" s="1634"/>
      <c r="D139" s="1634"/>
      <c r="E139" s="1634">
        <v>42055</v>
      </c>
      <c r="F139" s="1634"/>
      <c r="G139" s="1634"/>
      <c r="H139" s="1634">
        <v>42174</v>
      </c>
      <c r="I139" s="1634"/>
      <c r="J139" s="1634"/>
      <c r="K139" s="1634"/>
      <c r="L139" s="1634"/>
      <c r="M139" s="1634"/>
      <c r="N139" s="1634"/>
      <c r="O139" s="1634"/>
      <c r="P139" s="1634"/>
      <c r="Q139" s="1634"/>
      <c r="R139" s="1634"/>
      <c r="S139" s="1634"/>
      <c r="T139" s="1634"/>
      <c r="U139" s="1634"/>
      <c r="V139" s="1634"/>
      <c r="W139" s="1634"/>
      <c r="X139" s="1634"/>
      <c r="Y139" s="1634"/>
      <c r="Z139" s="1634"/>
      <c r="AA139" s="1634"/>
      <c r="AB139" s="1634"/>
      <c r="AC139" s="1634"/>
      <c r="AD139" s="1634"/>
      <c r="AE139" s="1634"/>
      <c r="AF139" s="1634"/>
      <c r="AG139" s="1634"/>
      <c r="AH139" s="1634"/>
      <c r="AI139" s="1634"/>
      <c r="AJ139" s="1634"/>
      <c r="AK139" s="1634"/>
      <c r="AL139" s="1634"/>
      <c r="AM139" s="1634"/>
      <c r="AN139" s="1634"/>
      <c r="AO139" s="1634"/>
      <c r="AP139" s="1634"/>
      <c r="AQ139" s="1634"/>
      <c r="AR139" s="1634"/>
      <c r="AS139" s="1634"/>
      <c r="AT139" s="1634"/>
      <c r="AU139" s="1634"/>
      <c r="AV139" s="1634"/>
      <c r="AW139" s="1634"/>
      <c r="AX139" s="1634"/>
      <c r="AY139" s="1635"/>
    </row>
    <row r="140" spans="1:52" s="469" customFormat="1">
      <c r="A140" s="1617" t="s">
        <v>156</v>
      </c>
      <c r="B140" s="1187" t="s">
        <v>93</v>
      </c>
      <c r="C140" s="1226" t="s">
        <v>38</v>
      </c>
      <c r="D140" s="1199">
        <v>701</v>
      </c>
      <c r="E140" s="1228">
        <v>42055</v>
      </c>
      <c r="F140" s="1228">
        <v>42184</v>
      </c>
      <c r="G140" s="1228"/>
      <c r="H140" s="1228">
        <v>42064</v>
      </c>
      <c r="I140" s="1228">
        <v>42298</v>
      </c>
      <c r="J140" s="1228"/>
      <c r="K140" s="1199">
        <f>O140+август!L129</f>
        <v>0</v>
      </c>
      <c r="L140" s="1199">
        <f>P140+август!L129</f>
        <v>0</v>
      </c>
      <c r="M140" s="1229">
        <f>D140-L140</f>
        <v>701</v>
      </c>
      <c r="N140" s="1229">
        <f>L140/D140*100</f>
        <v>0</v>
      </c>
      <c r="O140" s="1188">
        <f>Q140</f>
        <v>0</v>
      </c>
      <c r="P140" s="1229">
        <f>SUM(T141:AX141)</f>
        <v>0</v>
      </c>
      <c r="Q140" s="1229"/>
      <c r="R140" s="1229" t="e">
        <f>P140/O140*100</f>
        <v>#DIV/0!</v>
      </c>
      <c r="S140" s="375" t="s">
        <v>34</v>
      </c>
      <c r="T140" s="383"/>
      <c r="U140" s="383"/>
      <c r="V140" s="383"/>
      <c r="W140" s="383"/>
      <c r="X140" s="383"/>
      <c r="Y140" s="383"/>
      <c r="Z140" s="383"/>
      <c r="AA140" s="383"/>
      <c r="AB140" s="383"/>
      <c r="AC140" s="383"/>
      <c r="AD140" s="383"/>
      <c r="AE140" s="383"/>
      <c r="AF140" s="383"/>
      <c r="AG140" s="383"/>
      <c r="AH140" s="383"/>
      <c r="AI140" s="383"/>
      <c r="AJ140" s="383"/>
      <c r="AK140" s="383"/>
      <c r="AL140" s="383"/>
      <c r="AM140" s="383"/>
      <c r="AN140" s="383"/>
      <c r="AO140" s="383"/>
      <c r="AP140" s="383"/>
      <c r="AQ140" s="383"/>
      <c r="AR140" s="383"/>
      <c r="AS140" s="383"/>
      <c r="AT140" s="383"/>
      <c r="AU140" s="383"/>
      <c r="AV140" s="383"/>
      <c r="AW140" s="383"/>
      <c r="AX140" s="383"/>
      <c r="AY140" s="1630" t="s">
        <v>393</v>
      </c>
      <c r="AZ140" s="469">
        <f>H140-E140</f>
        <v>9</v>
      </c>
    </row>
    <row r="141" spans="1:52" s="469" customFormat="1">
      <c r="A141" s="1617"/>
      <c r="B141" s="1187"/>
      <c r="C141" s="1227"/>
      <c r="D141" s="1199"/>
      <c r="E141" s="1228"/>
      <c r="F141" s="1228"/>
      <c r="G141" s="1228"/>
      <c r="H141" s="1228"/>
      <c r="I141" s="1228"/>
      <c r="J141" s="1228"/>
      <c r="K141" s="1199"/>
      <c r="L141" s="1199"/>
      <c r="M141" s="1230"/>
      <c r="N141" s="1230"/>
      <c r="O141" s="1188"/>
      <c r="P141" s="1230"/>
      <c r="Q141" s="1230"/>
      <c r="R141" s="1230"/>
      <c r="S141" s="375" t="s">
        <v>35</v>
      </c>
      <c r="T141" s="383"/>
      <c r="U141" s="383"/>
      <c r="V141" s="383"/>
      <c r="W141" s="383"/>
      <c r="X141" s="383"/>
      <c r="Y141" s="383"/>
      <c r="Z141" s="383"/>
      <c r="AA141" s="383"/>
      <c r="AB141" s="383"/>
      <c r="AC141" s="383"/>
      <c r="AD141" s="383"/>
      <c r="AE141" s="383"/>
      <c r="AF141" s="383"/>
      <c r="AG141" s="383"/>
      <c r="AH141" s="383"/>
      <c r="AI141" s="383"/>
      <c r="AJ141" s="383"/>
      <c r="AK141" s="383"/>
      <c r="AL141" s="383"/>
      <c r="AM141" s="383"/>
      <c r="AN141" s="383"/>
      <c r="AO141" s="383"/>
      <c r="AP141" s="383"/>
      <c r="AQ141" s="383"/>
      <c r="AR141" s="383"/>
      <c r="AS141" s="383"/>
      <c r="AT141" s="383"/>
      <c r="AU141" s="383"/>
      <c r="AV141" s="396"/>
      <c r="AW141" s="397"/>
      <c r="AX141" s="391"/>
      <c r="AY141" s="1631"/>
    </row>
    <row r="142" spans="1:52" s="469" customFormat="1">
      <c r="A142" s="1186" t="s">
        <v>157</v>
      </c>
      <c r="B142" s="1187" t="s">
        <v>1208</v>
      </c>
      <c r="C142" s="1226" t="s">
        <v>39</v>
      </c>
      <c r="D142" s="1199">
        <v>100</v>
      </c>
      <c r="E142" s="1189">
        <v>42145</v>
      </c>
      <c r="F142" s="1189">
        <v>42300</v>
      </c>
      <c r="G142" s="1189"/>
      <c r="H142" s="1189">
        <v>42159</v>
      </c>
      <c r="I142" s="1632">
        <v>42259</v>
      </c>
      <c r="J142" s="1189"/>
      <c r="K142" s="1640">
        <f>сентябрь!L140+O142</f>
        <v>1</v>
      </c>
      <c r="L142" s="1640">
        <f>сентябрь!L140+P142</f>
        <v>0</v>
      </c>
      <c r="M142" s="1191">
        <f>D142-L142</f>
        <v>100</v>
      </c>
      <c r="N142" s="1191">
        <f>L142/D142*100</f>
        <v>0</v>
      </c>
      <c r="O142" s="1188">
        <f>Q142</f>
        <v>1</v>
      </c>
      <c r="P142" s="1191">
        <f>SUM(T143:AX143)</f>
        <v>0</v>
      </c>
      <c r="Q142" s="1638">
        <v>1</v>
      </c>
      <c r="R142" s="1191">
        <f>P142/O142*100</f>
        <v>0</v>
      </c>
      <c r="S142" s="375" t="s">
        <v>34</v>
      </c>
      <c r="T142" s="383"/>
      <c r="U142" s="383"/>
      <c r="V142" s="383"/>
      <c r="W142" s="383"/>
      <c r="X142" s="383"/>
      <c r="Y142" s="383"/>
      <c r="Z142" s="383"/>
      <c r="AA142" s="383"/>
      <c r="AB142" s="383"/>
      <c r="AC142" s="383"/>
      <c r="AD142" s="383"/>
      <c r="AE142" s="383"/>
      <c r="AF142" s="383"/>
      <c r="AG142" s="383"/>
      <c r="AH142" s="383"/>
      <c r="AI142" s="383"/>
      <c r="AJ142" s="383"/>
      <c r="AK142" s="383"/>
      <c r="AL142" s="383"/>
      <c r="AM142" s="383"/>
      <c r="AN142" s="383"/>
      <c r="AO142" s="383"/>
      <c r="AP142" s="383"/>
      <c r="AQ142" s="383"/>
      <c r="AR142" s="383"/>
      <c r="AS142" s="383"/>
      <c r="AT142" s="383"/>
      <c r="AU142" s="383"/>
      <c r="AV142" s="383"/>
      <c r="AW142" s="383"/>
      <c r="AX142" s="383"/>
      <c r="AY142" s="1622" t="s">
        <v>326</v>
      </c>
      <c r="AZ142" s="469">
        <f>H142-E142</f>
        <v>14</v>
      </c>
    </row>
    <row r="143" spans="1:52" s="469" customFormat="1">
      <c r="A143" s="1186"/>
      <c r="B143" s="1187"/>
      <c r="C143" s="1227"/>
      <c r="D143" s="1199"/>
      <c r="E143" s="1189"/>
      <c r="F143" s="1189"/>
      <c r="G143" s="1189"/>
      <c r="H143" s="1189"/>
      <c r="I143" s="1633"/>
      <c r="J143" s="1189"/>
      <c r="K143" s="1641"/>
      <c r="L143" s="1641"/>
      <c r="M143" s="1192"/>
      <c r="N143" s="1192"/>
      <c r="O143" s="1188"/>
      <c r="P143" s="1192"/>
      <c r="Q143" s="1639"/>
      <c r="R143" s="1192"/>
      <c r="S143" s="375" t="s">
        <v>35</v>
      </c>
      <c r="T143" s="383"/>
      <c r="U143" s="383"/>
      <c r="V143" s="383"/>
      <c r="W143" s="383"/>
      <c r="X143" s="383"/>
      <c r="Y143" s="383"/>
      <c r="Z143" s="383"/>
      <c r="AA143" s="383"/>
      <c r="AB143" s="383"/>
      <c r="AC143" s="383"/>
      <c r="AD143" s="383"/>
      <c r="AE143" s="383"/>
      <c r="AF143" s="383"/>
      <c r="AG143" s="383"/>
      <c r="AH143" s="383"/>
      <c r="AI143" s="383"/>
      <c r="AJ143" s="383"/>
      <c r="AK143" s="383"/>
      <c r="AL143" s="383"/>
      <c r="AM143" s="383"/>
      <c r="AN143" s="383"/>
      <c r="AO143" s="383"/>
      <c r="AP143" s="383"/>
      <c r="AQ143" s="383"/>
      <c r="AR143" s="383"/>
      <c r="AS143" s="383"/>
      <c r="AT143" s="383"/>
      <c r="AU143" s="383"/>
      <c r="AV143" s="396"/>
      <c r="AW143" s="397"/>
      <c r="AX143" s="391"/>
      <c r="AY143" s="1623"/>
    </row>
    <row r="144" spans="1:52" s="468" customFormat="1">
      <c r="A144" s="1186" t="s">
        <v>158</v>
      </c>
      <c r="B144" s="1187" t="s">
        <v>105</v>
      </c>
      <c r="C144" s="1184" t="s">
        <v>39</v>
      </c>
      <c r="D144" s="1188">
        <v>100</v>
      </c>
      <c r="E144" s="1189">
        <v>42160</v>
      </c>
      <c r="F144" s="1189">
        <v>42254</v>
      </c>
      <c r="G144" s="1189"/>
      <c r="H144" s="1189">
        <v>42165</v>
      </c>
      <c r="I144" s="1207">
        <v>42267</v>
      </c>
      <c r="J144" s="1189"/>
      <c r="K144" s="1265">
        <f>сентябрь!L142+O144</f>
        <v>0</v>
      </c>
      <c r="L144" s="1265">
        <f>сентябрь!L142+P144</f>
        <v>0</v>
      </c>
      <c r="M144" s="1191">
        <f>D144-L144</f>
        <v>100</v>
      </c>
      <c r="N144" s="1191">
        <f>L144/D144*100</f>
        <v>0</v>
      </c>
      <c r="O144" s="1188">
        <f>Q144</f>
        <v>0</v>
      </c>
      <c r="P144" s="1191">
        <f>SUM(T145:AX145)</f>
        <v>0</v>
      </c>
      <c r="Q144" s="1191"/>
      <c r="R144" s="1191" t="e">
        <f>P144/O144*100</f>
        <v>#DIV/0!</v>
      </c>
      <c r="S144" s="380" t="s">
        <v>34</v>
      </c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1642" t="s">
        <v>326</v>
      </c>
      <c r="AZ144" s="468">
        <f>H144-E144</f>
        <v>5</v>
      </c>
    </row>
    <row r="145" spans="1:52" s="468" customFormat="1">
      <c r="A145" s="1186"/>
      <c r="B145" s="1187"/>
      <c r="C145" s="1185"/>
      <c r="D145" s="1188"/>
      <c r="E145" s="1189"/>
      <c r="F145" s="1189"/>
      <c r="G145" s="1189"/>
      <c r="H145" s="1189"/>
      <c r="I145" s="1208"/>
      <c r="J145" s="1189"/>
      <c r="K145" s="1262"/>
      <c r="L145" s="1262"/>
      <c r="M145" s="1192"/>
      <c r="N145" s="1192"/>
      <c r="O145" s="1188"/>
      <c r="P145" s="1192"/>
      <c r="Q145" s="1192"/>
      <c r="R145" s="1192"/>
      <c r="S145" s="374" t="s">
        <v>35</v>
      </c>
      <c r="T145" s="382"/>
      <c r="U145" s="382"/>
      <c r="V145" s="382"/>
      <c r="W145" s="382"/>
      <c r="X145" s="382"/>
      <c r="Y145" s="382"/>
      <c r="Z145" s="382"/>
      <c r="AA145" s="382"/>
      <c r="AB145" s="382"/>
      <c r="AC145" s="382"/>
      <c r="AD145" s="382"/>
      <c r="AE145" s="382"/>
      <c r="AF145" s="382"/>
      <c r="AG145" s="382"/>
      <c r="AH145" s="382"/>
      <c r="AI145" s="382"/>
      <c r="AJ145" s="382"/>
      <c r="AK145" s="382"/>
      <c r="AL145" s="382"/>
      <c r="AM145" s="383"/>
      <c r="AN145" s="383"/>
      <c r="AO145" s="383"/>
      <c r="AP145" s="383"/>
      <c r="AQ145" s="383"/>
      <c r="AR145" s="383"/>
      <c r="AS145" s="383"/>
      <c r="AT145" s="383"/>
      <c r="AU145" s="383"/>
      <c r="AV145" s="389"/>
      <c r="AW145" s="390"/>
      <c r="AX145" s="391"/>
      <c r="AY145" s="1643"/>
    </row>
    <row r="146" spans="1:52" s="468" customFormat="1">
      <c r="A146" s="1186" t="s">
        <v>159</v>
      </c>
      <c r="B146" s="1187" t="s">
        <v>1210</v>
      </c>
      <c r="C146" s="1184" t="s">
        <v>1207</v>
      </c>
      <c r="D146" s="1188">
        <v>420</v>
      </c>
      <c r="E146" s="1189">
        <v>42160</v>
      </c>
      <c r="F146" s="1189">
        <v>42254</v>
      </c>
      <c r="G146" s="1189"/>
      <c r="H146" s="1189">
        <v>42174</v>
      </c>
      <c r="I146" s="1207">
        <v>42277</v>
      </c>
      <c r="J146" s="1189"/>
      <c r="K146" s="1265">
        <f>сентябрь!L144+O146</f>
        <v>420</v>
      </c>
      <c r="L146" s="1265">
        <f>сентябрь!L144+P146</f>
        <v>0</v>
      </c>
      <c r="M146" s="1191">
        <f>D146-L146</f>
        <v>420</v>
      </c>
      <c r="N146" s="1191">
        <f>L146/D146*100</f>
        <v>0</v>
      </c>
      <c r="O146" s="1188">
        <f>Q146</f>
        <v>420</v>
      </c>
      <c r="P146" s="1191">
        <f>SUM(T147:AX147)</f>
        <v>0</v>
      </c>
      <c r="Q146" s="1191">
        <v>420</v>
      </c>
      <c r="R146" s="1191">
        <f>P146/O146*100</f>
        <v>0</v>
      </c>
      <c r="S146" s="380" t="s">
        <v>34</v>
      </c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1642" t="s">
        <v>326</v>
      </c>
      <c r="AZ146" s="468">
        <f>H146-E146</f>
        <v>14</v>
      </c>
    </row>
    <row r="147" spans="1:52" s="468" customFormat="1">
      <c r="A147" s="1186"/>
      <c r="B147" s="1187"/>
      <c r="C147" s="1185"/>
      <c r="D147" s="1188"/>
      <c r="E147" s="1189"/>
      <c r="F147" s="1189"/>
      <c r="G147" s="1189"/>
      <c r="H147" s="1189"/>
      <c r="I147" s="1208"/>
      <c r="J147" s="1189"/>
      <c r="K147" s="1262"/>
      <c r="L147" s="1262"/>
      <c r="M147" s="1192"/>
      <c r="N147" s="1192"/>
      <c r="O147" s="1188"/>
      <c r="P147" s="1192"/>
      <c r="Q147" s="1192"/>
      <c r="R147" s="1192"/>
      <c r="S147" s="374" t="s">
        <v>35</v>
      </c>
      <c r="T147" s="382"/>
      <c r="U147" s="382"/>
      <c r="V147" s="382"/>
      <c r="W147" s="382"/>
      <c r="X147" s="382"/>
      <c r="Y147" s="382"/>
      <c r="Z147" s="382"/>
      <c r="AA147" s="382"/>
      <c r="AB147" s="382"/>
      <c r="AC147" s="382"/>
      <c r="AD147" s="382"/>
      <c r="AE147" s="382"/>
      <c r="AF147" s="382"/>
      <c r="AG147" s="382"/>
      <c r="AH147" s="382"/>
      <c r="AI147" s="382"/>
      <c r="AJ147" s="382"/>
      <c r="AK147" s="382"/>
      <c r="AL147" s="382"/>
      <c r="AM147" s="383"/>
      <c r="AN147" s="383"/>
      <c r="AO147" s="383"/>
      <c r="AP147" s="383"/>
      <c r="AQ147" s="383"/>
      <c r="AR147" s="383"/>
      <c r="AS147" s="383"/>
      <c r="AT147" s="383"/>
      <c r="AU147" s="383"/>
      <c r="AV147" s="389"/>
      <c r="AW147" s="390"/>
      <c r="AX147" s="391"/>
      <c r="AY147" s="1643"/>
    </row>
    <row r="148" spans="1:52" s="468" customFormat="1">
      <c r="A148" s="1186" t="s">
        <v>159</v>
      </c>
      <c r="B148" s="1187" t="s">
        <v>1206</v>
      </c>
      <c r="C148" s="1184" t="s">
        <v>39</v>
      </c>
      <c r="D148" s="1188">
        <v>100</v>
      </c>
      <c r="E148" s="1189">
        <v>42160</v>
      </c>
      <c r="F148" s="1189">
        <v>42254</v>
      </c>
      <c r="G148" s="1189"/>
      <c r="H148" s="1189">
        <v>42174</v>
      </c>
      <c r="I148" s="1207">
        <v>42277</v>
      </c>
      <c r="J148" s="1189"/>
      <c r="K148" s="1265">
        <f>сентябрь!L146+O148</f>
        <v>0</v>
      </c>
      <c r="L148" s="1265">
        <f>сентябрь!L146+P148</f>
        <v>0</v>
      </c>
      <c r="M148" s="1191">
        <f>D148-L148</f>
        <v>100</v>
      </c>
      <c r="N148" s="1191">
        <f>L148/D148*100</f>
        <v>0</v>
      </c>
      <c r="O148" s="1188">
        <f>Q148</f>
        <v>0</v>
      </c>
      <c r="P148" s="1191">
        <f>SUM(T149:AX149)</f>
        <v>0</v>
      </c>
      <c r="Q148" s="1191"/>
      <c r="R148" s="1191" t="e">
        <f>P148/O148*100</f>
        <v>#DIV/0!</v>
      </c>
      <c r="S148" s="380" t="s">
        <v>34</v>
      </c>
      <c r="T148" s="381"/>
      <c r="U148" s="381"/>
      <c r="V148" s="381"/>
      <c r="W148" s="381"/>
      <c r="X148" s="381"/>
      <c r="Y148" s="381"/>
      <c r="Z148" s="381"/>
      <c r="AA148" s="381"/>
      <c r="AB148" s="381"/>
      <c r="AC148" s="381"/>
      <c r="AD148" s="381"/>
      <c r="AE148" s="381"/>
      <c r="AF148" s="381"/>
      <c r="AG148" s="381"/>
      <c r="AH148" s="381"/>
      <c r="AI148" s="381"/>
      <c r="AJ148" s="381"/>
      <c r="AK148" s="381"/>
      <c r="AL148" s="381"/>
      <c r="AM148" s="381"/>
      <c r="AN148" s="381"/>
      <c r="AO148" s="381"/>
      <c r="AP148" s="381"/>
      <c r="AQ148" s="381"/>
      <c r="AR148" s="381"/>
      <c r="AS148" s="381"/>
      <c r="AT148" s="381"/>
      <c r="AU148" s="381"/>
      <c r="AV148" s="381"/>
      <c r="AW148" s="381"/>
      <c r="AX148" s="381"/>
      <c r="AY148" s="1642" t="s">
        <v>326</v>
      </c>
      <c r="AZ148" s="468">
        <f>H148-E148</f>
        <v>14</v>
      </c>
    </row>
    <row r="149" spans="1:52" s="468" customFormat="1">
      <c r="A149" s="1186"/>
      <c r="B149" s="1187"/>
      <c r="C149" s="1185"/>
      <c r="D149" s="1188"/>
      <c r="E149" s="1189"/>
      <c r="F149" s="1189"/>
      <c r="G149" s="1189"/>
      <c r="H149" s="1189"/>
      <c r="I149" s="1208"/>
      <c r="J149" s="1189"/>
      <c r="K149" s="1262"/>
      <c r="L149" s="1262"/>
      <c r="M149" s="1192"/>
      <c r="N149" s="1192"/>
      <c r="O149" s="1188"/>
      <c r="P149" s="1192"/>
      <c r="Q149" s="1192"/>
      <c r="R149" s="1192"/>
      <c r="S149" s="374" t="s">
        <v>35</v>
      </c>
      <c r="T149" s="382"/>
      <c r="U149" s="382"/>
      <c r="V149" s="382"/>
      <c r="W149" s="382"/>
      <c r="X149" s="382"/>
      <c r="Y149" s="382"/>
      <c r="Z149" s="382"/>
      <c r="AA149" s="382"/>
      <c r="AB149" s="382"/>
      <c r="AC149" s="382"/>
      <c r="AD149" s="382"/>
      <c r="AE149" s="382"/>
      <c r="AF149" s="382"/>
      <c r="AG149" s="382"/>
      <c r="AH149" s="382"/>
      <c r="AI149" s="382"/>
      <c r="AJ149" s="382"/>
      <c r="AK149" s="382"/>
      <c r="AL149" s="382"/>
      <c r="AM149" s="383"/>
      <c r="AN149" s="383"/>
      <c r="AO149" s="383"/>
      <c r="AP149" s="383"/>
      <c r="AQ149" s="383"/>
      <c r="AR149" s="383"/>
      <c r="AS149" s="383"/>
      <c r="AT149" s="383"/>
      <c r="AU149" s="383"/>
      <c r="AV149" s="389"/>
      <c r="AW149" s="390"/>
      <c r="AX149" s="391"/>
      <c r="AY149" s="1643"/>
    </row>
    <row r="150" spans="1:52" s="468" customFormat="1">
      <c r="A150" s="1186" t="s">
        <v>160</v>
      </c>
      <c r="B150" s="1187" t="s">
        <v>102</v>
      </c>
      <c r="C150" s="1184" t="s">
        <v>39</v>
      </c>
      <c r="D150" s="1188">
        <v>100</v>
      </c>
      <c r="E150" s="1189">
        <v>42114</v>
      </c>
      <c r="F150" s="1189">
        <v>42249</v>
      </c>
      <c r="G150" s="1189"/>
      <c r="H150" s="1189">
        <v>42127</v>
      </c>
      <c r="I150" s="1207">
        <v>42270</v>
      </c>
      <c r="J150" s="1189"/>
      <c r="K150" s="1265">
        <f>сентябрь!L146+O150</f>
        <v>0</v>
      </c>
      <c r="L150" s="1265">
        <f>сентябрь!L146+P150</f>
        <v>0</v>
      </c>
      <c r="M150" s="1191">
        <f>D150-L150</f>
        <v>100</v>
      </c>
      <c r="N150" s="1191">
        <f>L150/D150*100</f>
        <v>0</v>
      </c>
      <c r="O150" s="1188">
        <f>Q150</f>
        <v>0</v>
      </c>
      <c r="P150" s="1191">
        <f>SUM(T151:AX151)</f>
        <v>0</v>
      </c>
      <c r="Q150" s="1191"/>
      <c r="R150" s="1191" t="e">
        <f>P150/O150*100</f>
        <v>#DIV/0!</v>
      </c>
      <c r="S150" s="380" t="s">
        <v>34</v>
      </c>
      <c r="T150" s="381"/>
      <c r="U150" s="381"/>
      <c r="V150" s="381"/>
      <c r="W150" s="381"/>
      <c r="X150" s="381"/>
      <c r="Y150" s="381"/>
      <c r="Z150" s="381"/>
      <c r="AA150" s="381"/>
      <c r="AB150" s="381"/>
      <c r="AC150" s="381"/>
      <c r="AD150" s="381"/>
      <c r="AE150" s="381"/>
      <c r="AF150" s="381"/>
      <c r="AG150" s="381"/>
      <c r="AH150" s="381"/>
      <c r="AI150" s="381"/>
      <c r="AJ150" s="381"/>
      <c r="AK150" s="381"/>
      <c r="AL150" s="381"/>
      <c r="AM150" s="381"/>
      <c r="AN150" s="381"/>
      <c r="AO150" s="381"/>
      <c r="AP150" s="381"/>
      <c r="AQ150" s="381"/>
      <c r="AR150" s="381"/>
      <c r="AS150" s="381"/>
      <c r="AT150" s="381"/>
      <c r="AU150" s="381"/>
      <c r="AV150" s="381"/>
      <c r="AW150" s="381"/>
      <c r="AX150" s="381"/>
      <c r="AY150" s="1642" t="s">
        <v>326</v>
      </c>
      <c r="AZ150" s="468">
        <f>H150-E150</f>
        <v>13</v>
      </c>
    </row>
    <row r="151" spans="1:52" s="468" customFormat="1">
      <c r="A151" s="1186"/>
      <c r="B151" s="1187"/>
      <c r="C151" s="1185"/>
      <c r="D151" s="1188"/>
      <c r="E151" s="1189"/>
      <c r="F151" s="1189"/>
      <c r="G151" s="1189"/>
      <c r="H151" s="1189"/>
      <c r="I151" s="1208"/>
      <c r="J151" s="1189"/>
      <c r="K151" s="1262"/>
      <c r="L151" s="1262"/>
      <c r="M151" s="1192"/>
      <c r="N151" s="1192"/>
      <c r="O151" s="1188"/>
      <c r="P151" s="1192"/>
      <c r="Q151" s="1192"/>
      <c r="R151" s="1192"/>
      <c r="S151" s="374" t="s">
        <v>35</v>
      </c>
      <c r="T151" s="382"/>
      <c r="U151" s="382"/>
      <c r="V151" s="382"/>
      <c r="W151" s="382"/>
      <c r="X151" s="382"/>
      <c r="Y151" s="382"/>
      <c r="Z151" s="382"/>
      <c r="AA151" s="382"/>
      <c r="AB151" s="382"/>
      <c r="AC151" s="382"/>
      <c r="AD151" s="382"/>
      <c r="AE151" s="382"/>
      <c r="AF151" s="382"/>
      <c r="AG151" s="382"/>
      <c r="AH151" s="382"/>
      <c r="AI151" s="382"/>
      <c r="AJ151" s="382"/>
      <c r="AK151" s="382"/>
      <c r="AL151" s="382"/>
      <c r="AM151" s="383"/>
      <c r="AN151" s="383"/>
      <c r="AO151" s="383"/>
      <c r="AP151" s="383"/>
      <c r="AQ151" s="383"/>
      <c r="AR151" s="383"/>
      <c r="AS151" s="383"/>
      <c r="AT151" s="383"/>
      <c r="AU151" s="383"/>
      <c r="AV151" s="389"/>
      <c r="AW151" s="390"/>
      <c r="AX151" s="391"/>
      <c r="AY151" s="1643"/>
    </row>
    <row r="152" spans="1:52" s="468" customFormat="1">
      <c r="A152" s="1186" t="s">
        <v>161</v>
      </c>
      <c r="B152" s="1187" t="s">
        <v>97</v>
      </c>
      <c r="C152" s="1184" t="s">
        <v>39</v>
      </c>
      <c r="D152" s="1188">
        <v>100</v>
      </c>
      <c r="E152" s="1189">
        <v>42160</v>
      </c>
      <c r="F152" s="1189"/>
      <c r="G152" s="1189"/>
      <c r="H152" s="1189">
        <v>42164</v>
      </c>
      <c r="I152" s="1207"/>
      <c r="J152" s="1189"/>
      <c r="K152" s="1265">
        <f>сентябрь!L148+O152</f>
        <v>0</v>
      </c>
      <c r="L152" s="1265">
        <f>сентябрь!L148+P152</f>
        <v>0</v>
      </c>
      <c r="M152" s="1191">
        <f>D152-L152</f>
        <v>100</v>
      </c>
      <c r="N152" s="1191">
        <f>L152/D152*100</f>
        <v>0</v>
      </c>
      <c r="O152" s="1188">
        <f>Q152</f>
        <v>0</v>
      </c>
      <c r="P152" s="1191">
        <f>SUM(T153:AX153)</f>
        <v>0</v>
      </c>
      <c r="Q152" s="1191"/>
      <c r="R152" s="1191" t="e">
        <f>P152/O152*100</f>
        <v>#DIV/0!</v>
      </c>
      <c r="S152" s="380" t="s">
        <v>34</v>
      </c>
      <c r="T152" s="381"/>
      <c r="U152" s="381"/>
      <c r="V152" s="381"/>
      <c r="W152" s="381"/>
      <c r="X152" s="381"/>
      <c r="Y152" s="381"/>
      <c r="Z152" s="381"/>
      <c r="AA152" s="381"/>
      <c r="AB152" s="381"/>
      <c r="AC152" s="381"/>
      <c r="AD152" s="381"/>
      <c r="AE152" s="381"/>
      <c r="AF152" s="381"/>
      <c r="AG152" s="381"/>
      <c r="AH152" s="381"/>
      <c r="AI152" s="381"/>
      <c r="AJ152" s="381"/>
      <c r="AK152" s="381"/>
      <c r="AL152" s="381"/>
      <c r="AM152" s="381"/>
      <c r="AN152" s="381"/>
      <c r="AO152" s="381"/>
      <c r="AP152" s="381"/>
      <c r="AQ152" s="381"/>
      <c r="AR152" s="381"/>
      <c r="AS152" s="381"/>
      <c r="AT152" s="381"/>
      <c r="AU152" s="381"/>
      <c r="AV152" s="381"/>
      <c r="AW152" s="381"/>
      <c r="AX152" s="381"/>
      <c r="AY152" s="1642" t="s">
        <v>326</v>
      </c>
      <c r="AZ152" s="468">
        <f>H152-E152</f>
        <v>4</v>
      </c>
    </row>
    <row r="153" spans="1:52" s="468" customFormat="1" ht="15.75" thickBot="1">
      <c r="A153" s="1644"/>
      <c r="B153" s="1645"/>
      <c r="C153" s="1646"/>
      <c r="D153" s="1647"/>
      <c r="E153" s="1648"/>
      <c r="F153" s="1648"/>
      <c r="G153" s="1648"/>
      <c r="H153" s="1648"/>
      <c r="I153" s="1649"/>
      <c r="J153" s="1648"/>
      <c r="K153" s="1650"/>
      <c r="L153" s="1650"/>
      <c r="M153" s="1417"/>
      <c r="N153" s="1417"/>
      <c r="O153" s="1647"/>
      <c r="P153" s="1417"/>
      <c r="Q153" s="1417"/>
      <c r="R153" s="1417"/>
      <c r="S153" s="667" t="s">
        <v>35</v>
      </c>
      <c r="T153" s="668"/>
      <c r="U153" s="668"/>
      <c r="V153" s="668"/>
      <c r="W153" s="668"/>
      <c r="X153" s="668"/>
      <c r="Y153" s="668"/>
      <c r="Z153" s="668"/>
      <c r="AA153" s="668"/>
      <c r="AB153" s="668"/>
      <c r="AC153" s="668"/>
      <c r="AD153" s="668"/>
      <c r="AE153" s="668"/>
      <c r="AF153" s="668"/>
      <c r="AG153" s="668"/>
      <c r="AH153" s="668"/>
      <c r="AI153" s="668"/>
      <c r="AJ153" s="668"/>
      <c r="AK153" s="668"/>
      <c r="AL153" s="668"/>
      <c r="AM153" s="669"/>
      <c r="AN153" s="669"/>
      <c r="AO153" s="669"/>
      <c r="AP153" s="669"/>
      <c r="AQ153" s="669"/>
      <c r="AR153" s="669"/>
      <c r="AS153" s="669"/>
      <c r="AT153" s="669"/>
      <c r="AU153" s="669"/>
      <c r="AV153" s="670"/>
      <c r="AW153" s="671"/>
      <c r="AX153" s="672"/>
      <c r="AY153" s="1651"/>
    </row>
  </sheetData>
  <mergeCells count="1036">
    <mergeCell ref="P150:P151"/>
    <mergeCell ref="Q150:Q151"/>
    <mergeCell ref="R150:R151"/>
    <mergeCell ref="AY150:AY151"/>
    <mergeCell ref="F152:F153"/>
    <mergeCell ref="G152:G153"/>
    <mergeCell ref="H152:H153"/>
    <mergeCell ref="I152:I153"/>
    <mergeCell ref="J152:J153"/>
    <mergeCell ref="K152:K153"/>
    <mergeCell ref="R152:R153"/>
    <mergeCell ref="AY152:AY153"/>
    <mergeCell ref="L152:L153"/>
    <mergeCell ref="M152:M153"/>
    <mergeCell ref="N152:N153"/>
    <mergeCell ref="O152:O153"/>
    <mergeCell ref="P152:P153"/>
    <mergeCell ref="Q152:Q153"/>
    <mergeCell ref="G150:G151"/>
    <mergeCell ref="H150:H151"/>
    <mergeCell ref="L148:L149"/>
    <mergeCell ref="M148:M149"/>
    <mergeCell ref="N148:N149"/>
    <mergeCell ref="O148:O149"/>
    <mergeCell ref="G148:G149"/>
    <mergeCell ref="H148:H149"/>
    <mergeCell ref="I148:I149"/>
    <mergeCell ref="J148:J149"/>
    <mergeCell ref="A150:A151"/>
    <mergeCell ref="B150:B151"/>
    <mergeCell ref="C150:C151"/>
    <mergeCell ref="D150:D151"/>
    <mergeCell ref="E150:E151"/>
    <mergeCell ref="F150:F151"/>
    <mergeCell ref="I150:I151"/>
    <mergeCell ref="J150:J151"/>
    <mergeCell ref="K150:K151"/>
    <mergeCell ref="L150:L151"/>
    <mergeCell ref="M150:M151"/>
    <mergeCell ref="N150:N151"/>
    <mergeCell ref="O150:O151"/>
    <mergeCell ref="A152:A153"/>
    <mergeCell ref="B152:B153"/>
    <mergeCell ref="C152:C153"/>
    <mergeCell ref="D152:D153"/>
    <mergeCell ref="E152:E153"/>
    <mergeCell ref="A148:A149"/>
    <mergeCell ref="B148:B149"/>
    <mergeCell ref="C148:C149"/>
    <mergeCell ref="D148:D149"/>
    <mergeCell ref="E148:E149"/>
    <mergeCell ref="I146:I147"/>
    <mergeCell ref="F148:F149"/>
    <mergeCell ref="K148:K149"/>
    <mergeCell ref="A146:A147"/>
    <mergeCell ref="B146:B147"/>
    <mergeCell ref="C146:C147"/>
    <mergeCell ref="D146:D147"/>
    <mergeCell ref="E146:E147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Q144:Q145"/>
    <mergeCell ref="R144:R145"/>
    <mergeCell ref="AY144:AY145"/>
    <mergeCell ref="F146:F147"/>
    <mergeCell ref="G146:G147"/>
    <mergeCell ref="H146:H147"/>
    <mergeCell ref="J146:J147"/>
    <mergeCell ref="K146:K147"/>
    <mergeCell ref="L146:L147"/>
    <mergeCell ref="M146:M147"/>
    <mergeCell ref="N146:N147"/>
    <mergeCell ref="R140:R141"/>
    <mergeCell ref="AY140:AY141"/>
    <mergeCell ref="P140:P141"/>
    <mergeCell ref="Q140:Q141"/>
    <mergeCell ref="Q142:Q143"/>
    <mergeCell ref="R142:R143"/>
    <mergeCell ref="AY142:AY143"/>
    <mergeCell ref="P142:P143"/>
    <mergeCell ref="O146:O147"/>
    <mergeCell ref="P146:P147"/>
    <mergeCell ref="Q146:Q147"/>
    <mergeCell ref="R146:R147"/>
    <mergeCell ref="AY146:AY147"/>
    <mergeCell ref="R148:R149"/>
    <mergeCell ref="AY148:AY149"/>
    <mergeCell ref="P148:P149"/>
    <mergeCell ref="Q148:Q149"/>
    <mergeCell ref="A144:A145"/>
    <mergeCell ref="B144:B145"/>
    <mergeCell ref="C144:C145"/>
    <mergeCell ref="D144:D145"/>
    <mergeCell ref="E144:E145"/>
    <mergeCell ref="I142:I143"/>
    <mergeCell ref="A142:A143"/>
    <mergeCell ref="B142:B143"/>
    <mergeCell ref="C142:C143"/>
    <mergeCell ref="D142:D143"/>
    <mergeCell ref="L137:L138"/>
    <mergeCell ref="M137:M138"/>
    <mergeCell ref="N137:N138"/>
    <mergeCell ref="O137:O138"/>
    <mergeCell ref="O142:O143"/>
    <mergeCell ref="N140:N141"/>
    <mergeCell ref="O140:O141"/>
    <mergeCell ref="N142:N143"/>
    <mergeCell ref="C137:C138"/>
    <mergeCell ref="D137:D138"/>
    <mergeCell ref="E137:E138"/>
    <mergeCell ref="F137:F138"/>
    <mergeCell ref="E142:E143"/>
    <mergeCell ref="F142:F143"/>
    <mergeCell ref="G142:G143"/>
    <mergeCell ref="H142:H143"/>
    <mergeCell ref="L140:L141"/>
    <mergeCell ref="M140:M141"/>
    <mergeCell ref="K142:K143"/>
    <mergeCell ref="L142:L143"/>
    <mergeCell ref="M142:M143"/>
    <mergeCell ref="J142:J143"/>
    <mergeCell ref="P137:P138"/>
    <mergeCell ref="Q137:Q138"/>
    <mergeCell ref="R137:R138"/>
    <mergeCell ref="AY137:AY138"/>
    <mergeCell ref="B139:AY139"/>
    <mergeCell ref="A140:A141"/>
    <mergeCell ref="B140:B141"/>
    <mergeCell ref="C140:C141"/>
    <mergeCell ref="D140:D141"/>
    <mergeCell ref="E140:E141"/>
    <mergeCell ref="K135:K136"/>
    <mergeCell ref="L135:L136"/>
    <mergeCell ref="F140:F141"/>
    <mergeCell ref="G140:G141"/>
    <mergeCell ref="H140:H141"/>
    <mergeCell ref="I140:I141"/>
    <mergeCell ref="J140:J141"/>
    <mergeCell ref="K140:K141"/>
    <mergeCell ref="J137:J138"/>
    <mergeCell ref="K137:K138"/>
    <mergeCell ref="G137:G138"/>
    <mergeCell ref="H137:H138"/>
    <mergeCell ref="I137:I138"/>
    <mergeCell ref="M135:M136"/>
    <mergeCell ref="N135:N136"/>
    <mergeCell ref="O135:O136"/>
    <mergeCell ref="G135:G136"/>
    <mergeCell ref="H135:H136"/>
    <mergeCell ref="I135:I136"/>
    <mergeCell ref="J135:J136"/>
    <mergeCell ref="A137:A138"/>
    <mergeCell ref="B137:B138"/>
    <mergeCell ref="AY135:AY136"/>
    <mergeCell ref="P135:P136"/>
    <mergeCell ref="Q135:Q136"/>
    <mergeCell ref="R135:R136"/>
    <mergeCell ref="AY131:AY132"/>
    <mergeCell ref="AY133:AY134"/>
    <mergeCell ref="D133:D134"/>
    <mergeCell ref="E133:E134"/>
    <mergeCell ref="F133:F134"/>
    <mergeCell ref="N131:N132"/>
    <mergeCell ref="O131:O132"/>
    <mergeCell ref="P131:P132"/>
    <mergeCell ref="I133:I134"/>
    <mergeCell ref="A135:A136"/>
    <mergeCell ref="B135:B136"/>
    <mergeCell ref="C135:C136"/>
    <mergeCell ref="D135:D136"/>
    <mergeCell ref="E135:E136"/>
    <mergeCell ref="F135:F136"/>
    <mergeCell ref="A133:A134"/>
    <mergeCell ref="B133:B134"/>
    <mergeCell ref="C133:C134"/>
    <mergeCell ref="K133:K134"/>
    <mergeCell ref="L133:L134"/>
    <mergeCell ref="G129:G130"/>
    <mergeCell ref="H129:H130"/>
    <mergeCell ref="I129:I130"/>
    <mergeCell ref="G133:G134"/>
    <mergeCell ref="H133:H134"/>
    <mergeCell ref="J129:J130"/>
    <mergeCell ref="K129:K130"/>
    <mergeCell ref="L129:L130"/>
    <mergeCell ref="P133:P134"/>
    <mergeCell ref="Q133:Q134"/>
    <mergeCell ref="R133:R134"/>
    <mergeCell ref="M133:M134"/>
    <mergeCell ref="N133:N134"/>
    <mergeCell ref="O133:O134"/>
    <mergeCell ref="J133:J134"/>
    <mergeCell ref="P129:P130"/>
    <mergeCell ref="Q129:Q130"/>
    <mergeCell ref="R129:R130"/>
    <mergeCell ref="M131:M132"/>
    <mergeCell ref="Q131:Q132"/>
    <mergeCell ref="R131:R132"/>
    <mergeCell ref="A129:A130"/>
    <mergeCell ref="B129:B130"/>
    <mergeCell ref="C129:C130"/>
    <mergeCell ref="D129:D130"/>
    <mergeCell ref="E129:E130"/>
    <mergeCell ref="F129:F130"/>
    <mergeCell ref="AY129:AY130"/>
    <mergeCell ref="A131:A132"/>
    <mergeCell ref="B131:B132"/>
    <mergeCell ref="C131:C132"/>
    <mergeCell ref="D131:D132"/>
    <mergeCell ref="E131:E132"/>
    <mergeCell ref="F131:F132"/>
    <mergeCell ref="M129:M130"/>
    <mergeCell ref="N129:N130"/>
    <mergeCell ref="O129:O130"/>
    <mergeCell ref="L125:L126"/>
    <mergeCell ref="M125:M126"/>
    <mergeCell ref="N125:N126"/>
    <mergeCell ref="O125:O126"/>
    <mergeCell ref="G131:G132"/>
    <mergeCell ref="H131:H132"/>
    <mergeCell ref="I131:I132"/>
    <mergeCell ref="J131:J132"/>
    <mergeCell ref="K131:K132"/>
    <mergeCell ref="L131:L132"/>
    <mergeCell ref="R125:R126"/>
    <mergeCell ref="AY125:AY126"/>
    <mergeCell ref="A127:A128"/>
    <mergeCell ref="B127:B128"/>
    <mergeCell ref="C127:C128"/>
    <mergeCell ref="D127:D128"/>
    <mergeCell ref="E127:E128"/>
    <mergeCell ref="F127:F128"/>
    <mergeCell ref="J125:J126"/>
    <mergeCell ref="K125:K126"/>
    <mergeCell ref="G127:G128"/>
    <mergeCell ref="H127:H128"/>
    <mergeCell ref="I127:I128"/>
    <mergeCell ref="J127:J128"/>
    <mergeCell ref="K127:K128"/>
    <mergeCell ref="L127:L128"/>
    <mergeCell ref="R120:R121"/>
    <mergeCell ref="AY120:AY121"/>
    <mergeCell ref="M127:M128"/>
    <mergeCell ref="N127:N128"/>
    <mergeCell ref="O127:O128"/>
    <mergeCell ref="P127:P128"/>
    <mergeCell ref="Q127:Q128"/>
    <mergeCell ref="R127:R128"/>
    <mergeCell ref="P125:P126"/>
    <mergeCell ref="Q125:Q126"/>
    <mergeCell ref="J122:J123"/>
    <mergeCell ref="K122:K123"/>
    <mergeCell ref="L122:L123"/>
    <mergeCell ref="N120:N121"/>
    <mergeCell ref="O120:O121"/>
    <mergeCell ref="P120:P121"/>
    <mergeCell ref="G125:G126"/>
    <mergeCell ref="H125:H126"/>
    <mergeCell ref="I125:I126"/>
    <mergeCell ref="AY127:AY128"/>
    <mergeCell ref="G120:G121"/>
    <mergeCell ref="M122:M123"/>
    <mergeCell ref="N122:N123"/>
    <mergeCell ref="O122:O123"/>
    <mergeCell ref="P122:P123"/>
    <mergeCell ref="R122:R123"/>
    <mergeCell ref="A125:A126"/>
    <mergeCell ref="B125:B126"/>
    <mergeCell ref="C125:C126"/>
    <mergeCell ref="D125:D126"/>
    <mergeCell ref="E125:E126"/>
    <mergeCell ref="F125:F126"/>
    <mergeCell ref="A120:A121"/>
    <mergeCell ref="C120:C121"/>
    <mergeCell ref="D120:D121"/>
    <mergeCell ref="E120:E121"/>
    <mergeCell ref="F120:F121"/>
    <mergeCell ref="B124:AY124"/>
    <mergeCell ref="AY122:AY123"/>
    <mergeCell ref="G122:G123"/>
    <mergeCell ref="H122:H123"/>
    <mergeCell ref="I122:I123"/>
    <mergeCell ref="H120:H121"/>
    <mergeCell ref="I120:I121"/>
    <mergeCell ref="J120:J121"/>
    <mergeCell ref="K120:K121"/>
    <mergeCell ref="L120:L121"/>
    <mergeCell ref="M120:M121"/>
    <mergeCell ref="N116:N117"/>
    <mergeCell ref="O116:O117"/>
    <mergeCell ref="P116:P117"/>
    <mergeCell ref="R116:R117"/>
    <mergeCell ref="AY116:AY117"/>
    <mergeCell ref="A122:A123"/>
    <mergeCell ref="C122:C123"/>
    <mergeCell ref="D122:D123"/>
    <mergeCell ref="E122:E123"/>
    <mergeCell ref="F122:F123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R118:R119"/>
    <mergeCell ref="AY118:AY119"/>
    <mergeCell ref="A116:A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N112:N113"/>
    <mergeCell ref="O112:O113"/>
    <mergeCell ref="P112:P113"/>
    <mergeCell ref="R112:R113"/>
    <mergeCell ref="AY112:AY113"/>
    <mergeCell ref="A118:A119"/>
    <mergeCell ref="C118:C119"/>
    <mergeCell ref="D118:D119"/>
    <mergeCell ref="E118:E119"/>
    <mergeCell ref="F118:F119"/>
    <mergeCell ref="G114:G115"/>
    <mergeCell ref="H114:H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R114:R115"/>
    <mergeCell ref="AY114:AY115"/>
    <mergeCell ref="J112:J113"/>
    <mergeCell ref="K112:K113"/>
    <mergeCell ref="L112:L113"/>
    <mergeCell ref="M112:M113"/>
    <mergeCell ref="A112:A113"/>
    <mergeCell ref="C112:C113"/>
    <mergeCell ref="D112:D113"/>
    <mergeCell ref="E112:E113"/>
    <mergeCell ref="F112:F113"/>
    <mergeCell ref="G112:G113"/>
    <mergeCell ref="P108:P109"/>
    <mergeCell ref="R108:R109"/>
    <mergeCell ref="AY108:AY109"/>
    <mergeCell ref="A114:A115"/>
    <mergeCell ref="C114:C115"/>
    <mergeCell ref="D114:D115"/>
    <mergeCell ref="E114:E115"/>
    <mergeCell ref="F114:F115"/>
    <mergeCell ref="H112:H113"/>
    <mergeCell ref="I112:I113"/>
    <mergeCell ref="K110:K111"/>
    <mergeCell ref="L110:L111"/>
    <mergeCell ref="N108:N109"/>
    <mergeCell ref="O108:O109"/>
    <mergeCell ref="M110:M111"/>
    <mergeCell ref="N110:N111"/>
    <mergeCell ref="O110:O111"/>
    <mergeCell ref="P110:P111"/>
    <mergeCell ref="R110:R111"/>
    <mergeCell ref="AY110:AY111"/>
    <mergeCell ref="I108:I109"/>
    <mergeCell ref="J108:J109"/>
    <mergeCell ref="K108:K109"/>
    <mergeCell ref="L108:L109"/>
    <mergeCell ref="M108:M109"/>
    <mergeCell ref="I110:I111"/>
    <mergeCell ref="J110:J111"/>
    <mergeCell ref="A108:A109"/>
    <mergeCell ref="C108:C109"/>
    <mergeCell ref="D108:D109"/>
    <mergeCell ref="E108:E109"/>
    <mergeCell ref="F108:F109"/>
    <mergeCell ref="A110:A111"/>
    <mergeCell ref="C110:C111"/>
    <mergeCell ref="D110:D111"/>
    <mergeCell ref="E110:E111"/>
    <mergeCell ref="F110:F111"/>
    <mergeCell ref="H108:H109"/>
    <mergeCell ref="G108:G109"/>
    <mergeCell ref="G110:G111"/>
    <mergeCell ref="H110:H111"/>
    <mergeCell ref="A106:A107"/>
    <mergeCell ref="B106:B107"/>
    <mergeCell ref="C106:C107"/>
    <mergeCell ref="D106:D107"/>
    <mergeCell ref="E106:E107"/>
    <mergeCell ref="F106:F107"/>
    <mergeCell ref="AY106:AY107"/>
    <mergeCell ref="G106:G107"/>
    <mergeCell ref="H106:H107"/>
    <mergeCell ref="I106:I107"/>
    <mergeCell ref="J106:J107"/>
    <mergeCell ref="K106:K107"/>
    <mergeCell ref="L106:L107"/>
    <mergeCell ref="P98:P99"/>
    <mergeCell ref="R98:R99"/>
    <mergeCell ref="F98:F99"/>
    <mergeCell ref="G98:G99"/>
    <mergeCell ref="H98:H99"/>
    <mergeCell ref="M106:M107"/>
    <mergeCell ref="N106:N107"/>
    <mergeCell ref="O106:O107"/>
    <mergeCell ref="P106:P107"/>
    <mergeCell ref="R106:R107"/>
    <mergeCell ref="M98:M99"/>
    <mergeCell ref="N98:N99"/>
    <mergeCell ref="K102:K103"/>
    <mergeCell ref="L102:L103"/>
    <mergeCell ref="M102:M103"/>
    <mergeCell ref="I98:I99"/>
    <mergeCell ref="J98:J99"/>
    <mergeCell ref="K98:K99"/>
    <mergeCell ref="AY98:AY99"/>
    <mergeCell ref="A102:A103"/>
    <mergeCell ref="B102:B103"/>
    <mergeCell ref="C102:C103"/>
    <mergeCell ref="D102:D103"/>
    <mergeCell ref="N102:N103"/>
    <mergeCell ref="O102:O103"/>
    <mergeCell ref="P102:P103"/>
    <mergeCell ref="R102:R103"/>
    <mergeCell ref="AY102:AY103"/>
    <mergeCell ref="A104:A105"/>
    <mergeCell ref="B104:AY105"/>
    <mergeCell ref="H102:H103"/>
    <mergeCell ref="I102:I103"/>
    <mergeCell ref="J102:J103"/>
    <mergeCell ref="E102:E103"/>
    <mergeCell ref="F102:F103"/>
    <mergeCell ref="G102:G103"/>
    <mergeCell ref="A98:A99"/>
    <mergeCell ref="B98:B99"/>
    <mergeCell ref="C98:C99"/>
    <mergeCell ref="D98:D99"/>
    <mergeCell ref="E98:E99"/>
    <mergeCell ref="H96:H97"/>
    <mergeCell ref="I96:I97"/>
    <mergeCell ref="J96:J97"/>
    <mergeCell ref="N96:N97"/>
    <mergeCell ref="O96:O97"/>
    <mergeCell ref="P96:P97"/>
    <mergeCell ref="K96:K97"/>
    <mergeCell ref="L96:L97"/>
    <mergeCell ref="M96:M97"/>
    <mergeCell ref="O98:O99"/>
    <mergeCell ref="L98:L99"/>
    <mergeCell ref="A100:A101"/>
    <mergeCell ref="B100:AY101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R92:R93"/>
    <mergeCell ref="AY92:AY93"/>
    <mergeCell ref="A94:A95"/>
    <mergeCell ref="B94:AY95"/>
    <mergeCell ref="A96:A97"/>
    <mergeCell ref="B96:B97"/>
    <mergeCell ref="C96:C97"/>
    <mergeCell ref="D96:D97"/>
    <mergeCell ref="E96:E97"/>
    <mergeCell ref="F96:F97"/>
    <mergeCell ref="G96:G97"/>
    <mergeCell ref="A92:A93"/>
    <mergeCell ref="B92:B93"/>
    <mergeCell ref="C92:C93"/>
    <mergeCell ref="D92:D93"/>
    <mergeCell ref="E92:E93"/>
    <mergeCell ref="R96:R97"/>
    <mergeCell ref="AY96:AY97"/>
    <mergeCell ref="G90:G91"/>
    <mergeCell ref="H90:H91"/>
    <mergeCell ref="I90:I91"/>
    <mergeCell ref="J90:J91"/>
    <mergeCell ref="AY72:AY73"/>
    <mergeCell ref="A90:A91"/>
    <mergeCell ref="B90:B91"/>
    <mergeCell ref="C90:C91"/>
    <mergeCell ref="D90:D91"/>
    <mergeCell ref="E90:E91"/>
    <mergeCell ref="F90:F91"/>
    <mergeCell ref="N90:N91"/>
    <mergeCell ref="O90:O91"/>
    <mergeCell ref="P90:P91"/>
    <mergeCell ref="O72:O73"/>
    <mergeCell ref="P72:P73"/>
    <mergeCell ref="R72:R73"/>
    <mergeCell ref="R90:R91"/>
    <mergeCell ref="AY90:AY91"/>
    <mergeCell ref="K90:K91"/>
    <mergeCell ref="L90:L91"/>
    <mergeCell ref="M90:M9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R70:R71"/>
    <mergeCell ref="AY70:AY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A70:A71"/>
    <mergeCell ref="B70:B71"/>
    <mergeCell ref="C70:C71"/>
    <mergeCell ref="D70:D71"/>
    <mergeCell ref="E70:E71"/>
    <mergeCell ref="J72:J73"/>
    <mergeCell ref="K72:K73"/>
    <mergeCell ref="L72:L73"/>
    <mergeCell ref="M72:M73"/>
    <mergeCell ref="N72:N73"/>
    <mergeCell ref="A62:A63"/>
    <mergeCell ref="G68:G69"/>
    <mergeCell ref="H68:H69"/>
    <mergeCell ref="I68:I69"/>
    <mergeCell ref="J68:J69"/>
    <mergeCell ref="M66:M67"/>
    <mergeCell ref="N66:N67"/>
    <mergeCell ref="O66:O67"/>
    <mergeCell ref="P66:P67"/>
    <mergeCell ref="R66:R67"/>
    <mergeCell ref="AY66:AY67"/>
    <mergeCell ref="N68:N69"/>
    <mergeCell ref="O68:O69"/>
    <mergeCell ref="P68:P69"/>
    <mergeCell ref="A68:A69"/>
    <mergeCell ref="B68:B69"/>
    <mergeCell ref="C68:C69"/>
    <mergeCell ref="D68:D69"/>
    <mergeCell ref="E68:E69"/>
    <mergeCell ref="F68:F69"/>
    <mergeCell ref="R68:R69"/>
    <mergeCell ref="AY68:AY69"/>
    <mergeCell ref="K68:K69"/>
    <mergeCell ref="L68:L69"/>
    <mergeCell ref="M68:M69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R64:R65"/>
    <mergeCell ref="AY64:AY65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A64:A65"/>
    <mergeCell ref="B64:B65"/>
    <mergeCell ref="C64:C65"/>
    <mergeCell ref="D64:D65"/>
    <mergeCell ref="E64:E65"/>
    <mergeCell ref="J66:J67"/>
    <mergeCell ref="K66:K67"/>
    <mergeCell ref="L66:L67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R62:R63"/>
    <mergeCell ref="B58:AY58"/>
    <mergeCell ref="AY62:AY63"/>
    <mergeCell ref="M56:M57"/>
    <mergeCell ref="B59:AY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O56:O57"/>
    <mergeCell ref="N56:N57"/>
    <mergeCell ref="A56:A57"/>
    <mergeCell ref="B56:B57"/>
    <mergeCell ref="C56:C57"/>
    <mergeCell ref="D56:D57"/>
    <mergeCell ref="E56:E57"/>
    <mergeCell ref="J60:J61"/>
    <mergeCell ref="K60:K61"/>
    <mergeCell ref="L60:L61"/>
    <mergeCell ref="M60:M61"/>
    <mergeCell ref="N60:N61"/>
    <mergeCell ref="O60:O61"/>
    <mergeCell ref="P60:P61"/>
    <mergeCell ref="R60:R61"/>
    <mergeCell ref="AY60:AY61"/>
    <mergeCell ref="F54:F55"/>
    <mergeCell ref="G54:G55"/>
    <mergeCell ref="H54:H55"/>
    <mergeCell ref="I54:I55"/>
    <mergeCell ref="J54:J55"/>
    <mergeCell ref="K54:K55"/>
    <mergeCell ref="F56:F57"/>
    <mergeCell ref="G56:G57"/>
    <mergeCell ref="H56:H57"/>
    <mergeCell ref="L54:L55"/>
    <mergeCell ref="M54:M55"/>
    <mergeCell ref="N54:N55"/>
    <mergeCell ref="AY50:AY51"/>
    <mergeCell ref="P52:P53"/>
    <mergeCell ref="Q52:Q53"/>
    <mergeCell ref="R52:R53"/>
    <mergeCell ref="R50:R51"/>
    <mergeCell ref="N50:N51"/>
    <mergeCell ref="L50:L51"/>
    <mergeCell ref="K50:K51"/>
    <mergeCell ref="Q50:Q51"/>
    <mergeCell ref="P56:P57"/>
    <mergeCell ref="Q56:Q57"/>
    <mergeCell ref="R56:R57"/>
    <mergeCell ref="AY56:AY57"/>
    <mergeCell ref="M50:M51"/>
    <mergeCell ref="P50:P51"/>
    <mergeCell ref="O50:O51"/>
    <mergeCell ref="I56:I57"/>
    <mergeCell ref="J56:J57"/>
    <mergeCell ref="K56:K57"/>
    <mergeCell ref="L56:L57"/>
    <mergeCell ref="A50:A51"/>
    <mergeCell ref="B50:B51"/>
    <mergeCell ref="C50:C51"/>
    <mergeCell ref="D50:D51"/>
    <mergeCell ref="E50:E51"/>
    <mergeCell ref="A48:A49"/>
    <mergeCell ref="B48:B49"/>
    <mergeCell ref="C48:C49"/>
    <mergeCell ref="D48:D49"/>
    <mergeCell ref="E48:E49"/>
    <mergeCell ref="D52:D53"/>
    <mergeCell ref="E52:E53"/>
    <mergeCell ref="A54:A55"/>
    <mergeCell ref="B54:B55"/>
    <mergeCell ref="C54:C55"/>
    <mergeCell ref="R54:R55"/>
    <mergeCell ref="AY54:AY55"/>
    <mergeCell ref="P54:P55"/>
    <mergeCell ref="Q54:Q55"/>
    <mergeCell ref="O54:O55"/>
    <mergeCell ref="AY52:AY53"/>
    <mergeCell ref="O52:O53"/>
    <mergeCell ref="D54:D55"/>
    <mergeCell ref="E54:E55"/>
    <mergeCell ref="I52:I53"/>
    <mergeCell ref="A52:A53"/>
    <mergeCell ref="B52:B53"/>
    <mergeCell ref="C52:C53"/>
    <mergeCell ref="F52:F53"/>
    <mergeCell ref="M52:M53"/>
    <mergeCell ref="N52:N53"/>
    <mergeCell ref="G52:G53"/>
    <mergeCell ref="Q41:Q42"/>
    <mergeCell ref="N44:N45"/>
    <mergeCell ref="Q48:Q49"/>
    <mergeCell ref="R48:R49"/>
    <mergeCell ref="AY48:AY49"/>
    <mergeCell ref="O48:O49"/>
    <mergeCell ref="J52:J53"/>
    <mergeCell ref="K52:K53"/>
    <mergeCell ref="L52:L53"/>
    <mergeCell ref="M48:M49"/>
    <mergeCell ref="N48:N49"/>
    <mergeCell ref="F50:F51"/>
    <mergeCell ref="G50:G51"/>
    <mergeCell ref="H50:H51"/>
    <mergeCell ref="I50:I51"/>
    <mergeCell ref="J50:J51"/>
    <mergeCell ref="H52:H53"/>
    <mergeCell ref="AY41:AY42"/>
    <mergeCell ref="B43:AY43"/>
    <mergeCell ref="G48:G49"/>
    <mergeCell ref="J44:J45"/>
    <mergeCell ref="K44:K45"/>
    <mergeCell ref="L44:L45"/>
    <mergeCell ref="R41:R42"/>
    <mergeCell ref="R46:R47"/>
    <mergeCell ref="C44:C45"/>
    <mergeCell ref="D44:D45"/>
    <mergeCell ref="E44:E45"/>
    <mergeCell ref="F44:F45"/>
    <mergeCell ref="AY46:AY47"/>
    <mergeCell ref="G44:G45"/>
    <mergeCell ref="L46:L47"/>
    <mergeCell ref="M46:M47"/>
    <mergeCell ref="N46:N47"/>
    <mergeCell ref="AY44:AY45"/>
    <mergeCell ref="Q46:Q47"/>
    <mergeCell ref="F46:F47"/>
    <mergeCell ref="G46:G47"/>
    <mergeCell ref="H46:H47"/>
    <mergeCell ref="I46:I47"/>
    <mergeCell ref="J46:J47"/>
    <mergeCell ref="O46:O47"/>
    <mergeCell ref="K46:K47"/>
    <mergeCell ref="P48:P49"/>
    <mergeCell ref="K48:K49"/>
    <mergeCell ref="L48:L49"/>
    <mergeCell ref="J48:J49"/>
    <mergeCell ref="I48:I49"/>
    <mergeCell ref="F48:F49"/>
    <mergeCell ref="H48:H49"/>
    <mergeCell ref="A46:A47"/>
    <mergeCell ref="B46:B47"/>
    <mergeCell ref="C46:C47"/>
    <mergeCell ref="D46:D47"/>
    <mergeCell ref="E46:E47"/>
    <mergeCell ref="I44:I45"/>
    <mergeCell ref="H44:H45"/>
    <mergeCell ref="A44:A45"/>
    <mergeCell ref="B44:B45"/>
    <mergeCell ref="R39:R40"/>
    <mergeCell ref="O44:O45"/>
    <mergeCell ref="P44:P45"/>
    <mergeCell ref="Q44:Q45"/>
    <mergeCell ref="R44:R45"/>
    <mergeCell ref="M44:M45"/>
    <mergeCell ref="M41:M42"/>
    <mergeCell ref="N41:N42"/>
    <mergeCell ref="O41:O42"/>
    <mergeCell ref="P41:P42"/>
    <mergeCell ref="A41:A42"/>
    <mergeCell ref="B41:B42"/>
    <mergeCell ref="C41:C42"/>
    <mergeCell ref="D41:D42"/>
    <mergeCell ref="E41:E42"/>
    <mergeCell ref="F41:F42"/>
    <mergeCell ref="J41:J42"/>
    <mergeCell ref="K41:K42"/>
    <mergeCell ref="L41:L42"/>
    <mergeCell ref="G41:G42"/>
    <mergeCell ref="H41:H42"/>
    <mergeCell ref="I41:I42"/>
    <mergeCell ref="P46:P47"/>
    <mergeCell ref="I37:I38"/>
    <mergeCell ref="J37:J38"/>
    <mergeCell ref="K37:K38"/>
    <mergeCell ref="L37:L38"/>
    <mergeCell ref="M37:M38"/>
    <mergeCell ref="A39:A40"/>
    <mergeCell ref="B39:B40"/>
    <mergeCell ref="C39:C40"/>
    <mergeCell ref="D39:D40"/>
    <mergeCell ref="E39:E40"/>
    <mergeCell ref="F39:F40"/>
    <mergeCell ref="A37:A38"/>
    <mergeCell ref="B37:B38"/>
    <mergeCell ref="C37:C38"/>
    <mergeCell ref="D37:D38"/>
    <mergeCell ref="E37:E38"/>
    <mergeCell ref="F37:F38"/>
    <mergeCell ref="AY39:AY40"/>
    <mergeCell ref="G39:G40"/>
    <mergeCell ref="H39:H40"/>
    <mergeCell ref="I39:I40"/>
    <mergeCell ref="J39:J40"/>
    <mergeCell ref="K39:K40"/>
    <mergeCell ref="L39:L40"/>
    <mergeCell ref="N37:N38"/>
    <mergeCell ref="O37:O38"/>
    <mergeCell ref="O33:O34"/>
    <mergeCell ref="P33:P34"/>
    <mergeCell ref="Q33:Q34"/>
    <mergeCell ref="R33:R34"/>
    <mergeCell ref="AY33:AY34"/>
    <mergeCell ref="H33:H34"/>
    <mergeCell ref="I33:I34"/>
    <mergeCell ref="J33:J34"/>
    <mergeCell ref="K33:K34"/>
    <mergeCell ref="L33:L34"/>
    <mergeCell ref="M35:M36"/>
    <mergeCell ref="N35:N36"/>
    <mergeCell ref="O35:O36"/>
    <mergeCell ref="G37:G38"/>
    <mergeCell ref="P37:P38"/>
    <mergeCell ref="Q37:Q38"/>
    <mergeCell ref="R37:R38"/>
    <mergeCell ref="M39:M40"/>
    <mergeCell ref="N39:N40"/>
    <mergeCell ref="O39:O40"/>
    <mergeCell ref="P39:P40"/>
    <mergeCell ref="AY37:AY38"/>
    <mergeCell ref="H37:H38"/>
    <mergeCell ref="K29:K30"/>
    <mergeCell ref="L29:L30"/>
    <mergeCell ref="M29:M30"/>
    <mergeCell ref="N29:N30"/>
    <mergeCell ref="O29:O30"/>
    <mergeCell ref="P29:P30"/>
    <mergeCell ref="Q29:Q30"/>
    <mergeCell ref="R29:R30"/>
    <mergeCell ref="B31:AY31"/>
    <mergeCell ref="B32:AY32"/>
    <mergeCell ref="A33:A34"/>
    <mergeCell ref="B33:B34"/>
    <mergeCell ref="C33:C34"/>
    <mergeCell ref="D33:D34"/>
    <mergeCell ref="E33:E34"/>
    <mergeCell ref="F33:F34"/>
    <mergeCell ref="G33:G34"/>
    <mergeCell ref="N33:N34"/>
    <mergeCell ref="M33:M34"/>
    <mergeCell ref="O25:O26"/>
    <mergeCell ref="P25:P26"/>
    <mergeCell ref="Q25:Q26"/>
    <mergeCell ref="R25:R26"/>
    <mergeCell ref="AY29:AY30"/>
    <mergeCell ref="AY25:AY26"/>
    <mergeCell ref="P27:P28"/>
    <mergeCell ref="Q27:Q28"/>
    <mergeCell ref="R27:R28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AY27:AY28"/>
    <mergeCell ref="A29:A30"/>
    <mergeCell ref="B29:B30"/>
    <mergeCell ref="C29:C30"/>
    <mergeCell ref="D29:D30"/>
    <mergeCell ref="E29:E30"/>
    <mergeCell ref="F29:F30"/>
    <mergeCell ref="J27:J28"/>
    <mergeCell ref="K27:K28"/>
    <mergeCell ref="L27:L28"/>
    <mergeCell ref="G29:G30"/>
    <mergeCell ref="H29:H30"/>
    <mergeCell ref="I29:I30"/>
    <mergeCell ref="J29:J30"/>
    <mergeCell ref="M27:M28"/>
    <mergeCell ref="N27:N28"/>
    <mergeCell ref="O27:O28"/>
    <mergeCell ref="M25:M26"/>
    <mergeCell ref="N25:N26"/>
    <mergeCell ref="AY23:AY24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K25:K26"/>
    <mergeCell ref="L25:L26"/>
    <mergeCell ref="G23:G24"/>
    <mergeCell ref="H23:H24"/>
    <mergeCell ref="I23:I24"/>
    <mergeCell ref="J23:J24"/>
    <mergeCell ref="K23:K24"/>
    <mergeCell ref="L23:L24"/>
    <mergeCell ref="J25:J26"/>
    <mergeCell ref="A23:A24"/>
    <mergeCell ref="B23:B24"/>
    <mergeCell ref="C23:C24"/>
    <mergeCell ref="D23:D24"/>
    <mergeCell ref="E23:E24"/>
    <mergeCell ref="F23:F24"/>
    <mergeCell ref="N23:N24"/>
    <mergeCell ref="O23:O24"/>
    <mergeCell ref="M23:M24"/>
    <mergeCell ref="N19:N20"/>
    <mergeCell ref="O19:O20"/>
    <mergeCell ref="P19:P20"/>
    <mergeCell ref="Q19:Q20"/>
    <mergeCell ref="R19:R20"/>
    <mergeCell ref="AY19:AY20"/>
    <mergeCell ref="A21:A22"/>
    <mergeCell ref="B21:B22"/>
    <mergeCell ref="C21:C22"/>
    <mergeCell ref="D21:D22"/>
    <mergeCell ref="E21:E22"/>
    <mergeCell ref="F21:F22"/>
    <mergeCell ref="P21:P22"/>
    <mergeCell ref="Q21:Q22"/>
    <mergeCell ref="R21:R22"/>
    <mergeCell ref="G21:G22"/>
    <mergeCell ref="H21:H22"/>
    <mergeCell ref="I21:I22"/>
    <mergeCell ref="J21:J22"/>
    <mergeCell ref="K21:K22"/>
    <mergeCell ref="L21:L22"/>
    <mergeCell ref="R23:R24"/>
    <mergeCell ref="P23:P24"/>
    <mergeCell ref="Q23:Q24"/>
    <mergeCell ref="AY21:AY22"/>
    <mergeCell ref="AY16:AY17"/>
    <mergeCell ref="M21:M22"/>
    <mergeCell ref="N21:N22"/>
    <mergeCell ref="O21:O22"/>
    <mergeCell ref="B18:AY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I14:I15"/>
    <mergeCell ref="N9:N11"/>
    <mergeCell ref="O9:P10"/>
    <mergeCell ref="Q9:Q11"/>
    <mergeCell ref="R9:R11"/>
    <mergeCell ref="S9:S11"/>
    <mergeCell ref="A9:A11"/>
    <mergeCell ref="B9:B11"/>
    <mergeCell ref="C9:C11"/>
    <mergeCell ref="D9:D11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E9:J9"/>
    <mergeCell ref="M16:M17"/>
    <mergeCell ref="N16:N17"/>
    <mergeCell ref="O16:O17"/>
    <mergeCell ref="P16:P17"/>
    <mergeCell ref="R16:R17"/>
    <mergeCell ref="T9:AX10"/>
    <mergeCell ref="AY9:AY11"/>
    <mergeCell ref="E10:G10"/>
    <mergeCell ref="H10:J10"/>
    <mergeCell ref="E12:G12"/>
    <mergeCell ref="H12:J12"/>
    <mergeCell ref="K12:L12"/>
    <mergeCell ref="O12:P12"/>
    <mergeCell ref="T12:AX12"/>
    <mergeCell ref="M9:M11"/>
    <mergeCell ref="A14:A15"/>
    <mergeCell ref="B14:B15"/>
    <mergeCell ref="C14:C15"/>
    <mergeCell ref="D14:D15"/>
    <mergeCell ref="E14:E15"/>
    <mergeCell ref="F14:F15"/>
    <mergeCell ref="AY14:AY15"/>
    <mergeCell ref="J14:J15"/>
    <mergeCell ref="K14:K15"/>
    <mergeCell ref="L14:L15"/>
    <mergeCell ref="M14:M15"/>
    <mergeCell ref="N14:N15"/>
    <mergeCell ref="O14:O15"/>
    <mergeCell ref="K9:L10"/>
    <mergeCell ref="P14:P15"/>
    <mergeCell ref="R14:R15"/>
    <mergeCell ref="AV14:AV15"/>
    <mergeCell ref="AW14:AW15"/>
    <mergeCell ref="AX14:AX15"/>
    <mergeCell ref="B13:AY13"/>
    <mergeCell ref="G14:G15"/>
    <mergeCell ref="H14:H15"/>
  </mergeCells>
  <conditionalFormatting sqref="F125 F127 F129 F131 F135 F137 E106:J123 E102:J103 E96:J99 E44:J57 E60:J61 E74:J89 E33:J42 E14:J17 E19:J28 E125:E138 G125:J138 F133 E140:J153">
    <cfRule type="timePeriod" dxfId="53" priority="52" stopIfTrue="1" timePeriod="tomorrow">
      <formula>FLOOR(E14,1)=TODAY()+1</formula>
    </cfRule>
    <cfRule type="timePeriod" dxfId="52" priority="53" stopIfTrue="1" timePeriod="today">
      <formula>FLOOR(E14,1)=TODAY()</formula>
    </cfRule>
    <cfRule type="timePeriod" dxfId="51" priority="54" stopIfTrue="1" timePeriod="yesterday">
      <formula>FLOOR(E14,1)=TODAY()-1</formula>
    </cfRule>
  </conditionalFormatting>
  <conditionalFormatting sqref="I139:J141 F139:G141 F127 F129 F131 F135 F137 F112:F125 G112:G124 I106:J124 F106:G111 F102:G103 I102:J103 I96:J99 F96:G99 E56:E57 F74:G89 I74:J89 F31:G61 I31:J61 F9:G18 I9:J18 E19:J28 D125:E138 G125:J138 F133 I142:I153">
    <cfRule type="timePeriod" dxfId="50" priority="49" stopIfTrue="1" timePeriod="tomorrow">
      <formula>FLOOR(D9,1)=TODAY()+1</formula>
    </cfRule>
    <cfRule type="timePeriod" dxfId="49" priority="50" stopIfTrue="1" timePeriod="today">
      <formula>FLOOR(D9,1)=TODAY()</formula>
    </cfRule>
    <cfRule type="timePeriod" dxfId="48" priority="51" stopIfTrue="1" timePeriod="yesterday">
      <formula>FLOOR(D9,1)=TODAY()-1</formula>
    </cfRule>
  </conditionalFormatting>
  <conditionalFormatting sqref="E90:J91">
    <cfRule type="timePeriod" dxfId="47" priority="46" stopIfTrue="1" timePeriod="tomorrow">
      <formula>FLOOR(E90,1)=TODAY()+1</formula>
    </cfRule>
    <cfRule type="timePeriod" dxfId="46" priority="47" stopIfTrue="1" timePeriod="today">
      <formula>FLOOR(E90,1)=TODAY()</formula>
    </cfRule>
    <cfRule type="timePeriod" dxfId="45" priority="48" stopIfTrue="1" timePeriod="yesterday">
      <formula>FLOOR(E90,1)=TODAY()-1</formula>
    </cfRule>
  </conditionalFormatting>
  <conditionalFormatting sqref="F90:G91 I90:J91">
    <cfRule type="timePeriod" dxfId="44" priority="43" stopIfTrue="1" timePeriod="tomorrow">
      <formula>FLOOR(F90,1)=TODAY()+1</formula>
    </cfRule>
    <cfRule type="timePeriod" dxfId="43" priority="44" stopIfTrue="1" timePeriod="today">
      <formula>FLOOR(F90,1)=TODAY()</formula>
    </cfRule>
    <cfRule type="timePeriod" dxfId="42" priority="45" stopIfTrue="1" timePeriod="yesterday">
      <formula>FLOOR(F90,1)=TODAY()-1</formula>
    </cfRule>
  </conditionalFormatting>
  <conditionalFormatting sqref="E92:J93">
    <cfRule type="timePeriod" dxfId="41" priority="40" stopIfTrue="1" timePeriod="tomorrow">
      <formula>FLOOR(E92,1)=TODAY()+1</formula>
    </cfRule>
    <cfRule type="timePeriod" dxfId="40" priority="41" stopIfTrue="1" timePeriod="today">
      <formula>FLOOR(E92,1)=TODAY()</formula>
    </cfRule>
    <cfRule type="timePeriod" dxfId="39" priority="42" stopIfTrue="1" timePeriod="yesterday">
      <formula>FLOOR(E92,1)=TODAY()-1</formula>
    </cfRule>
  </conditionalFormatting>
  <conditionalFormatting sqref="F92:G93 I92:J93">
    <cfRule type="timePeriod" dxfId="38" priority="37" stopIfTrue="1" timePeriod="tomorrow">
      <formula>FLOOR(F92,1)=TODAY()+1</formula>
    </cfRule>
    <cfRule type="timePeriod" dxfId="37" priority="38" stopIfTrue="1" timePeriod="today">
      <formula>FLOOR(F92,1)=TODAY()</formula>
    </cfRule>
    <cfRule type="timePeriod" dxfId="36" priority="39" stopIfTrue="1" timePeriod="yesterday">
      <formula>FLOOR(F92,1)=TODAY()-1</formula>
    </cfRule>
  </conditionalFormatting>
  <conditionalFormatting sqref="E72:J73">
    <cfRule type="timePeriod" dxfId="35" priority="34" stopIfTrue="1" timePeriod="tomorrow">
      <formula>FLOOR(E72,1)=TODAY()+1</formula>
    </cfRule>
    <cfRule type="timePeriod" dxfId="34" priority="35" stopIfTrue="1" timePeriod="today">
      <formula>FLOOR(E72,1)=TODAY()</formula>
    </cfRule>
    <cfRule type="timePeriod" dxfId="33" priority="36" stopIfTrue="1" timePeriod="yesterday">
      <formula>FLOOR(E72,1)=TODAY()-1</formula>
    </cfRule>
  </conditionalFormatting>
  <conditionalFormatting sqref="F72:G73 I72:J73">
    <cfRule type="timePeriod" dxfId="32" priority="31" stopIfTrue="1" timePeriod="tomorrow">
      <formula>FLOOR(F72,1)=TODAY()+1</formula>
    </cfRule>
    <cfRule type="timePeriod" dxfId="31" priority="32" stopIfTrue="1" timePeriod="today">
      <formula>FLOOR(F72,1)=TODAY()</formula>
    </cfRule>
    <cfRule type="timePeriod" dxfId="30" priority="33" stopIfTrue="1" timePeriod="yesterday">
      <formula>FLOOR(F72,1)=TODAY()-1</formula>
    </cfRule>
  </conditionalFormatting>
  <conditionalFormatting sqref="E62:J63">
    <cfRule type="timePeriod" dxfId="29" priority="28" stopIfTrue="1" timePeriod="tomorrow">
      <formula>FLOOR(E62,1)=TODAY()+1</formula>
    </cfRule>
    <cfRule type="timePeriod" dxfId="28" priority="29" stopIfTrue="1" timePeriod="today">
      <formula>FLOOR(E62,1)=TODAY()</formula>
    </cfRule>
    <cfRule type="timePeriod" dxfId="27" priority="30" stopIfTrue="1" timePeriod="yesterday">
      <formula>FLOOR(E62,1)=TODAY()-1</formula>
    </cfRule>
  </conditionalFormatting>
  <conditionalFormatting sqref="F62:G63 I62:J63">
    <cfRule type="timePeriod" dxfId="26" priority="25" stopIfTrue="1" timePeriod="tomorrow">
      <formula>FLOOR(F62,1)=TODAY()+1</formula>
    </cfRule>
    <cfRule type="timePeriod" dxfId="25" priority="26" stopIfTrue="1" timePeriod="today">
      <formula>FLOOR(F62,1)=TODAY()</formula>
    </cfRule>
    <cfRule type="timePeriod" dxfId="24" priority="27" stopIfTrue="1" timePeriod="yesterday">
      <formula>FLOOR(F62,1)=TODAY()-1</formula>
    </cfRule>
  </conditionalFormatting>
  <conditionalFormatting sqref="E64:J67">
    <cfRule type="timePeriod" dxfId="23" priority="22" stopIfTrue="1" timePeriod="tomorrow">
      <formula>FLOOR(E64,1)=TODAY()+1</formula>
    </cfRule>
    <cfRule type="timePeriod" dxfId="22" priority="23" stopIfTrue="1" timePeriod="today">
      <formula>FLOOR(E64,1)=TODAY()</formula>
    </cfRule>
    <cfRule type="timePeriod" dxfId="21" priority="24" stopIfTrue="1" timePeriod="yesterday">
      <formula>FLOOR(E64,1)=TODAY()-1</formula>
    </cfRule>
  </conditionalFormatting>
  <conditionalFormatting sqref="F64:G67 I64:J67">
    <cfRule type="timePeriod" dxfId="20" priority="19" stopIfTrue="1" timePeriod="tomorrow">
      <formula>FLOOR(F64,1)=TODAY()+1</formula>
    </cfRule>
    <cfRule type="timePeriod" dxfId="19" priority="20" stopIfTrue="1" timePeriod="today">
      <formula>FLOOR(F64,1)=TODAY()</formula>
    </cfRule>
    <cfRule type="timePeriod" dxfId="18" priority="21" stopIfTrue="1" timePeriod="yesterday">
      <formula>FLOOR(F64,1)=TODAY()-1</formula>
    </cfRule>
  </conditionalFormatting>
  <conditionalFormatting sqref="E68:J69">
    <cfRule type="timePeriod" dxfId="17" priority="16" stopIfTrue="1" timePeriod="tomorrow">
      <formula>FLOOR(E68,1)=TODAY()+1</formula>
    </cfRule>
    <cfRule type="timePeriod" dxfId="16" priority="17" stopIfTrue="1" timePeriod="today">
      <formula>FLOOR(E68,1)=TODAY()</formula>
    </cfRule>
    <cfRule type="timePeriod" dxfId="15" priority="18" stopIfTrue="1" timePeriod="yesterday">
      <formula>FLOOR(E68,1)=TODAY()-1</formula>
    </cfRule>
  </conditionalFormatting>
  <conditionalFormatting sqref="F68:G69 I68:J69">
    <cfRule type="timePeriod" dxfId="14" priority="13" stopIfTrue="1" timePeriod="tomorrow">
      <formula>FLOOR(F68,1)=TODAY()+1</formula>
    </cfRule>
    <cfRule type="timePeriod" dxfId="13" priority="14" stopIfTrue="1" timePeriod="today">
      <formula>FLOOR(F68,1)=TODAY()</formula>
    </cfRule>
    <cfRule type="timePeriod" dxfId="12" priority="15" stopIfTrue="1" timePeriod="yesterday">
      <formula>FLOOR(F68,1)=TODAY()-1</formula>
    </cfRule>
  </conditionalFormatting>
  <conditionalFormatting sqref="E70:J71">
    <cfRule type="timePeriod" dxfId="11" priority="10" stopIfTrue="1" timePeriod="tomorrow">
      <formula>FLOOR(E70,1)=TODAY()+1</formula>
    </cfRule>
    <cfRule type="timePeriod" dxfId="10" priority="11" stopIfTrue="1" timePeriod="today">
      <formula>FLOOR(E70,1)=TODAY()</formula>
    </cfRule>
    <cfRule type="timePeriod" dxfId="9" priority="12" stopIfTrue="1" timePeriod="yesterday">
      <formula>FLOOR(E70,1)=TODAY()-1</formula>
    </cfRule>
  </conditionalFormatting>
  <conditionalFormatting sqref="F70:G71 I70:J71">
    <cfRule type="timePeriod" dxfId="8" priority="7" stopIfTrue="1" timePeriod="tomorrow">
      <formula>FLOOR(F70,1)=TODAY()+1</formula>
    </cfRule>
    <cfRule type="timePeriod" dxfId="7" priority="8" stopIfTrue="1" timePeriod="today">
      <formula>FLOOR(F70,1)=TODAY()</formula>
    </cfRule>
    <cfRule type="timePeriod" dxfId="6" priority="9" stopIfTrue="1" timePeriod="yesterday">
      <formula>FLOOR(F70,1)=TODAY()-1</formula>
    </cfRule>
  </conditionalFormatting>
  <conditionalFormatting sqref="E29:J30">
    <cfRule type="timePeriod" dxfId="5" priority="4" stopIfTrue="1" timePeriod="tomorrow">
      <formula>FLOOR(E29,1)=TODAY()+1</formula>
    </cfRule>
    <cfRule type="timePeriod" dxfId="4" priority="5" stopIfTrue="1" timePeriod="today">
      <formula>FLOOR(E29,1)=TODAY()</formula>
    </cfRule>
    <cfRule type="timePeriod" dxfId="3" priority="6" stopIfTrue="1" timePeriod="yesterday">
      <formula>FLOOR(E29,1)=TODAY()-1</formula>
    </cfRule>
  </conditionalFormatting>
  <conditionalFormatting sqref="E29:J30">
    <cfRule type="timePeriod" dxfId="2" priority="1" stopIfTrue="1" timePeriod="tomorrow">
      <formula>FLOOR(E29,1)=TODAY()+1</formula>
    </cfRule>
    <cfRule type="timePeriod" dxfId="1" priority="2" stopIfTrue="1" timePeriod="today">
      <formula>FLOOR(E29,1)=TODAY()</formula>
    </cfRule>
    <cfRule type="timePeriod" dxfId="0" priority="3" stopIfTrue="1" timePeriod="yesterday">
      <formula>FLOOR(E29,1)=TODAY()-1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Правила составления МСГ</vt:lpstr>
      <vt:lpstr>Правила заполнения МСГ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Лист2</vt:lpstr>
      <vt:lpstr>Лист1</vt:lpstr>
      <vt:lpstr>ОКТЯБРЬ</vt:lpstr>
      <vt:lpstr>Ноябрь</vt:lpstr>
      <vt:lpstr>Декабрь</vt:lpstr>
      <vt:lpstr>Лист5</vt:lpstr>
      <vt:lpstr>Декабрь!Область_печати</vt:lpstr>
      <vt:lpstr>Ноябрь!Область_печати</vt:lpstr>
      <vt:lpstr>ОКТЯБРЬ!Область_печати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2022-01-18T10:54:56Z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