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goSmartValue\Files\Imports\March302020\"/>
    </mc:Choice>
  </mc:AlternateContent>
  <xr:revisionPtr revIDLastSave="0" documentId="13_ncr:1_{F0A331B8-F73E-4B69-97B1-80E25816F963}" xr6:coauthVersionLast="45" xr6:coauthVersionMax="45" xr10:uidLastSave="{00000000-0000-0000-0000-000000000000}"/>
  <bookViews>
    <workbookView xWindow="28680" yWindow="-75" windowWidth="38640" windowHeight="15840" activeTab="1" xr2:uid="{00000000-000D-0000-FFFF-FFFF00000000}"/>
  </bookViews>
  <sheets>
    <sheet name="Comparables" sheetId="1" r:id="rId1"/>
    <sheet name="IMPORTS" sheetId="5" r:id="rId2"/>
    <sheet name="DevelopTypes" sheetId="7" r:id="rId3"/>
    <sheet name="LandUse" sheetId="6" r:id="rId4"/>
    <sheet name="Locations" sheetId="3" r:id="rId5"/>
    <sheet name="Localities" sheetId="2" r:id="rId6"/>
    <sheet name="District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8" i="5" l="1"/>
  <c r="H566" i="5"/>
  <c r="H565" i="5"/>
  <c r="H563" i="5"/>
  <c r="H562" i="5"/>
  <c r="H560" i="5"/>
  <c r="H555" i="5"/>
  <c r="H554" i="5"/>
  <c r="H553" i="5"/>
  <c r="H537" i="5"/>
  <c r="H526" i="5"/>
  <c r="H525" i="5"/>
  <c r="H522" i="5"/>
  <c r="H517" i="5"/>
  <c r="H496" i="5"/>
  <c r="H487" i="5"/>
  <c r="H482" i="5"/>
  <c r="H480" i="5"/>
  <c r="H479" i="5"/>
  <c r="H478" i="5"/>
  <c r="H474" i="5"/>
  <c r="H469" i="5"/>
  <c r="H468" i="5"/>
  <c r="H463" i="5"/>
  <c r="H462" i="5"/>
  <c r="H460" i="5"/>
  <c r="H457" i="5"/>
  <c r="H456" i="5"/>
  <c r="H454" i="5"/>
  <c r="H444" i="5"/>
  <c r="H443" i="5"/>
  <c r="H435" i="5"/>
  <c r="H429" i="5"/>
  <c r="H424" i="5"/>
  <c r="H417" i="5"/>
  <c r="H411" i="5"/>
  <c r="H407" i="5"/>
  <c r="H399" i="5"/>
  <c r="H387" i="5"/>
  <c r="H385" i="5"/>
  <c r="H384" i="5"/>
  <c r="H374" i="5"/>
  <c r="H372" i="5"/>
  <c r="H366" i="5"/>
  <c r="H359" i="5"/>
  <c r="H328" i="5"/>
  <c r="H326" i="5"/>
  <c r="H313" i="5"/>
  <c r="H296" i="5"/>
  <c r="H293" i="5"/>
  <c r="H289" i="5"/>
  <c r="H288" i="5"/>
  <c r="H281" i="5"/>
  <c r="H274" i="5"/>
  <c r="H270" i="5"/>
  <c r="H257" i="5"/>
  <c r="H249" i="5"/>
  <c r="H240" i="5"/>
  <c r="H239" i="5"/>
  <c r="H236" i="5"/>
  <c r="H228" i="5"/>
  <c r="H226" i="5"/>
  <c r="H224" i="5"/>
  <c r="H223" i="5"/>
  <c r="H210" i="5"/>
  <c r="H205" i="5"/>
  <c r="H201" i="5"/>
  <c r="H194" i="5"/>
  <c r="H193" i="5"/>
  <c r="H191" i="5"/>
  <c r="H179" i="5"/>
  <c r="H175" i="5"/>
  <c r="H169" i="5"/>
  <c r="H167" i="5"/>
  <c r="H165" i="5"/>
  <c r="H163" i="5"/>
  <c r="H162" i="5"/>
  <c r="H158" i="5"/>
  <c r="H155" i="5"/>
  <c r="H151" i="5"/>
  <c r="H134" i="5"/>
  <c r="H127" i="5"/>
  <c r="H126" i="5"/>
  <c r="H118" i="5"/>
  <c r="H110" i="5"/>
  <c r="H109" i="5"/>
  <c r="H106" i="5"/>
  <c r="H105" i="5"/>
  <c r="H102" i="5"/>
  <c r="H100" i="5"/>
  <c r="H97" i="5"/>
  <c r="H96" i="5"/>
  <c r="H95" i="5"/>
  <c r="H93" i="5"/>
  <c r="H92" i="5"/>
  <c r="H90" i="5"/>
  <c r="H89" i="5"/>
  <c r="H84" i="5"/>
  <c r="H82" i="5"/>
  <c r="H75" i="5"/>
  <c r="H71" i="5"/>
  <c r="H67" i="5"/>
  <c r="H65" i="5"/>
  <c r="H63" i="5"/>
  <c r="H59" i="5"/>
  <c r="H58" i="5"/>
  <c r="H50" i="5"/>
  <c r="H45" i="5"/>
  <c r="H39" i="5"/>
  <c r="H31" i="5"/>
  <c r="H20" i="5"/>
  <c r="H16" i="5"/>
  <c r="H8" i="5"/>
  <c r="L572" i="1" l="1"/>
  <c r="L570" i="1"/>
  <c r="L569" i="1"/>
  <c r="L567" i="1"/>
  <c r="L566" i="1"/>
  <c r="L564" i="1"/>
  <c r="L559" i="1"/>
  <c r="L558" i="1"/>
  <c r="L557" i="1"/>
  <c r="L541" i="1"/>
  <c r="L530" i="1"/>
  <c r="L529" i="1"/>
  <c r="L526" i="1"/>
  <c r="L521" i="1"/>
  <c r="L500" i="1"/>
  <c r="L491" i="1"/>
  <c r="L486" i="1"/>
  <c r="L484" i="1"/>
  <c r="L483" i="1"/>
  <c r="L482" i="1"/>
  <c r="L478" i="1"/>
  <c r="L473" i="1"/>
  <c r="L472" i="1"/>
  <c r="L467" i="1"/>
  <c r="L466" i="1"/>
  <c r="L464" i="1"/>
  <c r="L461" i="1"/>
  <c r="L460" i="1"/>
  <c r="L458" i="1"/>
  <c r="L448" i="1"/>
  <c r="L447" i="1"/>
  <c r="L439" i="1"/>
  <c r="L433" i="1"/>
  <c r="L428" i="1"/>
  <c r="L421" i="1"/>
  <c r="L415" i="1"/>
  <c r="L411" i="1"/>
  <c r="L403" i="1"/>
  <c r="L391" i="1"/>
  <c r="L389" i="1"/>
  <c r="L388" i="1"/>
  <c r="L378" i="1"/>
  <c r="L376" i="1"/>
  <c r="L370" i="1"/>
  <c r="L363" i="1"/>
  <c r="L332" i="1"/>
  <c r="L330" i="1"/>
  <c r="L317" i="1"/>
  <c r="L300" i="1"/>
  <c r="L297" i="1"/>
  <c r="L293" i="1"/>
  <c r="L292" i="1"/>
  <c r="L285" i="1"/>
  <c r="L278" i="1"/>
  <c r="L274" i="1"/>
  <c r="L261" i="1"/>
  <c r="L253" i="1"/>
  <c r="L244" i="1"/>
  <c r="L243" i="1"/>
  <c r="L240" i="1"/>
  <c r="L232" i="1"/>
  <c r="L230" i="1"/>
  <c r="L228" i="1"/>
  <c r="L227" i="1"/>
  <c r="L214" i="1"/>
  <c r="L209" i="1"/>
  <c r="L205" i="1"/>
  <c r="L198" i="1"/>
  <c r="L197" i="1"/>
  <c r="L195" i="1"/>
  <c r="L183" i="1"/>
  <c r="L179" i="1"/>
  <c r="L173" i="1"/>
  <c r="L171" i="1"/>
  <c r="L169" i="1"/>
  <c r="L167" i="1"/>
  <c r="L166" i="1"/>
  <c r="L162" i="1"/>
  <c r="L159" i="1"/>
  <c r="L155" i="1"/>
  <c r="L138" i="1"/>
  <c r="L131" i="1"/>
  <c r="L130" i="1"/>
  <c r="L122" i="1"/>
  <c r="L114" i="1"/>
  <c r="L113" i="1"/>
  <c r="L110" i="1"/>
  <c r="L109" i="1"/>
  <c r="L106" i="1"/>
  <c r="L104" i="1"/>
  <c r="L101" i="1"/>
  <c r="L100" i="1"/>
  <c r="L99" i="1"/>
  <c r="L97" i="1"/>
  <c r="L96" i="1"/>
  <c r="L94" i="1"/>
  <c r="L93" i="1"/>
  <c r="L88" i="1"/>
  <c r="L86" i="1"/>
  <c r="L79" i="1"/>
  <c r="L75" i="1"/>
  <c r="L71" i="1"/>
  <c r="L69" i="1"/>
  <c r="L67" i="1"/>
  <c r="L63" i="1"/>
  <c r="L62" i="1"/>
  <c r="L54" i="1"/>
  <c r="L49" i="1"/>
  <c r="L43" i="1"/>
  <c r="L35" i="1"/>
  <c r="L24" i="1"/>
  <c r="L20" i="1"/>
  <c r="L12" i="1"/>
</calcChain>
</file>

<file path=xl/sharedStrings.xml><?xml version="1.0" encoding="utf-8"?>
<sst xmlns="http://schemas.openxmlformats.org/spreadsheetml/2006/main" count="10739" uniqueCount="1346">
  <si>
    <t>Id</t>
  </si>
  <si>
    <t>AddedOn</t>
  </si>
  <si>
    <t>DataState</t>
  </si>
  <si>
    <t>DateOfSale</t>
  </si>
  <si>
    <t>SalePrice</t>
  </si>
  <si>
    <t>LocationId</t>
  </si>
  <si>
    <t>LocalityId</t>
  </si>
  <si>
    <t>StreetId</t>
  </si>
  <si>
    <t>StreetName</t>
  </si>
  <si>
    <t>PlotSize</t>
  </si>
  <si>
    <t>PlotId</t>
  </si>
  <si>
    <t>LandUse</t>
  </si>
  <si>
    <t>Date</t>
  </si>
  <si>
    <t>PropertyType</t>
  </si>
  <si>
    <t>BandClassBandName</t>
  </si>
  <si>
    <t>PlotNo</t>
  </si>
  <si>
    <t>Ext 27</t>
  </si>
  <si>
    <t>Longitude</t>
  </si>
  <si>
    <t>Latitude</t>
  </si>
  <si>
    <t>2 = Verified</t>
  </si>
  <si>
    <t>Land|Property</t>
  </si>
  <si>
    <t>Block 4</t>
  </si>
  <si>
    <t>Block 6</t>
  </si>
  <si>
    <t>Block 9</t>
  </si>
  <si>
    <t>Gaborone</t>
  </si>
  <si>
    <t>Mogoditshane</t>
  </si>
  <si>
    <t>Tlokweng</t>
  </si>
  <si>
    <t>Modipane</t>
  </si>
  <si>
    <t>LocalityName</t>
  </si>
  <si>
    <t>Boteti</t>
  </si>
  <si>
    <t>Lerala</t>
  </si>
  <si>
    <t>Mahalapye</t>
  </si>
  <si>
    <t>Mmadinare</t>
  </si>
  <si>
    <t>Mmaphashalala</t>
  </si>
  <si>
    <t>Mogorosi</t>
  </si>
  <si>
    <t>Nata</t>
  </si>
  <si>
    <t>Paje</t>
  </si>
  <si>
    <t>Rakops</t>
  </si>
  <si>
    <t>Sebina</t>
  </si>
  <si>
    <t>Sefhare</t>
  </si>
  <si>
    <t>Serowe</t>
  </si>
  <si>
    <t>Palapye</t>
  </si>
  <si>
    <t>Shoshong</t>
  </si>
  <si>
    <t>Taupye</t>
  </si>
  <si>
    <t>Tonota</t>
  </si>
  <si>
    <t>Tutume</t>
  </si>
  <si>
    <t>Charleshill</t>
  </si>
  <si>
    <t>Ghanzi</t>
  </si>
  <si>
    <t>Hukuntsi</t>
  </si>
  <si>
    <t>Kang</t>
  </si>
  <si>
    <t>Mmathubudukwane</t>
  </si>
  <si>
    <t>Mochudi</t>
  </si>
  <si>
    <t>Molepolole</t>
  </si>
  <si>
    <t>Francistown</t>
  </si>
  <si>
    <t>Masunga</t>
  </si>
  <si>
    <t>Ngamiland East</t>
  </si>
  <si>
    <t>Ngamiland West</t>
  </si>
  <si>
    <t>Okavango</t>
  </si>
  <si>
    <t>Mogobane</t>
  </si>
  <si>
    <t>Otse</t>
  </si>
  <si>
    <t>Ramotswa</t>
  </si>
  <si>
    <t>Goodhope</t>
  </si>
  <si>
    <t>Jwaneng</t>
  </si>
  <si>
    <t>Kanye</t>
  </si>
  <si>
    <t>Mabutsane</t>
  </si>
  <si>
    <t>Moshupa</t>
  </si>
  <si>
    <t>Bokaa</t>
  </si>
  <si>
    <t>Metsimotlhabe</t>
  </si>
  <si>
    <t>Mmopane</t>
  </si>
  <si>
    <t>Oodi</t>
  </si>
  <si>
    <t>Rasesa</t>
  </si>
  <si>
    <t>Thamaga</t>
  </si>
  <si>
    <t>Sandveld</t>
  </si>
  <si>
    <t>Name</t>
  </si>
  <si>
    <t>DistrictId</t>
  </si>
  <si>
    <t>Southern</t>
  </si>
  <si>
    <t>South-East</t>
  </si>
  <si>
    <t>Kweneng</t>
  </si>
  <si>
    <t>Kgatleng</t>
  </si>
  <si>
    <t>Central</t>
  </si>
  <si>
    <t>North-East</t>
  </si>
  <si>
    <t>Ngamiland</t>
  </si>
  <si>
    <t>Chobe</t>
  </si>
  <si>
    <t>Kgalagadi</t>
  </si>
  <si>
    <t>Population</t>
  </si>
  <si>
    <t>Area</t>
  </si>
  <si>
    <t>Density</t>
  </si>
  <si>
    <t>yyyy-mm-dd</t>
  </si>
  <si>
    <t>Block 10</t>
  </si>
  <si>
    <t>BandClass</t>
  </si>
  <si>
    <t>Date Refinanced</t>
  </si>
  <si>
    <t>LocationI</t>
  </si>
  <si>
    <t>Amount</t>
  </si>
  <si>
    <t>Lobatse</t>
  </si>
  <si>
    <t>Buyer</t>
  </si>
  <si>
    <t>Seller</t>
  </si>
  <si>
    <t>Hectares</t>
  </si>
  <si>
    <t>Gabane</t>
  </si>
  <si>
    <t>Deed No</t>
  </si>
  <si>
    <t>Matebele</t>
  </si>
  <si>
    <t>Kopong</t>
  </si>
  <si>
    <t>Mmatseta</t>
  </si>
  <si>
    <t>Mokatse</t>
  </si>
  <si>
    <t>Tsabong</t>
  </si>
  <si>
    <t>Tloaneng</t>
  </si>
  <si>
    <t>Artesia</t>
  </si>
  <si>
    <t>Karakubis</t>
  </si>
  <si>
    <t>Gakuto</t>
  </si>
  <si>
    <t>Morwa</t>
  </si>
  <si>
    <t>Ranaka</t>
  </si>
  <si>
    <t>Mokolodi</t>
  </si>
  <si>
    <t>Kgope</t>
  </si>
  <si>
    <t>Mmanoko</t>
  </si>
  <si>
    <t xml:space="preserve">Pitsane </t>
  </si>
  <si>
    <t>Mmathethe</t>
  </si>
  <si>
    <t>Sese</t>
  </si>
  <si>
    <t xml:space="preserve">Lotlhakane </t>
  </si>
  <si>
    <t>Leshibitse</t>
  </si>
  <si>
    <t>Gamodubu</t>
  </si>
  <si>
    <t>BBS Limited</t>
  </si>
  <si>
    <t>Pilane</t>
  </si>
  <si>
    <t>Malotwane</t>
  </si>
  <si>
    <t>Kgomodiatshaba</t>
  </si>
  <si>
    <t>Ditshegwane</t>
  </si>
  <si>
    <t>Mmamashia</t>
  </si>
  <si>
    <t>Diphiring</t>
  </si>
  <si>
    <t>Digawana</t>
  </si>
  <si>
    <t>South East District</t>
  </si>
  <si>
    <t>Kgatleng District</t>
  </si>
  <si>
    <t>Tebogo Maake</t>
  </si>
  <si>
    <t>Kweneng District</t>
  </si>
  <si>
    <t>Lorolwane</t>
  </si>
  <si>
    <t>Tswaaneng</t>
  </si>
  <si>
    <t>Molapowabojang</t>
  </si>
  <si>
    <t>Lokgwabe</t>
  </si>
  <si>
    <t>Kanngwe</t>
  </si>
  <si>
    <t>Selebi Phikwe</t>
  </si>
  <si>
    <t>Bobirwa</t>
  </si>
  <si>
    <t>Letlhakane</t>
  </si>
  <si>
    <t>Block 2</t>
  </si>
  <si>
    <t>Block 3</t>
  </si>
  <si>
    <t>Blcok 5</t>
  </si>
  <si>
    <t>Block 7</t>
  </si>
  <si>
    <t>Block 8</t>
  </si>
  <si>
    <t>Donga North</t>
  </si>
  <si>
    <t>Dumelang Industrial</t>
  </si>
  <si>
    <t>Francistown Central</t>
  </si>
  <si>
    <t>Gerald Block 5 North</t>
  </si>
  <si>
    <t>Gerald Block 5 South</t>
  </si>
  <si>
    <t>Gerald Block 6 North</t>
  </si>
  <si>
    <t>Gerald Block 6 South</t>
  </si>
  <si>
    <t xml:space="preserve">Gerald Industrial North </t>
  </si>
  <si>
    <t>Monarch North</t>
  </si>
  <si>
    <t xml:space="preserve">Monarch South </t>
  </si>
  <si>
    <t>Ntshe River Plots</t>
  </si>
  <si>
    <t>Satelite</t>
  </si>
  <si>
    <t>Selepa &amp; Tati River Plots</t>
  </si>
  <si>
    <t>Somreset</t>
  </si>
  <si>
    <t xml:space="preserve">Tati River Plots North </t>
  </si>
  <si>
    <t>Farm 201-MO</t>
  </si>
  <si>
    <t>Gabaresepe</t>
  </si>
  <si>
    <t>Gabaresepe Tshogong</t>
  </si>
  <si>
    <t>Elvidge GaedupeMakhunga Mhlauli</t>
  </si>
  <si>
    <t>Maun</t>
  </si>
  <si>
    <t>Ade-Day Investments(Pty)Ltd</t>
  </si>
  <si>
    <t>Trevor Tlamelo Modise</t>
  </si>
  <si>
    <t>BHC</t>
  </si>
  <si>
    <t>Lloyd Ronnie Bolokwe</t>
  </si>
  <si>
    <t>Orapeleng Gaborone</t>
  </si>
  <si>
    <t>Mashaw Wendy Gaborone</t>
  </si>
  <si>
    <t>Kasane</t>
  </si>
  <si>
    <t>Geogenah Mafoko</t>
  </si>
  <si>
    <t>Ndiye Mafoko</t>
  </si>
  <si>
    <t>Bosenakitso Swanka</t>
  </si>
  <si>
    <t>Boniface Ojang Tsheko</t>
  </si>
  <si>
    <t>Thobo Gloria Letlhage</t>
  </si>
  <si>
    <t>Mmabo Beauty Tsenang</t>
  </si>
  <si>
    <t>AKB (Palapye) Pty Ltd</t>
  </si>
  <si>
    <t>Franaco (Pty)Ltd</t>
  </si>
  <si>
    <t>The Arbi Family Trust-Palapye</t>
  </si>
  <si>
    <t>Bofesetse Funeral scheme(Bofus)</t>
  </si>
  <si>
    <t>Kelebemang Keobetswe</t>
  </si>
  <si>
    <t>Gontebanye Ronnie Diane</t>
  </si>
  <si>
    <t>Kazungula</t>
  </si>
  <si>
    <t>Bakang Isaac Joina</t>
  </si>
  <si>
    <t>Kabo Keakopa</t>
  </si>
  <si>
    <t>Shakawe</t>
  </si>
  <si>
    <t>Sibanda's Crafts (Pty) Ltd</t>
  </si>
  <si>
    <t>Ian Lachlan Clark</t>
  </si>
  <si>
    <t>Beauty Buka</t>
  </si>
  <si>
    <t>Gofamodimo Mbaakanyi</t>
  </si>
  <si>
    <t>Deputy Sheriff Ikageng Seloi</t>
  </si>
  <si>
    <t>Moatswi Master Makache</t>
  </si>
  <si>
    <t>Mokgadi Mafhoko</t>
  </si>
  <si>
    <t>Ruth Gaolefufa Mafoko</t>
  </si>
  <si>
    <t>Dale Tumelo Keitumetse</t>
  </si>
  <si>
    <t>PA Accounting &amp; Management Services (Pty) Ltd</t>
  </si>
  <si>
    <t>Farm 335-MQ</t>
  </si>
  <si>
    <t>Motswagole Mogare</t>
  </si>
  <si>
    <t>Mmeti Lesoletsile</t>
  </si>
  <si>
    <t>Central District</t>
  </si>
  <si>
    <t>Jago Investments (Pty) Ltd</t>
  </si>
  <si>
    <t>South Coast Enterprises (Pty)Ltd</t>
  </si>
  <si>
    <t>Bontle Prudence Maele</t>
  </si>
  <si>
    <t>Tati Siding</t>
  </si>
  <si>
    <t>Deputy Sheriff Gaone Allan Kemodisa</t>
  </si>
  <si>
    <t>Richard David Cox</t>
  </si>
  <si>
    <t>Titus Ntlotlang</t>
  </si>
  <si>
    <t>Tuelo Ntlotlang</t>
  </si>
  <si>
    <t>Mathangwane</t>
  </si>
  <si>
    <t>Millicent Dee</t>
  </si>
  <si>
    <t>Gidion Lungisane</t>
  </si>
  <si>
    <t>Deputy Sheriff Gaone Ratsoma</t>
  </si>
  <si>
    <t>Kwena Kwerepe</t>
  </si>
  <si>
    <t>Farm 129-OM</t>
  </si>
  <si>
    <t>Samedupe</t>
  </si>
  <si>
    <t>Cecilia Gagoope Sunday</t>
  </si>
  <si>
    <t>Ian Lanchlan Clark</t>
  </si>
  <si>
    <t>Oagile Matsholwane</t>
  </si>
  <si>
    <t>Keneilwe Bonolo Ganelang</t>
  </si>
  <si>
    <t>Ali Ramasoto Nwako</t>
  </si>
  <si>
    <t>Regonald Cecil Rayne Varkevisser</t>
  </si>
  <si>
    <t>Debswana Diamond Company (Pty) Ltd</t>
  </si>
  <si>
    <t>Boitshwenyo Mpho</t>
  </si>
  <si>
    <t>Esther Maforaga</t>
  </si>
  <si>
    <t>Luxury Hood (Pty) Ltd</t>
  </si>
  <si>
    <t>Limitless Solutions (Pty) Ltd</t>
  </si>
  <si>
    <t xml:space="preserve">Thabiso Benedictor Tebogo </t>
  </si>
  <si>
    <t>Kabo Mosenki</t>
  </si>
  <si>
    <t>Dikatso Kenosi</t>
  </si>
  <si>
    <t>Maje Motlogelwa</t>
  </si>
  <si>
    <t>Katlego Pfidze</t>
  </si>
  <si>
    <t>Galebatwe Bogosing</t>
  </si>
  <si>
    <t>Tidimalo Mmelesi Dennis</t>
  </si>
  <si>
    <t>Intergral Achievers (Pty) Ltd</t>
  </si>
  <si>
    <t>Hopolang Ramogapi</t>
  </si>
  <si>
    <t>Rebagamang Sekgekge</t>
  </si>
  <si>
    <t>Bofelo Kedikilwe</t>
  </si>
  <si>
    <t>Brown Nyambe</t>
  </si>
  <si>
    <t>Budzanani Ibrahim</t>
  </si>
  <si>
    <t>Ketdile Ottilia Phillimon</t>
  </si>
  <si>
    <t>Batsweledi Ramathodi</t>
  </si>
  <si>
    <t>Crown-Point Holdings (Pty) Ltd</t>
  </si>
  <si>
    <t>Auburn Holdings (Pty) Ltd</t>
  </si>
  <si>
    <t>E &amp; J Investment (Pty) Ltd</t>
  </si>
  <si>
    <t>Deputy Sheriff Mokiya Mokiya</t>
  </si>
  <si>
    <t>C TO C Properties (Pty) Ltd</t>
  </si>
  <si>
    <t xml:space="preserve">Elijah Rantsudu </t>
  </si>
  <si>
    <t>Neo Leshane</t>
  </si>
  <si>
    <t>Kemmonye Tshetlho</t>
  </si>
  <si>
    <t>Ookeditse Dickson</t>
  </si>
  <si>
    <t>Eric Masilo</t>
  </si>
  <si>
    <t>Onkokame Masilo</t>
  </si>
  <si>
    <t>Bobonong</t>
  </si>
  <si>
    <t>Ambi Gabaake</t>
  </si>
  <si>
    <t>Thatayaone Mooketsi</t>
  </si>
  <si>
    <t>GMC Products (Pty) Ltd</t>
  </si>
  <si>
    <t>Duel Investments</t>
  </si>
  <si>
    <t>Inflate (Botswana) (Pty) Ltd</t>
  </si>
  <si>
    <t>Gosegokgosi Ramotswatsing</t>
  </si>
  <si>
    <t>Mr Veg Holdings (Pty) Ltd</t>
  </si>
  <si>
    <t>Kabelo Moloi</t>
  </si>
  <si>
    <t>Bouy Sonny Raleutele</t>
  </si>
  <si>
    <t>Codanet (Pty) Ltd</t>
  </si>
  <si>
    <t>Khwai Developments</t>
  </si>
  <si>
    <t>Gumare</t>
  </si>
  <si>
    <t>Tshwenyego Petros</t>
  </si>
  <si>
    <t>Jipsum Resources (Pty) Ltd</t>
  </si>
  <si>
    <t>Othusitse Sethe Dylan Phefo</t>
  </si>
  <si>
    <t xml:space="preserve">Dikgang Simane </t>
  </si>
  <si>
    <t>Kelebogile Boitumelo</t>
  </si>
  <si>
    <t xml:space="preserve">Boineelo Chelenyane </t>
  </si>
  <si>
    <t>Kangangwane Matsapa</t>
  </si>
  <si>
    <t>Orient Surveying &amp; Building Construction (Pty) Ltd</t>
  </si>
  <si>
    <t>Boardervillie (Pty) Ltd</t>
  </si>
  <si>
    <t>Kagiso Moreri</t>
  </si>
  <si>
    <t>Olorato Moreri</t>
  </si>
  <si>
    <t>Kebaone Obolotse</t>
  </si>
  <si>
    <t>Moji Kgwelokgwelo</t>
  </si>
  <si>
    <t xml:space="preserve">Jeremiah Mokubung </t>
  </si>
  <si>
    <t>Cisco Sethunya</t>
  </si>
  <si>
    <t>North East District</t>
  </si>
  <si>
    <t>Thato Pinkie Chalira</t>
  </si>
  <si>
    <t>Jahangir Investments (Pty) Ltd</t>
  </si>
  <si>
    <t>Leah Swanka</t>
  </si>
  <si>
    <t>Tjandapiwa Manvimi Thipe</t>
  </si>
  <si>
    <t>Universal Poultry Farm (Pty) Ltd</t>
  </si>
  <si>
    <t>Ezekiel Phemelo Letebele</t>
  </si>
  <si>
    <t>Oupa Sabata</t>
  </si>
  <si>
    <t>Mopipi</t>
  </si>
  <si>
    <t>Drumong Holdings (Pty) Ltd</t>
  </si>
  <si>
    <t>Prime Move (Pty) Ltd</t>
  </si>
  <si>
    <t>Keolebogile Aubert Dilaolo</t>
  </si>
  <si>
    <t>Farm 56-OM</t>
  </si>
  <si>
    <t>Phillip Brown Wright</t>
  </si>
  <si>
    <t>Kgotso Wright</t>
  </si>
  <si>
    <t>Hainaveld</t>
  </si>
  <si>
    <t>Thuso Saka</t>
  </si>
  <si>
    <t>Monica Montsha Saka</t>
  </si>
  <si>
    <t>Goitebetswe Pinny Mochankana</t>
  </si>
  <si>
    <t>Precious Itani</t>
  </si>
  <si>
    <t xml:space="preserve">Tawana Land Board </t>
  </si>
  <si>
    <t>Kentsenao Sesola</t>
  </si>
  <si>
    <t>Boitumelo Shinoh Bane</t>
  </si>
  <si>
    <t>Mpho Kingsley Motsamai</t>
  </si>
  <si>
    <t>Combie Lerokwe</t>
  </si>
  <si>
    <t>Richard Denis Randall</t>
  </si>
  <si>
    <t>BBS</t>
  </si>
  <si>
    <t>Bone Babyltnn Lekgtho</t>
  </si>
  <si>
    <t>Farm 284-PM</t>
  </si>
  <si>
    <t>Mark John Kyriacou</t>
  </si>
  <si>
    <t>Richard Bulayani Malikongwa</t>
  </si>
  <si>
    <t>Keneilwe Motlhatlegi</t>
  </si>
  <si>
    <t>Nicholas Junius Seaman</t>
  </si>
  <si>
    <t>Michael Lee Potter</t>
  </si>
  <si>
    <t>Dorah Olatoyinbo</t>
  </si>
  <si>
    <t xml:space="preserve">Segolo Reoitse Matlhare </t>
  </si>
  <si>
    <t>Pholo Pitso</t>
  </si>
  <si>
    <t>Lesedi Lydia Gaotingwe</t>
  </si>
  <si>
    <t>Muchenje</t>
  </si>
  <si>
    <t>Farm 10-RN</t>
  </si>
  <si>
    <t>Chobe Enclave Conservation Trust</t>
  </si>
  <si>
    <t>Ngoma Lodge (Pty) Ltd</t>
  </si>
  <si>
    <t xml:space="preserve">Odirile Bagwasi Gabasiane </t>
  </si>
  <si>
    <t>Ruth Gabaisane</t>
  </si>
  <si>
    <t>Farm 153-PM</t>
  </si>
  <si>
    <t>Enasorame (Pty) Ltd</t>
  </si>
  <si>
    <t xml:space="preserve">Mwikisa Saxon Kasale </t>
  </si>
  <si>
    <t>Adam Benedict Young</t>
  </si>
  <si>
    <t>Matshwenyego Kolaatamo</t>
  </si>
  <si>
    <t>Galeakelwe Kolaatamo</t>
  </si>
  <si>
    <t>Nonofo Thata Lekaukau</t>
  </si>
  <si>
    <t>Abul Rashid Mohammed Bhai Malek</t>
  </si>
  <si>
    <t>Botoka &amp; Sons (Pty) Ltd</t>
  </si>
  <si>
    <t>Lydia Mhotsha</t>
  </si>
  <si>
    <t>David David Crous</t>
  </si>
  <si>
    <t>Pelotshweu Khunong</t>
  </si>
  <si>
    <t>Goitseone Ramaloto</t>
  </si>
  <si>
    <t>Balosang Jeremiah Mmusi</t>
  </si>
  <si>
    <t>Kgakgamatso Ashnet Mmusi</t>
  </si>
  <si>
    <t>Letlhomame Shadreck</t>
  </si>
  <si>
    <t>Simo Kgaswanyane</t>
  </si>
  <si>
    <t>Farm 156-Mo</t>
  </si>
  <si>
    <t>Gaelekane Mobido</t>
  </si>
  <si>
    <t>Tebogo Direng</t>
  </si>
  <si>
    <t>Brownwyn Louisa Myburgh</t>
  </si>
  <si>
    <t>Thermal York Investments (Pty) Ltd</t>
  </si>
  <si>
    <t>Xobe</t>
  </si>
  <si>
    <t>Moiyabana</t>
  </si>
  <si>
    <t xml:space="preserve">Gabatwaelwe Ellen Kennetswe </t>
  </si>
  <si>
    <t>One Sided (Pty) Ltd</t>
  </si>
  <si>
    <t>Farm 339-NQ</t>
  </si>
  <si>
    <t>Ditshupo Ntwaagae</t>
  </si>
  <si>
    <t>Pantanowitz Motshegwa</t>
  </si>
  <si>
    <t xml:space="preserve">Janet Seven </t>
  </si>
  <si>
    <t>Kumbulani Mahaule</t>
  </si>
  <si>
    <t>Bengambe Schele</t>
  </si>
  <si>
    <t>Dineo Alepeng</t>
  </si>
  <si>
    <t>Limpopo Fresh Produce (Pty) Ltd</t>
  </si>
  <si>
    <t>Yakoob &amp; Sons Investments (Pty) Ltd</t>
  </si>
  <si>
    <t>Ade-Day Investments (Pty) Ltd</t>
  </si>
  <si>
    <t>Ashwin Nemani</t>
  </si>
  <si>
    <t>Kabo Gabanakgosi</t>
  </si>
  <si>
    <t>Mpho Pheko</t>
  </si>
  <si>
    <t>Farm 254-PM</t>
  </si>
  <si>
    <t>Tshegofatso Khatri</t>
  </si>
  <si>
    <t>Khumo Mamaso</t>
  </si>
  <si>
    <t>Given Properties (Pty) Ltd</t>
  </si>
  <si>
    <t>Master Haven (Pty) Ltd</t>
  </si>
  <si>
    <t>Manisa Concert Moatswi</t>
  </si>
  <si>
    <t>Topo Moatswi</t>
  </si>
  <si>
    <t>Kagiso Mothobi</t>
  </si>
  <si>
    <t>Deputy Sheriff Bathusi Billy</t>
  </si>
  <si>
    <t>Thulaganyo Oathotse</t>
  </si>
  <si>
    <t>Boitumelo Percie Chalebgwa</t>
  </si>
  <si>
    <t>Water Villas (Pty) Ltd</t>
  </si>
  <si>
    <t>Chobe District</t>
  </si>
  <si>
    <t>Farm 110-QO</t>
  </si>
  <si>
    <t>Venture Associates (Pty) Ltd</t>
  </si>
  <si>
    <t>Routeasy (Pty) Ltd</t>
  </si>
  <si>
    <t>Lesedi Connie Edward</t>
  </si>
  <si>
    <t>Tshepo Lesea</t>
  </si>
  <si>
    <t>Kabo Mogapi</t>
  </si>
  <si>
    <t>Godfrey Moreetsi</t>
  </si>
  <si>
    <t>Keneilwe Tselaesele</t>
  </si>
  <si>
    <t>Mogapinyana</t>
  </si>
  <si>
    <t>Phemelo Ramaditse</t>
  </si>
  <si>
    <t>Donald Matlhodi</t>
  </si>
  <si>
    <t>Mosimama Investments (Pty)Ltd</t>
  </si>
  <si>
    <t>Ngami Oil (Pty) Ltd</t>
  </si>
  <si>
    <t>Zwedu Twinsaver</t>
  </si>
  <si>
    <t>Oteng tabona</t>
  </si>
  <si>
    <t>Pita Investment (Pty) Ltd</t>
  </si>
  <si>
    <t>Sycamon (Pty) Ltd</t>
  </si>
  <si>
    <t>Botswana Hotel Development (Pty) Ltd</t>
  </si>
  <si>
    <t>Cresta Marakanelo</t>
  </si>
  <si>
    <t>Ikageng Seloi</t>
  </si>
  <si>
    <t>Thabo Ndadi</t>
  </si>
  <si>
    <t>Motshidisi Mongake Tapolosp</t>
  </si>
  <si>
    <t>Gaboemiswe Boyce Ketlhaotswe</t>
  </si>
  <si>
    <t>Kgomotso Kereng</t>
  </si>
  <si>
    <t>Gobusamang Retlhatloleng</t>
  </si>
  <si>
    <t>Setlotleng Nyoni</t>
  </si>
  <si>
    <t>Felix Chakalisa Butale</t>
  </si>
  <si>
    <t>Onalenna Mpho Moje</t>
  </si>
  <si>
    <t>Elias Rirree Hiyoveni</t>
  </si>
  <si>
    <t>Erasmus Kago Taolo</t>
  </si>
  <si>
    <t xml:space="preserve">Oteng Osenotse </t>
  </si>
  <si>
    <t>Moitshephi Kaisara</t>
  </si>
  <si>
    <t>Eva Esterhuizen</t>
  </si>
  <si>
    <t>Themba Kagande</t>
  </si>
  <si>
    <t>Farm 40-PL</t>
  </si>
  <si>
    <t xml:space="preserve">Itumeleng Motsamai </t>
  </si>
  <si>
    <t>Morulaganye Tshenyo</t>
  </si>
  <si>
    <t>Makoro</t>
  </si>
  <si>
    <t>Farm 822-MQ</t>
  </si>
  <si>
    <t>Bezee Kaudimba</t>
  </si>
  <si>
    <t>Emmanuel Madande</t>
  </si>
  <si>
    <t>Serowe Cooperative Marketing Society Ltd</t>
  </si>
  <si>
    <t>Vivo Energy Botswana (Pty)Ltd</t>
  </si>
  <si>
    <t>Sediegeng Harrign Kgamane</t>
  </si>
  <si>
    <t>Roadage Business Group (Pty) Ltd</t>
  </si>
  <si>
    <t>Michael Bigana</t>
  </si>
  <si>
    <t>Uandii Bingana</t>
  </si>
  <si>
    <t xml:space="preserve">Engezi Gilika </t>
  </si>
  <si>
    <t>Mariah Malebang</t>
  </si>
  <si>
    <t>Sengwato Benjamin Kesianye</t>
  </si>
  <si>
    <t>Champion Eagles (Pty) Ltd</t>
  </si>
  <si>
    <t>Deputy Sheriff Obakeng Dominic Kgakgwe</t>
  </si>
  <si>
    <t xml:space="preserve">Baganne Boyboy Mabusa </t>
  </si>
  <si>
    <t>Sjapi Hardware (Pty) Ltd</t>
  </si>
  <si>
    <t xml:space="preserve">Ishmael Toteng </t>
  </si>
  <si>
    <t>Merapelo Letshwao</t>
  </si>
  <si>
    <t>Malebogo Bawe</t>
  </si>
  <si>
    <t>Fabiom Enterprises (Pty) Ltd</t>
  </si>
  <si>
    <t>Peter Gaongalelwe Gasena</t>
  </si>
  <si>
    <t>Gasena Holdings (Pty) Ltd</t>
  </si>
  <si>
    <t>Ben Engleton</t>
  </si>
  <si>
    <t>Martin Engleton</t>
  </si>
  <si>
    <t>Farm 46-NP</t>
  </si>
  <si>
    <t>Elvis Phiri</t>
  </si>
  <si>
    <t>The Texas Cattle Company (Pty) Ltd</t>
  </si>
  <si>
    <t xml:space="preserve">Jaba Edman Gopolang </t>
  </si>
  <si>
    <t>Sarah Ketlhaotswe</t>
  </si>
  <si>
    <t xml:space="preserve">Bernard John Shobo </t>
  </si>
  <si>
    <t>Mabel Seboni Shobo</t>
  </si>
  <si>
    <t xml:space="preserve">Ishmael Ephram Othusitse </t>
  </si>
  <si>
    <t>Spyglass Services (Pty) Ltd</t>
  </si>
  <si>
    <t>Bobeiwamang Moruiwa</t>
  </si>
  <si>
    <t>Kelebogile Moesi</t>
  </si>
  <si>
    <t>Segopotso Baithuti</t>
  </si>
  <si>
    <t>Lesego Diboyce Knight</t>
  </si>
  <si>
    <t>Discovery Copper Botswana (Pty) Ltd</t>
  </si>
  <si>
    <t>Mining Area 40-OL</t>
  </si>
  <si>
    <t>Gaone Saakane</t>
  </si>
  <si>
    <t>Ishmael Maseelane</t>
  </si>
  <si>
    <t>Masters Valley Filling Station (Pty) Ltd</t>
  </si>
  <si>
    <t>Total Botswana (Pty) Ltd</t>
  </si>
  <si>
    <t>Oarabile Otisitswe</t>
  </si>
  <si>
    <t>Benchicks Holdings (Pty) Ltd</t>
  </si>
  <si>
    <t>Mable Garekwe</t>
  </si>
  <si>
    <t>Sebongile Mogojwa</t>
  </si>
  <si>
    <t>Rose Sethunya Lekgetho</t>
  </si>
  <si>
    <t>Thapelo Osego Dintwa</t>
  </si>
  <si>
    <t>Maria Sethubi Leshongwane</t>
  </si>
  <si>
    <t>Thuso Nkelesa</t>
  </si>
  <si>
    <t>Manno Mogapi</t>
  </si>
  <si>
    <t>Farm 161-NO</t>
  </si>
  <si>
    <t>Osie Bridget Sehunelo</t>
  </si>
  <si>
    <t>Otlaadisa Selei</t>
  </si>
  <si>
    <t>Maun United Terrors Football Club</t>
  </si>
  <si>
    <t>Platinum Icons (Pty) Ltd</t>
  </si>
  <si>
    <t>Monare Mongwato Monare</t>
  </si>
  <si>
    <t>Kopano Baitse</t>
  </si>
  <si>
    <t>Kopano Mohutsiwa</t>
  </si>
  <si>
    <t>Leonisa Investments (Pty)Ltd</t>
  </si>
  <si>
    <t>Mpho Monyatso</t>
  </si>
  <si>
    <t>Tebogo Motlhanka</t>
  </si>
  <si>
    <t>Mogolodi Oabile</t>
  </si>
  <si>
    <t>Phumla (Pty) Ltd</t>
  </si>
  <si>
    <t>Selelo David Limbo</t>
  </si>
  <si>
    <t xml:space="preserve">Deputy Sheriff Kebonyekgosi Ntebele </t>
  </si>
  <si>
    <t>Karabo Doctor Modise</t>
  </si>
  <si>
    <t>Deputy Sheriff Uyapo Mafika</t>
  </si>
  <si>
    <t>Reverse Mirrors (Pty) Ltd</t>
  </si>
  <si>
    <t>Kabelo Moepeng</t>
  </si>
  <si>
    <t>Queen Matlogonolo</t>
  </si>
  <si>
    <t xml:space="preserve">Rodgers Majwabe Thusi </t>
  </si>
  <si>
    <t>Gaoldpe George Sehunelo</t>
  </si>
  <si>
    <t xml:space="preserve">Onalenna Mokibito </t>
  </si>
  <si>
    <t xml:space="preserve"> Chipo Majakhumbizi</t>
  </si>
  <si>
    <t>Deputy Sheriff Phillip Maitseo</t>
  </si>
  <si>
    <t>Christian Hendrick Theron</t>
  </si>
  <si>
    <t>Farm 324-MO</t>
  </si>
  <si>
    <t>Batsholelwang Fanabe</t>
  </si>
  <si>
    <t>BedFord Farm Ranching Company (Pty) Ltd</t>
  </si>
  <si>
    <t>Mmaheile Ishmael Adam</t>
  </si>
  <si>
    <t xml:space="preserve">Florance Chiwocha </t>
  </si>
  <si>
    <t>Enock Thebe Moshe Oreetseng</t>
  </si>
  <si>
    <t>Martin Anthony Flattery</t>
  </si>
  <si>
    <t>Hopleaf (Pty) Ltd</t>
  </si>
  <si>
    <t>159-160-161-162</t>
  </si>
  <si>
    <t>Cashbuild Botswana (Pty) Ltd</t>
  </si>
  <si>
    <t>Infinite Choice (Pty) Ltd</t>
  </si>
  <si>
    <t>3642-3797-3600-3417</t>
  </si>
  <si>
    <t xml:space="preserve">Ngwato Land Board </t>
  </si>
  <si>
    <t>Business Care Services (Pty) Ltd</t>
  </si>
  <si>
    <t>G.H. Group (Pty) Ltd</t>
  </si>
  <si>
    <t>Mogae Mpofu</t>
  </si>
  <si>
    <t>Cliford Koobakwa Gudu</t>
  </si>
  <si>
    <t>Moroka Shashane</t>
  </si>
  <si>
    <t>Indigo Room (Pty) Ltd</t>
  </si>
  <si>
    <t>MSV Enterprises (Pty) Ltd</t>
  </si>
  <si>
    <t>Tree Trading (Pty) Ltd</t>
  </si>
  <si>
    <t>Sheila Dinotshe Tlou</t>
  </si>
  <si>
    <t>Raboli Investments (Pty) Ltd</t>
  </si>
  <si>
    <t>Farm 17-QL</t>
  </si>
  <si>
    <t xml:space="preserve">Keaoleboga Oscar Lebopamo </t>
  </si>
  <si>
    <t>Maxewell Magabula</t>
  </si>
  <si>
    <t xml:space="preserve">Farm 67-NP </t>
  </si>
  <si>
    <t>Phokontsi Seeletso</t>
  </si>
  <si>
    <t>Goalpost (Pty) Ltd</t>
  </si>
  <si>
    <t>Sowa</t>
  </si>
  <si>
    <t>Tebogo Rabanyu</t>
  </si>
  <si>
    <t>Oageng Rasengwatshe</t>
  </si>
  <si>
    <t>Mogomotsi Serole</t>
  </si>
  <si>
    <t>Lebosegang G Temane</t>
  </si>
  <si>
    <t>Awetse Vasco</t>
  </si>
  <si>
    <t>Johan Christo Vos</t>
  </si>
  <si>
    <t>Christo Vos</t>
  </si>
  <si>
    <t>Common People (Pty) Ltd</t>
  </si>
  <si>
    <t>Botswana Muslim Association</t>
  </si>
  <si>
    <t>Tlhobogang Tlhobogang</t>
  </si>
  <si>
    <t>Kealeboga Lloyd Tumagole</t>
  </si>
  <si>
    <t>Herod Lobopo Hlomani</t>
  </si>
  <si>
    <t>John Professor</t>
  </si>
  <si>
    <t>Farm 25-OM</t>
  </si>
  <si>
    <t>Thys Coetzee</t>
  </si>
  <si>
    <t>Tidimalo Coetzee</t>
  </si>
  <si>
    <t>Farm 205-MP</t>
  </si>
  <si>
    <t xml:space="preserve">Sebuwe Dudu Sosome </t>
  </si>
  <si>
    <t>Wop Projects (Pty) Ltd</t>
  </si>
  <si>
    <t>Pilikwe</t>
  </si>
  <si>
    <t>Destiny Diamond (Pty) Ltd</t>
  </si>
  <si>
    <t>Segopodiso Keoemetse</t>
  </si>
  <si>
    <t>Beauty Bagapi</t>
  </si>
  <si>
    <t>Tlotlo Bogatsu</t>
  </si>
  <si>
    <t>Kaomotheo Investments (Pty) Ltd</t>
  </si>
  <si>
    <t>H.K. Investments (Pty) Ltd</t>
  </si>
  <si>
    <t>Ultimate Jackpot (Pty) Ltd</t>
  </si>
  <si>
    <t>Levern Properties (Pty) Ltd</t>
  </si>
  <si>
    <t>Mososta Haingura</t>
  </si>
  <si>
    <t>Pedzani Tsholofelo</t>
  </si>
  <si>
    <t>Bulayani Sabuta</t>
  </si>
  <si>
    <t>Lemang Roy Masilonyane</t>
  </si>
  <si>
    <t>Lilian Kalulu-Future</t>
  </si>
  <si>
    <t>Galesengwe Mohube</t>
  </si>
  <si>
    <t>Onnetse Nthebolang</t>
  </si>
  <si>
    <t>Deputy Sheriff Neo Otsetswe</t>
  </si>
  <si>
    <t>Irene Mmane Bolweleng</t>
  </si>
  <si>
    <t>Mattews Eddie Bulayani</t>
  </si>
  <si>
    <t>Duncan Keaobaka Otsile</t>
  </si>
  <si>
    <t>Michael Polao</t>
  </si>
  <si>
    <t>Phenyo Opene Sentshwe</t>
  </si>
  <si>
    <t>Monametsi Richson Sokwe</t>
  </si>
  <si>
    <t>Boitshepho Mochtlhi</t>
  </si>
  <si>
    <t>Ishmael Ntsima</t>
  </si>
  <si>
    <t>Gasekago Maruping</t>
  </si>
  <si>
    <t>Farm 607-MQ</t>
  </si>
  <si>
    <t>Garenathata Shirley Motlhoki</t>
  </si>
  <si>
    <t>Boipuso Marumo</t>
  </si>
  <si>
    <t>Kabelo Sirgy Moremi</t>
  </si>
  <si>
    <t>David Onalenna Merafhe</t>
  </si>
  <si>
    <t>Vupa (Pty) Ltd</t>
  </si>
  <si>
    <t>Jillian Claire Riggs</t>
  </si>
  <si>
    <t>Otsile Manyuna</t>
  </si>
  <si>
    <t>Pauline Ontiretse</t>
  </si>
  <si>
    <t>Sadie Basadi Botlhe Ontiretse</t>
  </si>
  <si>
    <t>Boitshoko Johannes</t>
  </si>
  <si>
    <t xml:space="preserve">The Way of Holines Church </t>
  </si>
  <si>
    <t>Deputy Sheriff Stanley Sikalesele Mbolai</t>
  </si>
  <si>
    <t>Teleport Wealth (Pty) Ltd</t>
  </si>
  <si>
    <t>Wangu Gordon</t>
  </si>
  <si>
    <t>Wada Mathambo</t>
  </si>
  <si>
    <t>Deputy Sheriff Onkgopotse Motlhagodi</t>
  </si>
  <si>
    <t>GLB (Pty) Ltd</t>
  </si>
  <si>
    <t>Mambi Nyadare</t>
  </si>
  <si>
    <t>Camp Desert (Pty) Ltd</t>
  </si>
  <si>
    <t xml:space="preserve">Rosinah Diketso Mambo </t>
  </si>
  <si>
    <t xml:space="preserve">Keketso Segojame Mambo </t>
  </si>
  <si>
    <t>Boineelo Manabalala</t>
  </si>
  <si>
    <t>Kefilwe Ndumiso Kgosikhumo</t>
  </si>
  <si>
    <t>Dimple Holdings (Pty) Ltd</t>
  </si>
  <si>
    <t xml:space="preserve">Betty Sethunya </t>
  </si>
  <si>
    <t>Gaolape George Sehunelo</t>
  </si>
  <si>
    <t>Gasewarona Patricia Dichabeng</t>
  </si>
  <si>
    <t>Maitumelo Dichabeng</t>
  </si>
  <si>
    <t>David Bontheile</t>
  </si>
  <si>
    <t>Kebagamang Tumelo Amos</t>
  </si>
  <si>
    <t>Oranotse Masedi</t>
  </si>
  <si>
    <t>Kelitlhe Dimbo</t>
  </si>
  <si>
    <t>Benny Thomas</t>
  </si>
  <si>
    <t xml:space="preserve">Matshidiso Motlhanka </t>
  </si>
  <si>
    <t>Thusanyo Funeral Undertakers (Pty) Ltd</t>
  </si>
  <si>
    <t>Kaizer Kitsiso Maologa</t>
  </si>
  <si>
    <t>Tshegofatso Minkie Major</t>
  </si>
  <si>
    <t>Motshidisi Rakwadi</t>
  </si>
  <si>
    <t>Matsheka Rakwadi</t>
  </si>
  <si>
    <t>Fresh-Hatch Poultry Farm (Pty) Ltd</t>
  </si>
  <si>
    <t>Kalahari Crafts (Pty) Ltd</t>
  </si>
  <si>
    <t>Farm 312-PM</t>
  </si>
  <si>
    <t>Babolokeng Osupile</t>
  </si>
  <si>
    <t>Peo Pillar</t>
  </si>
  <si>
    <t>Roof Crafters's Mobile (Pty) Ltd</t>
  </si>
  <si>
    <t>Pinnacle Properties (Pty) Ltd</t>
  </si>
  <si>
    <t>FSG Properties (Pty) Ltd</t>
  </si>
  <si>
    <t xml:space="preserve">Boithao Sehera </t>
  </si>
  <si>
    <t>Ibeni Hildah Mahuma</t>
  </si>
  <si>
    <t>Thuliblock</t>
  </si>
  <si>
    <t>Chanoga</t>
  </si>
  <si>
    <t>Oteng Mike Nkgetse</t>
  </si>
  <si>
    <t>Dreamhaven Ventures (Pty) Ltd</t>
  </si>
  <si>
    <t>Dukwi</t>
  </si>
  <si>
    <t>Deputy Sheriff Sikalesele Mbolai</t>
  </si>
  <si>
    <t>Bundi Jerry Tsholofelo</t>
  </si>
  <si>
    <t>Kedisaletse Gagoope</t>
  </si>
  <si>
    <t>Aobakwe Machola</t>
  </si>
  <si>
    <t>Voorslag Farmers Supplies (Pty) Ltd</t>
  </si>
  <si>
    <t>Farm 872-MQ</t>
  </si>
  <si>
    <t>Goodmen Resources (Pty) Ltd</t>
  </si>
  <si>
    <t>Donald Tlotlo</t>
  </si>
  <si>
    <t>Oagalaledotse Mogapi</t>
  </si>
  <si>
    <t>Gaonyadiwe Karabo</t>
  </si>
  <si>
    <t>Obakeng Tenson Kesalefa</t>
  </si>
  <si>
    <t>Lesedi Dikatlholo</t>
  </si>
  <si>
    <t>Kenneth Emmanuel Majwabe</t>
  </si>
  <si>
    <t>Mpho Maloto</t>
  </si>
  <si>
    <t>Ruth Malefshwane Molapisi</t>
  </si>
  <si>
    <t>Lawrence Moagisi Lecha</t>
  </si>
  <si>
    <t>Kgosietsile Joseph</t>
  </si>
  <si>
    <t>Kalamare</t>
  </si>
  <si>
    <t>Gaeitsiwe Raditladi</t>
  </si>
  <si>
    <t>Onkemetse Don Kesimolotse</t>
  </si>
  <si>
    <t>Farm 183-PM</t>
  </si>
  <si>
    <t>Bakobi Maphane</t>
  </si>
  <si>
    <t>Self Driven 4x4 Eco Safaries (Pty) Ltd</t>
  </si>
  <si>
    <t>Tshipinare Gofaone Phele</t>
  </si>
  <si>
    <t>Gaone Yvonne</t>
  </si>
  <si>
    <t>Maher Investments (Pty) Ltd</t>
  </si>
  <si>
    <t>Sharique Investments (Pty) Ltd</t>
  </si>
  <si>
    <t>Farm 310-NP</t>
  </si>
  <si>
    <t>Richard Rathepe Boitshwarelo</t>
  </si>
  <si>
    <t>Farm 685-NQ</t>
  </si>
  <si>
    <t>Eric Chakalisa Letsholo</t>
  </si>
  <si>
    <t>Thebeitsile Mothothusa</t>
  </si>
  <si>
    <t>Captain Themba</t>
  </si>
  <si>
    <t>Mompoloki Rando</t>
  </si>
  <si>
    <t xml:space="preserve">Robert Mosweu </t>
  </si>
  <si>
    <t xml:space="preserve">Molefe Vincent Kesebonye </t>
  </si>
  <si>
    <t>Jem Properties (Pty) Ltd</t>
  </si>
  <si>
    <t>Lab-Care Diagnostics (Pty) Ltd</t>
  </si>
  <si>
    <t>Bennet Mogorosi</t>
  </si>
  <si>
    <t>Caine Mogorosi</t>
  </si>
  <si>
    <t>Pavanga Kehilwe</t>
  </si>
  <si>
    <t xml:space="preserve">Borolong </t>
  </si>
  <si>
    <t>Mmamosadi Mabina-Gaoage</t>
  </si>
  <si>
    <t>Odirile Israel Rannoko</t>
  </si>
  <si>
    <t>Gaopalelwe Katlholo</t>
  </si>
  <si>
    <t>Losika Molefhi</t>
  </si>
  <si>
    <t>Pure Gold (Pty) Ltd</t>
  </si>
  <si>
    <t>Mogaisi Mokai</t>
  </si>
  <si>
    <t>Alfred Anele Simela</t>
  </si>
  <si>
    <t>Monnanyana Stephen Bingana</t>
  </si>
  <si>
    <t>Bhudeva (Pty) Ltd</t>
  </si>
  <si>
    <t>Bontle Lefoko</t>
  </si>
  <si>
    <t>Boitshepho Tefo Mfa</t>
  </si>
  <si>
    <t>Lame Balikane</t>
  </si>
  <si>
    <t>Kebuang Moloi</t>
  </si>
  <si>
    <t>Lonzio Holdings (Pty) Ltd</t>
  </si>
  <si>
    <t>Nthubukanye Sarker</t>
  </si>
  <si>
    <t>Farm 671-MQ</t>
  </si>
  <si>
    <t>Namemco Energy (Pty) Ltd</t>
  </si>
  <si>
    <t>Palapye Quarries (Pty) Ltd</t>
  </si>
  <si>
    <t>Esther Marea Lesifi</t>
  </si>
  <si>
    <t>Penah Gakeamoipha Katlholo</t>
  </si>
  <si>
    <t>Michael Grahame Barlett</t>
  </si>
  <si>
    <t>KarrimInvestments (Pty) Ltd</t>
  </si>
  <si>
    <t>Ogopoleng Dikoma</t>
  </si>
  <si>
    <t>Nametso Jael Mchumaeli</t>
  </si>
  <si>
    <t xml:space="preserve">Keabetswe Ernest Ketshogileng </t>
  </si>
  <si>
    <t>Virginia Kgosietsile Hughes</t>
  </si>
  <si>
    <t>Caroline Mpai</t>
  </si>
  <si>
    <t>Omphile Ranko</t>
  </si>
  <si>
    <t>Sithokozile Tumedi</t>
  </si>
  <si>
    <t>Sandra-Sue Powell</t>
  </si>
  <si>
    <t>Oduetse Christopher Lejowa</t>
  </si>
  <si>
    <t>Century Tower (Pty) Ltd</t>
  </si>
  <si>
    <t>John Professor Puso</t>
  </si>
  <si>
    <t>Gift Mothibi</t>
  </si>
  <si>
    <t>Farm 1318-QO</t>
  </si>
  <si>
    <t>Chenjewa Chilly Monare</t>
  </si>
  <si>
    <t>Leaping Leopard Investments (Pty) Ltd</t>
  </si>
  <si>
    <t>Kaka</t>
  </si>
  <si>
    <t>Farm 194-MO</t>
  </si>
  <si>
    <t>T &amp; C.B Quality Breeders (Pty) Ltd</t>
  </si>
  <si>
    <t>Lucerne Fields (Pty) Ltd</t>
  </si>
  <si>
    <t>Mogakolodi Nyame</t>
  </si>
  <si>
    <t>Bontsibokae Letota</t>
  </si>
  <si>
    <t>Farm 95-LQ</t>
  </si>
  <si>
    <t>Semadulo Omponye Boko</t>
  </si>
  <si>
    <t>Motshereganyi Julius Phale</t>
  </si>
  <si>
    <t xml:space="preserve">Mmei Kgwabi Modisaemang </t>
  </si>
  <si>
    <t>Emaleng Modisaemang</t>
  </si>
  <si>
    <t>Kenaleone Roy Bakaabatsile</t>
  </si>
  <si>
    <t>Kefilwe Lematla</t>
  </si>
  <si>
    <t>David Edward Kido</t>
  </si>
  <si>
    <t>Black Power Holdings (Pty) Ltd</t>
  </si>
  <si>
    <t xml:space="preserve">David William Lincon </t>
  </si>
  <si>
    <t>Brad Peter Bestelink</t>
  </si>
  <si>
    <t>Kelepile Lebakanyane</t>
  </si>
  <si>
    <t>Mereenayotlhe Gaobonwe</t>
  </si>
  <si>
    <t>Jolly Adereda Opiyo</t>
  </si>
  <si>
    <t>Boatametse Ramokhami</t>
  </si>
  <si>
    <t>Bonno Dinah Manne</t>
  </si>
  <si>
    <t>Grace Pholo</t>
  </si>
  <si>
    <t xml:space="preserve">Topo Omphemetse Batoko </t>
  </si>
  <si>
    <t>Lorato Kwerepe</t>
  </si>
  <si>
    <t>Elizabeth Saaza</t>
  </si>
  <si>
    <t>Easy Shift Enterprises (Pty) Ltd</t>
  </si>
  <si>
    <t>Johanne Gabalaolwe</t>
  </si>
  <si>
    <t>Johannes Onkgopotse Motshodi</t>
  </si>
  <si>
    <t>Adrew Mbepe</t>
  </si>
  <si>
    <t>Tumisang  Segofhi Sono</t>
  </si>
  <si>
    <t>Kedibonye Alidi</t>
  </si>
  <si>
    <t>Makalamabedi</t>
  </si>
  <si>
    <t>Ali Ofentse Kowa</t>
  </si>
  <si>
    <t>Xhomaha Group (Pty) Ltd</t>
  </si>
  <si>
    <t>P.E.J.T Holdings (Pty) Ltd</t>
  </si>
  <si>
    <t>Farm 187-MQ</t>
  </si>
  <si>
    <t>Mpho Boni Sefhemo</t>
  </si>
  <si>
    <t>Deputy Sheriff Leshion Golebeng Lepale</t>
  </si>
  <si>
    <t>Xudum</t>
  </si>
  <si>
    <t>Leading Star (Pty) Ltd</t>
  </si>
  <si>
    <t>Moitse Christos</t>
  </si>
  <si>
    <t>Lonisa Investments (Pty) Ltd</t>
  </si>
  <si>
    <t>Velvet Wave (Pty) Ltd</t>
  </si>
  <si>
    <t>John Kempf</t>
  </si>
  <si>
    <t>Willemina Huma Kempf</t>
  </si>
  <si>
    <t>Tony Oliver Mogorosi</t>
  </si>
  <si>
    <t>Gofaone Monkemedi</t>
  </si>
  <si>
    <t xml:space="preserve">Lesego Masita </t>
  </si>
  <si>
    <t>Mithilesh Ramakar</t>
  </si>
  <si>
    <t>Farm 62-NN</t>
  </si>
  <si>
    <t>Toto Sebetwane Mokabe</t>
  </si>
  <si>
    <t>Tonota Consumers Cooperative Society Limited</t>
  </si>
  <si>
    <t>Fuel in Motion (Pty) Ltd</t>
  </si>
  <si>
    <t>Josephine Moilwa</t>
  </si>
  <si>
    <t>Mann Lenyatso Mogolodi</t>
  </si>
  <si>
    <t>Tersia Cheryl Stellenberg</t>
  </si>
  <si>
    <t>Witnessmarkets (Pty) Ltd</t>
  </si>
  <si>
    <t>Farm 8-NR</t>
  </si>
  <si>
    <t xml:space="preserve">Sediba Robert </t>
  </si>
  <si>
    <t>Segomotso Gabriel Kgwatalala</t>
  </si>
  <si>
    <t>Motloutse</t>
  </si>
  <si>
    <t>Matlapana</t>
  </si>
  <si>
    <t>Lesoma</t>
  </si>
  <si>
    <t>Chobe Land Board</t>
  </si>
  <si>
    <t>Phako Tawana</t>
  </si>
  <si>
    <t>Babedi Tebora Agnes Maripane</t>
  </si>
  <si>
    <t>The Snooz (Pty) Ltd</t>
  </si>
  <si>
    <t>Tebogo Boabewa</t>
  </si>
  <si>
    <t>Lealakanyo Rebabedi Magowe</t>
  </si>
  <si>
    <t>Mataboge Syndicate</t>
  </si>
  <si>
    <t>Zuhmoh Consortium (Pty) Ltd</t>
  </si>
  <si>
    <t>Farm 70-No</t>
  </si>
  <si>
    <t>Boikhuto Keitsile</t>
  </si>
  <si>
    <t>Sarah Kabo</t>
  </si>
  <si>
    <t>Mosiami Dihutso</t>
  </si>
  <si>
    <t>Boingotlo Oaitse</t>
  </si>
  <si>
    <t>Evelyn Mane Feiersinger</t>
  </si>
  <si>
    <t>Lame Modise</t>
  </si>
  <si>
    <t>Lebo Tembwe</t>
  </si>
  <si>
    <t>Half-Moon Agency (Pty) Ltd</t>
  </si>
  <si>
    <t>Bokgoni Holdings (Pty) Ltd</t>
  </si>
  <si>
    <t>Bans Group (Pty) Ltd</t>
  </si>
  <si>
    <t>Chika Owen Kanyenvu</t>
  </si>
  <si>
    <t>artesia</t>
  </si>
  <si>
    <t>Nicolette Venus Nathanson</t>
  </si>
  <si>
    <t>Thandi Joy Kaisara</t>
  </si>
  <si>
    <t>Gladys Gomolemo Tshotlego</t>
  </si>
  <si>
    <t>Dennis Service Station (1976) (Pty) Ltd</t>
  </si>
  <si>
    <t>Raymond Barnwell Watson</t>
  </si>
  <si>
    <t>Keletsositse Mokwapa</t>
  </si>
  <si>
    <t>Jenamiso Daniel</t>
  </si>
  <si>
    <t>Molebi Mabreaden</t>
  </si>
  <si>
    <t>Farm 284-MQ</t>
  </si>
  <si>
    <t>Yvonne Brenda Noble</t>
  </si>
  <si>
    <t>Johanness Theodorus De Vre Van Dyk</t>
  </si>
  <si>
    <t>Farm23-OQ</t>
  </si>
  <si>
    <t>John Zwibili Mosojane</t>
  </si>
  <si>
    <t>North East Council</t>
  </si>
  <si>
    <t>Sebaka Itseyagae</t>
  </si>
  <si>
    <t>Tshenolo Kgakgamatso Pebe</t>
  </si>
  <si>
    <t>Farm 300-OM</t>
  </si>
  <si>
    <t>Loago Mokunki</t>
  </si>
  <si>
    <t>Wisdom Family Trust</t>
  </si>
  <si>
    <t xml:space="preserve">Onkabetse Thabo </t>
  </si>
  <si>
    <t>Kobamelo Hill</t>
  </si>
  <si>
    <t>Farm 138-No</t>
  </si>
  <si>
    <t>Roderick Frank Chakani</t>
  </si>
  <si>
    <t>Katlego Malope</t>
  </si>
  <si>
    <t>Karabo Leburu</t>
  </si>
  <si>
    <t>HSP Family (Pty) Ltd</t>
  </si>
  <si>
    <t>Susan Kenaope</t>
  </si>
  <si>
    <t>Emmanuel Oabona Seane Sedumedi</t>
  </si>
  <si>
    <t>Shashe Mooke</t>
  </si>
  <si>
    <t>Paul Thabo Motshwane</t>
  </si>
  <si>
    <t>Keitumetse Albert</t>
  </si>
  <si>
    <t>Keamogetse Candice Monnatsie</t>
  </si>
  <si>
    <t>Labo Pearl Dikgosi</t>
  </si>
  <si>
    <t>Tabona Matiha</t>
  </si>
  <si>
    <t>Kgalalelo Bido Kanokang</t>
  </si>
  <si>
    <t>Lucien Kasongo Asumani</t>
  </si>
  <si>
    <t>Matlapeng</t>
  </si>
  <si>
    <t>Dr Barbara Ntombi Ngwenya</t>
  </si>
  <si>
    <t>Farm 70-LP</t>
  </si>
  <si>
    <t>Clifford Makhosini</t>
  </si>
  <si>
    <t>Catherine Mpofu</t>
  </si>
  <si>
    <t>Matshelagabedi</t>
  </si>
  <si>
    <t xml:space="preserve">Tshepo Mackean Namane </t>
  </si>
  <si>
    <t>Tiyapo Motsamai</t>
  </si>
  <si>
    <t>Lawrence Olufemi Olatoyinbo</t>
  </si>
  <si>
    <t>Keneilwe Temane</t>
  </si>
  <si>
    <t>Farm 298-MQ</t>
  </si>
  <si>
    <t>Magola Thokweng</t>
  </si>
  <si>
    <t>Onkgopotse Ntibinyane</t>
  </si>
  <si>
    <t>Farm 297-MQ</t>
  </si>
  <si>
    <t>Thapelo Lio Baleseng</t>
  </si>
  <si>
    <t>Gaone Edgar Lekwapa</t>
  </si>
  <si>
    <t>Kagiso Joseph Setlhake</t>
  </si>
  <si>
    <t>Maikutlo Donald Molapisi</t>
  </si>
  <si>
    <t>Freedom Mothudi</t>
  </si>
  <si>
    <t>Letsomo Ramahobo</t>
  </si>
  <si>
    <t>Thatayaone Moshe</t>
  </si>
  <si>
    <t>Ompone Mylord Motogelwa</t>
  </si>
  <si>
    <t>Motshegetsi Myengwa</t>
  </si>
  <si>
    <t>Jennifer Kelebale Makgabenyana</t>
  </si>
  <si>
    <t>Kgosietsile Taolo</t>
  </si>
  <si>
    <t>Kalabella Investments (Pty) Ltd</t>
  </si>
  <si>
    <t>Keedirile Benson Lecage</t>
  </si>
  <si>
    <t>Leonard Malizo July</t>
  </si>
  <si>
    <t>Farm 88-RO</t>
  </si>
  <si>
    <t>Bashir Khan</t>
  </si>
  <si>
    <t>Burlington Investments (Pty) Ltd</t>
  </si>
  <si>
    <t>Khabenyana Phokoje Maphanyane</t>
  </si>
  <si>
    <t>Mesengo Dabutha</t>
  </si>
  <si>
    <t>Mboko Onkarabile Modie</t>
  </si>
  <si>
    <t>Sharp Motlogelwa</t>
  </si>
  <si>
    <t>Isaac Moalosi</t>
  </si>
  <si>
    <t>John Molokomme</t>
  </si>
  <si>
    <t>Ngonie Creations (Pty) Ltd</t>
  </si>
  <si>
    <t xml:space="preserve">Donald Modise Motlageng </t>
  </si>
  <si>
    <t>Farm 6-LO</t>
  </si>
  <si>
    <t>Maoto Mabedi Farm (Pty) Ltd</t>
  </si>
  <si>
    <t>Felix Barodi Kgamane</t>
  </si>
  <si>
    <t>White Coral (Pty) Ltd</t>
  </si>
  <si>
    <t>Mmopa Eleanor Juma</t>
  </si>
  <si>
    <t>Bore Ishmael</t>
  </si>
  <si>
    <t>Proxy Bereau De Change (Pty) Ltd</t>
  </si>
  <si>
    <t>Mompoloki Prince Mosweu</t>
  </si>
  <si>
    <t>Intergral Engineers (Pty) Ltd</t>
  </si>
  <si>
    <t>Teb Properties (Pty) Ltd</t>
  </si>
  <si>
    <t>David Edward Kidd</t>
  </si>
  <si>
    <t>Albert Misani Tshosa</t>
  </si>
  <si>
    <t>Aludolmak Holdings (Pty) Ltd</t>
  </si>
  <si>
    <t>Kabelo Mabua</t>
  </si>
  <si>
    <t>Themeonah (Pty) Ltd</t>
  </si>
  <si>
    <t>Maungo Motlhabi</t>
  </si>
  <si>
    <t>Godfrey Mogorosi</t>
  </si>
  <si>
    <t>Waitse Faine Molefhe</t>
  </si>
  <si>
    <t>One Setlhaolo</t>
  </si>
  <si>
    <t>Egbert Kgang Masunga</t>
  </si>
  <si>
    <t>Nsiiwa Masunga</t>
  </si>
  <si>
    <t>Edith Nfaninyana</t>
  </si>
  <si>
    <t>Sithembiso Pricillah Kediseng</t>
  </si>
  <si>
    <t>Farm 95-OQ</t>
  </si>
  <si>
    <t>Liquidator - Leon Batanayi Mtyambizi</t>
  </si>
  <si>
    <t>Double Nod (Pty) Ltd</t>
  </si>
  <si>
    <t>Pandamatenga</t>
  </si>
  <si>
    <t>Mositi Tinah Pusoloso</t>
  </si>
  <si>
    <t>Bame Nkgare</t>
  </si>
  <si>
    <t>Bayele Enterprises (Pty) Ltd</t>
  </si>
  <si>
    <t>Ramakujane Ramz Mokgotetsi</t>
  </si>
  <si>
    <t>Antonio Dominicus Mkinga</t>
  </si>
  <si>
    <t>Bodiba Service Station (Pty) Ltd</t>
  </si>
  <si>
    <t>Boikano Mosheti</t>
  </si>
  <si>
    <t>Monthusi Simane</t>
  </si>
  <si>
    <t>Kgabyana Veronicah Linchwe</t>
  </si>
  <si>
    <t>Kago Bobo Mongae</t>
  </si>
  <si>
    <t xml:space="preserve">Gladys Mothei </t>
  </si>
  <si>
    <t>Gaokgakala Matlho</t>
  </si>
  <si>
    <t>Mabel Mogogi Mokoto</t>
  </si>
  <si>
    <t>John Morotsi</t>
  </si>
  <si>
    <t xml:space="preserve">Kenny Phuthego </t>
  </si>
  <si>
    <t>Johnathan Tembwe Tembwe</t>
  </si>
  <si>
    <t>Masego Gladys Kgokong</t>
  </si>
  <si>
    <t>Farm 31-QL</t>
  </si>
  <si>
    <t>David John Pryce</t>
  </si>
  <si>
    <t>Gavin Blackbeard</t>
  </si>
  <si>
    <t>Success Liberty (Pty) Ltd</t>
  </si>
  <si>
    <t xml:space="preserve">Bathusi Mmatli </t>
  </si>
  <si>
    <t>Israel Mpugwa</t>
  </si>
  <si>
    <t xml:space="preserve">Mangaliso Dennison </t>
  </si>
  <si>
    <t>Itumeleng Molato</t>
  </si>
  <si>
    <t xml:space="preserve">Gaosenye Lazarus Otsweleng </t>
  </si>
  <si>
    <t>Thapelo Wright Oitsile</t>
  </si>
  <si>
    <t>Bakang Papie Ogotseng</t>
  </si>
  <si>
    <t>CNS Printers (Pty) Ltd</t>
  </si>
  <si>
    <t>Fair Deal Enterprises (Pty) Ltd</t>
  </si>
  <si>
    <t>Farm 4-MN</t>
  </si>
  <si>
    <t>Thema Fredrick Masalila</t>
  </si>
  <si>
    <t>G.P.E. Construction (Pty) Ltd</t>
  </si>
  <si>
    <t>Farm 107-QO</t>
  </si>
  <si>
    <t>Mahutsana Stephen Kemo</t>
  </si>
  <si>
    <t>Brownline Poultry (Pty) Ltd</t>
  </si>
  <si>
    <t>Kebafe Monnana</t>
  </si>
  <si>
    <t>Mothudi Makgale</t>
  </si>
  <si>
    <t>Mandipa Lindiwe Siku</t>
  </si>
  <si>
    <t>Edwarad Maeko</t>
  </si>
  <si>
    <t>Wintage Hotel (Pty) Ltd</t>
  </si>
  <si>
    <t>Farm 163-OM</t>
  </si>
  <si>
    <t>JMP Business Solutions (Pty) Ltd</t>
  </si>
  <si>
    <t>Oreeditse Sola Molebatsi</t>
  </si>
  <si>
    <t>Mpho Selemogo</t>
  </si>
  <si>
    <t>Hlomani Hlomani</t>
  </si>
  <si>
    <t>Cydrotech Investments (Pty) Ltd</t>
  </si>
  <si>
    <t>Tati Land Board</t>
  </si>
  <si>
    <t>Goitsemang Thuoetsile</t>
  </si>
  <si>
    <t>Lavender Sky (Pty) Ltd</t>
  </si>
  <si>
    <t>Farm 210-MP</t>
  </si>
  <si>
    <t xml:space="preserve">Gosentsemang Frank </t>
  </si>
  <si>
    <t>Gaolathe Kenosi</t>
  </si>
  <si>
    <t>Joseph Kabo Motlhabane</t>
  </si>
  <si>
    <t>Boipuso Matlhogonolo</t>
  </si>
  <si>
    <t>Mbaki Delu</t>
  </si>
  <si>
    <t>Thamalakane Homes (Pty) Ltd</t>
  </si>
  <si>
    <t>Joseph Elizeri Mbaiwa</t>
  </si>
  <si>
    <t>Farm 386-LP</t>
  </si>
  <si>
    <t xml:space="preserve">Rantsiapana Moeteledi </t>
  </si>
  <si>
    <t>Balekodi John</t>
  </si>
  <si>
    <t>Noeline Simangalisiwe Ndaba</t>
  </si>
  <si>
    <t>Mercy Ditsapelo Mpule Kajane</t>
  </si>
  <si>
    <t>Sethunya Rose Thamage</t>
  </si>
  <si>
    <t>Boitumelo  Shinoh Bane</t>
  </si>
  <si>
    <t>Ntsatsi Holdings (Pty) Ltd</t>
  </si>
  <si>
    <t>Tom Lebang Volleberegt</t>
  </si>
  <si>
    <t>Green Lark (Pty) Ltd</t>
  </si>
  <si>
    <t>Pointer Promotions (Pty) Ltd</t>
  </si>
  <si>
    <t>Mogolo Sechube</t>
  </si>
  <si>
    <t xml:space="preserve">Sedibana Mildred Phiri </t>
  </si>
  <si>
    <t>Ken-Rancho Investments (Pty)Ltd</t>
  </si>
  <si>
    <t xml:space="preserve">Rose Otsetswe Machai </t>
  </si>
  <si>
    <t xml:space="preserve">Neo Sekai </t>
  </si>
  <si>
    <t>Farm 59-LP</t>
  </si>
  <si>
    <t>Onalethata Kambai</t>
  </si>
  <si>
    <t>Robert Winny Stone</t>
  </si>
  <si>
    <t xml:space="preserve">Maoseta Motshidiemang </t>
  </si>
  <si>
    <t>Elisa Chawangwa Goitsemang</t>
  </si>
  <si>
    <t xml:space="preserve">Letsibogo Conrad Moalosi </t>
  </si>
  <si>
    <t>Tiro Molebatsi</t>
  </si>
  <si>
    <t>Farm 875-NQ</t>
  </si>
  <si>
    <t>Boitumelo Mompe</t>
  </si>
  <si>
    <t>Dorothea Punaka Lekwape</t>
  </si>
  <si>
    <t>Kolobetso Motswadi</t>
  </si>
  <si>
    <t>Kgotso Motswadi</t>
  </si>
  <si>
    <t xml:space="preserve">Misani Blessed Bafana </t>
  </si>
  <si>
    <t>Fernando Tapologo Siamisang</t>
  </si>
  <si>
    <t>Onosi Molotsi</t>
  </si>
  <si>
    <t>Tebogo Setimela</t>
  </si>
  <si>
    <t>Loeto Mazhani</t>
  </si>
  <si>
    <t>Dati Housing (Pty) Ltd</t>
  </si>
  <si>
    <t>Richard Neo Koogotsitse</t>
  </si>
  <si>
    <t>Deputy Sheriff Gaone William Ratsoma</t>
  </si>
  <si>
    <t>Engliton Investments (Pty) Ltd</t>
  </si>
  <si>
    <t xml:space="preserve">Constance Simon Chanda </t>
  </si>
  <si>
    <t>Dorcas Nonofo Moyo</t>
  </si>
  <si>
    <t xml:space="preserve">Mmualebe Kganetso </t>
  </si>
  <si>
    <t>Keolebogile Winnie Ntlole</t>
  </si>
  <si>
    <t>Mosu</t>
  </si>
  <si>
    <t>Farm 295-PM</t>
  </si>
  <si>
    <t>Pite-Nange (Pty)Ltd</t>
  </si>
  <si>
    <t>Evandale (Pty) Ltd</t>
  </si>
  <si>
    <t>Sexaxa</t>
  </si>
  <si>
    <t>Collen Koone Diane</t>
  </si>
  <si>
    <t>Thato Zambo</t>
  </si>
  <si>
    <t>Beverley Jean Norton</t>
  </si>
  <si>
    <t>Neil Patrick</t>
  </si>
  <si>
    <t>Lecheng</t>
  </si>
  <si>
    <t>Rejoice Nnanao Gabolekane</t>
  </si>
  <si>
    <t>Amantle Balang</t>
  </si>
  <si>
    <t>Ookame Khuwa</t>
  </si>
  <si>
    <t>Motlhaleemang Molapisi</t>
  </si>
  <si>
    <t>Felix Tumelo Bashapi</t>
  </si>
  <si>
    <t>Thato Keabona Mmemme Bogopa</t>
  </si>
  <si>
    <t>Kobamelo Modise</t>
  </si>
  <si>
    <t>Tyre World (Pty) Ltd</t>
  </si>
  <si>
    <t>Patrice Kgosiejang Mmolainyane</t>
  </si>
  <si>
    <t>Mogobe Incorporate (Pty) Ltd</t>
  </si>
  <si>
    <t>Farm 84-MQ</t>
  </si>
  <si>
    <t>Matsapa Justice Motswetla</t>
  </si>
  <si>
    <t>Mwamba Bwalya Nsebula</t>
  </si>
  <si>
    <t>Cosmos Enterprises (Pty) Ltd</t>
  </si>
  <si>
    <t>UN-Scathed Enterprises</t>
  </si>
  <si>
    <t>Portia Stone</t>
  </si>
  <si>
    <t>Phetso Motsumi</t>
  </si>
  <si>
    <t>Motsumi Pholo</t>
  </si>
  <si>
    <t xml:space="preserve">Dimakatso Senjoba </t>
  </si>
  <si>
    <t>Ernest Ndiya Kombani</t>
  </si>
  <si>
    <t>Taelo Kombani</t>
  </si>
  <si>
    <t>Farm 714-NQ</t>
  </si>
  <si>
    <t>Flociah Malebogo Sekgwathe</t>
  </si>
  <si>
    <t>Thobae Brothers (Pty) Ltd</t>
  </si>
  <si>
    <t>Pretty Mabure Makhumalo</t>
  </si>
  <si>
    <t>Cecilia Masego Molatlhegi</t>
  </si>
  <si>
    <t xml:space="preserve">Seneo Victor Morwaeng </t>
  </si>
  <si>
    <t>Kebaemetse Othomile</t>
  </si>
  <si>
    <t xml:space="preserve">Oteng Kenny Itseng </t>
  </si>
  <si>
    <t>Boitshoko Isaac</t>
  </si>
  <si>
    <t>Andrew Tswelelo Shashane</t>
  </si>
  <si>
    <t>Meempat Ramankuttan Shankar</t>
  </si>
  <si>
    <t>Molebi Phuthego</t>
  </si>
  <si>
    <t>Wit Rose Enterprises (Pty) Ltd</t>
  </si>
  <si>
    <t>Abraham Ihako Simasiku</t>
  </si>
  <si>
    <t>Edward Masego Magosi</t>
  </si>
  <si>
    <t>Mmammu Gaborone</t>
  </si>
  <si>
    <t>T.M.P. Holdings (Pty) Ltd</t>
  </si>
  <si>
    <t xml:space="preserve">Gaothokwe Magola </t>
  </si>
  <si>
    <t>Goitseone Molathiwa</t>
  </si>
  <si>
    <t>Keitsapile Jennifer Gopolang</t>
  </si>
  <si>
    <t>Tirelo Omphile Bathobakae</t>
  </si>
  <si>
    <t>Ditiho Sekuni</t>
  </si>
  <si>
    <t>Kago Magapa</t>
  </si>
  <si>
    <t>Kopano Katokato Freeman</t>
  </si>
  <si>
    <t>Cudgel (Pty) Ltd</t>
  </si>
  <si>
    <t>Farm 35-QL</t>
  </si>
  <si>
    <t xml:space="preserve">Molatedi Motshebe </t>
  </si>
  <si>
    <t>Wyperfield Investments (Pty) Ltd</t>
  </si>
  <si>
    <t xml:space="preserve">Eretsha </t>
  </si>
  <si>
    <t>Thengani Princess Khata</t>
  </si>
  <si>
    <t>Lucretia Thateng Phillemon-Motsu</t>
  </si>
  <si>
    <t>Mothusi Bryson Lekgetho</t>
  </si>
  <si>
    <t xml:space="preserve">Boitumelo Rabantheng </t>
  </si>
  <si>
    <t>Thulaganyo Alane Waboraro Molebatsi</t>
  </si>
  <si>
    <t>Sarah Mosidi Passman</t>
  </si>
  <si>
    <t>Jane Kgomo</t>
  </si>
  <si>
    <t>Farm 361-MP</t>
  </si>
  <si>
    <t>Gadfi Mogwera</t>
  </si>
  <si>
    <t>Gabofole Fankie Kokoro</t>
  </si>
  <si>
    <t xml:space="preserve">Kebaiphe Motsumi </t>
  </si>
  <si>
    <t>Andez Ventures Proprietary Limited</t>
  </si>
  <si>
    <t>Farm 158-MP</t>
  </si>
  <si>
    <t>Queen Khame</t>
  </si>
  <si>
    <t>Socca Sello Alexander Moruakgomo</t>
  </si>
  <si>
    <t>Edward Al Griffiths</t>
  </si>
  <si>
    <t xml:space="preserve"> </t>
  </si>
  <si>
    <t>Plot 25609 Holdings (Pty) Ltd</t>
  </si>
  <si>
    <t>Farm 14-MN</t>
  </si>
  <si>
    <t xml:space="preserve">Motshereganyi Phokoletso </t>
  </si>
  <si>
    <t>Koylker (Pty) Ltd</t>
  </si>
  <si>
    <t>Reginald Matlhathini Keatlhotswe</t>
  </si>
  <si>
    <t>Goiteone Mosarwe</t>
  </si>
  <si>
    <t xml:space="preserve">Matshidiso Oabile </t>
  </si>
  <si>
    <t>David Mogomotsi Masalela</t>
  </si>
  <si>
    <t xml:space="preserve">Diana Moremi </t>
  </si>
  <si>
    <t>Goitseone Jessica Kehathilwe</t>
  </si>
  <si>
    <t>Farm 180-NO</t>
  </si>
  <si>
    <t>Kebaabetswe Monica Kenneth</t>
  </si>
  <si>
    <t>David Stop Kgoboko</t>
  </si>
  <si>
    <t xml:space="preserve">Tsaone Tebagano </t>
  </si>
  <si>
    <t>Lefatshe Thabano</t>
  </si>
  <si>
    <t>Kabo Timothy Moagi</t>
  </si>
  <si>
    <t>Obonetse Ofentse</t>
  </si>
  <si>
    <t>Balang Mmantlhako Mohlotsane</t>
  </si>
  <si>
    <t>Oteng Hazel Sebobi</t>
  </si>
  <si>
    <t>Farm 88-LP</t>
  </si>
  <si>
    <t>Aggrey Matong Moletsane</t>
  </si>
  <si>
    <t>Michael Kgosi Diteko</t>
  </si>
  <si>
    <t>Antantica Holdings (Pty) Ltd</t>
  </si>
  <si>
    <t>Black Stig (Pty) Ltd</t>
  </si>
  <si>
    <t>Mmopi Mmopi</t>
  </si>
  <si>
    <t>Agnes Talane Mosarwe</t>
  </si>
  <si>
    <t>Spyros Nicolaou</t>
  </si>
  <si>
    <t>Theves (Pty) Ltd</t>
  </si>
  <si>
    <t>Rebecca Lesego Kgosi</t>
  </si>
  <si>
    <t xml:space="preserve">Lebogang Molatedi </t>
  </si>
  <si>
    <t>Mpho Mokoti</t>
  </si>
  <si>
    <t>Delta Palms (Pty) Ltd</t>
  </si>
  <si>
    <t>Tsaone Gaborone</t>
  </si>
  <si>
    <t>Farm 148-NO</t>
  </si>
  <si>
    <t xml:space="preserve">Baendi Kelebogile Makakane </t>
  </si>
  <si>
    <t>Gosalamang Mosarwa</t>
  </si>
  <si>
    <t>Cash Bazaar Holdings (Pty) Ltd</t>
  </si>
  <si>
    <t>New African (Pty) Ltd</t>
  </si>
  <si>
    <t>Monkgogi Goepamang</t>
  </si>
  <si>
    <t>Bopeu Services (Pty) Ltd</t>
  </si>
  <si>
    <t>Ann Riggs (Pty) Ltd</t>
  </si>
  <si>
    <t>Shifting Sands Services (Pty) Ltd</t>
  </si>
  <si>
    <t xml:space="preserve">Manyando Catherine Mowa </t>
  </si>
  <si>
    <t>May Hoo Na (Pty) Ltd</t>
  </si>
  <si>
    <t>Maggie Enterprises (Pty) Ltd</t>
  </si>
  <si>
    <t>Lenna Basalumi</t>
  </si>
  <si>
    <t>Farm 202-MO</t>
  </si>
  <si>
    <t>Reginald Ratshosa</t>
  </si>
  <si>
    <t>Oagile Merafhe</t>
  </si>
  <si>
    <t>Farm 501-LP</t>
  </si>
  <si>
    <t>Rote Consultants &amp; Engineering (Pty) Ltd</t>
  </si>
  <si>
    <t>Gobonamang Buru</t>
  </si>
  <si>
    <t>Unami Bhuka</t>
  </si>
  <si>
    <t>Temo Tebogo Tomeletso</t>
  </si>
  <si>
    <t>Farm 11-MP</t>
  </si>
  <si>
    <t>Emang Motlhabane Maphanyane</t>
  </si>
  <si>
    <t>Ngwato Land Board</t>
  </si>
  <si>
    <t>Jus Posh Investments (Pty) Ltd</t>
  </si>
  <si>
    <t>Letlole La Rona</t>
  </si>
  <si>
    <t>Exotrade Enterprising ( Pty) Ltd</t>
  </si>
  <si>
    <t>Farm 112-MO</t>
  </si>
  <si>
    <t xml:space="preserve">Habee Losika Phillip Shashane </t>
  </si>
  <si>
    <t>Babotlhale Yamodimo Shashane</t>
  </si>
  <si>
    <t>Elite Great (Pty) Ltd</t>
  </si>
  <si>
    <t>Gakelebale Mokobi</t>
  </si>
  <si>
    <t>Vocal-On-Act Investments (Pty) Ltd</t>
  </si>
  <si>
    <t>Pelokgale Sewela</t>
  </si>
  <si>
    <t xml:space="preserve">Mpho Moseki </t>
  </si>
  <si>
    <t xml:space="preserve">Keitumetse Kelesego Wright </t>
  </si>
  <si>
    <t>Red Marlin (Pty) Ltd</t>
  </si>
  <si>
    <t>Farm 146-MP</t>
  </si>
  <si>
    <t>George Tolman Barnwell Watson</t>
  </si>
  <si>
    <t>Galino Invest (Pty) Ltd</t>
  </si>
  <si>
    <t>Ndiye Gibson Nsimbi</t>
  </si>
  <si>
    <t>Farm 192-MO</t>
  </si>
  <si>
    <t>Baatweng Mabihi</t>
  </si>
  <si>
    <t>Business Warriors Botswana (Pty) Ltd</t>
  </si>
  <si>
    <t>Kagiso Tshebo</t>
  </si>
  <si>
    <t>Susan Margret Ringrose</t>
  </si>
  <si>
    <t>Salt Levels (Pty) Ltd</t>
  </si>
  <si>
    <t>Farm 53-OM</t>
  </si>
  <si>
    <t>Margret Vanderwesthizen</t>
  </si>
  <si>
    <t>Ganse (Pty) Ltd</t>
  </si>
  <si>
    <t>Farm 382-NQ</t>
  </si>
  <si>
    <t>Bicky Larona Mashiakgomo</t>
  </si>
  <si>
    <t>Cosmos Sewagodimo</t>
  </si>
  <si>
    <t>Aer Kavango (Pty) Ltd</t>
  </si>
  <si>
    <t>Trade Royals (Pty) Ltd</t>
  </si>
  <si>
    <t>Charles Tlagae</t>
  </si>
  <si>
    <t>Farm 71-LP</t>
  </si>
  <si>
    <t>Buzinessmandate (Pty) Ltd</t>
  </si>
  <si>
    <t>Farm 158-NO</t>
  </si>
  <si>
    <t>Mosetsana Nthoiwa</t>
  </si>
  <si>
    <t>Tsholofelo Sewawa</t>
  </si>
  <si>
    <t xml:space="preserve">Moeteledi  George </t>
  </si>
  <si>
    <t>Gotshegwang Maswabi</t>
  </si>
  <si>
    <t>Galetualo Lubinda</t>
  </si>
  <si>
    <t xml:space="preserve">Segolame Nkanyiwa </t>
  </si>
  <si>
    <t>Kedumetse Bafenyi</t>
  </si>
  <si>
    <t>Bella Vita Adventures (Pty) Ltd</t>
  </si>
  <si>
    <t>Okavango Aluminium Fabricators (Pty) Ltd</t>
  </si>
  <si>
    <t>Tsholofelo Masole</t>
  </si>
  <si>
    <t>Letsweletse Masole</t>
  </si>
  <si>
    <t xml:space="preserve">Mosupi Masole </t>
  </si>
  <si>
    <t>Bajaj Auto (Pty) Ltd</t>
  </si>
  <si>
    <t>Tsaone Tshotlego Mazebedi</t>
  </si>
  <si>
    <t>Farm 62-OM</t>
  </si>
  <si>
    <t>Margaret Vanderwesthuzen</t>
  </si>
  <si>
    <t>Cober Dee &amp; K.Nnana Investments (Pty) Ltd</t>
  </si>
  <si>
    <t>Bright Moagi</t>
  </si>
  <si>
    <t>Motswedi Obusitse</t>
  </si>
  <si>
    <t>Nazeer Hikmet Khan</t>
  </si>
  <si>
    <t>Topisi</t>
  </si>
  <si>
    <t>Modise Balopi</t>
  </si>
  <si>
    <t xml:space="preserve">Moses Kagiso Keetile </t>
  </si>
  <si>
    <t>Land Mart Enterprises (Pty) Ltd</t>
  </si>
  <si>
    <t>Skip Hire (Pty) Ltd</t>
  </si>
  <si>
    <t>H.W. Equator Enterprises (Pty) Ltd</t>
  </si>
  <si>
    <t>Mompoloki Majoo</t>
  </si>
  <si>
    <t>Moagi Mmolawa</t>
  </si>
  <si>
    <t xml:space="preserve">Dolly Ntiileng Ditshwene </t>
  </si>
  <si>
    <t>Seretse Peter Khama</t>
  </si>
  <si>
    <t xml:space="preserve">Gomotsegang Godisang </t>
  </si>
  <si>
    <t>Motswere Resort (Pty) Ltd</t>
  </si>
  <si>
    <t>Regomoditswe Mogomotsi Amosele</t>
  </si>
  <si>
    <t>Ogannwe Tsimane Molenga</t>
  </si>
  <si>
    <t>Molelekwa Ramokgalo</t>
  </si>
  <si>
    <t>Samuel Maeka</t>
  </si>
  <si>
    <t>Lorato Khimbele</t>
  </si>
  <si>
    <t>Donald Oga Lesetedi</t>
  </si>
  <si>
    <t>Matlhogonolo Phineas Phuthego</t>
  </si>
  <si>
    <t>Oganeditse Peter</t>
  </si>
  <si>
    <t>Estinah Kenosi Batlhoki</t>
  </si>
  <si>
    <t>Johnson Chengeta</t>
  </si>
  <si>
    <t>Farm 76-RO</t>
  </si>
  <si>
    <t>Prestigiuos Chobe Investments (Pty) Ltd</t>
  </si>
  <si>
    <t xml:space="preserve">Ontekotse Masedi </t>
  </si>
  <si>
    <t xml:space="preserve">Molelekwa Ramokgalo </t>
  </si>
  <si>
    <t xml:space="preserve">Patrick Moeteledi Kgari </t>
  </si>
  <si>
    <t>Meshack Bushie Motswagole</t>
  </si>
  <si>
    <t>Sejamme Bontshitswe</t>
  </si>
  <si>
    <t>TlalampeBontshitswe</t>
  </si>
  <si>
    <t>Dog Star Developments (Pty) Ltd</t>
  </si>
  <si>
    <t>Legacy Reserves (Pty) Ltd</t>
  </si>
  <si>
    <t>Odirilwe Gabototwe</t>
  </si>
  <si>
    <t>Kebeile Maruping</t>
  </si>
  <si>
    <t>Bateedzi Motale Bachopi</t>
  </si>
  <si>
    <t>hainaveld</t>
  </si>
  <si>
    <t>Sihle Ncube</t>
  </si>
  <si>
    <t>Business Surge (Pty) Ltd</t>
  </si>
  <si>
    <t>Scott Montgomery</t>
  </si>
  <si>
    <t>Ontibile Tenette Dingert</t>
  </si>
  <si>
    <t xml:space="preserve">Neo Prudence Phillip Dihawa </t>
  </si>
  <si>
    <t>Olefile Ramogotsi Ramogotsi</t>
  </si>
  <si>
    <t>Sujuel Investments (Pty) Ltd</t>
  </si>
  <si>
    <t xml:space="preserve">Josephart Joe Dema </t>
  </si>
  <si>
    <t>Boikhutso Mechidi</t>
  </si>
  <si>
    <t>Evelyn Moseki</t>
  </si>
  <si>
    <t>Masego Lentswe</t>
  </si>
  <si>
    <t>Deputy Sheriff James Debrain Moyo</t>
  </si>
  <si>
    <t>Munyaka Wadaira Mcelwain Makunyana</t>
  </si>
  <si>
    <t>Dawn Pauline Crewe</t>
  </si>
  <si>
    <t xml:space="preserve">Thelma Sharon Morupisi </t>
  </si>
  <si>
    <t>Musa Wenkosi Dube</t>
  </si>
  <si>
    <t>Paramount Management Consultants (Pty) Ltd</t>
  </si>
  <si>
    <t>Meringue Holdings (Pty) Ltd</t>
  </si>
  <si>
    <t>Farm 23-LO</t>
  </si>
  <si>
    <t>Tautona Tom Gaosiiwe</t>
  </si>
  <si>
    <t>Mattews Lempehu</t>
  </si>
  <si>
    <t>Lesedi Tutu Dollar Nelson</t>
  </si>
  <si>
    <t>Palapye Hardware (Pty) Ltd</t>
  </si>
  <si>
    <t>Hudson Bakgadi Gaeratwe</t>
  </si>
  <si>
    <t>Joyce Setimela</t>
  </si>
  <si>
    <t>Reuben Sego</t>
  </si>
  <si>
    <t>Tsutsubega</t>
  </si>
  <si>
    <t>Seruto Manyema</t>
  </si>
  <si>
    <t>Duck Nest (Pty) Ltd</t>
  </si>
  <si>
    <t>Ntshemang Gaboekae</t>
  </si>
  <si>
    <t>Nametso Ntshemang</t>
  </si>
  <si>
    <t>Michael Flexi Kolo</t>
  </si>
  <si>
    <t xml:space="preserve">Olebile Pungie Joseph </t>
  </si>
  <si>
    <t>Farm 153-MO</t>
  </si>
  <si>
    <t>Moruti &amp; Moruti Ranching (Pty) Ltd</t>
  </si>
  <si>
    <t>Fanazi Intergrated Farming (Pty) Ltd</t>
  </si>
  <si>
    <t>MC Holdings (Pty) Ltd</t>
  </si>
  <si>
    <t>Brisk Ventures (Pty) Ltd</t>
  </si>
  <si>
    <t>Tebogo Mmathari Dintsi</t>
  </si>
  <si>
    <t>Neo Patricia Kealotswe</t>
  </si>
  <si>
    <t>Nkoke Tshupo</t>
  </si>
  <si>
    <t>Farm 77-NQ</t>
  </si>
  <si>
    <t>Sam Estate Land Company (Pty) Ltd</t>
  </si>
  <si>
    <t>Botha Vosloo</t>
  </si>
  <si>
    <t>Farm 62-NO</t>
  </si>
  <si>
    <t>Ntombi Violet Modise</t>
  </si>
  <si>
    <t>Olefile Mashabila</t>
  </si>
  <si>
    <t>Robert Keneilwe Morris</t>
  </si>
  <si>
    <t>Seokodi Makgobi</t>
  </si>
  <si>
    <t>Mooketsi Raboijane</t>
  </si>
  <si>
    <t>Hillman Consultants (Pty) Ltd</t>
  </si>
  <si>
    <t xml:space="preserve">Tsabatho Doreen Rantaung </t>
  </si>
  <si>
    <t>Baintlafatsi Gonnetsweng</t>
  </si>
  <si>
    <t>Aboetsemang Kealotswe</t>
  </si>
  <si>
    <t>Gape Morake</t>
  </si>
  <si>
    <t>Galefenye Melandre Kaisara</t>
  </si>
  <si>
    <t>Manoashe (Pty) Ltd</t>
  </si>
  <si>
    <t>Farm 103-MO</t>
  </si>
  <si>
    <t>Goleele Mosinyi</t>
  </si>
  <si>
    <t>Bonolo Gababotswe</t>
  </si>
  <si>
    <t>Modern Auto Motors (Pty) Ltd</t>
  </si>
  <si>
    <t>Israel Jobah Motlhale</t>
  </si>
  <si>
    <t>Okganetse Sebombo</t>
  </si>
  <si>
    <t>Iphitlhe Funeral Parlor (Pty) Ltd</t>
  </si>
  <si>
    <t>Harold Tumo Ntsatsi</t>
  </si>
  <si>
    <t>Segametsi Kelapile</t>
  </si>
  <si>
    <t>Joel Keo thokile</t>
  </si>
  <si>
    <t>Duck Pond Enterprises (Pty) Ltd</t>
  </si>
  <si>
    <t>Gamulangu Matenge</t>
  </si>
  <si>
    <t>Spring Harvest (Pty) Ltd</t>
  </si>
  <si>
    <t>Farm 70-NN</t>
  </si>
  <si>
    <t>Jaccheb Holdings (Pty) Ltd</t>
  </si>
  <si>
    <t>Odigile Gaolaolwe</t>
  </si>
  <si>
    <t>Moruthwane Ventures (Pty) Ltd</t>
  </si>
  <si>
    <t>Mosele General Dealer (Pty) Ltd</t>
  </si>
  <si>
    <t>Lydia Dolen Chitonho</t>
  </si>
  <si>
    <t>Caroline Bafedile Kgathi</t>
  </si>
  <si>
    <t>Farm 353-MQ</t>
  </si>
  <si>
    <t xml:space="preserve">Isaac Boyce Itheetseng </t>
  </si>
  <si>
    <t>Thabiso Mphoobuile Maupong</t>
  </si>
  <si>
    <t>Mattaa Nevin Yuyi</t>
  </si>
  <si>
    <t>Spring Thorns Projects (Pty) Ltd</t>
  </si>
  <si>
    <t>Farm 85-NQ</t>
  </si>
  <si>
    <t>Twiceshine Enterprises (Pty) Ltd</t>
  </si>
  <si>
    <t>Puma Energy Botswana ( Pty) Ltd</t>
  </si>
  <si>
    <t xml:space="preserve">Chedza Mothotho </t>
  </si>
  <si>
    <t>Lesego Busang</t>
  </si>
  <si>
    <t>Lebogang Mascarenhas</t>
  </si>
  <si>
    <t>Candy Eileen Mascarenhas</t>
  </si>
  <si>
    <t>Catherine Rachere</t>
  </si>
  <si>
    <t>Ketshele Gakepina</t>
  </si>
  <si>
    <t>Border Jumpers Expeditions (Pty) Ltd</t>
  </si>
  <si>
    <t>Adil Enterprises (Pty) Ltd</t>
  </si>
  <si>
    <t>Jubra Enterprises (Pty) Ltd</t>
  </si>
  <si>
    <t>Nesas Surveying (Pty) Ltd</t>
  </si>
  <si>
    <t>Koziba Kaone Moatswi</t>
  </si>
  <si>
    <t>Dine Selootso</t>
  </si>
  <si>
    <t>Julian Ratsie Selootso</t>
  </si>
  <si>
    <t>Mpho Manowe</t>
  </si>
  <si>
    <t>Gofaone Magamole</t>
  </si>
  <si>
    <t>Wealth-Gate (Pty) Ltd</t>
  </si>
  <si>
    <t>General Warren Makgasa</t>
  </si>
  <si>
    <t xml:space="preserve">Residential </t>
  </si>
  <si>
    <t>Vacant</t>
  </si>
  <si>
    <t>Agricultural</t>
  </si>
  <si>
    <t>Commercial</t>
  </si>
  <si>
    <t>Developed</t>
  </si>
  <si>
    <t>Chimochima</t>
  </si>
  <si>
    <t>SalePrice2</t>
  </si>
  <si>
    <t>Column1</t>
  </si>
  <si>
    <t>Column2</t>
  </si>
  <si>
    <t>UNION SELECT UUID(),'08d780ed-ead5-f12a-1dfa-8ceaf7bfcbb2','2020-04-4 15:00:00','08d780ed-ead5-f12a-1dfa-8ceaf7bfcbb2','2020-04-04 15:00:00',0,2,'</t>
  </si>
  <si>
    <t>',</t>
  </si>
  <si>
    <t>SalePrice3</t>
  </si>
  <si>
    <t>,</t>
  </si>
  <si>
    <t>Column3</t>
  </si>
  <si>
    <t>Residential</t>
  </si>
  <si>
    <t>Industrial</t>
  </si>
  <si>
    <t>Tourism</t>
  </si>
  <si>
    <t>Civic &amp; Community</t>
  </si>
  <si>
    <t>Column4</t>
  </si>
  <si>
    <t>Incomplete = 3</t>
  </si>
  <si>
    <t>HighIncome</t>
  </si>
  <si>
    <t>MiddleIncome</t>
  </si>
  <si>
    <t>LowIncome</t>
  </si>
  <si>
    <t>Column5</t>
  </si>
  <si>
    <t>,'</t>
  </si>
  <si>
    <t>Column6</t>
  </si>
  <si>
    <t>','</t>
  </si>
  <si>
    <t>Column7</t>
  </si>
  <si>
    <t>Column8</t>
  </si>
  <si>
    <t>'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</si>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</sst>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/mm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1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6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 wrapText="1"/>
    </xf>
    <xf numFmtId="0" fontId="20" fillId="0" borderId="10" xfId="0" applyFont="1" applyBorder="1" applyAlignment="1">
      <alignment horizontal="right"/>
    </xf>
    <xf numFmtId="0" fontId="19" fillId="0" borderId="11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4" fontId="0" fillId="0" borderId="0" xfId="0" applyNumberFormat="1"/>
    <xf numFmtId="4" fontId="19" fillId="0" borderId="10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8" fillId="4" borderId="0" xfId="8"/>
    <xf numFmtId="0" fontId="8" fillId="4" borderId="13" xfId="8" applyBorder="1" applyAlignment="1">
      <alignment horizontal="center" vertical="center" wrapText="1"/>
    </xf>
    <xf numFmtId="0" fontId="8" fillId="4" borderId="10" xfId="8" applyBorder="1" applyAlignment="1">
      <alignment horizontal="center" vertical="center" wrapText="1"/>
    </xf>
    <xf numFmtId="0" fontId="8" fillId="4" borderId="10" xfId="8" applyBorder="1" applyAlignment="1">
      <alignment vertical="center" wrapText="1"/>
    </xf>
    <xf numFmtId="4" fontId="19" fillId="0" borderId="0" xfId="0" applyNumberFormat="1" applyFont="1" applyBorder="1" applyAlignment="1">
      <alignment horizontal="right" vertical="center" wrapText="1"/>
    </xf>
    <xf numFmtId="4" fontId="0" fillId="0" borderId="0" xfId="0" applyNumberFormat="1" applyBorder="1"/>
    <xf numFmtId="0" fontId="0" fillId="0" borderId="0" xfId="0" applyBorder="1"/>
    <xf numFmtId="4" fontId="0" fillId="0" borderId="0" xfId="0" applyNumberFormat="1" applyBorder="1" applyAlignment="1">
      <alignment horizontal="right"/>
    </xf>
    <xf numFmtId="0" fontId="21" fillId="0" borderId="12" xfId="0" applyFont="1" applyFill="1" applyBorder="1" applyAlignment="1">
      <alignment vertical="center" wrapText="1"/>
    </xf>
    <xf numFmtId="4" fontId="0" fillId="0" borderId="0" xfId="0" applyNumberFormat="1" applyAlignment="1">
      <alignment horizontal="right"/>
    </xf>
    <xf numFmtId="0" fontId="21" fillId="0" borderId="11" xfId="0" applyFont="1" applyFill="1" applyBorder="1" applyAlignment="1">
      <alignment vertical="center" wrapText="1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8" fillId="4" borderId="0" xfId="8" applyBorder="1"/>
    <xf numFmtId="0" fontId="21" fillId="0" borderId="11" xfId="0" applyFont="1" applyFill="1" applyBorder="1" applyAlignment="1">
      <alignment horizontal="right" vertical="center" wrapText="1"/>
    </xf>
    <xf numFmtId="164" fontId="8" fillId="4" borderId="0" xfId="8" applyNumberFormat="1" applyAlignment="1">
      <alignment horizontal="right"/>
    </xf>
    <xf numFmtId="0" fontId="19" fillId="0" borderId="11" xfId="0" applyFont="1" applyBorder="1" applyAlignment="1">
      <alignment vertical="center" wrapText="1"/>
    </xf>
    <xf numFmtId="0" fontId="19" fillId="0" borderId="11" xfId="0" applyFont="1" applyFill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left" vertical="center" wrapText="1"/>
    </xf>
    <xf numFmtId="0" fontId="19" fillId="0" borderId="0" xfId="0" applyFont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8" fillId="4" borderId="0" xfId="8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right" vertical="center" wrapText="1"/>
    </xf>
    <xf numFmtId="2" fontId="0" fillId="0" borderId="0" xfId="0" applyNumberFormat="1" applyBorder="1"/>
    <xf numFmtId="0" fontId="19" fillId="0" borderId="0" xfId="0" applyFont="1" applyFill="1" applyAlignment="1">
      <alignment vertical="center" wrapText="1"/>
    </xf>
    <xf numFmtId="0" fontId="0" fillId="0" borderId="0" xfId="0" applyFont="1"/>
    <xf numFmtId="0" fontId="21" fillId="34" borderId="11" xfId="0" applyFont="1" applyFill="1" applyBorder="1" applyAlignment="1">
      <alignment horizontal="right" vertical="center" wrapText="1"/>
    </xf>
    <xf numFmtId="0" fontId="19" fillId="34" borderId="11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right" vertical="center" wrapText="1"/>
    </xf>
    <xf numFmtId="0" fontId="23" fillId="33" borderId="0" xfId="0" applyFont="1" applyFill="1" applyBorder="1"/>
    <xf numFmtId="17" fontId="21" fillId="0" borderId="11" xfId="0" applyNumberFormat="1" applyFont="1" applyFill="1" applyBorder="1" applyAlignment="1">
      <alignment horizontal="right" vertical="center" wrapText="1"/>
    </xf>
    <xf numFmtId="16" fontId="21" fillId="0" borderId="11" xfId="0" applyNumberFormat="1" applyFont="1" applyFill="1" applyBorder="1" applyAlignment="1">
      <alignment horizontal="righ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64" fontId="8" fillId="34" borderId="15" xfId="8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24" fillId="0" borderId="0" xfId="0" applyFont="1"/>
    <xf numFmtId="0" fontId="18" fillId="0" borderId="10" xfId="0" applyFont="1" applyBorder="1" applyAlignment="1">
      <alignment horizontal="center" vertical="center" wrapText="1"/>
    </xf>
    <xf numFmtId="0" fontId="0" fillId="0" borderId="16" xfId="0" applyFont="1" applyBorder="1"/>
    <xf numFmtId="0" fontId="0" fillId="0" borderId="17" xfId="0" applyFont="1" applyBorder="1"/>
    <xf numFmtId="164" fontId="8" fillId="4" borderId="15" xfId="8" applyNumberFormat="1" applyFont="1" applyFill="1" applyBorder="1" applyAlignment="1">
      <alignment horizontal="right"/>
    </xf>
    <xf numFmtId="0" fontId="8" fillId="4" borderId="16" xfId="8" applyFont="1" applyFill="1" applyBorder="1"/>
    <xf numFmtId="0" fontId="0" fillId="0" borderId="16" xfId="0" applyFont="1" applyBorder="1" applyAlignment="1">
      <alignment horizontal="right"/>
    </xf>
    <xf numFmtId="0" fontId="19" fillId="0" borderId="18" xfId="0" applyFont="1" applyBorder="1" applyAlignment="1">
      <alignment vertical="center" wrapText="1"/>
    </xf>
    <xf numFmtId="164" fontId="8" fillId="4" borderId="16" xfId="8" applyNumberFormat="1" applyFont="1" applyFill="1" applyBorder="1" applyAlignment="1">
      <alignment horizontal="right"/>
    </xf>
    <xf numFmtId="0" fontId="19" fillId="0" borderId="16" xfId="0" applyFont="1" applyBorder="1" applyAlignment="1">
      <alignment vertical="center" wrapText="1"/>
    </xf>
    <xf numFmtId="0" fontId="19" fillId="0" borderId="18" xfId="0" applyFont="1" applyBorder="1" applyAlignment="1">
      <alignment horizontal="right" vertical="center" wrapText="1"/>
    </xf>
    <xf numFmtId="0" fontId="0" fillId="0" borderId="16" xfId="0" applyFont="1" applyBorder="1" applyAlignment="1">
      <alignment horizontal="left"/>
    </xf>
    <xf numFmtId="0" fontId="19" fillId="0" borderId="19" xfId="0" applyFont="1" applyBorder="1" applyAlignment="1">
      <alignment vertical="center" wrapText="1"/>
    </xf>
    <xf numFmtId="0" fontId="19" fillId="34" borderId="18" xfId="0" applyFont="1" applyFill="1" applyBorder="1" applyAlignment="1">
      <alignment horizontal="right" vertical="center" wrapText="1"/>
    </xf>
    <xf numFmtId="0" fontId="19" fillId="34" borderId="18" xfId="0" applyFont="1" applyFill="1" applyBorder="1" applyAlignment="1">
      <alignment horizontal="left" vertical="center" wrapText="1"/>
    </xf>
    <xf numFmtId="164" fontId="22" fillId="4" borderId="20" xfId="8" applyNumberFormat="1" applyFont="1" applyFill="1" applyBorder="1" applyAlignment="1">
      <alignment horizontal="right"/>
    </xf>
    <xf numFmtId="4" fontId="13" fillId="35" borderId="0" xfId="0" applyNumberFormat="1" applyFont="1" applyFill="1" applyBorder="1"/>
    <xf numFmtId="0" fontId="13" fillId="35" borderId="0" xfId="0" applyFont="1" applyFill="1" applyBorder="1"/>
    <xf numFmtId="0" fontId="22" fillId="4" borderId="0" xfId="8" applyFont="1" applyFill="1" applyBorder="1"/>
    <xf numFmtId="0" fontId="13" fillId="35" borderId="0" xfId="0" applyFont="1" applyFill="1" applyBorder="1" applyAlignment="1">
      <alignment horizontal="right"/>
    </xf>
    <xf numFmtId="0" fontId="13" fillId="35" borderId="21" xfId="0" applyFont="1" applyFill="1" applyBorder="1"/>
    <xf numFmtId="2" fontId="0" fillId="0" borderId="16" xfId="0" applyNumberFormat="1" applyFont="1" applyBorder="1"/>
    <xf numFmtId="2" fontId="19" fillId="0" borderId="16" xfId="0" applyNumberFormat="1" applyFont="1" applyBorder="1" applyAlignment="1">
      <alignment horizontal="right" vertical="center" wrapText="1"/>
    </xf>
    <xf numFmtId="2" fontId="0" fillId="0" borderId="0" xfId="0" applyNumberFormat="1"/>
    <xf numFmtId="164" fontId="8" fillId="4" borderId="15" xfId="8" quotePrefix="1" applyNumberFormat="1" applyBorder="1" applyAlignment="1">
      <alignment horizontal="right"/>
    </xf>
    <xf numFmtId="164" fontId="22" fillId="4" borderId="0" xfId="8" applyNumberFormat="1" applyFont="1" applyFill="1" applyBorder="1" applyAlignment="1">
      <alignment horizontal="right"/>
    </xf>
    <xf numFmtId="164" fontId="8" fillId="4" borderId="16" xfId="8" quotePrefix="1" applyNumberFormat="1" applyFont="1" applyFill="1" applyBorder="1" applyAlignment="1">
      <alignment horizontal="right"/>
    </xf>
    <xf numFmtId="0" fontId="0" fillId="0" borderId="0" xfId="0" applyNumberFormat="1" applyFont="1" applyBorder="1"/>
    <xf numFmtId="0" fontId="8" fillId="33" borderId="0" xfId="8" applyNumberFormat="1" applyFont="1" applyFill="1" applyBorder="1"/>
    <xf numFmtId="0" fontId="8" fillId="4" borderId="16" xfId="8" quotePrefix="1" applyFont="1" applyFill="1" applyBorder="1"/>
    <xf numFmtId="0" fontId="0" fillId="0" borderId="16" xfId="0" quotePrefix="1" applyFont="1" applyBorder="1" applyAlignment="1">
      <alignment horizontal="right"/>
    </xf>
    <xf numFmtId="0" fontId="19" fillId="0" borderId="16" xfId="0" quotePrefix="1" applyFont="1" applyBorder="1" applyAlignment="1">
      <alignment vertical="center" wrapText="1"/>
    </xf>
    <xf numFmtId="0" fontId="19" fillId="0" borderId="11" xfId="0" quotePrefix="1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0" formatCode="General"/>
      <fill>
        <patternFill patternType="solid">
          <fgColor indexed="64"/>
          <bgColor rgb="FFFFEB9C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0" formatCode="General"/>
      <fill>
        <patternFill patternType="solid">
          <fgColor indexed="64"/>
          <bgColor rgb="FFFFEB9C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164" formatCode="yyyy\-mm\-dd"/>
      <fill>
        <patternFill patternType="solid">
          <fgColor indexed="64"/>
          <bgColor rgb="FFFFEB9C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164" formatCode="yyyy\-mm\-dd"/>
      <fill>
        <patternFill patternType="solid">
          <fgColor indexed="64"/>
          <bgColor rgb="FFFFEB9C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/>
        <bottom/>
      </border>
    </dxf>
    <dxf>
      <numFmt numFmtId="164" formatCode="yyyy\-mm\-dd"/>
      <border diagonalUp="0" diagonalDown="0" outline="0">
        <left/>
        <right/>
        <top/>
        <bottom/>
      </border>
    </dxf>
    <dxf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numFmt numFmtId="4" formatCode="#,##0.00"/>
      <border diagonalUp="0" diagonalDown="0" outline="0">
        <left/>
        <right/>
        <top/>
        <bottom/>
      </border>
    </dxf>
    <dxf>
      <numFmt numFmtId="4" formatCode="#,##0.00"/>
      <border diagonalUp="0" diagonalDown="0" outline="0">
        <left/>
        <right/>
        <top/>
        <bottom/>
      </border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numFmt numFmtId="164" formatCode="yyyy\-mm\-dd"/>
      <fill>
        <patternFill patternType="solid">
          <fgColor indexed="64"/>
          <bgColor rgb="FFFFEB9C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yyyy\-mm\-dd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yyyy\-mm\-dd"/>
      <border diagonalUp="0" diagonalDown="0" outline="0">
        <left/>
        <right/>
        <top/>
        <bottom/>
      </border>
    </dxf>
    <dxf>
      <numFmt numFmtId="164" formatCode="yyyy\-mm\-dd"/>
    </dxf>
    <dxf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Y580" insertRowShift="1" totalsRowCount="1">
  <autoFilter ref="A4:Y579" xr:uid="{00000000-0009-0000-0100-000001000000}"/>
  <tableColumns count="25">
    <tableColumn id="1" xr3:uid="{00000000-0010-0000-0000-000001000000}" name="Id" totalsRowDxfId="55"/>
    <tableColumn id="2" xr3:uid="{00000000-0010-0000-0000-000002000000}" name="AddedOn" dataDxfId="54" totalsRowDxfId="53"/>
    <tableColumn id="3" xr3:uid="{00000000-0010-0000-0000-000003000000}" name="DataState" dataDxfId="52" totalsRowDxfId="51"/>
    <tableColumn id="4" xr3:uid="{00000000-0010-0000-0000-000004000000}" name="DateOfSale" dataDxfId="50" totalsRowDxfId="49" dataCellStyle="Neutral"/>
    <tableColumn id="5" xr3:uid="{00000000-0010-0000-0000-000005000000}" name="SalePrice" totalsRowDxfId="48"/>
    <tableColumn id="21" xr3:uid="{00000000-0010-0000-0000-000015000000}" name="Date Refinanced" totalsRowDxfId="47"/>
    <tableColumn id="23" xr3:uid="{00000000-0010-0000-0000-000017000000}" name="Amount" totalsRowDxfId="46"/>
    <tableColumn id="6" xr3:uid="{00000000-0010-0000-0000-000006000000}" name="LocationI" totalsRowDxfId="45"/>
    <tableColumn id="7" xr3:uid="{00000000-0010-0000-0000-000007000000}" name="LocalityId" totalsRowDxfId="44" dataCellStyle="Neutral"/>
    <tableColumn id="8" xr3:uid="{00000000-0010-0000-0000-000008000000}" name="StreetId" totalsRowDxfId="43"/>
    <tableColumn id="9" xr3:uid="{00000000-0010-0000-0000-000009000000}" name="StreetName" totalsRowDxfId="42" dataCellStyle="Neutral"/>
    <tableColumn id="10" xr3:uid="{00000000-0010-0000-0000-00000A000000}" name="PlotSize" dataDxfId="41" totalsRowDxfId="40"/>
    <tableColumn id="22" xr3:uid="{00000000-0010-0000-0000-000016000000}" name="Hectares" dataDxfId="39" totalsRowDxfId="38"/>
    <tableColumn id="11" xr3:uid="{00000000-0010-0000-0000-00000B000000}" name="PlotId" totalsRowDxfId="37"/>
    <tableColumn id="12" xr3:uid="{00000000-0010-0000-0000-00000C000000}" name="BandClass" totalsRowDxfId="36"/>
    <tableColumn id="13" xr3:uid="{00000000-0010-0000-0000-00000D000000}" name="LandUse" totalsRowDxfId="35" dataCellStyle="Neutral"/>
    <tableColumn id="14" xr3:uid="{00000000-0010-0000-0000-00000E000000}" name="Date" dataDxfId="34" totalsRowDxfId="33"/>
    <tableColumn id="15" xr3:uid="{00000000-0010-0000-0000-00000F000000}" name="PropertyType" totalsRowDxfId="32" dataCellStyle="Neutral"/>
    <tableColumn id="16" xr3:uid="{00000000-0010-0000-0000-000010000000}" name="BandClassBandName" totalsRowDxfId="31" dataCellStyle="Neutral"/>
    <tableColumn id="17" xr3:uid="{00000000-0010-0000-0000-000011000000}" name="PlotNo" dataDxfId="30" totalsRowDxfId="29"/>
    <tableColumn id="24" xr3:uid="{00000000-0010-0000-0000-000018000000}" name="Deed No" dataDxfId="28" totalsRowDxfId="27"/>
    <tableColumn id="26" xr3:uid="{00000000-0010-0000-0000-00001A000000}" name="Seller" dataDxfId="26" totalsRowDxfId="25"/>
    <tableColumn id="18" xr3:uid="{00000000-0010-0000-0000-000012000000}" name="Buyer" dataDxfId="24" totalsRowDxfId="23"/>
    <tableColumn id="19" xr3:uid="{00000000-0010-0000-0000-000013000000}" name="Longitude" totalsRowDxfId="22"/>
    <tableColumn id="20" xr3:uid="{00000000-0010-0000-0000-000014000000}" name="Latitude" totalsRow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9FE864-6F21-44AA-9647-DBDB8395A98A}" name="Table2" displayName="Table2" ref="B1:U575" totalsRowShown="0" tableBorderDxfId="20">
  <autoFilter ref="B1:U575" xr:uid="{49958439-0C44-49EE-80A8-21DD4DFB00E9}"/>
  <tableColumns count="20">
    <tableColumn id="1" xr3:uid="{3A047915-4B7E-4C0A-B919-C97F4232F4D4}" name="DateOfSale" dataDxfId="19" dataCellStyle="Neutral"/>
    <tableColumn id="21" xr3:uid="{DAD2F7B1-C10F-4AE7-81D2-CEE4C7047F08}" name="Column1" dataDxfId="12" dataCellStyle="Neutral"/>
    <tableColumn id="4" xr3:uid="{9CEA5358-EF25-415F-B282-326F961BA377}" name="SalePrice2" dataDxfId="13"/>
    <tableColumn id="22" xr3:uid="{F04F7349-8DC7-40D1-B639-968CD3A651D3}" name="SalePrice3" dataDxfId="11"/>
    <tableColumn id="5" xr3:uid="{21752162-6442-484B-98D4-5EC90BCEDF46}" name="LocationI" dataDxfId="18"/>
    <tableColumn id="23" xr3:uid="{0E937DEC-AA59-409E-B624-A539A64DB9E3}" name="Column2" dataDxfId="10"/>
    <tableColumn id="9" xr3:uid="{03BC4C49-C2D5-42BA-9F45-23D9BEB39F41}" name="PlotSize" dataDxfId="17"/>
    <tableColumn id="24" xr3:uid="{0B8422A8-055C-460C-ABAC-24A83A10509B}" name="Column3" dataDxfId="9"/>
    <tableColumn id="13" xr3:uid="{CF66B3B1-FE3D-4E7A-837D-2D11E3C39C66}" name="LandUse" dataDxfId="6" dataCellStyle="Neutral"/>
    <tableColumn id="25" xr3:uid="{9E09C738-7348-491D-8F6B-120ADDBA70B5}" name="Column4" dataDxfId="8" dataCellStyle="Neutral"/>
    <tableColumn id="15" xr3:uid="{96A5AC6C-C338-4BFB-8C55-77F480F7E154}" name="PropertyType" dataDxfId="5" dataCellStyle="Neutral"/>
    <tableColumn id="26" xr3:uid="{3BE31029-CCB2-41AA-868E-D9EBF89D31E3}" name="Column5" dataDxfId="4" dataCellStyle="Neutral"/>
    <tableColumn id="16" xr3:uid="{07ABFFD8-3B96-47F6-B996-490A61377032}" name="BandClassBandName" dataDxfId="7" dataCellStyle="Neutral"/>
    <tableColumn id="27" xr3:uid="{505BC0C1-7FEE-4C41-8201-40B67975DB7A}" name="Column6" dataDxfId="3" dataCellStyle="Neutral"/>
    <tableColumn id="17" xr3:uid="{976D587B-B1CC-4DEB-ACCA-2DF804152912}" name="PlotNo" dataDxfId="16"/>
    <tableColumn id="28" xr3:uid="{2CBFBF18-36A0-44FC-8DC6-FC8BDC5A2010}" name="Column7" dataDxfId="2"/>
    <tableColumn id="19" xr3:uid="{68701D69-AA7F-44D2-B143-4D573C8BC318}" name="Seller" dataDxfId="15"/>
    <tableColumn id="29" xr3:uid="{E8E26F53-87DB-4E5F-8486-CB1F0C84A058}" name="Column8" dataDxfId="1"/>
    <tableColumn id="20" xr3:uid="{6C0763A9-45DB-4988-82DE-3BB04D22BC14}" name="Buyer" dataDxfId="14"/>
    <tableColumn id="30" xr3:uid="{572A95C2-4134-460B-A7D0-A512BC0B2E16}" name="Column9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2:D135" totalsRowShown="0">
  <autoFilter ref="B2:D135" xr:uid="{00000000-0009-0000-0100-000003000000}"/>
  <tableColumns count="3">
    <tableColumn id="1" xr3:uid="{00000000-0010-0000-0100-000001000000}" name="LocationId"/>
    <tableColumn id="2" xr3:uid="{00000000-0010-0000-0100-000002000000}" name="Name"/>
    <tableColumn id="3" xr3:uid="{00000000-0010-0000-0100-000003000000}" name="DistrictI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3:D64" totalsRowShown="0">
  <autoFilter ref="B3:D64" xr:uid="{00000000-0009-0000-0100-000005000000}"/>
  <tableColumns count="3">
    <tableColumn id="1" xr3:uid="{00000000-0010-0000-0200-000001000000}" name="LocalityId"/>
    <tableColumn id="2" xr3:uid="{00000000-0010-0000-0200-000002000000}" name="LocationId"/>
    <tableColumn id="3" xr3:uid="{00000000-0010-0000-0200-000003000000}" name="LocalityNam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B1:F11" totalsRowShown="0">
  <autoFilter ref="B1:F11" xr:uid="{00000000-0009-0000-0100-000004000000}"/>
  <tableColumns count="5">
    <tableColumn id="1" xr3:uid="{00000000-0010-0000-0300-000001000000}" name="DistrictId"/>
    <tableColumn id="2" xr3:uid="{00000000-0010-0000-0300-000002000000}" name="Name"/>
    <tableColumn id="3" xr3:uid="{00000000-0010-0000-0300-000003000000}" name="Population"/>
    <tableColumn id="4" xr3:uid="{00000000-0010-0000-0300-000004000000}" name="Area"/>
    <tableColumn id="5" xr3:uid="{00000000-0010-0000-0300-000005000000}" name="Dens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G756"/>
  <sheetViews>
    <sheetView topLeftCell="D538" zoomScale="90" zoomScaleNormal="90" workbookViewId="0">
      <selection activeCell="D4" sqref="D4:W579"/>
    </sheetView>
  </sheetViews>
  <sheetFormatPr defaultRowHeight="15" x14ac:dyDescent="0.25"/>
  <cols>
    <col min="1" max="1" width="0" hidden="1" customWidth="1"/>
    <col min="2" max="2" width="13.140625" style="1" hidden="1" customWidth="1"/>
    <col min="3" max="3" width="15.85546875" style="11" hidden="1" customWidth="1"/>
    <col min="4" max="4" width="13.140625" style="27" customWidth="1"/>
    <col min="5" max="6" width="17.140625" style="9" hidden="1" customWidth="1"/>
    <col min="7" max="7" width="17.140625" style="9" customWidth="1"/>
    <col min="8" max="8" width="17" customWidth="1"/>
    <col min="9" max="9" width="18.85546875" style="12" hidden="1" customWidth="1"/>
    <col min="10" max="10" width="10.28515625" hidden="1" customWidth="1"/>
    <col min="11" max="11" width="13.85546875" style="12" hidden="1" customWidth="1"/>
    <col min="12" max="12" width="24.42578125" customWidth="1"/>
    <col min="13" max="13" width="19.42578125" style="2" hidden="1" customWidth="1"/>
    <col min="14" max="14" width="15.28515625" hidden="1" customWidth="1"/>
    <col min="15" max="15" width="18" hidden="1" customWidth="1"/>
    <col min="16" max="16" width="13.5703125" style="12" customWidth="1"/>
    <col min="17" max="17" width="13.7109375" style="1" hidden="1" customWidth="1"/>
    <col min="18" max="18" width="18.5703125" style="12" customWidth="1"/>
    <col min="19" max="19" width="13.85546875" style="12" hidden="1" customWidth="1"/>
    <col min="20" max="20" width="24.5703125" style="3" customWidth="1"/>
    <col min="21" max="21" width="23.28515625" style="3" customWidth="1"/>
    <col min="22" max="22" width="42.85546875" style="2" customWidth="1"/>
    <col min="23" max="23" width="43.140625" style="2" customWidth="1"/>
    <col min="24" max="24" width="24.42578125" style="2" hidden="1" customWidth="1"/>
    <col min="25" max="25" width="17.85546875" hidden="1" customWidth="1"/>
    <col min="26" max="26" width="18.140625" hidden="1" customWidth="1"/>
    <col min="27" max="27" width="18.7109375" hidden="1" customWidth="1"/>
    <col min="28" max="28" width="0" hidden="1" customWidth="1"/>
    <col min="29" max="29" width="0" style="12" hidden="1" customWidth="1"/>
    <col min="30" max="30" width="8.85546875" style="12"/>
  </cols>
  <sheetData>
    <row r="1" spans="1:30" x14ac:dyDescent="0.25">
      <c r="U1" s="3" t="s">
        <v>160</v>
      </c>
    </row>
    <row r="2" spans="1:30" x14ac:dyDescent="0.25">
      <c r="C2" s="11" t="s">
        <v>19</v>
      </c>
      <c r="D2" s="27" t="s">
        <v>87</v>
      </c>
      <c r="R2" s="12" t="s">
        <v>20</v>
      </c>
    </row>
    <row r="3" spans="1:30" x14ac:dyDescent="0.25">
      <c r="AC3" s="13"/>
      <c r="AD3" s="36"/>
    </row>
    <row r="4" spans="1:30" ht="15" customHeight="1" x14ac:dyDescent="0.25">
      <c r="A4" t="s">
        <v>0</v>
      </c>
      <c r="B4" s="1" t="s">
        <v>1</v>
      </c>
      <c r="C4" s="11" t="s">
        <v>2</v>
      </c>
      <c r="D4" s="27" t="s">
        <v>3</v>
      </c>
      <c r="E4" s="9" t="s">
        <v>4</v>
      </c>
      <c r="F4" s="9" t="s">
        <v>90</v>
      </c>
      <c r="G4" s="9" t="s">
        <v>92</v>
      </c>
      <c r="H4" t="s">
        <v>91</v>
      </c>
      <c r="I4" s="12" t="s">
        <v>6</v>
      </c>
      <c r="J4" t="s">
        <v>7</v>
      </c>
      <c r="K4" s="12" t="s">
        <v>8</v>
      </c>
      <c r="L4" t="s">
        <v>9</v>
      </c>
      <c r="M4" s="2" t="s">
        <v>96</v>
      </c>
      <c r="N4" t="s">
        <v>10</v>
      </c>
      <c r="O4" t="s">
        <v>89</v>
      </c>
      <c r="P4" s="12" t="s">
        <v>11</v>
      </c>
      <c r="Q4" s="1" t="s">
        <v>12</v>
      </c>
      <c r="R4" s="12" t="s">
        <v>13</v>
      </c>
      <c r="S4" s="12" t="s">
        <v>14</v>
      </c>
      <c r="T4" s="3" t="s">
        <v>15</v>
      </c>
      <c r="U4" s="3" t="s">
        <v>98</v>
      </c>
      <c r="V4" s="2" t="s">
        <v>95</v>
      </c>
      <c r="W4" t="s">
        <v>94</v>
      </c>
      <c r="X4" s="4" t="s">
        <v>17</v>
      </c>
      <c r="Y4" s="4" t="s">
        <v>18</v>
      </c>
      <c r="AA4" s="14"/>
      <c r="AC4"/>
      <c r="AD4" s="2"/>
    </row>
    <row r="5" spans="1:30" s="2" customFormat="1" ht="15" customHeight="1" x14ac:dyDescent="0.25">
      <c r="B5" s="1"/>
      <c r="C5" s="11"/>
      <c r="D5" s="27"/>
      <c r="E5" s="9"/>
      <c r="F5" s="9"/>
      <c r="G5" s="9"/>
      <c r="I5" s="12"/>
      <c r="K5" s="12"/>
      <c r="P5" s="12"/>
      <c r="Q5" s="1"/>
      <c r="R5" s="12"/>
      <c r="S5" s="12"/>
      <c r="T5" s="3"/>
      <c r="U5" s="3"/>
      <c r="X5" s="49"/>
      <c r="Y5" s="49"/>
      <c r="AA5" s="14"/>
    </row>
    <row r="6" spans="1:30" s="2" customFormat="1" ht="15" customHeight="1" x14ac:dyDescent="0.25">
      <c r="B6" s="1"/>
      <c r="C6" s="11"/>
      <c r="D6" s="27">
        <v>43112</v>
      </c>
      <c r="E6" s="9"/>
      <c r="F6" s="9"/>
      <c r="G6" s="9"/>
      <c r="H6" s="2">
        <v>127</v>
      </c>
      <c r="I6" s="12"/>
      <c r="K6" s="12"/>
      <c r="L6" s="2">
        <v>2309</v>
      </c>
      <c r="P6" s="12" t="s">
        <v>1315</v>
      </c>
      <c r="Q6" s="1"/>
      <c r="R6" s="12" t="s">
        <v>1316</v>
      </c>
      <c r="S6" s="12"/>
      <c r="T6" s="3">
        <v>1134</v>
      </c>
      <c r="U6" s="3"/>
      <c r="V6" s="22" t="s">
        <v>936</v>
      </c>
      <c r="W6" s="2" t="s">
        <v>935</v>
      </c>
      <c r="X6" s="49"/>
      <c r="Y6" s="49"/>
      <c r="AA6" s="14"/>
    </row>
    <row r="7" spans="1:30" s="2" customFormat="1" ht="15" customHeight="1" x14ac:dyDescent="0.25">
      <c r="B7" s="1"/>
      <c r="C7" s="11"/>
      <c r="D7" s="27">
        <v>43115</v>
      </c>
      <c r="E7" s="9"/>
      <c r="F7" s="9"/>
      <c r="G7" s="9">
        <v>35000</v>
      </c>
      <c r="H7" s="2">
        <v>94</v>
      </c>
      <c r="I7" s="12"/>
      <c r="K7" s="12"/>
      <c r="L7" s="2">
        <v>1509</v>
      </c>
      <c r="P7" s="12" t="s">
        <v>1315</v>
      </c>
      <c r="Q7" s="1"/>
      <c r="R7" s="12" t="s">
        <v>1316</v>
      </c>
      <c r="S7" s="12"/>
      <c r="T7" s="3" t="s">
        <v>939</v>
      </c>
      <c r="U7" s="3"/>
      <c r="V7" s="2" t="s">
        <v>937</v>
      </c>
      <c r="W7" s="2" t="s">
        <v>938</v>
      </c>
      <c r="X7" s="49"/>
      <c r="Y7" s="49"/>
      <c r="AA7" s="14"/>
    </row>
    <row r="8" spans="1:30" s="2" customFormat="1" ht="15" customHeight="1" x14ac:dyDescent="0.25">
      <c r="B8" s="1"/>
      <c r="C8" s="11"/>
      <c r="D8" s="27">
        <v>43116</v>
      </c>
      <c r="E8" s="9"/>
      <c r="F8" s="9"/>
      <c r="G8" s="9">
        <v>230000</v>
      </c>
      <c r="H8" s="2">
        <v>14</v>
      </c>
      <c r="I8" s="12"/>
      <c r="K8" s="12"/>
      <c r="L8" s="2">
        <v>800</v>
      </c>
      <c r="P8" s="12" t="s">
        <v>1315</v>
      </c>
      <c r="Q8" s="1"/>
      <c r="R8" s="12" t="s">
        <v>1319</v>
      </c>
      <c r="S8" s="12"/>
      <c r="T8" s="3">
        <v>5636</v>
      </c>
      <c r="U8" s="3"/>
      <c r="V8" s="2" t="s">
        <v>940</v>
      </c>
      <c r="W8" s="2" t="s">
        <v>941</v>
      </c>
      <c r="X8" s="49"/>
      <c r="Y8" s="49"/>
      <c r="AA8" s="14"/>
    </row>
    <row r="9" spans="1:30" s="2" customFormat="1" ht="15" customHeight="1" x14ac:dyDescent="0.25">
      <c r="B9" s="1"/>
      <c r="C9" s="11"/>
      <c r="D9" s="27">
        <v>43116</v>
      </c>
      <c r="E9" s="9"/>
      <c r="F9" s="9"/>
      <c r="G9" s="9">
        <v>160000</v>
      </c>
      <c r="H9" s="2">
        <v>17</v>
      </c>
      <c r="I9" s="12"/>
      <c r="K9" s="12"/>
      <c r="L9" s="2">
        <v>1759</v>
      </c>
      <c r="P9" s="12" t="s">
        <v>1315</v>
      </c>
      <c r="Q9" s="1"/>
      <c r="R9" s="12" t="s">
        <v>1319</v>
      </c>
      <c r="S9" s="12"/>
      <c r="T9" s="3">
        <v>31</v>
      </c>
      <c r="U9" s="3"/>
      <c r="V9" s="2" t="s">
        <v>942</v>
      </c>
      <c r="W9" s="2" t="s">
        <v>943</v>
      </c>
      <c r="X9" s="49"/>
      <c r="Y9" s="49"/>
      <c r="AA9" s="14"/>
    </row>
    <row r="10" spans="1:30" s="2" customFormat="1" ht="15" customHeight="1" x14ac:dyDescent="0.25">
      <c r="B10" s="1"/>
      <c r="C10" s="11"/>
      <c r="D10" s="27">
        <v>43116</v>
      </c>
      <c r="E10" s="9"/>
      <c r="F10" s="9"/>
      <c r="G10" s="9">
        <v>168000</v>
      </c>
      <c r="H10" s="2">
        <v>95</v>
      </c>
      <c r="I10" s="12"/>
      <c r="K10" s="12"/>
      <c r="L10" s="2">
        <v>800</v>
      </c>
      <c r="P10" s="12" t="s">
        <v>1315</v>
      </c>
      <c r="Q10" s="1"/>
      <c r="R10" s="12" t="s">
        <v>1319</v>
      </c>
      <c r="S10" s="12"/>
      <c r="T10" s="3">
        <v>1913</v>
      </c>
      <c r="U10" s="3"/>
      <c r="V10" s="2" t="s">
        <v>580</v>
      </c>
      <c r="W10" s="2" t="s">
        <v>944</v>
      </c>
      <c r="X10" s="49"/>
      <c r="Y10" s="49"/>
      <c r="AA10" s="14"/>
    </row>
    <row r="11" spans="1:30" s="2" customFormat="1" ht="15" customHeight="1" x14ac:dyDescent="0.25">
      <c r="B11" s="1"/>
      <c r="C11" s="11"/>
      <c r="D11" s="27">
        <v>43122</v>
      </c>
      <c r="E11" s="9"/>
      <c r="F11" s="9"/>
      <c r="G11" s="9">
        <v>1000000</v>
      </c>
      <c r="H11" s="2">
        <v>90</v>
      </c>
      <c r="I11" s="12"/>
      <c r="K11" s="12"/>
      <c r="L11" s="2">
        <v>1876</v>
      </c>
      <c r="P11" s="12" t="s">
        <v>1315</v>
      </c>
      <c r="Q11" s="1"/>
      <c r="R11" s="12" t="s">
        <v>1319</v>
      </c>
      <c r="S11" s="12"/>
      <c r="T11" s="3">
        <v>21858</v>
      </c>
      <c r="U11" s="3"/>
      <c r="V11" s="2" t="s">
        <v>945</v>
      </c>
      <c r="W11" s="2" t="s">
        <v>946</v>
      </c>
      <c r="X11" s="49"/>
      <c r="Y11" s="49"/>
      <c r="AA11" s="14"/>
    </row>
    <row r="12" spans="1:30" s="2" customFormat="1" ht="15" customHeight="1" x14ac:dyDescent="0.25">
      <c r="B12" s="1"/>
      <c r="C12" s="11"/>
      <c r="D12" s="27">
        <v>43123</v>
      </c>
      <c r="E12" s="9"/>
      <c r="F12" s="9"/>
      <c r="G12" s="9">
        <v>47000</v>
      </c>
      <c r="H12" s="2">
        <v>94</v>
      </c>
      <c r="I12" s="12"/>
      <c r="K12" s="12"/>
      <c r="L12" s="2">
        <f>10000*12.7083</f>
        <v>127083</v>
      </c>
      <c r="M12" s="35"/>
      <c r="P12" s="12" t="s">
        <v>1317</v>
      </c>
      <c r="Q12" s="1"/>
      <c r="R12" s="12" t="s">
        <v>1316</v>
      </c>
      <c r="S12" s="12"/>
      <c r="T12" s="3" t="s">
        <v>947</v>
      </c>
      <c r="U12" s="3"/>
      <c r="V12" s="2" t="s">
        <v>948</v>
      </c>
      <c r="W12" s="2" t="s">
        <v>949</v>
      </c>
      <c r="X12" s="49"/>
      <c r="Y12" s="49"/>
      <c r="AA12" s="14"/>
    </row>
    <row r="13" spans="1:30" s="2" customFormat="1" ht="15" customHeight="1" x14ac:dyDescent="0.25">
      <c r="B13" s="1"/>
      <c r="C13" s="11"/>
      <c r="D13" s="27">
        <v>43124</v>
      </c>
      <c r="E13" s="9"/>
      <c r="F13" s="9"/>
      <c r="G13" s="9">
        <v>200000</v>
      </c>
      <c r="H13" s="2">
        <v>118</v>
      </c>
      <c r="I13" s="12"/>
      <c r="K13" s="12"/>
      <c r="L13" s="2">
        <v>1597</v>
      </c>
      <c r="P13" s="12" t="s">
        <v>1315</v>
      </c>
      <c r="Q13" s="1"/>
      <c r="R13" s="12" t="s">
        <v>1319</v>
      </c>
      <c r="S13" s="12"/>
      <c r="T13" s="3">
        <v>690</v>
      </c>
      <c r="U13" s="3"/>
      <c r="V13" s="2" t="s">
        <v>950</v>
      </c>
      <c r="W13" s="2" t="s">
        <v>951</v>
      </c>
      <c r="X13" s="49"/>
      <c r="Y13" s="49"/>
      <c r="AA13" s="14"/>
    </row>
    <row r="14" spans="1:30" s="2" customFormat="1" ht="15" customHeight="1" x14ac:dyDescent="0.25">
      <c r="B14" s="1"/>
      <c r="C14" s="11"/>
      <c r="D14" s="27">
        <v>43124</v>
      </c>
      <c r="E14" s="9"/>
      <c r="F14" s="9"/>
      <c r="G14" s="9">
        <v>240000</v>
      </c>
      <c r="H14" s="2">
        <v>4</v>
      </c>
      <c r="I14" s="12"/>
      <c r="K14" s="12"/>
      <c r="L14" s="2">
        <v>3789</v>
      </c>
      <c r="P14" s="12" t="s">
        <v>1315</v>
      </c>
      <c r="Q14" s="1"/>
      <c r="R14" s="12" t="s">
        <v>1319</v>
      </c>
      <c r="S14" s="12"/>
      <c r="T14" s="3">
        <v>2128</v>
      </c>
      <c r="U14" s="3"/>
      <c r="V14" s="2" t="s">
        <v>952</v>
      </c>
      <c r="W14" s="2" t="s">
        <v>953</v>
      </c>
      <c r="X14" s="49"/>
      <c r="Y14" s="49"/>
      <c r="AA14" s="14"/>
    </row>
    <row r="15" spans="1:30" s="2" customFormat="1" ht="15" customHeight="1" x14ac:dyDescent="0.25">
      <c r="B15" s="1"/>
      <c r="C15" s="11"/>
      <c r="D15" s="27">
        <v>43124</v>
      </c>
      <c r="E15" s="9"/>
      <c r="F15" s="9"/>
      <c r="G15" s="9"/>
      <c r="H15" s="2">
        <v>14</v>
      </c>
      <c r="I15" s="12"/>
      <c r="K15" s="12"/>
      <c r="L15" s="2">
        <v>3600</v>
      </c>
      <c r="P15" s="12" t="s">
        <v>1315</v>
      </c>
      <c r="Q15" s="1"/>
      <c r="R15" s="12" t="s">
        <v>1316</v>
      </c>
      <c r="S15" s="12"/>
      <c r="T15" s="3">
        <v>305</v>
      </c>
      <c r="U15" s="3"/>
      <c r="V15" s="2" t="s">
        <v>505</v>
      </c>
      <c r="W15" s="2" t="s">
        <v>954</v>
      </c>
      <c r="X15" s="49"/>
      <c r="Y15" s="49"/>
      <c r="AA15" s="14"/>
    </row>
    <row r="16" spans="1:30" s="2" customFormat="1" ht="15" customHeight="1" x14ac:dyDescent="0.25">
      <c r="B16" s="1"/>
      <c r="C16" s="11"/>
      <c r="D16" s="27">
        <v>43126</v>
      </c>
      <c r="E16" s="9"/>
      <c r="F16" s="9"/>
      <c r="G16" s="9">
        <v>490000</v>
      </c>
      <c r="H16" s="2">
        <v>90</v>
      </c>
      <c r="I16" s="12"/>
      <c r="K16" s="12"/>
      <c r="L16" s="2">
        <v>1365</v>
      </c>
      <c r="P16" s="12" t="s">
        <v>1315</v>
      </c>
      <c r="Q16" s="1"/>
      <c r="R16" s="12" t="s">
        <v>1319</v>
      </c>
      <c r="S16" s="12"/>
      <c r="T16" s="3">
        <v>17321</v>
      </c>
      <c r="U16" s="3"/>
      <c r="V16" s="2" t="s">
        <v>955</v>
      </c>
      <c r="W16" s="2" t="s">
        <v>956</v>
      </c>
      <c r="X16" s="49"/>
      <c r="Y16" s="49"/>
      <c r="AA16" s="14"/>
    </row>
    <row r="17" spans="2:27" s="2" customFormat="1" ht="15" customHeight="1" x14ac:dyDescent="0.25">
      <c r="B17" s="1"/>
      <c r="C17" s="11"/>
      <c r="D17" s="27">
        <v>43129</v>
      </c>
      <c r="E17" s="9"/>
      <c r="F17" s="9"/>
      <c r="G17" s="9">
        <v>50000</v>
      </c>
      <c r="H17" s="2">
        <v>90</v>
      </c>
      <c r="I17" s="12"/>
      <c r="K17" s="12"/>
      <c r="L17" s="2">
        <v>273</v>
      </c>
      <c r="P17" s="12" t="s">
        <v>1315</v>
      </c>
      <c r="Q17" s="1"/>
      <c r="R17" s="12" t="s">
        <v>1316</v>
      </c>
      <c r="S17" s="12"/>
      <c r="T17" s="3">
        <v>11553</v>
      </c>
      <c r="U17" s="3"/>
      <c r="V17" s="2" t="s">
        <v>957</v>
      </c>
      <c r="W17" s="2" t="s">
        <v>958</v>
      </c>
      <c r="X17" s="49"/>
      <c r="Y17" s="49"/>
      <c r="AA17" s="14"/>
    </row>
    <row r="18" spans="2:27" s="2" customFormat="1" ht="15" customHeight="1" x14ac:dyDescent="0.25">
      <c r="B18" s="1"/>
      <c r="C18" s="11"/>
      <c r="D18" s="27">
        <v>43129</v>
      </c>
      <c r="E18" s="9"/>
      <c r="F18" s="9"/>
      <c r="G18" s="9">
        <v>950000</v>
      </c>
      <c r="H18" s="2">
        <v>25</v>
      </c>
      <c r="I18" s="12"/>
      <c r="K18" s="12"/>
      <c r="L18" s="2">
        <v>974</v>
      </c>
      <c r="P18" s="12" t="s">
        <v>1318</v>
      </c>
      <c r="Q18" s="1"/>
      <c r="R18" s="12" t="s">
        <v>1319</v>
      </c>
      <c r="S18" s="12"/>
      <c r="T18" s="3">
        <v>2285</v>
      </c>
      <c r="U18" s="3"/>
      <c r="V18" s="2" t="s">
        <v>959</v>
      </c>
      <c r="W18" s="2" t="s">
        <v>960</v>
      </c>
      <c r="X18" s="49"/>
      <c r="Y18" s="49"/>
      <c r="AA18" s="14"/>
    </row>
    <row r="19" spans="2:27" s="2" customFormat="1" ht="15" customHeight="1" x14ac:dyDescent="0.25">
      <c r="B19" s="1"/>
      <c r="C19" s="11"/>
      <c r="D19" s="27">
        <v>43129</v>
      </c>
      <c r="E19" s="9"/>
      <c r="F19" s="9"/>
      <c r="G19" s="9">
        <v>250000</v>
      </c>
      <c r="H19" s="2">
        <v>90</v>
      </c>
      <c r="I19" s="12"/>
      <c r="K19" s="12"/>
      <c r="L19" s="2">
        <v>3756</v>
      </c>
      <c r="P19" s="12" t="s">
        <v>1315</v>
      </c>
      <c r="Q19" s="1"/>
      <c r="R19" s="12" t="s">
        <v>1319</v>
      </c>
      <c r="S19" s="12"/>
      <c r="T19" s="3">
        <v>1094</v>
      </c>
      <c r="U19" s="3"/>
      <c r="V19" s="2" t="s">
        <v>961</v>
      </c>
      <c r="W19" s="2" t="s">
        <v>962</v>
      </c>
      <c r="X19" s="49"/>
      <c r="Y19" s="49"/>
      <c r="AA19" s="14"/>
    </row>
    <row r="20" spans="2:27" s="2" customFormat="1" ht="15" customHeight="1" x14ac:dyDescent="0.25">
      <c r="B20" s="1"/>
      <c r="C20" s="11"/>
      <c r="D20" s="27">
        <v>43130</v>
      </c>
      <c r="E20" s="9"/>
      <c r="F20" s="9"/>
      <c r="G20" s="9">
        <v>176000</v>
      </c>
      <c r="H20" s="2">
        <v>4</v>
      </c>
      <c r="I20" s="12"/>
      <c r="K20" s="12"/>
      <c r="L20" s="2">
        <f>10000*17.2163</f>
        <v>172163</v>
      </c>
      <c r="M20" s="35"/>
      <c r="P20" s="12" t="s">
        <v>1317</v>
      </c>
      <c r="Q20" s="1"/>
      <c r="R20" s="12" t="s">
        <v>1316</v>
      </c>
      <c r="S20" s="12"/>
      <c r="T20" s="3" t="s">
        <v>963</v>
      </c>
      <c r="U20" s="3"/>
      <c r="V20" s="2" t="s">
        <v>483</v>
      </c>
      <c r="W20" s="2" t="s">
        <v>964</v>
      </c>
      <c r="X20" s="49"/>
      <c r="Y20" s="49"/>
      <c r="AA20" s="14"/>
    </row>
    <row r="21" spans="2:27" s="2" customFormat="1" ht="15" customHeight="1" x14ac:dyDescent="0.25">
      <c r="B21" s="1"/>
      <c r="C21" s="11"/>
      <c r="D21" s="27">
        <v>43130</v>
      </c>
      <c r="E21" s="9"/>
      <c r="F21" s="9"/>
      <c r="G21" s="9">
        <v>60000</v>
      </c>
      <c r="H21" s="2">
        <v>4</v>
      </c>
      <c r="I21" s="12"/>
      <c r="K21" s="12"/>
      <c r="L21" s="2">
        <v>448</v>
      </c>
      <c r="P21" s="12" t="s">
        <v>1315</v>
      </c>
      <c r="Q21" s="1"/>
      <c r="R21" s="12" t="s">
        <v>1316</v>
      </c>
      <c r="S21" s="12"/>
      <c r="T21" s="3">
        <v>653</v>
      </c>
      <c r="U21" s="3"/>
      <c r="V21" s="2" t="s">
        <v>166</v>
      </c>
      <c r="W21" s="2" t="s">
        <v>965</v>
      </c>
      <c r="X21" s="49"/>
      <c r="Y21" s="49"/>
      <c r="AA21" s="14"/>
    </row>
    <row r="22" spans="2:27" s="2" customFormat="1" ht="15" customHeight="1" x14ac:dyDescent="0.25">
      <c r="B22" s="1"/>
      <c r="C22" s="11"/>
      <c r="D22" s="27">
        <v>43130</v>
      </c>
      <c r="E22" s="9"/>
      <c r="F22" s="9"/>
      <c r="G22" s="9">
        <v>80000</v>
      </c>
      <c r="H22" s="2">
        <v>96</v>
      </c>
      <c r="I22" s="12"/>
      <c r="K22" s="12"/>
      <c r="L22" s="2">
        <v>1278</v>
      </c>
      <c r="P22" s="12" t="s">
        <v>1315</v>
      </c>
      <c r="Q22" s="1"/>
      <c r="R22" s="12" t="s">
        <v>1319</v>
      </c>
      <c r="S22" s="12"/>
      <c r="T22" s="3">
        <v>139</v>
      </c>
      <c r="U22" s="3"/>
      <c r="V22" s="2" t="s">
        <v>966</v>
      </c>
      <c r="W22" s="2" t="s">
        <v>967</v>
      </c>
      <c r="X22" s="49"/>
      <c r="Y22" s="49"/>
      <c r="AA22" s="14"/>
    </row>
    <row r="23" spans="2:27" s="2" customFormat="1" ht="15" customHeight="1" x14ac:dyDescent="0.25">
      <c r="B23" s="1"/>
      <c r="C23" s="11"/>
      <c r="D23" s="27">
        <v>43131</v>
      </c>
      <c r="E23" s="9"/>
      <c r="F23" s="9"/>
      <c r="G23" s="9">
        <v>150000</v>
      </c>
      <c r="H23" s="2">
        <v>90</v>
      </c>
      <c r="I23" s="12"/>
      <c r="K23" s="12"/>
      <c r="L23" s="2">
        <v>2487</v>
      </c>
      <c r="P23" s="12" t="s">
        <v>1315</v>
      </c>
      <c r="Q23" s="1"/>
      <c r="R23" s="12" t="s">
        <v>1319</v>
      </c>
      <c r="S23" s="12"/>
      <c r="T23" s="3">
        <v>37540</v>
      </c>
      <c r="U23" s="3"/>
      <c r="V23" s="2" t="s">
        <v>968</v>
      </c>
      <c r="W23" s="2" t="s">
        <v>969</v>
      </c>
      <c r="X23" s="49"/>
      <c r="Y23" s="49"/>
      <c r="AA23" s="14"/>
    </row>
    <row r="24" spans="2:27" s="2" customFormat="1" ht="15" customHeight="1" x14ac:dyDescent="0.25">
      <c r="B24" s="1"/>
      <c r="C24" s="11"/>
      <c r="D24" s="27">
        <v>43131</v>
      </c>
      <c r="E24" s="9"/>
      <c r="F24" s="9"/>
      <c r="G24" s="9">
        <v>200000</v>
      </c>
      <c r="H24" s="2">
        <v>5</v>
      </c>
      <c r="I24" s="12"/>
      <c r="K24" s="12"/>
      <c r="L24" s="2">
        <f>10000*14.5841</f>
        <v>145841</v>
      </c>
      <c r="M24" s="35"/>
      <c r="P24" s="12" t="s">
        <v>1317</v>
      </c>
      <c r="Q24" s="1"/>
      <c r="R24" s="12" t="s">
        <v>1316</v>
      </c>
      <c r="S24" s="12"/>
      <c r="T24" s="3" t="s">
        <v>970</v>
      </c>
      <c r="U24" s="3"/>
      <c r="V24" s="2" t="s">
        <v>971</v>
      </c>
      <c r="W24" s="2" t="s">
        <v>972</v>
      </c>
      <c r="X24" s="49"/>
      <c r="Y24" s="49"/>
      <c r="AA24" s="14"/>
    </row>
    <row r="25" spans="2:27" s="2" customFormat="1" ht="15" customHeight="1" x14ac:dyDescent="0.25">
      <c r="B25" s="1"/>
      <c r="C25" s="11"/>
      <c r="D25" s="27">
        <v>43131</v>
      </c>
      <c r="E25" s="9"/>
      <c r="F25" s="9"/>
      <c r="G25" s="9">
        <v>350000</v>
      </c>
      <c r="H25" s="2">
        <v>90</v>
      </c>
      <c r="I25" s="12"/>
      <c r="K25" s="12"/>
      <c r="L25" s="2">
        <v>874</v>
      </c>
      <c r="P25" s="12" t="s">
        <v>1315</v>
      </c>
      <c r="Q25" s="1"/>
      <c r="R25" s="12" t="s">
        <v>1319</v>
      </c>
      <c r="S25" s="12"/>
      <c r="T25" s="3">
        <v>820</v>
      </c>
      <c r="U25" s="3"/>
      <c r="V25" s="2" t="s">
        <v>973</v>
      </c>
      <c r="W25" s="2" t="s">
        <v>974</v>
      </c>
      <c r="X25" s="49"/>
      <c r="Y25" s="49"/>
      <c r="AA25" s="14"/>
    </row>
    <row r="26" spans="2:27" s="2" customFormat="1" ht="15" customHeight="1" x14ac:dyDescent="0.25">
      <c r="B26" s="1"/>
      <c r="C26" s="11"/>
      <c r="D26" s="27">
        <v>43131</v>
      </c>
      <c r="E26" s="9"/>
      <c r="F26" s="9"/>
      <c r="G26" s="9">
        <v>103000</v>
      </c>
      <c r="H26" s="2">
        <v>8</v>
      </c>
      <c r="I26" s="12"/>
      <c r="K26" s="12"/>
      <c r="L26" s="2">
        <v>2083</v>
      </c>
      <c r="P26" s="12" t="s">
        <v>1315</v>
      </c>
      <c r="Q26" s="1"/>
      <c r="R26" s="12" t="s">
        <v>1319</v>
      </c>
      <c r="S26" s="12"/>
      <c r="T26" s="3">
        <v>1600</v>
      </c>
      <c r="U26" s="3"/>
      <c r="V26" s="2" t="s">
        <v>975</v>
      </c>
      <c r="W26" s="2" t="s">
        <v>976</v>
      </c>
      <c r="X26" s="49"/>
      <c r="Y26" s="49"/>
      <c r="AA26" s="14"/>
    </row>
    <row r="27" spans="2:27" s="2" customFormat="1" ht="15" customHeight="1" x14ac:dyDescent="0.25">
      <c r="B27" s="1"/>
      <c r="C27" s="11"/>
      <c r="D27" s="27">
        <v>43133</v>
      </c>
      <c r="E27" s="9"/>
      <c r="F27" s="9"/>
      <c r="G27" s="9">
        <v>60000</v>
      </c>
      <c r="H27" s="2">
        <v>90</v>
      </c>
      <c r="I27" s="12"/>
      <c r="K27" s="12"/>
      <c r="L27" s="2">
        <v>1382</v>
      </c>
      <c r="P27" s="12" t="s">
        <v>1315</v>
      </c>
      <c r="Q27" s="1"/>
      <c r="R27" s="12" t="s">
        <v>1316</v>
      </c>
      <c r="S27" s="12"/>
      <c r="T27" s="3">
        <v>24136</v>
      </c>
      <c r="U27" s="3"/>
      <c r="V27" s="2" t="s">
        <v>977</v>
      </c>
      <c r="W27" s="2" t="s">
        <v>978</v>
      </c>
      <c r="X27" s="49"/>
      <c r="Y27" s="49"/>
      <c r="AA27" s="14"/>
    </row>
    <row r="28" spans="2:27" s="2" customFormat="1" ht="15" customHeight="1" x14ac:dyDescent="0.25">
      <c r="B28" s="1"/>
      <c r="C28" s="11"/>
      <c r="D28" s="27">
        <v>43133</v>
      </c>
      <c r="E28" s="9"/>
      <c r="F28" s="9"/>
      <c r="G28" s="9">
        <v>160000</v>
      </c>
      <c r="H28" s="2">
        <v>14</v>
      </c>
      <c r="I28" s="12"/>
      <c r="K28" s="12"/>
      <c r="L28" s="2">
        <v>1794</v>
      </c>
      <c r="P28" s="12" t="s">
        <v>1315</v>
      </c>
      <c r="Q28" s="1"/>
      <c r="R28" s="12" t="s">
        <v>1319</v>
      </c>
      <c r="S28" s="12"/>
      <c r="T28" s="3">
        <v>20740</v>
      </c>
      <c r="U28" s="3"/>
      <c r="V28" s="2" t="s">
        <v>979</v>
      </c>
      <c r="W28" s="2" t="s">
        <v>980</v>
      </c>
      <c r="X28" s="49"/>
      <c r="Y28" s="49"/>
      <c r="AA28" s="14"/>
    </row>
    <row r="29" spans="2:27" s="2" customFormat="1" ht="15" customHeight="1" x14ac:dyDescent="0.25">
      <c r="B29" s="1"/>
      <c r="C29" s="11"/>
      <c r="D29" s="27">
        <v>43133</v>
      </c>
      <c r="E29" s="9"/>
      <c r="F29" s="9"/>
      <c r="G29" s="9">
        <v>130000</v>
      </c>
      <c r="H29" s="2">
        <v>4</v>
      </c>
      <c r="I29" s="12"/>
      <c r="K29" s="12"/>
      <c r="L29" s="2">
        <v>1587</v>
      </c>
      <c r="P29" s="12" t="s">
        <v>1315</v>
      </c>
      <c r="Q29" s="1"/>
      <c r="R29" s="12" t="s">
        <v>1319</v>
      </c>
      <c r="S29" s="12"/>
      <c r="T29" s="3">
        <v>24031</v>
      </c>
      <c r="U29" s="3"/>
      <c r="V29" s="2" t="s">
        <v>981</v>
      </c>
      <c r="W29" s="2" t="s">
        <v>383</v>
      </c>
      <c r="X29" s="49"/>
      <c r="Y29" s="49"/>
      <c r="AA29" s="14"/>
    </row>
    <row r="30" spans="2:27" s="2" customFormat="1" ht="15" customHeight="1" x14ac:dyDescent="0.25">
      <c r="B30" s="1"/>
      <c r="C30" s="11"/>
      <c r="D30" s="27">
        <v>43133</v>
      </c>
      <c r="E30" s="9"/>
      <c r="F30" s="9"/>
      <c r="G30" s="9">
        <v>221000</v>
      </c>
      <c r="H30" s="2">
        <v>9</v>
      </c>
      <c r="I30" s="12"/>
      <c r="K30" s="12"/>
      <c r="L30" s="2">
        <v>880</v>
      </c>
      <c r="P30" s="12" t="s">
        <v>1315</v>
      </c>
      <c r="Q30" s="1"/>
      <c r="R30" s="12" t="s">
        <v>1319</v>
      </c>
      <c r="S30" s="12"/>
      <c r="T30" s="3">
        <v>19</v>
      </c>
      <c r="U30" s="3"/>
      <c r="V30" s="2" t="s">
        <v>982</v>
      </c>
      <c r="W30" s="2" t="s">
        <v>983</v>
      </c>
      <c r="X30" s="49"/>
      <c r="Y30" s="49"/>
      <c r="AA30" s="14"/>
    </row>
    <row r="31" spans="2:27" s="2" customFormat="1" ht="15" customHeight="1" x14ac:dyDescent="0.25">
      <c r="B31" s="1"/>
      <c r="C31" s="11"/>
      <c r="D31" s="27">
        <v>43133</v>
      </c>
      <c r="E31" s="9"/>
      <c r="F31" s="9"/>
      <c r="G31" s="9">
        <v>240000</v>
      </c>
      <c r="H31" s="2">
        <v>4</v>
      </c>
      <c r="I31" s="12"/>
      <c r="K31" s="12"/>
      <c r="L31" s="2">
        <v>4572</v>
      </c>
      <c r="P31" s="12" t="s">
        <v>1315</v>
      </c>
      <c r="Q31" s="1"/>
      <c r="R31" s="12" t="s">
        <v>1319</v>
      </c>
      <c r="S31" s="12"/>
      <c r="T31" s="3">
        <v>2129</v>
      </c>
      <c r="U31" s="3"/>
      <c r="V31" s="2" t="s">
        <v>952</v>
      </c>
      <c r="W31" s="2" t="s">
        <v>953</v>
      </c>
      <c r="X31" s="49"/>
      <c r="Y31" s="49"/>
      <c r="AA31" s="14"/>
    </row>
    <row r="32" spans="2:27" s="2" customFormat="1" ht="15" customHeight="1" x14ac:dyDescent="0.25">
      <c r="B32" s="1"/>
      <c r="C32" s="11"/>
      <c r="D32" s="27">
        <v>43133</v>
      </c>
      <c r="E32" s="9"/>
      <c r="F32" s="9"/>
      <c r="G32" s="9">
        <v>375000</v>
      </c>
      <c r="H32" s="2">
        <v>95</v>
      </c>
      <c r="I32" s="12"/>
      <c r="K32" s="12"/>
      <c r="L32" s="2">
        <v>800</v>
      </c>
      <c r="P32" s="12" t="s">
        <v>1315</v>
      </c>
      <c r="Q32" s="1"/>
      <c r="R32" s="12" t="s">
        <v>1319</v>
      </c>
      <c r="S32" s="12"/>
      <c r="T32" s="3">
        <v>2372</v>
      </c>
      <c r="U32" s="3"/>
      <c r="V32" s="2" t="s">
        <v>984</v>
      </c>
      <c r="W32" s="2" t="s">
        <v>985</v>
      </c>
      <c r="X32" s="49"/>
      <c r="Y32" s="49"/>
      <c r="AA32" s="14"/>
    </row>
    <row r="33" spans="2:27" s="2" customFormat="1" ht="15" customHeight="1" x14ac:dyDescent="0.25">
      <c r="B33" s="1"/>
      <c r="C33" s="11"/>
      <c r="D33" s="27">
        <v>43133</v>
      </c>
      <c r="E33" s="9"/>
      <c r="F33" s="9"/>
      <c r="G33" s="9">
        <v>495000</v>
      </c>
      <c r="H33" s="2">
        <v>95</v>
      </c>
      <c r="I33" s="12"/>
      <c r="K33" s="12"/>
      <c r="L33" s="2">
        <v>797</v>
      </c>
      <c r="P33" s="12" t="s">
        <v>1315</v>
      </c>
      <c r="Q33" s="1"/>
      <c r="R33" s="12" t="s">
        <v>1319</v>
      </c>
      <c r="S33" s="12"/>
      <c r="T33" s="3">
        <v>3013</v>
      </c>
      <c r="U33" s="3"/>
      <c r="V33" s="2" t="s">
        <v>986</v>
      </c>
      <c r="W33" s="2" t="s">
        <v>987</v>
      </c>
      <c r="X33" s="49"/>
      <c r="Y33" s="49"/>
      <c r="AA33" s="14"/>
    </row>
    <row r="34" spans="2:27" s="2" customFormat="1" ht="15" customHeight="1" x14ac:dyDescent="0.25">
      <c r="B34" s="1"/>
      <c r="C34" s="11"/>
      <c r="D34" s="27">
        <v>43139</v>
      </c>
      <c r="E34" s="9"/>
      <c r="F34" s="9"/>
      <c r="G34" s="9">
        <v>80000</v>
      </c>
      <c r="H34" s="2">
        <v>129</v>
      </c>
      <c r="I34" s="12"/>
      <c r="K34" s="12"/>
      <c r="L34" s="2">
        <v>1202</v>
      </c>
      <c r="P34" s="12" t="s">
        <v>1315</v>
      </c>
      <c r="Q34" s="1"/>
      <c r="R34" s="12" t="s">
        <v>1319</v>
      </c>
      <c r="S34" s="12"/>
      <c r="T34" s="3">
        <v>6</v>
      </c>
      <c r="U34" s="3"/>
      <c r="V34" s="2" t="s">
        <v>483</v>
      </c>
      <c r="W34" s="2" t="s">
        <v>983</v>
      </c>
      <c r="X34" s="49"/>
      <c r="Y34" s="49"/>
      <c r="AA34" s="14"/>
    </row>
    <row r="35" spans="2:27" s="2" customFormat="1" ht="15" customHeight="1" x14ac:dyDescent="0.25">
      <c r="B35" s="1"/>
      <c r="C35" s="11"/>
      <c r="D35" s="27">
        <v>43139</v>
      </c>
      <c r="E35" s="9"/>
      <c r="F35" s="9"/>
      <c r="G35" s="9">
        <v>150000</v>
      </c>
      <c r="H35" s="2">
        <v>130</v>
      </c>
      <c r="I35" s="12"/>
      <c r="K35" s="12"/>
      <c r="L35" s="2">
        <f>10000*2.3249</f>
        <v>23249</v>
      </c>
      <c r="M35" s="35"/>
      <c r="P35" s="12" t="s">
        <v>1317</v>
      </c>
      <c r="Q35" s="1"/>
      <c r="R35" s="12" t="s">
        <v>1316</v>
      </c>
      <c r="S35" s="12"/>
      <c r="T35" s="3" t="s">
        <v>989</v>
      </c>
      <c r="U35" s="3"/>
      <c r="V35" s="2" t="s">
        <v>990</v>
      </c>
      <c r="W35" s="2" t="s">
        <v>991</v>
      </c>
      <c r="X35" s="49"/>
      <c r="Y35" s="49"/>
      <c r="AA35" s="14"/>
    </row>
    <row r="36" spans="2:27" s="2" customFormat="1" ht="15" customHeight="1" x14ac:dyDescent="0.25">
      <c r="B36" s="1"/>
      <c r="C36" s="11"/>
      <c r="D36" s="27">
        <v>43140</v>
      </c>
      <c r="E36" s="9"/>
      <c r="F36" s="9"/>
      <c r="G36" s="9">
        <v>74000</v>
      </c>
      <c r="H36" s="2">
        <v>92</v>
      </c>
      <c r="I36" s="12"/>
      <c r="K36" s="12"/>
      <c r="L36" s="2">
        <v>771</v>
      </c>
      <c r="P36" s="12" t="s">
        <v>1315</v>
      </c>
      <c r="Q36" s="1"/>
      <c r="R36" s="12" t="s">
        <v>1319</v>
      </c>
      <c r="S36" s="12"/>
      <c r="T36" s="3">
        <v>6690</v>
      </c>
      <c r="U36" s="3"/>
      <c r="V36" s="2" t="s">
        <v>993</v>
      </c>
      <c r="W36" s="2" t="s">
        <v>994</v>
      </c>
      <c r="X36" s="49"/>
      <c r="Y36" s="49"/>
      <c r="AA36" s="14"/>
    </row>
    <row r="37" spans="2:27" s="2" customFormat="1" ht="15" customHeight="1" x14ac:dyDescent="0.25">
      <c r="B37" s="1"/>
      <c r="C37" s="11"/>
      <c r="D37" s="27">
        <v>43143</v>
      </c>
      <c r="E37" s="9"/>
      <c r="F37" s="9"/>
      <c r="G37" s="9">
        <v>150000</v>
      </c>
      <c r="H37" s="2">
        <v>90</v>
      </c>
      <c r="I37" s="12"/>
      <c r="K37" s="12"/>
      <c r="L37" s="2">
        <v>921</v>
      </c>
      <c r="P37" s="12" t="s">
        <v>1315</v>
      </c>
      <c r="Q37" s="1"/>
      <c r="R37" s="12" t="s">
        <v>1319</v>
      </c>
      <c r="S37" s="12"/>
      <c r="T37" s="3">
        <v>2678</v>
      </c>
      <c r="U37" s="3"/>
      <c r="V37" s="2" t="s">
        <v>995</v>
      </c>
      <c r="W37" s="2" t="s">
        <v>996</v>
      </c>
      <c r="X37" s="49"/>
      <c r="Y37" s="49"/>
      <c r="AA37" s="14"/>
    </row>
    <row r="38" spans="2:27" s="2" customFormat="1" ht="15" customHeight="1" x14ac:dyDescent="0.25">
      <c r="B38" s="1"/>
      <c r="C38" s="11"/>
      <c r="D38" s="27">
        <v>43144</v>
      </c>
      <c r="E38" s="9"/>
      <c r="F38" s="9"/>
      <c r="G38" s="9">
        <v>30000</v>
      </c>
      <c r="H38" s="2">
        <v>131</v>
      </c>
      <c r="I38" s="12"/>
      <c r="K38" s="12"/>
      <c r="L38" s="2">
        <v>1525</v>
      </c>
      <c r="P38" s="12" t="s">
        <v>1315</v>
      </c>
      <c r="Q38" s="1"/>
      <c r="R38" s="12" t="s">
        <v>1316</v>
      </c>
      <c r="S38" s="12"/>
      <c r="T38" s="3">
        <v>2669</v>
      </c>
      <c r="U38" s="3"/>
      <c r="V38" s="2" t="s">
        <v>998</v>
      </c>
      <c r="W38" s="2" t="s">
        <v>999</v>
      </c>
      <c r="X38" s="49"/>
      <c r="Y38" s="49"/>
      <c r="AA38" s="14"/>
    </row>
    <row r="39" spans="2:27" s="2" customFormat="1" ht="15" customHeight="1" x14ac:dyDescent="0.25">
      <c r="B39" s="1"/>
      <c r="C39" s="11"/>
      <c r="D39" s="27">
        <v>43144</v>
      </c>
      <c r="E39" s="9"/>
      <c r="F39" s="9"/>
      <c r="G39" s="9">
        <v>440000</v>
      </c>
      <c r="H39" s="2">
        <v>13</v>
      </c>
      <c r="I39" s="12"/>
      <c r="K39" s="12"/>
      <c r="L39" s="2">
        <v>783</v>
      </c>
      <c r="P39" s="12" t="s">
        <v>1315</v>
      </c>
      <c r="Q39" s="1"/>
      <c r="R39" s="12" t="s">
        <v>1319</v>
      </c>
      <c r="S39" s="12"/>
      <c r="T39" s="3">
        <v>8295</v>
      </c>
      <c r="U39" s="3"/>
      <c r="V39" s="2" t="s">
        <v>1000</v>
      </c>
      <c r="W39" s="2" t="s">
        <v>1001</v>
      </c>
      <c r="X39" s="49"/>
      <c r="Y39" s="49"/>
      <c r="AA39" s="14"/>
    </row>
    <row r="40" spans="2:27" s="2" customFormat="1" ht="15" customHeight="1" x14ac:dyDescent="0.25">
      <c r="B40" s="1"/>
      <c r="C40" s="11"/>
      <c r="D40" s="27">
        <v>43144</v>
      </c>
      <c r="E40" s="9"/>
      <c r="F40" s="9"/>
      <c r="G40" s="9">
        <v>140000</v>
      </c>
      <c r="H40" s="2">
        <v>4</v>
      </c>
      <c r="I40" s="12"/>
      <c r="K40" s="12"/>
      <c r="L40" s="2">
        <v>1003</v>
      </c>
      <c r="P40" s="12" t="s">
        <v>1315</v>
      </c>
      <c r="Q40" s="1"/>
      <c r="R40" s="12" t="s">
        <v>1319</v>
      </c>
      <c r="S40" s="12"/>
      <c r="T40" s="3">
        <v>6074</v>
      </c>
      <c r="U40" s="3"/>
      <c r="V40" s="2" t="s">
        <v>1002</v>
      </c>
      <c r="W40" s="2" t="s">
        <v>1003</v>
      </c>
      <c r="X40" s="49"/>
      <c r="Y40" s="49"/>
      <c r="AA40" s="14"/>
    </row>
    <row r="41" spans="2:27" s="2" customFormat="1" ht="15" customHeight="1" x14ac:dyDescent="0.25">
      <c r="B41" s="1"/>
      <c r="C41" s="11"/>
      <c r="D41" s="27">
        <v>43153</v>
      </c>
      <c r="E41" s="9"/>
      <c r="F41" s="9"/>
      <c r="G41" s="9">
        <v>1884464.85</v>
      </c>
      <c r="H41" s="2">
        <v>25</v>
      </c>
      <c r="I41" s="12"/>
      <c r="K41" s="12"/>
      <c r="L41" s="2">
        <v>1684</v>
      </c>
      <c r="P41" s="12" t="s">
        <v>1318</v>
      </c>
      <c r="Q41" s="1"/>
      <c r="R41" s="12" t="s">
        <v>1319</v>
      </c>
      <c r="S41" s="12"/>
      <c r="T41" s="3">
        <v>8128</v>
      </c>
      <c r="U41" s="3"/>
      <c r="V41" s="2" t="s">
        <v>1004</v>
      </c>
      <c r="W41" s="2" t="s">
        <v>1005</v>
      </c>
      <c r="X41" s="49"/>
      <c r="Y41" s="49"/>
      <c r="AA41" s="14"/>
    </row>
    <row r="42" spans="2:27" s="2" customFormat="1" ht="15" customHeight="1" x14ac:dyDescent="0.25">
      <c r="B42" s="1"/>
      <c r="C42" s="11"/>
      <c r="D42" s="27">
        <v>43154</v>
      </c>
      <c r="E42" s="9"/>
      <c r="F42" s="9"/>
      <c r="G42" s="9">
        <v>553000</v>
      </c>
      <c r="H42" s="2">
        <v>90</v>
      </c>
      <c r="I42" s="12"/>
      <c r="K42" s="12"/>
      <c r="L42" s="2">
        <v>1081</v>
      </c>
      <c r="P42" s="12" t="s">
        <v>1315</v>
      </c>
      <c r="Q42" s="1"/>
      <c r="R42" s="12" t="s">
        <v>1319</v>
      </c>
      <c r="S42" s="12"/>
      <c r="T42" s="3">
        <v>2376</v>
      </c>
      <c r="U42" s="3"/>
      <c r="V42" s="2" t="s">
        <v>1006</v>
      </c>
      <c r="W42" s="2" t="s">
        <v>1007</v>
      </c>
      <c r="X42" s="49"/>
      <c r="Y42" s="49"/>
      <c r="AA42" s="14"/>
    </row>
    <row r="43" spans="2:27" s="2" customFormat="1" ht="15" customHeight="1" x14ac:dyDescent="0.25">
      <c r="B43" s="1"/>
      <c r="C43" s="11"/>
      <c r="D43" s="27">
        <v>43154</v>
      </c>
      <c r="E43" s="9"/>
      <c r="F43" s="9"/>
      <c r="G43" s="9">
        <v>575000</v>
      </c>
      <c r="H43" s="2">
        <v>94</v>
      </c>
      <c r="I43" s="12"/>
      <c r="K43" s="12"/>
      <c r="L43" s="2">
        <f>10000*13.4713</f>
        <v>134713</v>
      </c>
      <c r="M43" s="35"/>
      <c r="P43" s="12" t="s">
        <v>1317</v>
      </c>
      <c r="Q43" s="1"/>
      <c r="R43" s="12" t="s">
        <v>1319</v>
      </c>
      <c r="S43" s="12"/>
      <c r="T43" s="3" t="s">
        <v>1008</v>
      </c>
      <c r="U43" s="3"/>
      <c r="V43" s="2" t="s">
        <v>1009</v>
      </c>
      <c r="W43" s="2" t="s">
        <v>1010</v>
      </c>
      <c r="X43" s="49"/>
      <c r="Y43" s="49"/>
      <c r="AA43" s="14"/>
    </row>
    <row r="44" spans="2:27" s="2" customFormat="1" ht="15" customHeight="1" x14ac:dyDescent="0.25">
      <c r="B44" s="1"/>
      <c r="C44" s="11"/>
      <c r="D44" s="27">
        <v>43154</v>
      </c>
      <c r="E44" s="9"/>
      <c r="F44" s="9"/>
      <c r="G44" s="9">
        <v>3248000</v>
      </c>
      <c r="H44" s="2">
        <v>90</v>
      </c>
      <c r="I44" s="12"/>
      <c r="K44" s="12"/>
      <c r="L44" s="2">
        <v>425</v>
      </c>
      <c r="P44" s="12" t="s">
        <v>1318</v>
      </c>
      <c r="Q44" s="1"/>
      <c r="R44" s="12" t="s">
        <v>1319</v>
      </c>
      <c r="S44" s="12"/>
      <c r="T44" s="3">
        <v>189</v>
      </c>
      <c r="U44" s="3"/>
      <c r="V44" s="2" t="s">
        <v>1011</v>
      </c>
      <c r="W44" s="2" t="s">
        <v>1012</v>
      </c>
      <c r="X44" s="49"/>
      <c r="Y44" s="49"/>
      <c r="AA44" s="14"/>
    </row>
    <row r="45" spans="2:27" s="2" customFormat="1" ht="15" customHeight="1" x14ac:dyDescent="0.25">
      <c r="B45" s="1"/>
      <c r="C45" s="11"/>
      <c r="D45" s="27">
        <v>43154</v>
      </c>
      <c r="E45" s="9"/>
      <c r="F45" s="9"/>
      <c r="G45" s="9"/>
      <c r="H45" s="2">
        <v>4</v>
      </c>
      <c r="I45" s="12"/>
      <c r="K45" s="12"/>
      <c r="L45" s="2">
        <v>681</v>
      </c>
      <c r="P45" s="12" t="s">
        <v>1315</v>
      </c>
      <c r="Q45" s="1"/>
      <c r="R45" s="12" t="s">
        <v>1316</v>
      </c>
      <c r="S45" s="12"/>
      <c r="T45" s="3">
        <v>1494</v>
      </c>
      <c r="U45" s="3"/>
      <c r="V45" s="2" t="s">
        <v>965</v>
      </c>
      <c r="W45" s="2" t="s">
        <v>1013</v>
      </c>
      <c r="X45" s="49"/>
      <c r="Y45" s="49"/>
      <c r="AA45" s="14"/>
    </row>
    <row r="46" spans="2:27" s="2" customFormat="1" ht="15" customHeight="1" x14ac:dyDescent="0.25">
      <c r="B46" s="1"/>
      <c r="C46" s="11"/>
      <c r="D46" s="27">
        <v>43157</v>
      </c>
      <c r="E46" s="9"/>
      <c r="F46" s="9"/>
      <c r="G46" s="9">
        <v>290000</v>
      </c>
      <c r="H46" s="2">
        <v>14</v>
      </c>
      <c r="I46" s="12"/>
      <c r="K46" s="12"/>
      <c r="L46" s="2">
        <v>1149</v>
      </c>
      <c r="P46" s="12" t="s">
        <v>1315</v>
      </c>
      <c r="Q46" s="1"/>
      <c r="R46" s="12" t="s">
        <v>1319</v>
      </c>
      <c r="S46" s="12"/>
      <c r="T46" s="3">
        <v>820</v>
      </c>
      <c r="U46" s="3"/>
      <c r="V46" s="2" t="s">
        <v>1015</v>
      </c>
      <c r="W46" s="2" t="s">
        <v>1014</v>
      </c>
      <c r="X46" s="49"/>
      <c r="Y46" s="49"/>
      <c r="AA46" s="14"/>
    </row>
    <row r="47" spans="2:27" s="2" customFormat="1" ht="15" customHeight="1" x14ac:dyDescent="0.25">
      <c r="B47" s="1"/>
      <c r="C47" s="11"/>
      <c r="D47" s="27">
        <v>43157</v>
      </c>
      <c r="E47" s="9"/>
      <c r="F47" s="9"/>
      <c r="G47" s="9">
        <v>700000</v>
      </c>
      <c r="H47" s="2">
        <v>95</v>
      </c>
      <c r="I47" s="12"/>
      <c r="K47" s="12"/>
      <c r="L47" s="2">
        <v>910</v>
      </c>
      <c r="P47" s="12" t="s">
        <v>1315</v>
      </c>
      <c r="Q47" s="1"/>
      <c r="R47" s="12" t="s">
        <v>1319</v>
      </c>
      <c r="S47" s="12"/>
      <c r="T47" s="3">
        <v>1214</v>
      </c>
      <c r="U47" s="3"/>
      <c r="V47" s="2" t="s">
        <v>1016</v>
      </c>
      <c r="W47" s="2" t="s">
        <v>459</v>
      </c>
      <c r="X47" s="49"/>
      <c r="Y47" s="49"/>
      <c r="AA47" s="14"/>
    </row>
    <row r="48" spans="2:27" s="2" customFormat="1" ht="15" customHeight="1" x14ac:dyDescent="0.25">
      <c r="B48" s="1"/>
      <c r="C48" s="11"/>
      <c r="D48" s="27">
        <v>43158</v>
      </c>
      <c r="E48" s="9"/>
      <c r="F48" s="9"/>
      <c r="G48" s="9">
        <v>520000</v>
      </c>
      <c r="H48" s="2">
        <v>18</v>
      </c>
      <c r="I48" s="12"/>
      <c r="K48" s="12"/>
      <c r="L48" s="2">
        <v>1151</v>
      </c>
      <c r="P48" s="12" t="s">
        <v>1315</v>
      </c>
      <c r="Q48" s="1"/>
      <c r="R48" s="12" t="s">
        <v>1319</v>
      </c>
      <c r="S48" s="12"/>
      <c r="T48" s="3">
        <v>970</v>
      </c>
      <c r="U48" s="3"/>
      <c r="V48" s="2" t="s">
        <v>1017</v>
      </c>
      <c r="W48" s="2" t="s">
        <v>1018</v>
      </c>
      <c r="X48" s="49"/>
      <c r="Y48" s="49"/>
      <c r="AA48" s="14"/>
    </row>
    <row r="49" spans="2:27" s="2" customFormat="1" ht="15" customHeight="1" x14ac:dyDescent="0.25">
      <c r="B49" s="1"/>
      <c r="C49" s="11"/>
      <c r="D49" s="27">
        <v>43158</v>
      </c>
      <c r="E49" s="9"/>
      <c r="F49" s="9"/>
      <c r="G49" s="9">
        <v>150000</v>
      </c>
      <c r="H49" s="2">
        <v>18</v>
      </c>
      <c r="I49" s="12"/>
      <c r="K49" s="12"/>
      <c r="L49" s="2">
        <f>10000*9.6411</f>
        <v>96411</v>
      </c>
      <c r="M49" s="35"/>
      <c r="P49" s="12" t="s">
        <v>1317</v>
      </c>
      <c r="Q49" s="1"/>
      <c r="R49" s="12" t="s">
        <v>1319</v>
      </c>
      <c r="S49" s="12"/>
      <c r="T49" s="3" t="s">
        <v>1019</v>
      </c>
      <c r="U49" s="3"/>
      <c r="V49" s="2" t="s">
        <v>1020</v>
      </c>
      <c r="W49" s="2" t="s">
        <v>1021</v>
      </c>
      <c r="X49" s="49"/>
      <c r="Y49" s="49"/>
      <c r="AA49" s="14"/>
    </row>
    <row r="50" spans="2:27" s="2" customFormat="1" ht="15" customHeight="1" x14ac:dyDescent="0.25">
      <c r="B50" s="1"/>
      <c r="C50" s="11"/>
      <c r="D50" s="27">
        <v>43158</v>
      </c>
      <c r="E50" s="9"/>
      <c r="F50" s="9"/>
      <c r="G50" s="9">
        <v>400000</v>
      </c>
      <c r="H50" s="2">
        <v>92</v>
      </c>
      <c r="I50" s="12"/>
      <c r="K50" s="12"/>
      <c r="L50" s="2">
        <v>700</v>
      </c>
      <c r="P50" s="12" t="s">
        <v>1315</v>
      </c>
      <c r="Q50" s="1"/>
      <c r="R50" s="12" t="s">
        <v>1319</v>
      </c>
      <c r="S50" s="12"/>
      <c r="T50" s="3">
        <v>1110</v>
      </c>
      <c r="U50" s="3"/>
      <c r="V50" s="2" t="s">
        <v>1022</v>
      </c>
      <c r="W50" s="2" t="s">
        <v>1023</v>
      </c>
      <c r="X50" s="49"/>
      <c r="Y50" s="49"/>
      <c r="AA50" s="14"/>
    </row>
    <row r="51" spans="2:27" s="2" customFormat="1" ht="15" customHeight="1" x14ac:dyDescent="0.25">
      <c r="B51" s="1"/>
      <c r="C51" s="11"/>
      <c r="D51" s="27">
        <v>43159</v>
      </c>
      <c r="E51" s="9"/>
      <c r="F51" s="9"/>
      <c r="G51" s="9">
        <v>80000</v>
      </c>
      <c r="H51" s="2">
        <v>13</v>
      </c>
      <c r="I51" s="12"/>
      <c r="K51" s="12"/>
      <c r="L51" s="2">
        <v>1581</v>
      </c>
      <c r="P51" s="12" t="s">
        <v>1315</v>
      </c>
      <c r="Q51" s="1"/>
      <c r="R51" s="12" t="s">
        <v>1319</v>
      </c>
      <c r="S51" s="12"/>
      <c r="T51" s="3">
        <v>11952</v>
      </c>
      <c r="U51" s="3"/>
      <c r="V51" s="2" t="s">
        <v>1024</v>
      </c>
      <c r="W51" s="2" t="s">
        <v>1025</v>
      </c>
      <c r="X51" s="49"/>
      <c r="Y51" s="49"/>
      <c r="AA51" s="14"/>
    </row>
    <row r="52" spans="2:27" s="2" customFormat="1" ht="15" customHeight="1" x14ac:dyDescent="0.25">
      <c r="B52" s="1"/>
      <c r="C52" s="11"/>
      <c r="D52" s="27">
        <v>43159</v>
      </c>
      <c r="E52" s="9"/>
      <c r="F52" s="9"/>
      <c r="G52" s="9"/>
      <c r="H52" s="2">
        <v>14</v>
      </c>
      <c r="I52" s="12"/>
      <c r="K52" s="12"/>
      <c r="L52" s="2">
        <v>800</v>
      </c>
      <c r="P52" s="12" t="s">
        <v>1315</v>
      </c>
      <c r="Q52" s="1"/>
      <c r="R52" s="12" t="s">
        <v>1316</v>
      </c>
      <c r="S52" s="12"/>
      <c r="T52" s="3">
        <v>3738</v>
      </c>
      <c r="U52" s="3"/>
      <c r="V52" s="2" t="s">
        <v>1026</v>
      </c>
      <c r="W52" s="2" t="s">
        <v>1027</v>
      </c>
      <c r="X52" s="49"/>
      <c r="Y52" s="49"/>
      <c r="AA52" s="14"/>
    </row>
    <row r="53" spans="2:27" s="2" customFormat="1" ht="15" customHeight="1" x14ac:dyDescent="0.25">
      <c r="B53" s="1"/>
      <c r="C53" s="11"/>
      <c r="D53" s="27">
        <v>43164</v>
      </c>
      <c r="E53" s="9"/>
      <c r="F53" s="9"/>
      <c r="G53" s="9">
        <v>100000</v>
      </c>
      <c r="H53" s="2">
        <v>14</v>
      </c>
      <c r="I53" s="12"/>
      <c r="K53" s="12"/>
      <c r="L53" s="2">
        <v>2496</v>
      </c>
      <c r="P53" s="12" t="s">
        <v>1315</v>
      </c>
      <c r="Q53" s="1"/>
      <c r="R53" s="12" t="s">
        <v>1319</v>
      </c>
      <c r="S53" s="12"/>
      <c r="T53" s="3">
        <v>2039</v>
      </c>
      <c r="U53" s="3"/>
      <c r="V53" s="2" t="s">
        <v>1028</v>
      </c>
      <c r="W53" s="2" t="s">
        <v>1029</v>
      </c>
      <c r="X53" s="49"/>
      <c r="Y53" s="49"/>
      <c r="AA53" s="14"/>
    </row>
    <row r="54" spans="2:27" s="2" customFormat="1" ht="15" customHeight="1" x14ac:dyDescent="0.25">
      <c r="B54" s="1"/>
      <c r="C54" s="11"/>
      <c r="D54" s="27">
        <v>43165</v>
      </c>
      <c r="E54" s="9"/>
      <c r="F54" s="9"/>
      <c r="G54" s="9">
        <v>175000</v>
      </c>
      <c r="H54" s="2">
        <v>8</v>
      </c>
      <c r="I54" s="12"/>
      <c r="K54" s="12"/>
      <c r="L54" s="2">
        <f>10000*1.2842</f>
        <v>12842</v>
      </c>
      <c r="M54" s="35"/>
      <c r="P54" s="12" t="s">
        <v>1317</v>
      </c>
      <c r="Q54" s="1"/>
      <c r="R54" s="12" t="s">
        <v>1319</v>
      </c>
      <c r="S54" s="12"/>
      <c r="T54" s="3">
        <v>983</v>
      </c>
      <c r="U54" s="3"/>
      <c r="V54" s="2" t="s">
        <v>1030</v>
      </c>
      <c r="W54" s="2" t="s">
        <v>1031</v>
      </c>
      <c r="X54" s="49"/>
      <c r="Y54" s="49"/>
      <c r="AA54" s="14"/>
    </row>
    <row r="55" spans="2:27" s="2" customFormat="1" ht="15" customHeight="1" x14ac:dyDescent="0.25">
      <c r="B55" s="1"/>
      <c r="C55" s="11"/>
      <c r="D55" s="27">
        <v>43165</v>
      </c>
      <c r="E55" s="9"/>
      <c r="F55" s="9"/>
      <c r="G55" s="9">
        <v>260000</v>
      </c>
      <c r="H55" s="2">
        <v>90</v>
      </c>
      <c r="I55" s="12"/>
      <c r="K55" s="12"/>
      <c r="L55" s="2">
        <v>1646</v>
      </c>
      <c r="P55" s="12" t="s">
        <v>1315</v>
      </c>
      <c r="Q55" s="1"/>
      <c r="R55" s="12" t="s">
        <v>1319</v>
      </c>
      <c r="S55" s="12"/>
      <c r="T55" s="3">
        <v>10109</v>
      </c>
      <c r="U55" s="3"/>
      <c r="V55" s="2" t="s">
        <v>1032</v>
      </c>
      <c r="W55" s="2" t="s">
        <v>1033</v>
      </c>
      <c r="X55" s="49"/>
      <c r="Y55" s="49"/>
      <c r="AA55" s="14"/>
    </row>
    <row r="56" spans="2:27" s="2" customFormat="1" ht="15" customHeight="1" x14ac:dyDescent="0.25">
      <c r="B56" s="1"/>
      <c r="C56" s="11"/>
      <c r="D56" s="27">
        <v>43165</v>
      </c>
      <c r="E56" s="9"/>
      <c r="F56" s="9"/>
      <c r="G56" s="9"/>
      <c r="H56" s="2">
        <v>25</v>
      </c>
      <c r="I56" s="12"/>
      <c r="K56" s="12"/>
      <c r="L56" s="2">
        <v>1197</v>
      </c>
      <c r="P56" s="12" t="s">
        <v>1315</v>
      </c>
      <c r="Q56" s="1"/>
      <c r="R56" s="12" t="s">
        <v>1316</v>
      </c>
      <c r="S56" s="12"/>
      <c r="T56" s="3">
        <v>10154</v>
      </c>
      <c r="U56" s="3"/>
      <c r="V56" s="2" t="s">
        <v>505</v>
      </c>
      <c r="W56" s="2" t="s">
        <v>1034</v>
      </c>
      <c r="X56" s="49"/>
      <c r="Y56" s="49"/>
      <c r="AA56" s="14"/>
    </row>
    <row r="57" spans="2:27" s="2" customFormat="1" ht="15" customHeight="1" x14ac:dyDescent="0.25">
      <c r="B57" s="1"/>
      <c r="C57" s="11"/>
      <c r="D57" s="27">
        <v>43166</v>
      </c>
      <c r="E57" s="9"/>
      <c r="F57" s="9"/>
      <c r="G57" s="9">
        <v>375000</v>
      </c>
      <c r="H57" s="2">
        <v>17</v>
      </c>
      <c r="I57" s="12"/>
      <c r="K57" s="12"/>
      <c r="L57" s="2">
        <v>2569</v>
      </c>
      <c r="P57" s="12" t="s">
        <v>1315</v>
      </c>
      <c r="Q57" s="1"/>
      <c r="R57" s="12" t="s">
        <v>1319</v>
      </c>
      <c r="S57" s="12"/>
      <c r="T57" s="3">
        <v>3418</v>
      </c>
      <c r="U57" s="3"/>
      <c r="V57" s="2" t="s">
        <v>580</v>
      </c>
      <c r="W57" s="2" t="s">
        <v>1035</v>
      </c>
      <c r="X57" s="49"/>
      <c r="Y57" s="49"/>
      <c r="AA57" s="14"/>
    </row>
    <row r="58" spans="2:27" s="2" customFormat="1" ht="15" customHeight="1" x14ac:dyDescent="0.25">
      <c r="B58" s="1"/>
      <c r="C58" s="11"/>
      <c r="D58" s="27">
        <v>43166</v>
      </c>
      <c r="E58" s="9"/>
      <c r="F58" s="9"/>
      <c r="G58" s="9">
        <v>320000</v>
      </c>
      <c r="H58" s="2">
        <v>13</v>
      </c>
      <c r="I58" s="12"/>
      <c r="K58" s="12"/>
      <c r="L58" s="2">
        <v>1687</v>
      </c>
      <c r="P58" s="12" t="s">
        <v>1315</v>
      </c>
      <c r="Q58" s="1"/>
      <c r="R58" s="12" t="s">
        <v>1319</v>
      </c>
      <c r="S58" s="12"/>
      <c r="T58" s="3">
        <v>30059</v>
      </c>
      <c r="U58" s="3"/>
      <c r="V58" s="2" t="s">
        <v>1036</v>
      </c>
      <c r="W58" s="2" t="s">
        <v>1037</v>
      </c>
      <c r="X58" s="49"/>
      <c r="Y58" s="49"/>
      <c r="AA58" s="14"/>
    </row>
    <row r="59" spans="2:27" s="2" customFormat="1" ht="15" customHeight="1" x14ac:dyDescent="0.25">
      <c r="B59" s="1"/>
      <c r="C59" s="11"/>
      <c r="D59" s="27">
        <v>43167</v>
      </c>
      <c r="E59" s="9"/>
      <c r="F59" s="9"/>
      <c r="G59" s="9">
        <v>170000</v>
      </c>
      <c r="H59" s="2">
        <v>90</v>
      </c>
      <c r="I59" s="12"/>
      <c r="K59" s="12"/>
      <c r="L59" s="2">
        <v>4085</v>
      </c>
      <c r="P59" s="12" t="s">
        <v>1315</v>
      </c>
      <c r="Q59" s="1"/>
      <c r="R59" s="12" t="s">
        <v>1319</v>
      </c>
      <c r="S59" s="12"/>
      <c r="T59" s="3">
        <v>17430</v>
      </c>
      <c r="U59" s="3"/>
      <c r="V59" s="2" t="s">
        <v>1038</v>
      </c>
      <c r="W59" s="2" t="s">
        <v>1039</v>
      </c>
      <c r="X59" s="49"/>
      <c r="Y59" s="49"/>
      <c r="AA59" s="14"/>
    </row>
    <row r="60" spans="2:27" s="2" customFormat="1" ht="15" customHeight="1" x14ac:dyDescent="0.25">
      <c r="B60" s="1"/>
      <c r="C60" s="11"/>
      <c r="D60" s="27">
        <v>43167</v>
      </c>
      <c r="E60" s="9"/>
      <c r="F60" s="9"/>
      <c r="G60" s="9">
        <v>100000</v>
      </c>
      <c r="H60" s="2">
        <v>90</v>
      </c>
      <c r="I60" s="12"/>
      <c r="K60" s="12"/>
      <c r="L60" s="2">
        <v>908</v>
      </c>
      <c r="P60" s="12" t="s">
        <v>1315</v>
      </c>
      <c r="Q60" s="1"/>
      <c r="R60" s="12" t="s">
        <v>1319</v>
      </c>
      <c r="S60" s="12"/>
      <c r="T60" s="3">
        <v>37594</v>
      </c>
      <c r="U60" s="3"/>
      <c r="V60" s="2" t="s">
        <v>1040</v>
      </c>
      <c r="W60" s="2" t="s">
        <v>1041</v>
      </c>
      <c r="X60" s="49"/>
      <c r="Y60" s="49"/>
      <c r="AA60" s="14"/>
    </row>
    <row r="61" spans="2:27" s="2" customFormat="1" ht="15" customHeight="1" x14ac:dyDescent="0.25">
      <c r="B61" s="1"/>
      <c r="C61" s="11"/>
      <c r="D61" s="27">
        <v>43171</v>
      </c>
      <c r="E61" s="9"/>
      <c r="F61" s="9"/>
      <c r="G61" s="9">
        <v>455000</v>
      </c>
      <c r="H61" s="2">
        <v>14</v>
      </c>
      <c r="I61" s="12"/>
      <c r="K61" s="12"/>
      <c r="L61" s="2">
        <v>834</v>
      </c>
      <c r="P61" s="12" t="s">
        <v>1315</v>
      </c>
      <c r="Q61" s="1"/>
      <c r="R61" s="12" t="s">
        <v>1319</v>
      </c>
      <c r="S61" s="12"/>
      <c r="T61" s="3">
        <v>27851</v>
      </c>
      <c r="U61" s="3"/>
      <c r="V61" s="2" t="s">
        <v>1042</v>
      </c>
      <c r="W61" s="2" t="s">
        <v>1043</v>
      </c>
      <c r="X61" s="49"/>
      <c r="Y61" s="49"/>
      <c r="AA61" s="14"/>
    </row>
    <row r="62" spans="2:27" s="2" customFormat="1" ht="15" customHeight="1" x14ac:dyDescent="0.25">
      <c r="B62" s="1"/>
      <c r="C62" s="11"/>
      <c r="D62" s="27">
        <v>43171</v>
      </c>
      <c r="E62" s="9"/>
      <c r="F62" s="9"/>
      <c r="G62" s="9">
        <v>10000</v>
      </c>
      <c r="H62" s="2">
        <v>132</v>
      </c>
      <c r="I62" s="12"/>
      <c r="K62" s="12"/>
      <c r="L62" s="2">
        <f>10000*2.4106</f>
        <v>24106</v>
      </c>
      <c r="M62" s="35"/>
      <c r="P62" s="12" t="s">
        <v>1317</v>
      </c>
      <c r="Q62" s="1"/>
      <c r="R62" s="12" t="s">
        <v>1316</v>
      </c>
      <c r="S62" s="12"/>
      <c r="T62" s="3" t="s">
        <v>1044</v>
      </c>
      <c r="U62" s="3"/>
      <c r="V62" s="2" t="s">
        <v>1045</v>
      </c>
      <c r="W62" s="2" t="s">
        <v>1046</v>
      </c>
      <c r="X62" s="49"/>
      <c r="Y62" s="49"/>
      <c r="AA62" s="14"/>
    </row>
    <row r="63" spans="2:27" s="2" customFormat="1" ht="15" customHeight="1" x14ac:dyDescent="0.25">
      <c r="B63" s="1"/>
      <c r="C63" s="11"/>
      <c r="D63" s="27">
        <v>43175</v>
      </c>
      <c r="E63" s="9"/>
      <c r="F63" s="9"/>
      <c r="G63" s="9">
        <v>450000</v>
      </c>
      <c r="H63" s="2">
        <v>90</v>
      </c>
      <c r="I63" s="12"/>
      <c r="K63" s="12"/>
      <c r="L63" s="2">
        <f>10000*12.997</f>
        <v>129970</v>
      </c>
      <c r="M63" s="35"/>
      <c r="P63" s="12" t="s">
        <v>1317</v>
      </c>
      <c r="Q63" s="1"/>
      <c r="R63" s="12" t="s">
        <v>1319</v>
      </c>
      <c r="S63" s="12"/>
      <c r="T63" s="3">
        <v>3158</v>
      </c>
      <c r="U63" s="3"/>
      <c r="V63" s="2" t="s">
        <v>1048</v>
      </c>
      <c r="W63" s="2" t="s">
        <v>1012</v>
      </c>
      <c r="X63" s="49"/>
      <c r="Y63" s="49"/>
      <c r="AA63" s="14"/>
    </row>
    <row r="64" spans="2:27" s="2" customFormat="1" ht="15" customHeight="1" x14ac:dyDescent="0.25">
      <c r="B64" s="1"/>
      <c r="C64" s="11"/>
      <c r="D64" s="27">
        <v>43175</v>
      </c>
      <c r="E64" s="9"/>
      <c r="F64" s="9"/>
      <c r="G64" s="9">
        <v>150000</v>
      </c>
      <c r="H64" s="2">
        <v>90</v>
      </c>
      <c r="I64" s="12"/>
      <c r="K64" s="12"/>
      <c r="L64" s="2">
        <v>821</v>
      </c>
      <c r="P64" s="12" t="s">
        <v>1315</v>
      </c>
      <c r="Q64" s="1"/>
      <c r="R64" s="12" t="s">
        <v>1319</v>
      </c>
      <c r="S64" s="12"/>
      <c r="T64" s="3">
        <v>826</v>
      </c>
      <c r="U64" s="3"/>
      <c r="V64" s="2" t="s">
        <v>1049</v>
      </c>
      <c r="W64" s="2" t="s">
        <v>1050</v>
      </c>
      <c r="X64" s="49"/>
      <c r="Y64" s="49"/>
      <c r="AA64" s="14"/>
    </row>
    <row r="65" spans="2:30" s="2" customFormat="1" ht="15" customHeight="1" x14ac:dyDescent="0.25">
      <c r="B65" s="1"/>
      <c r="C65" s="11"/>
      <c r="D65" s="27">
        <v>43175</v>
      </c>
      <c r="E65" s="9"/>
      <c r="F65" s="9"/>
      <c r="G65" s="9">
        <v>800000</v>
      </c>
      <c r="H65" s="2">
        <v>14</v>
      </c>
      <c r="I65" s="12"/>
      <c r="K65" s="12"/>
      <c r="P65" s="12" t="s">
        <v>1315</v>
      </c>
      <c r="Q65" s="1"/>
      <c r="R65" s="12" t="s">
        <v>1319</v>
      </c>
      <c r="S65" s="12"/>
      <c r="T65" s="3">
        <v>7749</v>
      </c>
      <c r="U65" s="3"/>
      <c r="V65" s="2" t="s">
        <v>1051</v>
      </c>
      <c r="W65" s="2" t="s">
        <v>1052</v>
      </c>
      <c r="X65" s="49"/>
      <c r="Y65" s="49"/>
      <c r="AA65" s="14"/>
    </row>
    <row r="66" spans="2:30" s="2" customFormat="1" ht="15" customHeight="1" x14ac:dyDescent="0.25">
      <c r="B66" s="1"/>
      <c r="C66" s="11"/>
      <c r="D66" s="27">
        <v>43175</v>
      </c>
      <c r="E66" s="9"/>
      <c r="F66" s="9"/>
      <c r="G66" s="9">
        <v>600000</v>
      </c>
      <c r="H66" s="2">
        <v>14</v>
      </c>
      <c r="I66" s="12"/>
      <c r="K66" s="12"/>
      <c r="L66" s="2">
        <v>414</v>
      </c>
      <c r="P66" s="12" t="s">
        <v>1315</v>
      </c>
      <c r="Q66" s="1"/>
      <c r="R66" s="12" t="s">
        <v>1319</v>
      </c>
      <c r="S66" s="12"/>
      <c r="T66" s="3">
        <v>1150</v>
      </c>
      <c r="U66" s="3"/>
      <c r="V66" s="2" t="s">
        <v>1053</v>
      </c>
      <c r="W66" s="2" t="s">
        <v>1054</v>
      </c>
      <c r="X66" s="49"/>
      <c r="Y66" s="49"/>
      <c r="AA66" s="14"/>
    </row>
    <row r="67" spans="2:30" s="2" customFormat="1" ht="15" customHeight="1" x14ac:dyDescent="0.25">
      <c r="B67" s="1"/>
      <c r="C67" s="11"/>
      <c r="D67" s="27">
        <v>43179</v>
      </c>
      <c r="E67" s="9"/>
      <c r="F67" s="9"/>
      <c r="G67" s="9">
        <v>700000</v>
      </c>
      <c r="H67" s="2">
        <v>9</v>
      </c>
      <c r="I67" s="12"/>
      <c r="K67" s="12"/>
      <c r="L67" s="2">
        <f>10000*1.1129</f>
        <v>11129</v>
      </c>
      <c r="M67" s="35"/>
      <c r="P67" s="12" t="s">
        <v>1315</v>
      </c>
      <c r="Q67" s="1"/>
      <c r="R67" s="12" t="s">
        <v>1319</v>
      </c>
      <c r="S67" s="12"/>
      <c r="T67" s="3" t="s">
        <v>1055</v>
      </c>
      <c r="U67" s="3"/>
      <c r="V67" s="2" t="s">
        <v>1056</v>
      </c>
      <c r="W67" s="2" t="s">
        <v>1057</v>
      </c>
      <c r="X67" s="49"/>
      <c r="Y67" s="49"/>
      <c r="AA67" s="14"/>
    </row>
    <row r="68" spans="2:30" s="2" customFormat="1" ht="15" customHeight="1" x14ac:dyDescent="0.25">
      <c r="B68" s="1"/>
      <c r="C68" s="11"/>
      <c r="D68" s="27">
        <v>43179</v>
      </c>
      <c r="E68" s="9"/>
      <c r="F68" s="9"/>
      <c r="G68" s="9">
        <v>600000</v>
      </c>
      <c r="H68" s="2">
        <v>25</v>
      </c>
      <c r="I68" s="12"/>
      <c r="K68" s="12"/>
      <c r="L68" s="2">
        <v>2135</v>
      </c>
      <c r="P68" s="12" t="s">
        <v>1318</v>
      </c>
      <c r="Q68" s="1"/>
      <c r="R68" s="12" t="s">
        <v>1319</v>
      </c>
      <c r="S68" s="12"/>
      <c r="T68" s="3">
        <v>220</v>
      </c>
      <c r="U68" s="3"/>
      <c r="V68" s="2" t="s">
        <v>1058</v>
      </c>
      <c r="W68" s="2" t="s">
        <v>1059</v>
      </c>
      <c r="X68" s="49"/>
      <c r="Y68" s="49"/>
      <c r="AA68" s="14"/>
    </row>
    <row r="69" spans="2:30" s="2" customFormat="1" ht="15" customHeight="1" x14ac:dyDescent="0.25">
      <c r="B69" s="1"/>
      <c r="C69" s="11"/>
      <c r="D69" s="27">
        <v>43180</v>
      </c>
      <c r="E69" s="9"/>
      <c r="F69" s="9"/>
      <c r="G69" s="9">
        <v>150000</v>
      </c>
      <c r="H69" s="2">
        <v>94</v>
      </c>
      <c r="I69" s="12"/>
      <c r="K69" s="12"/>
      <c r="L69" s="2">
        <f>10000*16.2765</f>
        <v>162765</v>
      </c>
      <c r="M69" s="35"/>
      <c r="P69" s="12" t="s">
        <v>1317</v>
      </c>
      <c r="Q69" s="1"/>
      <c r="R69" s="12" t="s">
        <v>1319</v>
      </c>
      <c r="S69" s="12"/>
      <c r="T69" s="3" t="s">
        <v>1060</v>
      </c>
      <c r="U69" s="3"/>
      <c r="V69" s="2" t="s">
        <v>1061</v>
      </c>
      <c r="W69" s="2" t="s">
        <v>1062</v>
      </c>
      <c r="X69" s="49"/>
      <c r="Y69" s="49"/>
      <c r="AA69" s="14"/>
    </row>
    <row r="70" spans="2:30" s="2" customFormat="1" ht="15" customHeight="1" x14ac:dyDescent="0.25">
      <c r="B70" s="1"/>
      <c r="C70" s="11"/>
      <c r="D70" s="27">
        <v>43180</v>
      </c>
      <c r="E70" s="9"/>
      <c r="F70" s="9"/>
      <c r="G70" s="9">
        <v>410000</v>
      </c>
      <c r="H70" s="2">
        <v>90</v>
      </c>
      <c r="I70" s="12"/>
      <c r="K70" s="12"/>
      <c r="L70" s="2">
        <v>5225</v>
      </c>
      <c r="P70" s="12" t="s">
        <v>1315</v>
      </c>
      <c r="Q70" s="1"/>
      <c r="R70" s="12" t="s">
        <v>1319</v>
      </c>
      <c r="S70" s="12"/>
      <c r="T70" s="3">
        <v>16657</v>
      </c>
      <c r="U70" s="3"/>
      <c r="V70" s="2" t="s">
        <v>1063</v>
      </c>
      <c r="W70" s="2" t="s">
        <v>1065</v>
      </c>
      <c r="X70" s="49"/>
      <c r="Y70" s="49"/>
      <c r="AA70" s="14"/>
      <c r="AD70" s="2" t="s">
        <v>1064</v>
      </c>
    </row>
    <row r="71" spans="2:30" s="2" customFormat="1" ht="15" customHeight="1" x14ac:dyDescent="0.25">
      <c r="B71" s="1"/>
      <c r="C71" s="11"/>
      <c r="D71" s="27">
        <v>43180</v>
      </c>
      <c r="E71" s="9"/>
      <c r="F71" s="9"/>
      <c r="G71" s="9">
        <v>3400000</v>
      </c>
      <c r="H71" s="2">
        <v>94</v>
      </c>
      <c r="I71" s="12"/>
      <c r="K71" s="12"/>
      <c r="L71" s="2">
        <f>10000*3272.4589</f>
        <v>32724589</v>
      </c>
      <c r="M71" s="35"/>
      <c r="P71" s="12" t="s">
        <v>1317</v>
      </c>
      <c r="Q71" s="1"/>
      <c r="R71" s="12" t="s">
        <v>1319</v>
      </c>
      <c r="S71" s="12"/>
      <c r="T71" s="3" t="s">
        <v>1066</v>
      </c>
      <c r="U71" s="3"/>
      <c r="V71" s="2" t="s">
        <v>1067</v>
      </c>
      <c r="W71" s="2" t="s">
        <v>1068</v>
      </c>
      <c r="X71" s="49"/>
      <c r="Y71" s="49"/>
      <c r="AA71" s="14"/>
    </row>
    <row r="72" spans="2:30" s="2" customFormat="1" ht="15" customHeight="1" x14ac:dyDescent="0.25">
      <c r="B72" s="1"/>
      <c r="C72" s="11"/>
      <c r="D72" s="27">
        <v>43182</v>
      </c>
      <c r="E72" s="9"/>
      <c r="F72" s="9"/>
      <c r="G72" s="9">
        <v>350000</v>
      </c>
      <c r="H72" s="2">
        <v>14</v>
      </c>
      <c r="I72" s="12"/>
      <c r="K72" s="12"/>
      <c r="L72" s="2">
        <v>791</v>
      </c>
      <c r="P72" s="12" t="s">
        <v>1315</v>
      </c>
      <c r="Q72" s="1"/>
      <c r="R72" s="12" t="s">
        <v>1319</v>
      </c>
      <c r="S72" s="12"/>
      <c r="T72" s="3">
        <v>4118</v>
      </c>
      <c r="U72" s="3"/>
      <c r="V72" s="2" t="s">
        <v>1069</v>
      </c>
      <c r="W72" s="2" t="s">
        <v>1070</v>
      </c>
      <c r="X72" s="49"/>
      <c r="Y72" s="49"/>
      <c r="AA72" s="14"/>
    </row>
    <row r="73" spans="2:30" s="2" customFormat="1" ht="15" customHeight="1" x14ac:dyDescent="0.25">
      <c r="B73" s="1"/>
      <c r="C73" s="11"/>
      <c r="D73" s="27">
        <v>43182</v>
      </c>
      <c r="E73" s="9"/>
      <c r="F73" s="9"/>
      <c r="G73" s="9">
        <v>360000</v>
      </c>
      <c r="H73" s="2">
        <v>14</v>
      </c>
      <c r="I73" s="12"/>
      <c r="K73" s="12"/>
      <c r="L73" s="2">
        <v>1088</v>
      </c>
      <c r="P73" s="12" t="s">
        <v>1315</v>
      </c>
      <c r="Q73" s="1"/>
      <c r="R73" s="12" t="s">
        <v>1319</v>
      </c>
      <c r="S73" s="12"/>
      <c r="T73" s="3">
        <v>4110</v>
      </c>
      <c r="U73" s="3"/>
      <c r="V73" s="2" t="s">
        <v>1071</v>
      </c>
      <c r="W73" s="2" t="s">
        <v>1072</v>
      </c>
      <c r="X73" s="49"/>
      <c r="Y73" s="49"/>
      <c r="AA73" s="14"/>
    </row>
    <row r="74" spans="2:30" s="2" customFormat="1" ht="15" customHeight="1" x14ac:dyDescent="0.25">
      <c r="B74" s="1"/>
      <c r="C74" s="11"/>
      <c r="D74" s="27">
        <v>43182</v>
      </c>
      <c r="E74" s="9"/>
      <c r="F74" s="9"/>
      <c r="G74" s="9">
        <v>265000</v>
      </c>
      <c r="H74" s="2">
        <v>13</v>
      </c>
      <c r="I74" s="12"/>
      <c r="K74" s="12"/>
      <c r="L74" s="2">
        <v>791</v>
      </c>
      <c r="P74" s="12" t="s">
        <v>1315</v>
      </c>
      <c r="Q74" s="1"/>
      <c r="R74" s="12" t="s">
        <v>1319</v>
      </c>
      <c r="S74" s="12"/>
      <c r="T74" s="3">
        <v>2825</v>
      </c>
      <c r="U74" s="3"/>
      <c r="V74" s="2" t="s">
        <v>1073</v>
      </c>
      <c r="W74" s="2" t="s">
        <v>1074</v>
      </c>
      <c r="X74" s="49"/>
      <c r="Y74" s="49"/>
      <c r="AA74" s="14"/>
    </row>
    <row r="75" spans="2:30" s="2" customFormat="1" ht="15" customHeight="1" x14ac:dyDescent="0.25">
      <c r="B75" s="1"/>
      <c r="C75" s="11"/>
      <c r="D75" s="27">
        <v>43182</v>
      </c>
      <c r="E75" s="9"/>
      <c r="F75" s="9"/>
      <c r="G75" s="9">
        <v>1660000</v>
      </c>
      <c r="H75" s="2">
        <v>94</v>
      </c>
      <c r="I75" s="12"/>
      <c r="K75" s="12"/>
      <c r="L75" s="2">
        <f>10000*1628.6352</f>
        <v>16286352</v>
      </c>
      <c r="M75" s="35"/>
      <c r="P75" s="12" t="s">
        <v>1317</v>
      </c>
      <c r="Q75" s="1"/>
      <c r="R75" s="12" t="s">
        <v>1319</v>
      </c>
      <c r="S75" s="12"/>
      <c r="T75" s="3" t="s">
        <v>1075</v>
      </c>
      <c r="U75" s="3"/>
      <c r="V75" s="2" t="s">
        <v>1076</v>
      </c>
      <c r="W75" s="2" t="s">
        <v>1077</v>
      </c>
      <c r="X75" s="49"/>
      <c r="Y75" s="49"/>
      <c r="AA75" s="14"/>
    </row>
    <row r="76" spans="2:30" s="2" customFormat="1" ht="15" customHeight="1" x14ac:dyDescent="0.25">
      <c r="B76" s="1"/>
      <c r="C76" s="11"/>
      <c r="D76" s="27">
        <v>43185</v>
      </c>
      <c r="E76" s="9"/>
      <c r="F76" s="9"/>
      <c r="G76" s="9">
        <v>250000</v>
      </c>
      <c r="H76" s="2">
        <v>13</v>
      </c>
      <c r="I76" s="12"/>
      <c r="K76" s="12"/>
      <c r="L76" s="2">
        <v>1737</v>
      </c>
      <c r="P76" s="12" t="s">
        <v>1315</v>
      </c>
      <c r="Q76" s="1"/>
      <c r="R76" s="12" t="s">
        <v>1319</v>
      </c>
      <c r="S76" s="12"/>
      <c r="T76" s="3">
        <v>2119</v>
      </c>
      <c r="U76" s="3"/>
      <c r="V76" s="2" t="s">
        <v>1078</v>
      </c>
      <c r="W76" s="2" t="s">
        <v>1079</v>
      </c>
      <c r="X76" s="49"/>
      <c r="Y76" s="49"/>
      <c r="AA76" s="14"/>
    </row>
    <row r="77" spans="2:30" s="2" customFormat="1" ht="15" customHeight="1" x14ac:dyDescent="0.25">
      <c r="B77" s="1"/>
      <c r="C77" s="11"/>
      <c r="D77" s="27">
        <v>43185</v>
      </c>
      <c r="E77" s="9"/>
      <c r="F77" s="9"/>
      <c r="G77" s="9">
        <v>80000</v>
      </c>
      <c r="H77" s="2">
        <v>125</v>
      </c>
      <c r="I77" s="12"/>
      <c r="K77" s="12"/>
      <c r="L77" s="2">
        <v>1624</v>
      </c>
      <c r="P77" s="12" t="s">
        <v>1315</v>
      </c>
      <c r="Q77" s="1"/>
      <c r="R77" s="12" t="s">
        <v>1319</v>
      </c>
      <c r="S77" s="12"/>
      <c r="T77" s="3">
        <v>886</v>
      </c>
      <c r="U77" s="3"/>
      <c r="V77" s="2" t="s">
        <v>1080</v>
      </c>
      <c r="W77" s="2" t="s">
        <v>1081</v>
      </c>
      <c r="X77" s="49"/>
      <c r="Y77" s="49"/>
      <c r="AA77" s="14"/>
    </row>
    <row r="78" spans="2:30" s="2" customFormat="1" ht="15" customHeight="1" x14ac:dyDescent="0.25">
      <c r="B78" s="1"/>
      <c r="C78" s="11"/>
      <c r="D78" s="27">
        <v>43185</v>
      </c>
      <c r="E78" s="9"/>
      <c r="F78" s="9"/>
      <c r="G78" s="9">
        <v>100000</v>
      </c>
      <c r="H78" s="2">
        <v>14</v>
      </c>
      <c r="I78" s="12"/>
      <c r="K78" s="12"/>
      <c r="L78" s="2">
        <v>796</v>
      </c>
      <c r="P78" s="12" t="s">
        <v>1315</v>
      </c>
      <c r="Q78" s="1"/>
      <c r="R78" s="12" t="s">
        <v>1319</v>
      </c>
      <c r="S78" s="12"/>
      <c r="T78" s="3">
        <v>4146</v>
      </c>
      <c r="U78" s="3"/>
      <c r="V78" s="2" t="s">
        <v>1082</v>
      </c>
      <c r="W78" s="2" t="s">
        <v>1083</v>
      </c>
      <c r="X78" s="49"/>
      <c r="Y78" s="49"/>
      <c r="AA78" s="14"/>
    </row>
    <row r="79" spans="2:30" s="2" customFormat="1" ht="15" customHeight="1" x14ac:dyDescent="0.25">
      <c r="B79" s="1"/>
      <c r="C79" s="11"/>
      <c r="D79" s="27">
        <v>43187</v>
      </c>
      <c r="E79" s="9"/>
      <c r="F79" s="9"/>
      <c r="G79" s="9">
        <v>50000</v>
      </c>
      <c r="H79" s="2">
        <v>94</v>
      </c>
      <c r="I79" s="12"/>
      <c r="K79" s="12"/>
      <c r="L79" s="2">
        <f>10000*3.8354</f>
        <v>38354</v>
      </c>
      <c r="M79" s="35"/>
      <c r="P79" s="12" t="s">
        <v>1317</v>
      </c>
      <c r="Q79" s="1"/>
      <c r="R79" s="12" t="s">
        <v>1316</v>
      </c>
      <c r="S79" s="12"/>
      <c r="T79" s="3" t="s">
        <v>1084</v>
      </c>
      <c r="U79" s="3"/>
      <c r="V79" s="2" t="s">
        <v>1086</v>
      </c>
      <c r="W79" s="2" t="s">
        <v>1085</v>
      </c>
      <c r="X79" s="49"/>
      <c r="Y79" s="49"/>
      <c r="AA79" s="14"/>
    </row>
    <row r="80" spans="2:30" s="2" customFormat="1" ht="15" customHeight="1" x14ac:dyDescent="0.25">
      <c r="B80" s="1"/>
      <c r="C80" s="11"/>
      <c r="D80" s="27">
        <v>43187</v>
      </c>
      <c r="E80" s="9"/>
      <c r="F80" s="9"/>
      <c r="G80" s="9">
        <v>655750</v>
      </c>
      <c r="H80" s="2">
        <v>90</v>
      </c>
      <c r="I80" s="12"/>
      <c r="K80" s="12"/>
      <c r="L80" s="2">
        <v>1187</v>
      </c>
      <c r="P80" s="12" t="s">
        <v>1315</v>
      </c>
      <c r="Q80" s="1"/>
      <c r="R80" s="12" t="s">
        <v>1319</v>
      </c>
      <c r="S80" s="12"/>
      <c r="T80" s="3">
        <v>37951</v>
      </c>
      <c r="U80" s="3"/>
      <c r="V80" s="2" t="s">
        <v>1087</v>
      </c>
      <c r="W80" s="2" t="s">
        <v>1088</v>
      </c>
      <c r="X80" s="49"/>
      <c r="Y80" s="49"/>
      <c r="AA80" s="14"/>
    </row>
    <row r="81" spans="2:27" s="2" customFormat="1" ht="15" customHeight="1" x14ac:dyDescent="0.25">
      <c r="B81" s="1"/>
      <c r="C81" s="11"/>
      <c r="D81" s="27">
        <v>43187</v>
      </c>
      <c r="E81" s="9"/>
      <c r="F81" s="9"/>
      <c r="G81" s="9">
        <v>75000</v>
      </c>
      <c r="H81" s="2">
        <v>14</v>
      </c>
      <c r="I81" s="12"/>
      <c r="K81" s="12"/>
      <c r="L81" s="2">
        <v>855</v>
      </c>
      <c r="P81" s="12" t="s">
        <v>1315</v>
      </c>
      <c r="Q81" s="1"/>
      <c r="R81" s="12" t="s">
        <v>1316</v>
      </c>
      <c r="S81" s="12"/>
      <c r="T81" s="3">
        <v>11394</v>
      </c>
      <c r="U81" s="3"/>
      <c r="V81" s="2" t="s">
        <v>1089</v>
      </c>
      <c r="W81" s="2" t="s">
        <v>1090</v>
      </c>
      <c r="X81" s="49"/>
      <c r="Y81" s="49"/>
      <c r="AA81" s="14"/>
    </row>
    <row r="82" spans="2:27" s="2" customFormat="1" ht="15" customHeight="1" x14ac:dyDescent="0.25">
      <c r="B82" s="1"/>
      <c r="C82" s="11"/>
      <c r="D82" s="27">
        <v>43187</v>
      </c>
      <c r="E82" s="9"/>
      <c r="F82" s="9"/>
      <c r="G82" s="9">
        <v>100000</v>
      </c>
      <c r="H82" s="2">
        <v>90</v>
      </c>
      <c r="I82" s="12"/>
      <c r="K82" s="12"/>
      <c r="L82" s="2">
        <v>663</v>
      </c>
      <c r="P82" s="12" t="s">
        <v>1315</v>
      </c>
      <c r="Q82" s="1"/>
      <c r="R82" s="12" t="s">
        <v>1316</v>
      </c>
      <c r="S82" s="12"/>
      <c r="T82" s="3">
        <v>4974</v>
      </c>
      <c r="U82" s="3"/>
      <c r="V82" s="2" t="s">
        <v>1091</v>
      </c>
      <c r="W82" s="2" t="s">
        <v>1092</v>
      </c>
      <c r="X82" s="49"/>
      <c r="Y82" s="49"/>
      <c r="AA82" s="14"/>
    </row>
    <row r="83" spans="2:27" s="2" customFormat="1" ht="15" customHeight="1" x14ac:dyDescent="0.25">
      <c r="B83" s="1"/>
      <c r="C83" s="11"/>
      <c r="D83" s="27">
        <v>43187</v>
      </c>
      <c r="E83" s="9"/>
      <c r="F83" s="9"/>
      <c r="G83" s="9">
        <v>120000</v>
      </c>
      <c r="H83" s="2">
        <v>90</v>
      </c>
      <c r="I83" s="12"/>
      <c r="K83" s="12"/>
      <c r="L83" s="2">
        <v>1770</v>
      </c>
      <c r="P83" s="12" t="s">
        <v>1315</v>
      </c>
      <c r="Q83" s="1"/>
      <c r="R83" s="12" t="s">
        <v>1319</v>
      </c>
      <c r="S83" s="12"/>
      <c r="T83" s="3">
        <v>21877</v>
      </c>
      <c r="U83" s="3"/>
      <c r="V83" s="2" t="s">
        <v>1093</v>
      </c>
      <c r="W83" s="2" t="s">
        <v>1094</v>
      </c>
      <c r="X83" s="49"/>
      <c r="Y83" s="49"/>
      <c r="AA83" s="14"/>
    </row>
    <row r="84" spans="2:27" s="2" customFormat="1" ht="15" customHeight="1" x14ac:dyDescent="0.25">
      <c r="B84" s="1"/>
      <c r="C84" s="11"/>
      <c r="D84" s="27">
        <v>43187</v>
      </c>
      <c r="E84" s="9"/>
      <c r="F84" s="9"/>
      <c r="G84" s="9">
        <v>800000</v>
      </c>
      <c r="H84" s="2">
        <v>90</v>
      </c>
      <c r="I84" s="12"/>
      <c r="K84" s="12"/>
      <c r="L84" s="2">
        <v>630</v>
      </c>
      <c r="P84" s="12" t="s">
        <v>1315</v>
      </c>
      <c r="Q84" s="1"/>
      <c r="R84" s="12" t="s">
        <v>1319</v>
      </c>
      <c r="S84" s="12"/>
      <c r="T84" s="3">
        <v>1320</v>
      </c>
      <c r="U84" s="3"/>
      <c r="V84" s="2" t="s">
        <v>1095</v>
      </c>
      <c r="W84" s="2" t="s">
        <v>1096</v>
      </c>
      <c r="X84" s="49"/>
      <c r="Y84" s="49"/>
      <c r="AA84" s="14"/>
    </row>
    <row r="85" spans="2:27" s="2" customFormat="1" ht="15" customHeight="1" x14ac:dyDescent="0.25">
      <c r="B85" s="1"/>
      <c r="C85" s="11"/>
      <c r="D85" s="27">
        <v>43187</v>
      </c>
      <c r="E85" s="9"/>
      <c r="F85" s="9"/>
      <c r="G85" s="9">
        <v>520000</v>
      </c>
      <c r="H85" s="2">
        <v>90</v>
      </c>
      <c r="I85" s="12"/>
      <c r="K85" s="12"/>
      <c r="L85" s="2">
        <v>838</v>
      </c>
      <c r="P85" s="12" t="s">
        <v>1315</v>
      </c>
      <c r="Q85" s="1"/>
      <c r="R85" s="12" t="s">
        <v>1319</v>
      </c>
      <c r="S85" s="12"/>
      <c r="T85" s="3">
        <v>37686</v>
      </c>
      <c r="U85" s="3"/>
      <c r="V85" s="2" t="s">
        <v>315</v>
      </c>
      <c r="W85" s="2" t="s">
        <v>1097</v>
      </c>
      <c r="X85" s="49"/>
      <c r="Y85" s="49"/>
      <c r="AA85" s="14"/>
    </row>
    <row r="86" spans="2:27" s="2" customFormat="1" ht="15" customHeight="1" x14ac:dyDescent="0.25">
      <c r="B86" s="1"/>
      <c r="C86" s="11"/>
      <c r="D86" s="27">
        <v>43187</v>
      </c>
      <c r="E86" s="9"/>
      <c r="F86" s="9"/>
      <c r="G86" s="9"/>
      <c r="H86" s="2">
        <v>25</v>
      </c>
      <c r="I86" s="12"/>
      <c r="K86" s="12"/>
      <c r="L86" s="2">
        <f>10000*1.714</f>
        <v>17140</v>
      </c>
      <c r="M86" s="35"/>
      <c r="P86" s="12" t="s">
        <v>1317</v>
      </c>
      <c r="Q86" s="1"/>
      <c r="R86" s="12" t="s">
        <v>1316</v>
      </c>
      <c r="S86" s="12"/>
      <c r="T86" s="3" t="s">
        <v>1098</v>
      </c>
      <c r="U86" s="3"/>
      <c r="V86" s="2" t="s">
        <v>1099</v>
      </c>
      <c r="W86" s="2" t="s">
        <v>1100</v>
      </c>
      <c r="X86" s="49"/>
      <c r="Y86" s="49"/>
      <c r="AA86" s="14"/>
    </row>
    <row r="87" spans="2:27" s="2" customFormat="1" ht="15" customHeight="1" x14ac:dyDescent="0.25">
      <c r="B87" s="1"/>
      <c r="C87" s="11"/>
      <c r="D87" s="27">
        <v>43195</v>
      </c>
      <c r="E87" s="9"/>
      <c r="F87" s="9"/>
      <c r="G87" s="9">
        <v>1250339</v>
      </c>
      <c r="H87" s="2">
        <v>90</v>
      </c>
      <c r="I87" s="12"/>
      <c r="K87" s="12"/>
      <c r="L87" s="2">
        <v>250</v>
      </c>
      <c r="P87" s="12" t="s">
        <v>1315</v>
      </c>
      <c r="Q87" s="1"/>
      <c r="R87" s="12" t="s">
        <v>1319</v>
      </c>
      <c r="S87" s="12"/>
      <c r="T87" s="3">
        <v>203</v>
      </c>
      <c r="U87" s="3"/>
      <c r="V87" s="2" t="s">
        <v>1101</v>
      </c>
      <c r="W87" s="2" t="s">
        <v>1102</v>
      </c>
      <c r="X87" s="49"/>
      <c r="Y87" s="49"/>
      <c r="AA87" s="14"/>
    </row>
    <row r="88" spans="2:27" s="2" customFormat="1" ht="15" customHeight="1" x14ac:dyDescent="0.25">
      <c r="B88" s="1"/>
      <c r="C88" s="11"/>
      <c r="D88" s="27">
        <v>43195</v>
      </c>
      <c r="E88" s="9"/>
      <c r="F88" s="9"/>
      <c r="G88" s="9">
        <v>440000</v>
      </c>
      <c r="H88" s="2">
        <v>4</v>
      </c>
      <c r="I88" s="12"/>
      <c r="K88" s="12"/>
      <c r="L88" s="2">
        <f>10000*12.9327</f>
        <v>129327</v>
      </c>
      <c r="M88" s="35"/>
      <c r="P88" s="12" t="s">
        <v>1317</v>
      </c>
      <c r="Q88" s="1"/>
      <c r="R88" s="12" t="s">
        <v>1319</v>
      </c>
      <c r="S88" s="12"/>
      <c r="T88" s="3">
        <v>6068</v>
      </c>
      <c r="U88" s="3"/>
      <c r="V88" s="2" t="s">
        <v>1103</v>
      </c>
      <c r="W88" s="2" t="s">
        <v>1104</v>
      </c>
      <c r="X88" s="49"/>
      <c r="Y88" s="49"/>
      <c r="AA88" s="14"/>
    </row>
    <row r="89" spans="2:27" s="2" customFormat="1" ht="15" customHeight="1" x14ac:dyDescent="0.25">
      <c r="B89" s="1"/>
      <c r="C89" s="11"/>
      <c r="D89" s="27">
        <v>43196</v>
      </c>
      <c r="E89" s="9"/>
      <c r="F89" s="9"/>
      <c r="G89" s="9">
        <v>399000</v>
      </c>
      <c r="H89" s="2">
        <v>90</v>
      </c>
      <c r="I89" s="12"/>
      <c r="K89" s="12"/>
      <c r="L89" s="2">
        <v>848</v>
      </c>
      <c r="P89" s="12" t="s">
        <v>1315</v>
      </c>
      <c r="Q89" s="1"/>
      <c r="R89" s="12" t="s">
        <v>1319</v>
      </c>
      <c r="S89" s="12"/>
      <c r="T89" s="3">
        <v>37689</v>
      </c>
      <c r="U89" s="3"/>
      <c r="V89" s="2" t="s">
        <v>831</v>
      </c>
      <c r="W89" s="2" t="s">
        <v>1097</v>
      </c>
      <c r="X89" s="49"/>
      <c r="Y89" s="49"/>
      <c r="AA89" s="14"/>
    </row>
    <row r="90" spans="2:27" s="2" customFormat="1" ht="15" customHeight="1" x14ac:dyDescent="0.25">
      <c r="B90" s="1"/>
      <c r="C90" s="11"/>
      <c r="D90" s="27">
        <v>43196</v>
      </c>
      <c r="E90" s="9"/>
      <c r="F90" s="9"/>
      <c r="G90" s="9">
        <v>265000</v>
      </c>
      <c r="H90" s="2">
        <v>90</v>
      </c>
      <c r="I90" s="12"/>
      <c r="K90" s="12"/>
      <c r="L90" s="2">
        <v>1950</v>
      </c>
      <c r="P90" s="12" t="s">
        <v>1315</v>
      </c>
      <c r="Q90" s="1"/>
      <c r="R90" s="12" t="s">
        <v>1319</v>
      </c>
      <c r="S90" s="12"/>
      <c r="T90" s="3">
        <v>286</v>
      </c>
      <c r="U90" s="3"/>
      <c r="V90" s="2" t="s">
        <v>1105</v>
      </c>
      <c r="W90" s="2" t="s">
        <v>1106</v>
      </c>
      <c r="X90" s="49"/>
      <c r="Y90" s="49"/>
      <c r="AA90" s="14"/>
    </row>
    <row r="91" spans="2:27" s="2" customFormat="1" ht="15" customHeight="1" x14ac:dyDescent="0.25">
      <c r="B91" s="1"/>
      <c r="C91" s="11"/>
      <c r="D91" s="27">
        <v>43196</v>
      </c>
      <c r="E91" s="9"/>
      <c r="F91" s="9"/>
      <c r="G91" s="9">
        <v>2550000</v>
      </c>
      <c r="H91" s="2">
        <v>92</v>
      </c>
      <c r="I91" s="12"/>
      <c r="K91" s="12"/>
      <c r="L91" s="2">
        <v>750</v>
      </c>
      <c r="P91" s="12" t="s">
        <v>1315</v>
      </c>
      <c r="Q91" s="1"/>
      <c r="R91" s="12" t="s">
        <v>1319</v>
      </c>
      <c r="S91" s="12"/>
      <c r="T91" s="3">
        <v>1315</v>
      </c>
      <c r="U91" s="3"/>
      <c r="V91" s="2" t="s">
        <v>1107</v>
      </c>
      <c r="W91" s="2" t="s">
        <v>1108</v>
      </c>
      <c r="X91" s="50"/>
      <c r="Y91" s="50"/>
      <c r="AA91" s="14"/>
    </row>
    <row r="92" spans="2:27" s="2" customFormat="1" ht="15" customHeight="1" x14ac:dyDescent="0.25">
      <c r="B92" s="1"/>
      <c r="C92" s="11"/>
      <c r="D92" s="27">
        <v>43196</v>
      </c>
      <c r="E92" s="9"/>
      <c r="F92" s="9"/>
      <c r="G92" s="9">
        <v>250000</v>
      </c>
      <c r="H92" s="2">
        <v>90</v>
      </c>
      <c r="I92" s="12"/>
      <c r="K92" s="12"/>
      <c r="L92" s="2">
        <v>1179</v>
      </c>
      <c r="P92" s="12" t="s">
        <v>1315</v>
      </c>
      <c r="Q92" s="1"/>
      <c r="R92" s="12" t="s">
        <v>1319</v>
      </c>
      <c r="S92" s="12"/>
      <c r="T92" s="3">
        <v>37597</v>
      </c>
      <c r="U92" s="3"/>
      <c r="V92" s="2" t="s">
        <v>1109</v>
      </c>
      <c r="W92" s="2" t="s">
        <v>1110</v>
      </c>
      <c r="X92" s="50"/>
      <c r="Y92" s="50"/>
      <c r="AA92" s="14"/>
    </row>
    <row r="93" spans="2:27" s="2" customFormat="1" ht="15" customHeight="1" x14ac:dyDescent="0.25">
      <c r="B93" s="1"/>
      <c r="C93" s="11"/>
      <c r="D93" s="27">
        <v>43196</v>
      </c>
      <c r="E93" s="9"/>
      <c r="F93" s="9"/>
      <c r="G93" s="9">
        <v>1600000</v>
      </c>
      <c r="H93" s="2">
        <v>48</v>
      </c>
      <c r="I93" s="12"/>
      <c r="K93" s="12"/>
      <c r="L93" s="2">
        <f>10000*3531.5989</f>
        <v>35315989</v>
      </c>
      <c r="M93" s="35"/>
      <c r="P93" s="12" t="s">
        <v>1317</v>
      </c>
      <c r="Q93" s="12" t="s">
        <v>1317</v>
      </c>
      <c r="R93" s="12" t="s">
        <v>1319</v>
      </c>
      <c r="S93" s="12"/>
      <c r="T93" s="3" t="s">
        <v>1111</v>
      </c>
      <c r="U93" s="3"/>
      <c r="V93" s="2" t="s">
        <v>1112</v>
      </c>
      <c r="W93" s="2" t="s">
        <v>1113</v>
      </c>
      <c r="X93" s="50"/>
      <c r="Y93" s="50"/>
      <c r="AA93" s="14"/>
    </row>
    <row r="94" spans="2:27" s="2" customFormat="1" ht="15" customHeight="1" x14ac:dyDescent="0.25">
      <c r="B94" s="1"/>
      <c r="C94" s="11"/>
      <c r="D94" s="27">
        <v>43196</v>
      </c>
      <c r="E94" s="9"/>
      <c r="F94" s="9"/>
      <c r="G94" s="9">
        <v>260000</v>
      </c>
      <c r="H94" s="2">
        <v>94</v>
      </c>
      <c r="I94" s="12"/>
      <c r="K94" s="12"/>
      <c r="L94" s="2">
        <f>10000*10.5207</f>
        <v>105207</v>
      </c>
      <c r="M94" s="35"/>
      <c r="P94" s="12" t="s">
        <v>1317</v>
      </c>
      <c r="Q94" s="1"/>
      <c r="R94" s="12" t="s">
        <v>1316</v>
      </c>
      <c r="S94" s="12"/>
      <c r="T94" s="3" t="s">
        <v>1114</v>
      </c>
      <c r="U94" s="3"/>
      <c r="V94" s="2" t="s">
        <v>1115</v>
      </c>
      <c r="W94" s="2" t="s">
        <v>1116</v>
      </c>
      <c r="X94" s="50"/>
      <c r="Y94" s="50"/>
      <c r="AA94" s="14"/>
    </row>
    <row r="95" spans="2:27" s="2" customFormat="1" ht="15" customHeight="1" x14ac:dyDescent="0.25">
      <c r="B95" s="1"/>
      <c r="C95" s="11"/>
      <c r="D95" s="27">
        <v>43200</v>
      </c>
      <c r="E95" s="9"/>
      <c r="F95" s="9"/>
      <c r="G95" s="9">
        <v>120000</v>
      </c>
      <c r="H95" s="2">
        <v>90</v>
      </c>
      <c r="I95" s="12"/>
      <c r="K95" s="12"/>
      <c r="L95" s="2">
        <v>2638</v>
      </c>
      <c r="P95" s="12" t="s">
        <v>1315</v>
      </c>
      <c r="Q95" s="1"/>
      <c r="R95" s="12" t="s">
        <v>1319</v>
      </c>
      <c r="S95" s="12"/>
      <c r="T95" s="3">
        <v>37577</v>
      </c>
      <c r="U95" s="3"/>
      <c r="V95" s="2" t="s">
        <v>1117</v>
      </c>
      <c r="W95" s="2" t="s">
        <v>1118</v>
      </c>
      <c r="X95" s="50"/>
      <c r="Y95" s="50"/>
      <c r="AA95" s="14"/>
    </row>
    <row r="96" spans="2:27" s="2" customFormat="1" ht="15" customHeight="1" x14ac:dyDescent="0.25">
      <c r="B96" s="1"/>
      <c r="C96" s="11"/>
      <c r="D96" s="27">
        <v>43200</v>
      </c>
      <c r="E96" s="9"/>
      <c r="F96" s="9"/>
      <c r="G96" s="9"/>
      <c r="H96" s="2">
        <v>94</v>
      </c>
      <c r="I96" s="12"/>
      <c r="K96" s="12"/>
      <c r="L96" s="2">
        <f>10000*6785.332</f>
        <v>67853320</v>
      </c>
      <c r="M96" s="35"/>
      <c r="P96" s="12" t="s">
        <v>1317</v>
      </c>
      <c r="Q96" s="1"/>
      <c r="R96" s="12" t="s">
        <v>1316</v>
      </c>
      <c r="S96" s="12"/>
      <c r="T96" s="3" t="s">
        <v>1119</v>
      </c>
      <c r="U96" s="3"/>
      <c r="V96" s="2" t="s">
        <v>1120</v>
      </c>
      <c r="W96" s="2" t="s">
        <v>1121</v>
      </c>
      <c r="X96" s="50"/>
      <c r="Y96" s="50"/>
      <c r="AA96" s="14"/>
    </row>
    <row r="97" spans="2:27" s="2" customFormat="1" ht="15" customHeight="1" x14ac:dyDescent="0.25">
      <c r="B97" s="1"/>
      <c r="C97" s="11"/>
      <c r="D97" s="27">
        <v>43202</v>
      </c>
      <c r="E97" s="9"/>
      <c r="F97" s="9"/>
      <c r="G97" s="9">
        <v>149000</v>
      </c>
      <c r="H97" s="2">
        <v>4</v>
      </c>
      <c r="I97" s="12"/>
      <c r="K97" s="12"/>
      <c r="L97" s="2">
        <f>10000*2.585</f>
        <v>25850</v>
      </c>
      <c r="M97" s="35"/>
      <c r="P97" s="12" t="s">
        <v>1317</v>
      </c>
      <c r="Q97" s="1"/>
      <c r="R97" s="12" t="s">
        <v>1316</v>
      </c>
      <c r="S97" s="12"/>
      <c r="T97" s="26">
        <v>29052</v>
      </c>
      <c r="U97" s="3"/>
      <c r="V97" s="52" t="s">
        <v>1122</v>
      </c>
      <c r="W97" s="2" t="s">
        <v>1123</v>
      </c>
      <c r="X97" s="50"/>
      <c r="Y97" s="50"/>
      <c r="AA97" s="14"/>
    </row>
    <row r="98" spans="2:27" s="2" customFormat="1" ht="15" customHeight="1" x14ac:dyDescent="0.25">
      <c r="B98" s="1"/>
      <c r="C98" s="11"/>
      <c r="D98" s="27">
        <v>43202</v>
      </c>
      <c r="E98" s="9"/>
      <c r="F98" s="9"/>
      <c r="G98" s="9">
        <v>820000</v>
      </c>
      <c r="H98" s="2">
        <v>90</v>
      </c>
      <c r="I98" s="12"/>
      <c r="K98" s="12"/>
      <c r="L98" s="2">
        <v>1219</v>
      </c>
      <c r="P98" s="12" t="s">
        <v>1315</v>
      </c>
      <c r="Q98" s="1"/>
      <c r="R98" s="12" t="s">
        <v>1319</v>
      </c>
      <c r="S98" s="12"/>
      <c r="T98" s="3">
        <v>37446</v>
      </c>
      <c r="U98" s="3"/>
      <c r="V98" s="2" t="s">
        <v>608</v>
      </c>
      <c r="W98" s="2" t="s">
        <v>1124</v>
      </c>
      <c r="X98" s="50"/>
      <c r="Y98" s="50"/>
      <c r="AA98" s="14"/>
    </row>
    <row r="99" spans="2:27" s="2" customFormat="1" ht="15" customHeight="1" x14ac:dyDescent="0.25">
      <c r="B99" s="1"/>
      <c r="C99" s="11"/>
      <c r="D99" s="27">
        <v>43202</v>
      </c>
      <c r="E99" s="9"/>
      <c r="F99" s="9"/>
      <c r="G99" s="9">
        <v>400000</v>
      </c>
      <c r="H99" s="2">
        <v>94</v>
      </c>
      <c r="I99" s="12"/>
      <c r="K99" s="12"/>
      <c r="L99" s="2">
        <f>10000*4480.7685</f>
        <v>44807685</v>
      </c>
      <c r="M99" s="35"/>
      <c r="P99" s="12" t="s">
        <v>1317</v>
      </c>
      <c r="Q99" s="1"/>
      <c r="R99" s="12" t="s">
        <v>1319</v>
      </c>
      <c r="S99" s="12"/>
      <c r="T99" s="3" t="s">
        <v>1125</v>
      </c>
      <c r="U99" s="3"/>
      <c r="V99" s="2" t="s">
        <v>1126</v>
      </c>
      <c r="W99" s="2" t="s">
        <v>1127</v>
      </c>
      <c r="X99" s="50"/>
      <c r="Y99" s="50"/>
      <c r="AA99" s="14"/>
    </row>
    <row r="100" spans="2:27" s="2" customFormat="1" ht="15" customHeight="1" x14ac:dyDescent="0.25">
      <c r="B100" s="1"/>
      <c r="C100" s="11"/>
      <c r="D100" s="27">
        <v>43202</v>
      </c>
      <c r="E100" s="9"/>
      <c r="F100" s="9"/>
      <c r="G100" s="9">
        <v>4100000</v>
      </c>
      <c r="H100" s="2">
        <v>94</v>
      </c>
      <c r="I100" s="12"/>
      <c r="K100" s="12"/>
      <c r="L100" s="2">
        <f>10000*4480.7685</f>
        <v>44807685</v>
      </c>
      <c r="M100" s="35"/>
      <c r="P100" s="12" t="s">
        <v>1317</v>
      </c>
      <c r="Q100" s="1"/>
      <c r="R100" s="12" t="s">
        <v>1319</v>
      </c>
      <c r="S100" s="12"/>
      <c r="T100" s="3" t="s">
        <v>1125</v>
      </c>
      <c r="U100" s="3"/>
      <c r="V100" s="2" t="s">
        <v>1127</v>
      </c>
      <c r="W100" s="2" t="s">
        <v>1128</v>
      </c>
      <c r="X100" s="50"/>
      <c r="Y100" s="50"/>
      <c r="AA100" s="14"/>
    </row>
    <row r="101" spans="2:27" s="2" customFormat="1" ht="15" customHeight="1" x14ac:dyDescent="0.25">
      <c r="B101" s="1"/>
      <c r="C101" s="11"/>
      <c r="D101" s="27">
        <v>43203</v>
      </c>
      <c r="E101" s="9"/>
      <c r="F101" s="9"/>
      <c r="G101" s="9">
        <v>100000</v>
      </c>
      <c r="H101" s="2">
        <v>8</v>
      </c>
      <c r="I101" s="12"/>
      <c r="K101" s="12"/>
      <c r="L101" s="2">
        <f>10000*4.0001</f>
        <v>40001</v>
      </c>
      <c r="M101" s="35"/>
      <c r="P101" s="12" t="s">
        <v>1317</v>
      </c>
      <c r="Q101" s="1"/>
      <c r="R101" s="12" t="s">
        <v>1316</v>
      </c>
      <c r="S101" s="12"/>
      <c r="T101" s="3">
        <v>7503</v>
      </c>
      <c r="U101" s="3"/>
      <c r="V101" s="2" t="s">
        <v>1129</v>
      </c>
      <c r="W101" s="2" t="s">
        <v>1130</v>
      </c>
      <c r="X101" s="50"/>
      <c r="Y101" s="50"/>
      <c r="AA101" s="14"/>
    </row>
    <row r="102" spans="2:27" s="2" customFormat="1" ht="15" customHeight="1" x14ac:dyDescent="0.25">
      <c r="B102" s="1"/>
      <c r="C102" s="11"/>
      <c r="D102" s="27">
        <v>43203</v>
      </c>
      <c r="E102" s="9"/>
      <c r="F102" s="9"/>
      <c r="G102" s="9"/>
      <c r="H102" s="2">
        <v>4</v>
      </c>
      <c r="I102" s="12"/>
      <c r="K102" s="12"/>
      <c r="L102" s="2">
        <v>1554</v>
      </c>
      <c r="P102" s="12" t="s">
        <v>1315</v>
      </c>
      <c r="Q102" s="1"/>
      <c r="R102" s="12" t="s">
        <v>1316</v>
      </c>
      <c r="S102" s="12"/>
      <c r="T102" s="3">
        <v>1306</v>
      </c>
      <c r="U102" s="3"/>
      <c r="V102" s="2" t="s">
        <v>1131</v>
      </c>
      <c r="W102" s="2" t="s">
        <v>1132</v>
      </c>
      <c r="X102" s="50"/>
      <c r="Y102" s="50"/>
      <c r="AA102" s="14"/>
    </row>
    <row r="103" spans="2:27" s="2" customFormat="1" ht="15" customHeight="1" x14ac:dyDescent="0.25">
      <c r="B103" s="1"/>
      <c r="C103" s="11"/>
      <c r="D103" s="27">
        <v>43206</v>
      </c>
      <c r="E103" s="9"/>
      <c r="F103" s="9"/>
      <c r="G103" s="9">
        <v>180000</v>
      </c>
      <c r="H103" s="2">
        <v>90</v>
      </c>
      <c r="I103" s="12"/>
      <c r="K103" s="12"/>
      <c r="L103" s="2">
        <v>1036</v>
      </c>
      <c r="P103" s="12" t="s">
        <v>1315</v>
      </c>
      <c r="Q103" s="1"/>
      <c r="R103" s="12" t="s">
        <v>1316</v>
      </c>
      <c r="S103" s="12"/>
      <c r="T103" s="3">
        <v>4522</v>
      </c>
      <c r="U103" s="3"/>
      <c r="V103" s="2" t="s">
        <v>1133</v>
      </c>
      <c r="W103" s="2" t="s">
        <v>1134</v>
      </c>
      <c r="X103" s="50"/>
      <c r="Y103" s="50"/>
      <c r="AA103" s="14"/>
    </row>
    <row r="104" spans="2:27" s="2" customFormat="1" ht="15" customHeight="1" x14ac:dyDescent="0.25">
      <c r="B104" s="1"/>
      <c r="C104" s="11"/>
      <c r="D104" s="27">
        <v>43206</v>
      </c>
      <c r="E104" s="9"/>
      <c r="F104" s="9"/>
      <c r="G104" s="9">
        <v>4500000</v>
      </c>
      <c r="H104" s="2">
        <v>94</v>
      </c>
      <c r="I104" s="12"/>
      <c r="K104" s="12"/>
      <c r="L104" s="2">
        <f>10000*3822.1322</f>
        <v>38221322</v>
      </c>
      <c r="M104" s="35"/>
      <c r="P104" s="12" t="s">
        <v>1317</v>
      </c>
      <c r="Q104" s="1"/>
      <c r="R104" s="12" t="s">
        <v>1319</v>
      </c>
      <c r="S104" s="12"/>
      <c r="T104" s="3" t="s">
        <v>1135</v>
      </c>
      <c r="U104" s="3"/>
      <c r="V104" s="2" t="s">
        <v>1136</v>
      </c>
      <c r="W104" s="2" t="s">
        <v>1137</v>
      </c>
      <c r="X104" s="50"/>
      <c r="Y104" s="50"/>
      <c r="AA104" s="14"/>
    </row>
    <row r="105" spans="2:27" s="2" customFormat="1" ht="15" customHeight="1" x14ac:dyDescent="0.25">
      <c r="B105" s="1"/>
      <c r="C105" s="11"/>
      <c r="D105" s="27">
        <v>43206</v>
      </c>
      <c r="E105" s="9"/>
      <c r="F105" s="9"/>
      <c r="G105" s="9">
        <v>45000</v>
      </c>
      <c r="H105" s="2">
        <v>90</v>
      </c>
      <c r="I105" s="12"/>
      <c r="K105" s="12"/>
      <c r="L105" s="2">
        <v>656</v>
      </c>
      <c r="P105" s="12" t="s">
        <v>1315</v>
      </c>
      <c r="Q105" s="1"/>
      <c r="R105" s="12" t="s">
        <v>1316</v>
      </c>
      <c r="S105" s="12"/>
      <c r="T105" s="3">
        <v>23421</v>
      </c>
      <c r="U105" s="3"/>
      <c r="V105" s="2" t="s">
        <v>429</v>
      </c>
      <c r="W105" s="2" t="s">
        <v>1138</v>
      </c>
      <c r="X105" s="50"/>
      <c r="Y105" s="50"/>
      <c r="AA105" s="14"/>
    </row>
    <row r="106" spans="2:27" s="2" customFormat="1" ht="15" customHeight="1" x14ac:dyDescent="0.25">
      <c r="B106" s="1"/>
      <c r="C106" s="11"/>
      <c r="D106" s="27">
        <v>43210</v>
      </c>
      <c r="E106" s="9"/>
      <c r="F106" s="9"/>
      <c r="G106" s="9">
        <v>3100000</v>
      </c>
      <c r="H106" s="2">
        <v>48</v>
      </c>
      <c r="I106" s="12"/>
      <c r="K106" s="12"/>
      <c r="L106" s="2">
        <f>10000*3754.2582</f>
        <v>37542582</v>
      </c>
      <c r="M106" s="35"/>
      <c r="P106" s="12" t="s">
        <v>1317</v>
      </c>
      <c r="Q106" s="1"/>
      <c r="R106" s="12" t="s">
        <v>1319</v>
      </c>
      <c r="S106" s="12"/>
      <c r="T106" s="3" t="s">
        <v>1139</v>
      </c>
      <c r="U106" s="3"/>
      <c r="V106" s="2" t="s">
        <v>1140</v>
      </c>
      <c r="W106" s="2" t="s">
        <v>1141</v>
      </c>
      <c r="X106" s="50"/>
      <c r="Y106" s="50"/>
      <c r="AA106" s="14"/>
    </row>
    <row r="107" spans="2:27" s="2" customFormat="1" ht="15" customHeight="1" x14ac:dyDescent="0.25">
      <c r="B107" s="1"/>
      <c r="C107" s="11"/>
      <c r="D107" s="27">
        <v>43210</v>
      </c>
      <c r="E107" s="9"/>
      <c r="F107" s="9"/>
      <c r="G107" s="9">
        <v>640000</v>
      </c>
      <c r="H107" s="2">
        <v>14</v>
      </c>
      <c r="I107" s="12"/>
      <c r="K107" s="12"/>
      <c r="L107" s="2">
        <v>826</v>
      </c>
      <c r="P107" s="12" t="s">
        <v>1315</v>
      </c>
      <c r="Q107" s="1"/>
      <c r="R107" s="12" t="s">
        <v>1319</v>
      </c>
      <c r="S107" s="12"/>
      <c r="T107" s="3">
        <v>9788</v>
      </c>
      <c r="U107" s="3"/>
      <c r="V107" s="2" t="s">
        <v>858</v>
      </c>
      <c r="W107" s="2" t="s">
        <v>1142</v>
      </c>
      <c r="X107" s="50"/>
      <c r="Y107" s="50"/>
      <c r="AA107" s="14"/>
    </row>
    <row r="108" spans="2:27" s="2" customFormat="1" ht="15" customHeight="1" x14ac:dyDescent="0.25">
      <c r="B108" s="1"/>
      <c r="C108" s="11"/>
      <c r="D108" s="27">
        <v>43210</v>
      </c>
      <c r="E108" s="9"/>
      <c r="F108" s="9"/>
      <c r="G108" s="9">
        <v>100000</v>
      </c>
      <c r="H108" s="2">
        <v>90</v>
      </c>
      <c r="I108" s="12"/>
      <c r="K108" s="12"/>
      <c r="L108" s="2">
        <v>1008</v>
      </c>
      <c r="P108" s="12" t="s">
        <v>1315</v>
      </c>
      <c r="Q108" s="1"/>
      <c r="R108" s="12" t="s">
        <v>1319</v>
      </c>
      <c r="S108" s="12"/>
      <c r="T108" s="3">
        <v>17337</v>
      </c>
      <c r="U108" s="3"/>
      <c r="V108" s="2" t="s">
        <v>1143</v>
      </c>
      <c r="W108" s="2" t="s">
        <v>1144</v>
      </c>
      <c r="X108" s="50"/>
      <c r="Y108" s="50"/>
      <c r="AA108" s="14"/>
    </row>
    <row r="109" spans="2:27" s="2" customFormat="1" ht="15" customHeight="1" x14ac:dyDescent="0.25">
      <c r="B109" s="1"/>
      <c r="C109" s="11"/>
      <c r="D109" s="27">
        <v>43214</v>
      </c>
      <c r="E109" s="9"/>
      <c r="F109" s="9"/>
      <c r="G109" s="9">
        <v>2050129.02</v>
      </c>
      <c r="H109" s="2">
        <v>120</v>
      </c>
      <c r="I109" s="12"/>
      <c r="K109" s="12"/>
      <c r="L109" s="2">
        <f>10000*4643.3695</f>
        <v>46433695</v>
      </c>
      <c r="M109" s="35"/>
      <c r="P109" s="12" t="s">
        <v>1317</v>
      </c>
      <c r="Q109" s="1"/>
      <c r="R109" s="12" t="s">
        <v>1319</v>
      </c>
      <c r="S109" s="12"/>
      <c r="T109" s="3" t="s">
        <v>1145</v>
      </c>
      <c r="U109" s="3"/>
      <c r="V109" s="2" t="s">
        <v>1146</v>
      </c>
      <c r="W109" s="2" t="s">
        <v>1147</v>
      </c>
      <c r="X109" s="50"/>
      <c r="Y109" s="50"/>
      <c r="AA109" s="14"/>
    </row>
    <row r="110" spans="2:27" s="2" customFormat="1" ht="15" customHeight="1" x14ac:dyDescent="0.25">
      <c r="B110" s="1"/>
      <c r="C110" s="11"/>
      <c r="D110" s="27">
        <v>43215</v>
      </c>
      <c r="E110" s="9"/>
      <c r="F110" s="9"/>
      <c r="G110" s="9">
        <v>49000</v>
      </c>
      <c r="H110" s="2">
        <v>94</v>
      </c>
      <c r="I110" s="12"/>
      <c r="K110" s="12"/>
      <c r="L110" s="2">
        <f>10000*5.1413</f>
        <v>51413</v>
      </c>
      <c r="M110" s="35"/>
      <c r="P110" s="12" t="s">
        <v>1317</v>
      </c>
      <c r="Q110" s="1"/>
      <c r="R110" s="12" t="s">
        <v>1316</v>
      </c>
      <c r="S110" s="12"/>
      <c r="T110" s="3" t="s">
        <v>1148</v>
      </c>
      <c r="U110" s="3"/>
      <c r="V110" s="2" t="s">
        <v>1149</v>
      </c>
      <c r="W110" s="2" t="s">
        <v>1150</v>
      </c>
      <c r="X110" s="50"/>
      <c r="Y110" s="50"/>
      <c r="AA110" s="14"/>
    </row>
    <row r="111" spans="2:27" s="2" customFormat="1" ht="15" customHeight="1" x14ac:dyDescent="0.25">
      <c r="B111" s="1"/>
      <c r="C111" s="11"/>
      <c r="D111" s="27">
        <v>43215</v>
      </c>
      <c r="E111" s="9"/>
      <c r="F111" s="9"/>
      <c r="G111" s="9">
        <v>1820000</v>
      </c>
      <c r="H111" s="2">
        <v>90</v>
      </c>
      <c r="I111" s="12"/>
      <c r="K111" s="12"/>
      <c r="L111" s="2">
        <v>1493</v>
      </c>
      <c r="P111" s="12" t="s">
        <v>1315</v>
      </c>
      <c r="Q111" s="1"/>
      <c r="R111" s="12" t="s">
        <v>1319</v>
      </c>
      <c r="S111" s="12"/>
      <c r="T111" s="3">
        <v>361</v>
      </c>
      <c r="U111" s="3"/>
      <c r="V111" s="2" t="s">
        <v>1151</v>
      </c>
      <c r="W111" s="2" t="s">
        <v>1152</v>
      </c>
      <c r="X111" s="50"/>
      <c r="Y111" s="50"/>
      <c r="AA111" s="14"/>
    </row>
    <row r="112" spans="2:27" s="2" customFormat="1" ht="15" customHeight="1" x14ac:dyDescent="0.25">
      <c r="B112" s="1"/>
      <c r="C112" s="11"/>
      <c r="D112" s="27">
        <v>43215</v>
      </c>
      <c r="E112" s="9"/>
      <c r="F112" s="9"/>
      <c r="G112" s="9"/>
      <c r="H112" s="2">
        <v>90</v>
      </c>
      <c r="I112" s="12"/>
      <c r="K112" s="12"/>
      <c r="L112" s="2">
        <v>1949</v>
      </c>
      <c r="P112" s="12" t="s">
        <v>1315</v>
      </c>
      <c r="Q112" s="1"/>
      <c r="R112" s="12" t="s">
        <v>1316</v>
      </c>
      <c r="S112" s="12"/>
      <c r="T112" s="3">
        <v>28602</v>
      </c>
      <c r="U112" s="3"/>
      <c r="V112" s="2" t="s">
        <v>301</v>
      </c>
      <c r="W112" s="2" t="s">
        <v>1153</v>
      </c>
      <c r="X112" s="50"/>
      <c r="Y112" s="50"/>
      <c r="AA112" s="14"/>
    </row>
    <row r="113" spans="2:27" s="2" customFormat="1" ht="15" customHeight="1" x14ac:dyDescent="0.25">
      <c r="B113" s="1"/>
      <c r="C113" s="11"/>
      <c r="D113" s="27">
        <v>43215</v>
      </c>
      <c r="E113" s="9"/>
      <c r="F113" s="9"/>
      <c r="G113" s="9">
        <v>90000</v>
      </c>
      <c r="H113" s="2">
        <v>94</v>
      </c>
      <c r="I113" s="12"/>
      <c r="K113" s="12"/>
      <c r="L113" s="2">
        <f>10000*15.5972</f>
        <v>155972</v>
      </c>
      <c r="M113" s="35"/>
      <c r="P113" s="12" t="s">
        <v>1317</v>
      </c>
      <c r="Q113" s="1"/>
      <c r="R113" s="12" t="s">
        <v>1316</v>
      </c>
      <c r="S113" s="12"/>
      <c r="T113" s="3" t="s">
        <v>1154</v>
      </c>
      <c r="U113" s="3"/>
      <c r="V113" s="2" t="s">
        <v>191</v>
      </c>
      <c r="W113" s="2" t="s">
        <v>1155</v>
      </c>
      <c r="X113" s="50"/>
      <c r="Y113" s="50"/>
      <c r="AA113" s="14"/>
    </row>
    <row r="114" spans="2:27" s="2" customFormat="1" ht="15" customHeight="1" x14ac:dyDescent="0.25">
      <c r="B114" s="1"/>
      <c r="C114" s="11"/>
      <c r="D114" s="27">
        <v>43215</v>
      </c>
      <c r="E114" s="9"/>
      <c r="F114" s="9"/>
      <c r="G114" s="9">
        <v>150000</v>
      </c>
      <c r="H114" s="2">
        <v>94</v>
      </c>
      <c r="I114" s="12"/>
      <c r="K114" s="12"/>
      <c r="L114" s="2">
        <f>10000*5.3478</f>
        <v>53478</v>
      </c>
      <c r="M114" s="35"/>
      <c r="P114" s="12" t="s">
        <v>1317</v>
      </c>
      <c r="Q114" s="1"/>
      <c r="R114" s="12" t="s">
        <v>1316</v>
      </c>
      <c r="S114" s="12"/>
      <c r="T114" s="3" t="s">
        <v>1156</v>
      </c>
      <c r="U114" s="3"/>
      <c r="V114" s="2" t="s">
        <v>1157</v>
      </c>
      <c r="W114" s="2" t="s">
        <v>873</v>
      </c>
      <c r="X114" s="50"/>
      <c r="Y114" s="50"/>
      <c r="AA114" s="14"/>
    </row>
    <row r="115" spans="2:27" s="2" customFormat="1" ht="15" customHeight="1" x14ac:dyDescent="0.25">
      <c r="B115" s="1"/>
      <c r="C115" s="11"/>
      <c r="D115" s="27">
        <v>43215</v>
      </c>
      <c r="E115" s="9"/>
      <c r="F115" s="9"/>
      <c r="G115" s="9">
        <v>130000</v>
      </c>
      <c r="H115" s="2">
        <v>14</v>
      </c>
      <c r="I115" s="12"/>
      <c r="K115" s="12"/>
      <c r="L115" s="2">
        <v>1226</v>
      </c>
      <c r="P115" s="12" t="s">
        <v>1315</v>
      </c>
      <c r="Q115" s="1"/>
      <c r="R115" s="12" t="s">
        <v>1319</v>
      </c>
      <c r="S115" s="12"/>
      <c r="T115" s="3">
        <v>23388</v>
      </c>
      <c r="U115" s="3"/>
      <c r="V115" s="2" t="s">
        <v>1158</v>
      </c>
      <c r="W115" s="2" t="s">
        <v>1159</v>
      </c>
      <c r="X115" s="50"/>
      <c r="Y115" s="50"/>
      <c r="AA115" s="14"/>
    </row>
    <row r="116" spans="2:27" s="2" customFormat="1" ht="15" customHeight="1" x14ac:dyDescent="0.25">
      <c r="B116" s="1"/>
      <c r="C116" s="11"/>
      <c r="D116" s="27">
        <v>43216</v>
      </c>
      <c r="E116" s="9"/>
      <c r="F116" s="9"/>
      <c r="G116" s="9">
        <v>280000</v>
      </c>
      <c r="H116" s="2">
        <v>14</v>
      </c>
      <c r="I116" s="12"/>
      <c r="K116" s="12"/>
      <c r="L116" s="2">
        <v>995</v>
      </c>
      <c r="P116" s="12" t="s">
        <v>1315</v>
      </c>
      <c r="Q116" s="1"/>
      <c r="R116" s="12" t="s">
        <v>1319</v>
      </c>
      <c r="S116" s="12"/>
      <c r="T116" s="3">
        <v>6259</v>
      </c>
      <c r="U116" s="3"/>
      <c r="V116" s="2" t="s">
        <v>1160</v>
      </c>
      <c r="W116" s="2" t="s">
        <v>1161</v>
      </c>
      <c r="X116" s="50"/>
      <c r="Y116" s="50"/>
      <c r="AA116" s="14"/>
    </row>
    <row r="117" spans="2:27" s="2" customFormat="1" ht="15" customHeight="1" x14ac:dyDescent="0.25">
      <c r="B117" s="1"/>
      <c r="C117" s="11"/>
      <c r="D117" s="27">
        <v>43216</v>
      </c>
      <c r="E117" s="9"/>
      <c r="F117" s="9"/>
      <c r="G117" s="9">
        <v>100000</v>
      </c>
      <c r="H117" s="2">
        <v>25</v>
      </c>
      <c r="I117" s="12"/>
      <c r="K117" s="12"/>
      <c r="L117" s="2">
        <v>1300</v>
      </c>
      <c r="P117" s="12" t="s">
        <v>1315</v>
      </c>
      <c r="Q117" s="1"/>
      <c r="R117" s="12" t="s">
        <v>1319</v>
      </c>
      <c r="S117" s="12"/>
      <c r="T117" s="3">
        <v>280</v>
      </c>
      <c r="U117" s="3"/>
      <c r="V117" s="2" t="s">
        <v>1162</v>
      </c>
      <c r="W117" s="2" t="s">
        <v>1163</v>
      </c>
      <c r="X117" s="50"/>
      <c r="Y117" s="50"/>
      <c r="AA117" s="14"/>
    </row>
    <row r="118" spans="2:27" s="2" customFormat="1" ht="15" customHeight="1" x14ac:dyDescent="0.25">
      <c r="B118" s="1"/>
      <c r="C118" s="11"/>
      <c r="D118" s="27">
        <v>43220</v>
      </c>
      <c r="E118" s="9"/>
      <c r="F118" s="9"/>
      <c r="G118" s="9">
        <v>380000</v>
      </c>
      <c r="H118" s="2">
        <v>90</v>
      </c>
      <c r="I118" s="12"/>
      <c r="K118" s="12"/>
      <c r="L118" s="2">
        <v>1165</v>
      </c>
      <c r="P118" s="12" t="s">
        <v>1315</v>
      </c>
      <c r="Q118" s="1"/>
      <c r="R118" s="12" t="s">
        <v>1319</v>
      </c>
      <c r="S118" s="12"/>
      <c r="T118" s="3">
        <v>328</v>
      </c>
      <c r="U118" s="3"/>
      <c r="V118" s="2" t="s">
        <v>1164</v>
      </c>
      <c r="W118" s="2" t="s">
        <v>1165</v>
      </c>
      <c r="X118" s="50"/>
      <c r="Y118" s="50"/>
      <c r="AA118" s="14"/>
    </row>
    <row r="119" spans="2:27" s="2" customFormat="1" ht="15" customHeight="1" x14ac:dyDescent="0.25">
      <c r="B119" s="1"/>
      <c r="C119" s="11"/>
      <c r="D119" s="27">
        <v>43222</v>
      </c>
      <c r="E119" s="9"/>
      <c r="F119" s="9"/>
      <c r="G119" s="9">
        <v>300000</v>
      </c>
      <c r="H119" s="2">
        <v>95</v>
      </c>
      <c r="I119" s="12"/>
      <c r="K119" s="12"/>
      <c r="L119" s="2">
        <v>818</v>
      </c>
      <c r="P119" s="12" t="s">
        <v>1315</v>
      </c>
      <c r="Q119" s="1"/>
      <c r="R119" s="12" t="s">
        <v>1319</v>
      </c>
      <c r="S119" s="12"/>
      <c r="T119" s="3">
        <v>1754</v>
      </c>
      <c r="U119" s="3"/>
      <c r="V119" s="2" t="s">
        <v>1166</v>
      </c>
      <c r="W119" s="2" t="s">
        <v>1167</v>
      </c>
      <c r="X119" s="50"/>
      <c r="Y119" s="50"/>
      <c r="AA119" s="14"/>
    </row>
    <row r="120" spans="2:27" s="2" customFormat="1" ht="15" customHeight="1" x14ac:dyDescent="0.25">
      <c r="B120" s="1"/>
      <c r="C120" s="11"/>
      <c r="D120" s="27">
        <v>43223</v>
      </c>
      <c r="E120" s="9"/>
      <c r="F120" s="9"/>
      <c r="G120" s="9">
        <v>250000</v>
      </c>
      <c r="H120" s="2">
        <v>90</v>
      </c>
      <c r="I120" s="12"/>
      <c r="K120" s="12"/>
      <c r="L120" s="2">
        <v>1367</v>
      </c>
      <c r="P120" s="12" t="s">
        <v>1315</v>
      </c>
      <c r="Q120" s="1"/>
      <c r="R120" s="12" t="s">
        <v>1319</v>
      </c>
      <c r="S120" s="12"/>
      <c r="T120" s="3">
        <v>2557</v>
      </c>
      <c r="U120" s="3"/>
      <c r="V120" s="2" t="s">
        <v>1168</v>
      </c>
      <c r="W120" s="2" t="s">
        <v>1169</v>
      </c>
      <c r="X120" s="50"/>
      <c r="Y120" s="50"/>
      <c r="AA120" s="14"/>
    </row>
    <row r="121" spans="2:27" s="2" customFormat="1" ht="15" customHeight="1" x14ac:dyDescent="0.25">
      <c r="B121" s="1"/>
      <c r="C121" s="11"/>
      <c r="D121" s="27">
        <v>43224</v>
      </c>
      <c r="E121" s="9"/>
      <c r="F121" s="9"/>
      <c r="G121" s="9">
        <v>520000</v>
      </c>
      <c r="H121" s="2">
        <v>90</v>
      </c>
      <c r="I121" s="12"/>
      <c r="K121" s="12"/>
      <c r="L121" s="2">
        <v>1045</v>
      </c>
      <c r="P121" s="12" t="s">
        <v>1315</v>
      </c>
      <c r="Q121" s="1"/>
      <c r="R121" s="12" t="s">
        <v>1319</v>
      </c>
      <c r="S121" s="12"/>
      <c r="T121" s="3">
        <v>43440</v>
      </c>
      <c r="U121" s="3"/>
      <c r="V121" s="2" t="s">
        <v>831</v>
      </c>
      <c r="W121" s="2" t="s">
        <v>1170</v>
      </c>
      <c r="X121" s="50"/>
      <c r="Y121" s="50"/>
      <c r="AA121" s="14"/>
    </row>
    <row r="122" spans="2:27" s="2" customFormat="1" ht="15" customHeight="1" x14ac:dyDescent="0.25">
      <c r="B122" s="1"/>
      <c r="C122" s="11"/>
      <c r="D122" s="27">
        <v>43224</v>
      </c>
      <c r="E122" s="9"/>
      <c r="F122" s="9"/>
      <c r="G122" s="9">
        <v>2949870</v>
      </c>
      <c r="H122" s="2">
        <v>120</v>
      </c>
      <c r="I122" s="12"/>
      <c r="K122" s="12"/>
      <c r="L122" s="2">
        <f>10000*4545.3695</f>
        <v>45453695</v>
      </c>
      <c r="M122" s="35"/>
      <c r="P122" s="12" t="s">
        <v>1317</v>
      </c>
      <c r="Q122" s="1"/>
      <c r="R122" s="12" t="s">
        <v>1319</v>
      </c>
      <c r="S122" s="12"/>
      <c r="T122" s="3" t="s">
        <v>1171</v>
      </c>
      <c r="U122" s="3"/>
      <c r="V122" s="2" t="s">
        <v>1172</v>
      </c>
      <c r="W122" s="2" t="s">
        <v>1147</v>
      </c>
      <c r="X122" s="50"/>
      <c r="Y122" s="50"/>
      <c r="AA122" s="14"/>
    </row>
    <row r="123" spans="2:27" s="2" customFormat="1" ht="15" customHeight="1" x14ac:dyDescent="0.25">
      <c r="B123" s="1"/>
      <c r="C123" s="11"/>
      <c r="D123" s="27">
        <v>43228</v>
      </c>
      <c r="E123" s="9"/>
      <c r="F123" s="9"/>
      <c r="G123" s="9">
        <v>1250000</v>
      </c>
      <c r="H123" s="2">
        <v>14</v>
      </c>
      <c r="I123" s="12"/>
      <c r="K123" s="12"/>
      <c r="L123" s="2">
        <v>2868</v>
      </c>
      <c r="P123" s="12" t="s">
        <v>1315</v>
      </c>
      <c r="Q123" s="1"/>
      <c r="R123" s="12" t="s">
        <v>1319</v>
      </c>
      <c r="S123" s="12"/>
      <c r="T123" s="3">
        <v>20710</v>
      </c>
      <c r="U123" s="3"/>
      <c r="V123" s="2" t="s">
        <v>1173</v>
      </c>
      <c r="W123" s="2" t="s">
        <v>1174</v>
      </c>
      <c r="X123" s="50"/>
      <c r="Y123" s="50"/>
      <c r="AA123" s="14"/>
    </row>
    <row r="124" spans="2:27" s="2" customFormat="1" ht="15" customHeight="1" x14ac:dyDescent="0.25">
      <c r="B124" s="1"/>
      <c r="C124" s="11"/>
      <c r="D124" s="27">
        <v>43228</v>
      </c>
      <c r="E124" s="9"/>
      <c r="F124" s="9"/>
      <c r="G124" s="9">
        <v>1100000</v>
      </c>
      <c r="H124" s="2">
        <v>4</v>
      </c>
      <c r="I124" s="12"/>
      <c r="K124" s="12"/>
      <c r="L124" s="2">
        <v>9100</v>
      </c>
      <c r="P124" s="12" t="s">
        <v>1315</v>
      </c>
      <c r="Q124" s="1"/>
      <c r="R124" s="12" t="s">
        <v>1319</v>
      </c>
      <c r="S124" s="12"/>
      <c r="T124" s="3">
        <v>13036</v>
      </c>
      <c r="U124" s="3"/>
      <c r="V124" s="2" t="s">
        <v>1175</v>
      </c>
      <c r="W124" s="2" t="s">
        <v>1176</v>
      </c>
      <c r="X124" s="50"/>
      <c r="Y124" s="50"/>
      <c r="AA124" s="14"/>
    </row>
    <row r="125" spans="2:27" s="2" customFormat="1" ht="15" customHeight="1" x14ac:dyDescent="0.25">
      <c r="B125" s="1"/>
      <c r="C125" s="11"/>
      <c r="D125" s="27">
        <v>43228</v>
      </c>
      <c r="E125" s="9"/>
      <c r="F125" s="9"/>
      <c r="G125" s="9">
        <v>160000</v>
      </c>
      <c r="H125" s="2">
        <v>133</v>
      </c>
      <c r="I125" s="12"/>
      <c r="K125" s="12"/>
      <c r="L125" s="2">
        <v>8210</v>
      </c>
      <c r="P125" s="12" t="s">
        <v>1315</v>
      </c>
      <c r="Q125" s="1"/>
      <c r="R125" s="12" t="s">
        <v>1316</v>
      </c>
      <c r="S125" s="12"/>
      <c r="T125" s="3">
        <v>785</v>
      </c>
      <c r="U125" s="3"/>
      <c r="V125" s="2" t="s">
        <v>1178</v>
      </c>
      <c r="W125" s="2" t="s">
        <v>1179</v>
      </c>
      <c r="X125" s="50"/>
      <c r="Y125" s="50"/>
      <c r="AA125" s="14"/>
    </row>
    <row r="126" spans="2:27" s="2" customFormat="1" ht="15" customHeight="1" x14ac:dyDescent="0.25">
      <c r="B126" s="1"/>
      <c r="C126" s="11"/>
      <c r="D126" s="27">
        <v>43229</v>
      </c>
      <c r="E126" s="9"/>
      <c r="F126" s="9"/>
      <c r="G126" s="9">
        <v>1200000</v>
      </c>
      <c r="H126" s="2">
        <v>14</v>
      </c>
      <c r="I126" s="12"/>
      <c r="K126" s="12"/>
      <c r="L126" s="2">
        <v>922</v>
      </c>
      <c r="P126" s="12" t="s">
        <v>1315</v>
      </c>
      <c r="Q126" s="1"/>
      <c r="R126" s="12" t="s">
        <v>1319</v>
      </c>
      <c r="S126" s="12"/>
      <c r="T126" s="3">
        <v>6219</v>
      </c>
      <c r="U126" s="3"/>
      <c r="V126" s="2" t="s">
        <v>1180</v>
      </c>
      <c r="W126" s="2" t="s">
        <v>1181</v>
      </c>
      <c r="X126" s="50"/>
      <c r="Y126" s="50"/>
      <c r="AA126" s="14"/>
    </row>
    <row r="127" spans="2:27" s="2" customFormat="1" ht="15" customHeight="1" x14ac:dyDescent="0.25">
      <c r="B127" s="1"/>
      <c r="C127" s="11"/>
      <c r="D127" s="27">
        <v>43235</v>
      </c>
      <c r="E127" s="9"/>
      <c r="F127" s="9"/>
      <c r="G127" s="9">
        <v>31000</v>
      </c>
      <c r="H127" s="2">
        <v>13</v>
      </c>
      <c r="I127" s="12"/>
      <c r="K127" s="12"/>
      <c r="L127" s="2">
        <v>1839</v>
      </c>
      <c r="P127" s="12" t="s">
        <v>1315</v>
      </c>
      <c r="Q127" s="1"/>
      <c r="R127" s="12" t="s">
        <v>1316</v>
      </c>
      <c r="S127" s="12"/>
      <c r="T127" s="3">
        <v>10342</v>
      </c>
      <c r="U127" s="3"/>
      <c r="V127" s="2" t="s">
        <v>1009</v>
      </c>
      <c r="W127" s="2" t="s">
        <v>1182</v>
      </c>
      <c r="X127" s="50"/>
      <c r="Y127" s="50"/>
      <c r="AA127" s="14"/>
    </row>
    <row r="128" spans="2:27" s="2" customFormat="1" ht="15" customHeight="1" x14ac:dyDescent="0.25">
      <c r="B128" s="1"/>
      <c r="C128" s="11"/>
      <c r="D128" s="27">
        <v>43235</v>
      </c>
      <c r="E128" s="9"/>
      <c r="F128" s="9"/>
      <c r="G128" s="9">
        <v>95000</v>
      </c>
      <c r="H128" s="2">
        <v>17</v>
      </c>
      <c r="I128" s="12"/>
      <c r="K128" s="12"/>
      <c r="L128" s="2">
        <v>877</v>
      </c>
      <c r="P128" s="12" t="s">
        <v>1315</v>
      </c>
      <c r="Q128" s="1"/>
      <c r="R128" s="12" t="s">
        <v>1319</v>
      </c>
      <c r="S128" s="12"/>
      <c r="T128" s="3">
        <v>6011</v>
      </c>
      <c r="U128" s="3"/>
      <c r="V128" s="2" t="s">
        <v>1183</v>
      </c>
      <c r="W128" s="2" t="s">
        <v>1184</v>
      </c>
      <c r="X128" s="50"/>
      <c r="Y128" s="50"/>
      <c r="AA128" s="14"/>
    </row>
    <row r="129" spans="2:27" s="2" customFormat="1" ht="15" customHeight="1" x14ac:dyDescent="0.25">
      <c r="B129" s="1"/>
      <c r="C129" s="11"/>
      <c r="D129" s="27">
        <v>43235</v>
      </c>
      <c r="E129" s="9"/>
      <c r="F129" s="9"/>
      <c r="G129" s="9">
        <v>160000</v>
      </c>
      <c r="H129" s="2">
        <v>4</v>
      </c>
      <c r="I129" s="12"/>
      <c r="K129" s="12"/>
      <c r="L129" s="2">
        <v>1602</v>
      </c>
      <c r="P129" s="12" t="s">
        <v>1315</v>
      </c>
      <c r="Q129" s="1"/>
      <c r="R129" s="12" t="s">
        <v>1319</v>
      </c>
      <c r="S129" s="12"/>
      <c r="T129" s="3">
        <v>1258</v>
      </c>
      <c r="U129" s="3"/>
      <c r="V129" s="2" t="s">
        <v>1185</v>
      </c>
      <c r="W129" s="2" t="s">
        <v>324</v>
      </c>
      <c r="X129" s="50"/>
      <c r="Y129" s="50"/>
      <c r="AA129" s="14"/>
    </row>
    <row r="130" spans="2:27" s="2" customFormat="1" ht="15" customHeight="1" x14ac:dyDescent="0.25">
      <c r="B130" s="1"/>
      <c r="C130" s="11"/>
      <c r="D130" s="27">
        <v>43238</v>
      </c>
      <c r="E130" s="9"/>
      <c r="F130" s="9"/>
      <c r="G130" s="9"/>
      <c r="H130" s="2">
        <v>13</v>
      </c>
      <c r="I130" s="12"/>
      <c r="K130" s="12"/>
      <c r="L130" s="2">
        <f>10000*2.4957</f>
        <v>24956.999999999996</v>
      </c>
      <c r="M130" s="35"/>
      <c r="P130" s="12" t="s">
        <v>1317</v>
      </c>
      <c r="Q130" s="1"/>
      <c r="R130" s="12" t="s">
        <v>1316</v>
      </c>
      <c r="S130" s="12"/>
      <c r="T130" s="3">
        <v>9487</v>
      </c>
      <c r="U130" s="3"/>
      <c r="V130" s="2" t="s">
        <v>505</v>
      </c>
      <c r="W130" s="2" t="s">
        <v>1186</v>
      </c>
      <c r="X130" s="50"/>
      <c r="Y130" s="50"/>
      <c r="AA130" s="14"/>
    </row>
    <row r="131" spans="2:27" s="2" customFormat="1" ht="15" customHeight="1" x14ac:dyDescent="0.25">
      <c r="B131" s="1"/>
      <c r="C131" s="11"/>
      <c r="D131" s="27">
        <v>43238</v>
      </c>
      <c r="E131" s="9"/>
      <c r="F131" s="9"/>
      <c r="G131" s="9">
        <v>150000</v>
      </c>
      <c r="H131" s="2">
        <v>115</v>
      </c>
      <c r="I131" s="12"/>
      <c r="K131" s="12"/>
      <c r="L131" s="2">
        <f>10000*17.6212</f>
        <v>176212.00000000003</v>
      </c>
      <c r="M131" s="35"/>
      <c r="P131" s="12" t="s">
        <v>1317</v>
      </c>
      <c r="Q131" s="1"/>
      <c r="R131" s="12" t="s">
        <v>1316</v>
      </c>
      <c r="S131" s="12"/>
      <c r="T131" s="3">
        <v>2092</v>
      </c>
      <c r="U131" s="3"/>
      <c r="V131" s="2" t="s">
        <v>1187</v>
      </c>
      <c r="W131" s="2" t="s">
        <v>1188</v>
      </c>
      <c r="X131" s="50"/>
      <c r="Y131" s="50"/>
      <c r="AA131" s="14"/>
    </row>
    <row r="132" spans="2:27" s="2" customFormat="1" ht="15" customHeight="1" x14ac:dyDescent="0.25">
      <c r="B132" s="1"/>
      <c r="C132" s="11"/>
      <c r="D132" s="27">
        <v>43238</v>
      </c>
      <c r="E132" s="9"/>
      <c r="F132" s="9"/>
      <c r="G132" s="9">
        <v>250000</v>
      </c>
      <c r="H132" s="2">
        <v>90</v>
      </c>
      <c r="I132" s="12"/>
      <c r="K132" s="12"/>
      <c r="L132" s="2">
        <v>1275</v>
      </c>
      <c r="P132" s="12" t="s">
        <v>1315</v>
      </c>
      <c r="Q132" s="1"/>
      <c r="R132" s="12" t="s">
        <v>1319</v>
      </c>
      <c r="S132" s="12"/>
      <c r="T132" s="3">
        <v>37533</v>
      </c>
      <c r="U132" s="3"/>
      <c r="V132" s="2" t="s">
        <v>1189</v>
      </c>
      <c r="W132" s="2" t="s">
        <v>1190</v>
      </c>
      <c r="X132" s="50"/>
      <c r="Y132" s="50"/>
      <c r="AA132" s="14"/>
    </row>
    <row r="133" spans="2:27" s="2" customFormat="1" ht="15" customHeight="1" x14ac:dyDescent="0.25">
      <c r="B133" s="1"/>
      <c r="C133" s="11"/>
      <c r="D133" s="27">
        <v>43241</v>
      </c>
      <c r="E133" s="9"/>
      <c r="F133" s="9"/>
      <c r="G133" s="9">
        <v>720000</v>
      </c>
      <c r="H133" s="2">
        <v>90</v>
      </c>
      <c r="I133" s="12"/>
      <c r="K133" s="12"/>
      <c r="L133" s="2">
        <v>2087</v>
      </c>
      <c r="P133" s="12" t="s">
        <v>1315</v>
      </c>
      <c r="Q133" s="1"/>
      <c r="R133" s="12" t="s">
        <v>1319</v>
      </c>
      <c r="S133" s="12"/>
      <c r="T133" s="3">
        <v>16747</v>
      </c>
      <c r="U133" s="3"/>
      <c r="V133" s="2" t="s">
        <v>1191</v>
      </c>
      <c r="W133" s="2" t="s">
        <v>956</v>
      </c>
      <c r="X133" s="50"/>
      <c r="Y133" s="50"/>
      <c r="AA133" s="14"/>
    </row>
    <row r="134" spans="2:27" s="2" customFormat="1" ht="15" customHeight="1" x14ac:dyDescent="0.25">
      <c r="B134" s="1"/>
      <c r="C134" s="11"/>
      <c r="D134" s="27">
        <v>43245</v>
      </c>
      <c r="E134" s="9"/>
      <c r="F134" s="9"/>
      <c r="G134" s="9">
        <v>82500</v>
      </c>
      <c r="H134" s="2">
        <v>14</v>
      </c>
      <c r="I134" s="12"/>
      <c r="K134" s="12"/>
      <c r="L134" s="2">
        <v>797</v>
      </c>
      <c r="P134" s="12" t="s">
        <v>1315</v>
      </c>
      <c r="Q134" s="1"/>
      <c r="R134" s="12" t="s">
        <v>1319</v>
      </c>
      <c r="S134" s="12"/>
      <c r="T134" s="3">
        <v>12012</v>
      </c>
      <c r="U134" s="3"/>
      <c r="V134" s="2" t="s">
        <v>1192</v>
      </c>
      <c r="W134" s="2" t="s">
        <v>1193</v>
      </c>
      <c r="X134" s="50"/>
      <c r="Y134" s="50"/>
      <c r="AA134" s="14"/>
    </row>
    <row r="135" spans="2:27" s="2" customFormat="1" ht="15" customHeight="1" x14ac:dyDescent="0.25">
      <c r="B135" s="1"/>
      <c r="C135" s="11"/>
      <c r="D135" s="27">
        <v>43245</v>
      </c>
      <c r="E135" s="9"/>
      <c r="F135" s="9"/>
      <c r="G135" s="9">
        <v>120000</v>
      </c>
      <c r="H135" s="2">
        <v>118</v>
      </c>
      <c r="I135" s="12"/>
      <c r="K135" s="12"/>
      <c r="L135" s="2">
        <v>902</v>
      </c>
      <c r="P135" s="12" t="s">
        <v>1315</v>
      </c>
      <c r="Q135" s="1"/>
      <c r="R135" s="12" t="s">
        <v>1319</v>
      </c>
      <c r="S135" s="12"/>
      <c r="T135" s="3">
        <v>125</v>
      </c>
      <c r="U135" s="3"/>
      <c r="V135" s="2" t="s">
        <v>1194</v>
      </c>
      <c r="W135" s="2" t="s">
        <v>660</v>
      </c>
      <c r="X135" s="50"/>
      <c r="Y135" s="50"/>
      <c r="AA135" s="14"/>
    </row>
    <row r="136" spans="2:27" s="2" customFormat="1" ht="15" customHeight="1" x14ac:dyDescent="0.25">
      <c r="B136" s="1"/>
      <c r="C136" s="11"/>
      <c r="D136" s="27">
        <v>43245</v>
      </c>
      <c r="E136" s="9"/>
      <c r="F136" s="9"/>
      <c r="G136" s="9">
        <v>125000</v>
      </c>
      <c r="H136" s="2">
        <v>14</v>
      </c>
      <c r="I136" s="12"/>
      <c r="K136" s="12"/>
      <c r="L136" s="2">
        <v>580</v>
      </c>
      <c r="P136" s="12" t="s">
        <v>1315</v>
      </c>
      <c r="Q136" s="1"/>
      <c r="R136" s="12" t="s">
        <v>1319</v>
      </c>
      <c r="S136" s="12"/>
      <c r="T136" s="3">
        <v>20667</v>
      </c>
      <c r="U136" s="3"/>
      <c r="V136" s="2" t="s">
        <v>1195</v>
      </c>
      <c r="W136" s="2" t="s">
        <v>1196</v>
      </c>
      <c r="X136" s="50"/>
      <c r="Y136" s="50"/>
      <c r="AA136" s="14"/>
    </row>
    <row r="137" spans="2:27" s="2" customFormat="1" ht="15" customHeight="1" x14ac:dyDescent="0.25">
      <c r="B137" s="1"/>
      <c r="C137" s="11"/>
      <c r="D137" s="27">
        <v>43245</v>
      </c>
      <c r="E137" s="9"/>
      <c r="F137" s="9"/>
      <c r="G137" s="9">
        <v>480000</v>
      </c>
      <c r="H137" s="2">
        <v>14</v>
      </c>
      <c r="I137" s="12"/>
      <c r="K137" s="12"/>
      <c r="L137" s="2">
        <v>5762</v>
      </c>
      <c r="P137" s="12" t="s">
        <v>1315</v>
      </c>
      <c r="Q137" s="1"/>
      <c r="R137" s="12" t="s">
        <v>1319</v>
      </c>
      <c r="S137" s="12"/>
      <c r="T137" s="3">
        <v>19662</v>
      </c>
      <c r="U137" s="3"/>
      <c r="V137" s="2" t="s">
        <v>1197</v>
      </c>
      <c r="W137" s="2" t="s">
        <v>1198</v>
      </c>
      <c r="X137" s="50"/>
      <c r="Y137" s="50"/>
      <c r="AA137" s="14"/>
    </row>
    <row r="138" spans="2:27" s="2" customFormat="1" ht="15" customHeight="1" x14ac:dyDescent="0.25">
      <c r="B138" s="1"/>
      <c r="C138" s="11"/>
      <c r="D138" s="27">
        <v>43245</v>
      </c>
      <c r="E138" s="9"/>
      <c r="F138" s="9"/>
      <c r="G138" s="9">
        <v>25760000</v>
      </c>
      <c r="H138" s="2">
        <v>92</v>
      </c>
      <c r="I138" s="12"/>
      <c r="K138" s="12"/>
      <c r="L138" s="2">
        <f>10000*2.3674</f>
        <v>23674</v>
      </c>
      <c r="M138" s="35"/>
      <c r="P138" s="12" t="s">
        <v>1318</v>
      </c>
      <c r="Q138" s="1"/>
      <c r="R138" s="12" t="s">
        <v>1319</v>
      </c>
      <c r="S138" s="12"/>
      <c r="T138" s="3" t="s">
        <v>1199</v>
      </c>
      <c r="U138" s="3"/>
      <c r="V138" s="2" t="s">
        <v>394</v>
      </c>
      <c r="W138" s="2" t="s">
        <v>1200</v>
      </c>
      <c r="X138" s="50"/>
      <c r="Y138" s="50"/>
      <c r="AA138" s="14"/>
    </row>
    <row r="139" spans="2:27" s="2" customFormat="1" ht="15" customHeight="1" x14ac:dyDescent="0.25">
      <c r="B139" s="1"/>
      <c r="C139" s="11"/>
      <c r="D139" s="27">
        <v>43249</v>
      </c>
      <c r="E139" s="9"/>
      <c r="F139" s="9"/>
      <c r="G139" s="9">
        <v>480000</v>
      </c>
      <c r="H139" s="2">
        <v>90</v>
      </c>
      <c r="I139" s="12"/>
      <c r="K139" s="12"/>
      <c r="L139" s="2">
        <v>1997</v>
      </c>
      <c r="P139" s="12" t="s">
        <v>1315</v>
      </c>
      <c r="Q139" s="1"/>
      <c r="R139" s="12" t="s">
        <v>1319</v>
      </c>
      <c r="S139" s="12"/>
      <c r="T139" s="3">
        <v>2619</v>
      </c>
      <c r="U139" s="3"/>
      <c r="V139" s="2" t="s">
        <v>1201</v>
      </c>
      <c r="W139" s="2" t="s">
        <v>1202</v>
      </c>
      <c r="X139" s="50"/>
      <c r="Y139" s="50"/>
      <c r="AA139" s="14"/>
    </row>
    <row r="140" spans="2:27" s="2" customFormat="1" ht="15" customHeight="1" x14ac:dyDescent="0.25">
      <c r="B140" s="1"/>
      <c r="C140" s="11"/>
      <c r="D140" s="27">
        <v>43249</v>
      </c>
      <c r="E140" s="9"/>
      <c r="F140" s="9"/>
      <c r="G140" s="9">
        <v>750000</v>
      </c>
      <c r="H140" s="2">
        <v>13</v>
      </c>
      <c r="I140" s="12"/>
      <c r="K140" s="12"/>
      <c r="L140" s="2">
        <v>558</v>
      </c>
      <c r="P140" s="12" t="s">
        <v>1315</v>
      </c>
      <c r="Q140" s="1"/>
      <c r="R140" s="12" t="s">
        <v>1319</v>
      </c>
      <c r="S140" s="12"/>
      <c r="T140" s="3">
        <v>672</v>
      </c>
      <c r="U140" s="3"/>
      <c r="V140" s="2" t="s">
        <v>1203</v>
      </c>
      <c r="W140" s="2" t="s">
        <v>1204</v>
      </c>
      <c r="X140" s="50"/>
      <c r="Y140" s="50"/>
      <c r="AA140" s="14"/>
    </row>
    <row r="141" spans="2:27" s="2" customFormat="1" ht="15" customHeight="1" x14ac:dyDescent="0.25">
      <c r="B141" s="1"/>
      <c r="C141" s="11"/>
      <c r="D141" s="27">
        <v>43249</v>
      </c>
      <c r="E141" s="9"/>
      <c r="F141" s="9"/>
      <c r="G141" s="9">
        <v>420000</v>
      </c>
      <c r="H141" s="2">
        <v>4</v>
      </c>
      <c r="I141" s="12"/>
      <c r="K141" s="12"/>
      <c r="L141" s="2">
        <v>1143</v>
      </c>
      <c r="P141" s="12" t="s">
        <v>1315</v>
      </c>
      <c r="Q141" s="1"/>
      <c r="R141" s="12" t="s">
        <v>1319</v>
      </c>
      <c r="S141" s="12"/>
      <c r="T141" s="3">
        <v>1249</v>
      </c>
      <c r="U141" s="3"/>
      <c r="V141" s="2" t="s">
        <v>1205</v>
      </c>
      <c r="W141" s="2" t="s">
        <v>1206</v>
      </c>
      <c r="X141" s="50"/>
      <c r="Y141" s="50"/>
      <c r="AA141" s="14"/>
    </row>
    <row r="142" spans="2:27" s="2" customFormat="1" ht="15" customHeight="1" x14ac:dyDescent="0.25">
      <c r="B142" s="1"/>
      <c r="C142" s="11"/>
      <c r="D142" s="27">
        <v>43255</v>
      </c>
      <c r="E142" s="9"/>
      <c r="F142" s="9"/>
      <c r="G142" s="9">
        <v>2016000</v>
      </c>
      <c r="H142" s="2">
        <v>90</v>
      </c>
      <c r="I142" s="12"/>
      <c r="K142" s="12"/>
      <c r="L142" s="2">
        <v>533</v>
      </c>
      <c r="P142" s="12" t="s">
        <v>1315</v>
      </c>
      <c r="Q142" s="1"/>
      <c r="R142" s="12" t="s">
        <v>1319</v>
      </c>
      <c r="S142" s="12"/>
      <c r="T142" s="3">
        <v>373</v>
      </c>
      <c r="U142" s="3"/>
      <c r="V142" s="2" t="s">
        <v>1207</v>
      </c>
      <c r="W142" s="2" t="s">
        <v>1208</v>
      </c>
      <c r="X142" s="50"/>
      <c r="Y142" s="50"/>
      <c r="AA142" s="14"/>
    </row>
    <row r="143" spans="2:27" s="2" customFormat="1" ht="15" customHeight="1" x14ac:dyDescent="0.25">
      <c r="B143" s="1"/>
      <c r="C143" s="11"/>
      <c r="D143" s="27">
        <v>43255</v>
      </c>
      <c r="E143" s="9"/>
      <c r="F143" s="9"/>
      <c r="G143" s="9">
        <v>15900</v>
      </c>
      <c r="H143" s="2">
        <v>25</v>
      </c>
      <c r="I143" s="12"/>
      <c r="K143" s="12"/>
      <c r="L143" s="2">
        <v>520</v>
      </c>
      <c r="P143" s="12" t="s">
        <v>1315</v>
      </c>
      <c r="Q143" s="1"/>
      <c r="R143" s="12" t="s">
        <v>1319</v>
      </c>
      <c r="S143" s="12"/>
      <c r="T143" s="3">
        <v>1561</v>
      </c>
      <c r="U143" s="3"/>
      <c r="V143" s="2" t="s">
        <v>222</v>
      </c>
      <c r="W143" s="2" t="s">
        <v>1209</v>
      </c>
      <c r="X143" s="50"/>
      <c r="Y143" s="50"/>
      <c r="AA143" s="14"/>
    </row>
    <row r="144" spans="2:27" s="2" customFormat="1" ht="15" customHeight="1" x14ac:dyDescent="0.25">
      <c r="B144" s="1"/>
      <c r="C144" s="11"/>
      <c r="D144" s="27">
        <v>43262</v>
      </c>
      <c r="E144" s="9"/>
      <c r="F144" s="9"/>
      <c r="G144" s="9">
        <v>700000</v>
      </c>
      <c r="H144" s="2">
        <v>126</v>
      </c>
      <c r="I144" s="12"/>
      <c r="K144" s="12"/>
      <c r="L144" s="2">
        <v>1582</v>
      </c>
      <c r="P144" s="12" t="s">
        <v>1315</v>
      </c>
      <c r="Q144" s="1"/>
      <c r="R144" s="12" t="s">
        <v>1319</v>
      </c>
      <c r="S144" s="12"/>
      <c r="T144" s="3">
        <v>151</v>
      </c>
      <c r="U144" s="3"/>
      <c r="V144" s="2" t="s">
        <v>1210</v>
      </c>
      <c r="W144" s="2" t="s">
        <v>1211</v>
      </c>
      <c r="X144" s="50"/>
      <c r="Y144" s="50"/>
      <c r="AA144" s="14"/>
    </row>
    <row r="145" spans="2:27" s="2" customFormat="1" ht="15" customHeight="1" x14ac:dyDescent="0.25">
      <c r="B145" s="1"/>
      <c r="C145" s="11"/>
      <c r="D145" s="27">
        <v>43262</v>
      </c>
      <c r="E145" s="9"/>
      <c r="F145" s="9"/>
      <c r="G145" s="9">
        <v>200000</v>
      </c>
      <c r="H145" s="2">
        <v>125</v>
      </c>
      <c r="I145" s="12"/>
      <c r="K145" s="12"/>
      <c r="L145" s="2">
        <v>2532</v>
      </c>
      <c r="P145" s="12" t="s">
        <v>1315</v>
      </c>
      <c r="Q145" s="1"/>
      <c r="R145" s="12" t="s">
        <v>1319</v>
      </c>
      <c r="S145" s="12"/>
      <c r="T145" s="3">
        <v>61</v>
      </c>
      <c r="U145" s="3"/>
      <c r="V145" s="2" t="s">
        <v>1213</v>
      </c>
      <c r="W145" s="2" t="s">
        <v>1214</v>
      </c>
      <c r="X145" s="50"/>
      <c r="Y145" s="50"/>
      <c r="AA145" s="14"/>
    </row>
    <row r="146" spans="2:27" s="2" customFormat="1" ht="15" customHeight="1" x14ac:dyDescent="0.25">
      <c r="B146" s="1"/>
      <c r="C146" s="11"/>
      <c r="D146" s="27">
        <v>43263</v>
      </c>
      <c r="E146" s="9"/>
      <c r="F146" s="9"/>
      <c r="G146" s="9">
        <v>900000</v>
      </c>
      <c r="H146" s="2">
        <v>126</v>
      </c>
      <c r="I146" s="12"/>
      <c r="K146" s="12"/>
      <c r="L146" s="2">
        <v>878</v>
      </c>
      <c r="P146" s="12" t="s">
        <v>1315</v>
      </c>
      <c r="Q146" s="1"/>
      <c r="R146" s="12" t="s">
        <v>1319</v>
      </c>
      <c r="S146" s="12"/>
      <c r="T146" s="3">
        <v>25</v>
      </c>
      <c r="U146" s="3"/>
      <c r="V146" s="2" t="s">
        <v>1215</v>
      </c>
      <c r="W146" s="2" t="s">
        <v>1216</v>
      </c>
      <c r="X146" s="50"/>
      <c r="Y146" s="50"/>
      <c r="AA146" s="14"/>
    </row>
    <row r="147" spans="2:27" s="2" customFormat="1" ht="15" customHeight="1" x14ac:dyDescent="0.25">
      <c r="B147" s="1"/>
      <c r="C147" s="11"/>
      <c r="D147" s="27">
        <v>43263</v>
      </c>
      <c r="E147" s="9"/>
      <c r="F147" s="9"/>
      <c r="G147" s="9">
        <v>100000</v>
      </c>
      <c r="H147" s="2">
        <v>25</v>
      </c>
      <c r="I147" s="12"/>
      <c r="K147" s="12"/>
      <c r="L147" s="2">
        <v>868</v>
      </c>
      <c r="P147" s="12" t="s">
        <v>1315</v>
      </c>
      <c r="Q147" s="1"/>
      <c r="R147" s="12" t="s">
        <v>1319</v>
      </c>
      <c r="S147" s="12"/>
      <c r="T147" s="3">
        <v>8105</v>
      </c>
      <c r="U147" s="3"/>
      <c r="V147" s="2" t="s">
        <v>1217</v>
      </c>
      <c r="W147" s="2" t="s">
        <v>1218</v>
      </c>
      <c r="X147" s="50"/>
      <c r="Y147" s="50"/>
      <c r="AA147" s="14"/>
    </row>
    <row r="148" spans="2:27" s="2" customFormat="1" ht="15" customHeight="1" x14ac:dyDescent="0.25">
      <c r="B148" s="1"/>
      <c r="C148" s="11"/>
      <c r="D148" s="27">
        <v>43263</v>
      </c>
      <c r="E148" s="9"/>
      <c r="F148" s="9"/>
      <c r="G148" s="9">
        <v>550000</v>
      </c>
      <c r="H148" s="2">
        <v>95</v>
      </c>
      <c r="I148" s="12"/>
      <c r="K148" s="12"/>
      <c r="L148" s="2">
        <v>890</v>
      </c>
      <c r="P148" s="12" t="s">
        <v>1315</v>
      </c>
      <c r="Q148" s="1"/>
      <c r="R148" s="12" t="s">
        <v>1319</v>
      </c>
      <c r="S148" s="12"/>
      <c r="T148" s="3">
        <v>1173</v>
      </c>
      <c r="U148" s="3"/>
      <c r="V148" s="2" t="s">
        <v>659</v>
      </c>
      <c r="W148" s="2" t="s">
        <v>1219</v>
      </c>
      <c r="X148" s="50"/>
      <c r="Y148" s="50"/>
      <c r="AA148" s="14"/>
    </row>
    <row r="149" spans="2:27" s="2" customFormat="1" ht="15" customHeight="1" x14ac:dyDescent="0.25">
      <c r="B149" s="1"/>
      <c r="C149" s="11"/>
      <c r="D149" s="27">
        <v>43263</v>
      </c>
      <c r="E149" s="9"/>
      <c r="F149" s="9"/>
      <c r="G149" s="9">
        <v>150000</v>
      </c>
      <c r="H149" s="2">
        <v>118</v>
      </c>
      <c r="I149" s="12"/>
      <c r="K149" s="12"/>
      <c r="L149" s="2">
        <v>912</v>
      </c>
      <c r="P149" s="12" t="s">
        <v>1315</v>
      </c>
      <c r="Q149" s="1"/>
      <c r="R149" s="12" t="s">
        <v>1319</v>
      </c>
      <c r="S149" s="12"/>
      <c r="T149" s="3">
        <v>639</v>
      </c>
      <c r="U149" s="3"/>
      <c r="V149" s="2" t="s">
        <v>1220</v>
      </c>
      <c r="W149" s="2" t="s">
        <v>1221</v>
      </c>
      <c r="X149" s="50"/>
      <c r="Y149" s="50"/>
      <c r="AA149" s="14"/>
    </row>
    <row r="150" spans="2:27" s="2" customFormat="1" ht="15" customHeight="1" x14ac:dyDescent="0.25">
      <c r="B150" s="1"/>
      <c r="C150" s="11"/>
      <c r="D150" s="27">
        <v>43265</v>
      </c>
      <c r="E150" s="9"/>
      <c r="F150" s="9"/>
      <c r="G150" s="9">
        <v>525000</v>
      </c>
      <c r="H150" s="2">
        <v>95</v>
      </c>
      <c r="I150" s="12"/>
      <c r="K150" s="12"/>
      <c r="L150" s="2">
        <v>1004</v>
      </c>
      <c r="P150" s="12" t="s">
        <v>1315</v>
      </c>
      <c r="Q150" s="1"/>
      <c r="R150" s="12" t="s">
        <v>1319</v>
      </c>
      <c r="S150" s="12"/>
      <c r="T150" s="3">
        <v>8867</v>
      </c>
      <c r="U150" s="3"/>
      <c r="V150" s="2" t="s">
        <v>1222</v>
      </c>
      <c r="W150" s="2" t="s">
        <v>1223</v>
      </c>
      <c r="X150" s="50"/>
      <c r="Y150" s="50"/>
      <c r="AA150" s="14"/>
    </row>
    <row r="151" spans="2:27" s="2" customFormat="1" ht="15" customHeight="1" x14ac:dyDescent="0.25">
      <c r="B151" s="1"/>
      <c r="C151" s="11"/>
      <c r="D151" s="27">
        <v>43265</v>
      </c>
      <c r="E151" s="9"/>
      <c r="F151" s="9"/>
      <c r="G151" s="9">
        <v>215000</v>
      </c>
      <c r="H151" s="2">
        <v>92</v>
      </c>
      <c r="I151" s="12"/>
      <c r="K151" s="12"/>
      <c r="L151" s="2">
        <v>900</v>
      </c>
      <c r="P151" s="12" t="s">
        <v>1315</v>
      </c>
      <c r="Q151" s="1"/>
      <c r="R151" s="12" t="s">
        <v>1319</v>
      </c>
      <c r="S151" s="12"/>
      <c r="T151" s="3">
        <v>730</v>
      </c>
      <c r="U151" s="3"/>
      <c r="V151" s="2" t="s">
        <v>1224</v>
      </c>
      <c r="W151" s="2" t="s">
        <v>1225</v>
      </c>
      <c r="X151" s="50"/>
      <c r="Y151" s="50"/>
      <c r="AA151" s="14"/>
    </row>
    <row r="152" spans="2:27" s="2" customFormat="1" ht="15" customHeight="1" x14ac:dyDescent="0.25">
      <c r="B152" s="1"/>
      <c r="C152" s="11"/>
      <c r="D152" s="27">
        <v>43265</v>
      </c>
      <c r="E152" s="9"/>
      <c r="F152" s="9"/>
      <c r="G152" s="9">
        <v>114000</v>
      </c>
      <c r="H152" s="2">
        <v>4</v>
      </c>
      <c r="I152" s="12"/>
      <c r="K152" s="12"/>
      <c r="L152" s="2">
        <v>941</v>
      </c>
      <c r="P152" s="12" t="s">
        <v>1315</v>
      </c>
      <c r="Q152" s="1"/>
      <c r="R152" s="12" t="s">
        <v>1319</v>
      </c>
      <c r="S152" s="12"/>
      <c r="T152" s="3">
        <v>1208</v>
      </c>
      <c r="U152" s="3"/>
      <c r="V152" s="2" t="s">
        <v>166</v>
      </c>
      <c r="W152" s="2" t="s">
        <v>1226</v>
      </c>
      <c r="X152" s="50"/>
      <c r="Y152" s="50"/>
      <c r="AA152" s="14"/>
    </row>
    <row r="153" spans="2:27" s="2" customFormat="1" ht="15" customHeight="1" x14ac:dyDescent="0.25">
      <c r="B153" s="1"/>
      <c r="C153" s="11"/>
      <c r="D153" s="27">
        <v>43265</v>
      </c>
      <c r="E153" s="9"/>
      <c r="F153" s="9"/>
      <c r="G153" s="9">
        <v>120000</v>
      </c>
      <c r="H153" s="2">
        <v>118</v>
      </c>
      <c r="I153" s="12"/>
      <c r="K153" s="12"/>
      <c r="L153" s="2">
        <v>2301</v>
      </c>
      <c r="P153" s="12" t="s">
        <v>1315</v>
      </c>
      <c r="Q153" s="1"/>
      <c r="R153" s="12" t="s">
        <v>1319</v>
      </c>
      <c r="S153" s="12"/>
      <c r="T153" s="3">
        <v>700</v>
      </c>
      <c r="U153" s="3"/>
      <c r="V153" s="2" t="s">
        <v>1227</v>
      </c>
      <c r="W153" s="2" t="s">
        <v>1228</v>
      </c>
      <c r="X153" s="50"/>
      <c r="Y153" s="50"/>
      <c r="AA153" s="14"/>
    </row>
    <row r="154" spans="2:27" s="2" customFormat="1" ht="15" customHeight="1" x14ac:dyDescent="0.25">
      <c r="B154" s="1"/>
      <c r="C154" s="11"/>
      <c r="D154" s="27">
        <v>43265</v>
      </c>
      <c r="E154" s="9"/>
      <c r="F154" s="9"/>
      <c r="G154" s="9">
        <v>425000</v>
      </c>
      <c r="H154" s="2">
        <v>90</v>
      </c>
      <c r="I154" s="12"/>
      <c r="K154" s="12"/>
      <c r="L154" s="2">
        <v>1816</v>
      </c>
      <c r="P154" s="12" t="s">
        <v>1315</v>
      </c>
      <c r="Q154" s="1"/>
      <c r="R154" s="12" t="s">
        <v>1319</v>
      </c>
      <c r="S154" s="12"/>
      <c r="T154" s="3">
        <v>5027</v>
      </c>
      <c r="U154" s="3"/>
      <c r="V154" s="2" t="s">
        <v>1229</v>
      </c>
      <c r="W154" s="2" t="s">
        <v>1230</v>
      </c>
      <c r="X154" s="50"/>
      <c r="Y154" s="50"/>
      <c r="AA154" s="14"/>
    </row>
    <row r="155" spans="2:27" s="2" customFormat="1" ht="15" customHeight="1" x14ac:dyDescent="0.25">
      <c r="B155" s="1"/>
      <c r="C155" s="11"/>
      <c r="D155" s="27">
        <v>43270</v>
      </c>
      <c r="E155" s="9"/>
      <c r="F155" s="9"/>
      <c r="G155" s="9">
        <v>3000000</v>
      </c>
      <c r="H155" s="2">
        <v>94</v>
      </c>
      <c r="I155" s="12"/>
      <c r="K155" s="12"/>
      <c r="L155" s="2">
        <f>10000*4027.6959</f>
        <v>40276959</v>
      </c>
      <c r="M155" s="35"/>
      <c r="P155" s="12" t="s">
        <v>1317</v>
      </c>
      <c r="Q155" s="1"/>
      <c r="R155" s="12" t="s">
        <v>1319</v>
      </c>
      <c r="S155" s="12"/>
      <c r="T155" s="3" t="s">
        <v>1231</v>
      </c>
      <c r="U155" s="3"/>
      <c r="V155" s="2" t="s">
        <v>1232</v>
      </c>
      <c r="W155" s="2" t="s">
        <v>1233</v>
      </c>
      <c r="X155" s="50"/>
      <c r="Y155" s="50"/>
      <c r="AA155" s="14"/>
    </row>
    <row r="156" spans="2:27" s="2" customFormat="1" ht="15" customHeight="1" x14ac:dyDescent="0.25">
      <c r="B156" s="1"/>
      <c r="C156" s="11"/>
      <c r="D156" s="27">
        <v>43270</v>
      </c>
      <c r="E156" s="9"/>
      <c r="F156" s="9"/>
      <c r="G156" s="9">
        <v>800000</v>
      </c>
      <c r="H156" s="2">
        <v>14</v>
      </c>
      <c r="I156" s="12"/>
      <c r="K156" s="12"/>
      <c r="L156" s="2">
        <v>676</v>
      </c>
      <c r="P156" s="12" t="s">
        <v>1315</v>
      </c>
      <c r="Q156" s="1"/>
      <c r="R156" s="12" t="s">
        <v>1319</v>
      </c>
      <c r="S156" s="12"/>
      <c r="T156" s="3">
        <v>7296</v>
      </c>
      <c r="U156" s="3"/>
      <c r="V156" s="2" t="s">
        <v>1234</v>
      </c>
      <c r="W156" s="2" t="s">
        <v>1235</v>
      </c>
      <c r="X156" s="50"/>
      <c r="Y156" s="50"/>
      <c r="AA156" s="14"/>
    </row>
    <row r="157" spans="2:27" s="2" customFormat="1" ht="15" customHeight="1" x14ac:dyDescent="0.25">
      <c r="B157" s="1"/>
      <c r="C157" s="11"/>
      <c r="D157" s="27">
        <v>43270</v>
      </c>
      <c r="E157" s="9"/>
      <c r="F157" s="9"/>
      <c r="G157" s="9">
        <v>220000</v>
      </c>
      <c r="H157" s="2">
        <v>90</v>
      </c>
      <c r="I157" s="12"/>
      <c r="K157" s="12"/>
      <c r="L157" s="2">
        <v>1295</v>
      </c>
      <c r="P157" s="12" t="s">
        <v>1315</v>
      </c>
      <c r="Q157" s="1"/>
      <c r="R157" s="12" t="s">
        <v>1319</v>
      </c>
      <c r="S157" s="12"/>
      <c r="T157" s="3">
        <v>33833</v>
      </c>
      <c r="U157" s="3"/>
      <c r="V157" s="2" t="s">
        <v>1236</v>
      </c>
      <c r="W157" s="2" t="s">
        <v>1237</v>
      </c>
      <c r="X157" s="50"/>
      <c r="Y157" s="50"/>
      <c r="AA157" s="14"/>
    </row>
    <row r="158" spans="2:27" s="2" customFormat="1" ht="15" customHeight="1" x14ac:dyDescent="0.25">
      <c r="B158" s="1"/>
      <c r="C158" s="11"/>
      <c r="D158" s="27">
        <v>43271</v>
      </c>
      <c r="E158" s="9"/>
      <c r="F158" s="9"/>
      <c r="G158" s="9">
        <v>169500</v>
      </c>
      <c r="H158" s="2">
        <v>95</v>
      </c>
      <c r="I158" s="12"/>
      <c r="K158" s="12"/>
      <c r="L158" s="2">
        <v>620</v>
      </c>
      <c r="P158" s="12" t="s">
        <v>1315</v>
      </c>
      <c r="Q158" s="1"/>
      <c r="R158" s="12" t="s">
        <v>1319</v>
      </c>
      <c r="S158" s="12"/>
      <c r="T158" s="3">
        <v>4453</v>
      </c>
      <c r="U158" s="3"/>
      <c r="V158" s="2" t="s">
        <v>119</v>
      </c>
      <c r="W158" s="2" t="s">
        <v>1238</v>
      </c>
      <c r="X158" s="50"/>
      <c r="Y158" s="50"/>
      <c r="AA158" s="14"/>
    </row>
    <row r="159" spans="2:27" s="2" customFormat="1" ht="15" customHeight="1" x14ac:dyDescent="0.25">
      <c r="B159" s="1"/>
      <c r="C159" s="11"/>
      <c r="D159" s="27">
        <v>43271</v>
      </c>
      <c r="E159" s="9"/>
      <c r="F159" s="9"/>
      <c r="G159" s="9">
        <v>80000</v>
      </c>
      <c r="H159" s="2">
        <v>134</v>
      </c>
      <c r="I159" s="12"/>
      <c r="K159" s="12"/>
      <c r="L159" s="2">
        <f>10000*7.5759</f>
        <v>75759</v>
      </c>
      <c r="M159" s="35"/>
      <c r="P159" s="12" t="s">
        <v>1317</v>
      </c>
      <c r="Q159" s="1"/>
      <c r="R159" s="12" t="s">
        <v>1319</v>
      </c>
      <c r="S159" s="12"/>
      <c r="T159" s="3">
        <v>347</v>
      </c>
      <c r="U159" s="3"/>
      <c r="V159" s="2" t="s">
        <v>1240</v>
      </c>
      <c r="W159" s="2" t="s">
        <v>1241</v>
      </c>
      <c r="X159" s="50"/>
      <c r="Y159" s="50"/>
      <c r="AA159" s="14"/>
    </row>
    <row r="160" spans="2:27" s="2" customFormat="1" ht="15" customHeight="1" x14ac:dyDescent="0.25">
      <c r="B160" s="1"/>
      <c r="C160" s="11"/>
      <c r="D160" s="27">
        <v>43271</v>
      </c>
      <c r="E160" s="9"/>
      <c r="F160" s="9"/>
      <c r="G160" s="9"/>
      <c r="H160" s="2">
        <v>90</v>
      </c>
      <c r="I160" s="12"/>
      <c r="K160" s="12"/>
      <c r="L160" s="2">
        <v>1858</v>
      </c>
      <c r="P160" s="12" t="s">
        <v>1315</v>
      </c>
      <c r="Q160" s="1"/>
      <c r="R160" s="12" t="s">
        <v>1316</v>
      </c>
      <c r="S160" s="12"/>
      <c r="T160" s="3">
        <v>11141</v>
      </c>
      <c r="U160" s="3"/>
      <c r="V160" s="2" t="s">
        <v>1242</v>
      </c>
      <c r="W160" s="2" t="s">
        <v>1243</v>
      </c>
      <c r="X160" s="50"/>
      <c r="Y160" s="50"/>
      <c r="AA160" s="14"/>
    </row>
    <row r="161" spans="2:27" s="2" customFormat="1" ht="15" customHeight="1" x14ac:dyDescent="0.25">
      <c r="B161" s="1"/>
      <c r="C161" s="11"/>
      <c r="D161" s="27">
        <v>43276</v>
      </c>
      <c r="E161" s="9"/>
      <c r="F161" s="9"/>
      <c r="G161" s="9">
        <v>90000</v>
      </c>
      <c r="H161" s="2">
        <v>14</v>
      </c>
      <c r="I161" s="12"/>
      <c r="K161" s="12"/>
      <c r="L161" s="2">
        <v>1027</v>
      </c>
      <c r="P161" s="12" t="s">
        <v>1315</v>
      </c>
      <c r="Q161" s="1"/>
      <c r="R161" s="12" t="s">
        <v>1319</v>
      </c>
      <c r="S161" s="12"/>
      <c r="T161" s="3">
        <v>6623</v>
      </c>
      <c r="U161" s="3"/>
      <c r="V161" s="2" t="s">
        <v>1244</v>
      </c>
      <c r="W161" s="2" t="s">
        <v>1245</v>
      </c>
      <c r="X161" s="50"/>
      <c r="Y161" s="50"/>
      <c r="AA161" s="14"/>
    </row>
    <row r="162" spans="2:27" s="2" customFormat="1" ht="15" customHeight="1" x14ac:dyDescent="0.25">
      <c r="B162" s="1"/>
      <c r="C162" s="11"/>
      <c r="D162" s="27">
        <v>43276</v>
      </c>
      <c r="E162" s="9"/>
      <c r="F162" s="9"/>
      <c r="G162" s="9">
        <v>20000000</v>
      </c>
      <c r="H162" s="2">
        <v>94</v>
      </c>
      <c r="I162" s="12"/>
      <c r="K162" s="12"/>
      <c r="L162" s="2">
        <f>10000*3999.2838</f>
        <v>39992838</v>
      </c>
      <c r="M162" s="35"/>
      <c r="P162" s="12" t="s">
        <v>1317</v>
      </c>
      <c r="Q162" s="1"/>
      <c r="R162" s="12" t="s">
        <v>1319</v>
      </c>
      <c r="S162" s="12"/>
      <c r="T162" s="3" t="s">
        <v>1246</v>
      </c>
      <c r="U162" s="3"/>
      <c r="V162" s="2" t="s">
        <v>1247</v>
      </c>
      <c r="W162" s="2" t="s">
        <v>1248</v>
      </c>
      <c r="X162" s="50"/>
      <c r="Y162" s="50"/>
      <c r="AA162" s="14"/>
    </row>
    <row r="163" spans="2:27" s="2" customFormat="1" ht="15" customHeight="1" x14ac:dyDescent="0.25">
      <c r="B163" s="1"/>
      <c r="C163" s="11"/>
      <c r="D163" s="27">
        <v>43278</v>
      </c>
      <c r="E163" s="9"/>
      <c r="F163" s="9"/>
      <c r="G163" s="9">
        <v>1100000</v>
      </c>
      <c r="H163" s="2">
        <v>14</v>
      </c>
      <c r="I163" s="12"/>
      <c r="K163" s="12"/>
      <c r="L163" s="2">
        <v>1024</v>
      </c>
      <c r="P163" s="12" t="s">
        <v>1315</v>
      </c>
      <c r="Q163" s="1"/>
      <c r="R163" s="12" t="s">
        <v>1319</v>
      </c>
      <c r="S163" s="12"/>
      <c r="T163" s="3">
        <v>3724</v>
      </c>
      <c r="U163" s="3"/>
      <c r="V163" s="2" t="s">
        <v>1249</v>
      </c>
      <c r="W163" s="2" t="s">
        <v>1250</v>
      </c>
      <c r="X163" s="50"/>
      <c r="Y163" s="50"/>
      <c r="AA163" s="14"/>
    </row>
    <row r="164" spans="2:27" s="2" customFormat="1" ht="15" customHeight="1" x14ac:dyDescent="0.25">
      <c r="B164" s="1"/>
      <c r="C164" s="11"/>
      <c r="D164" s="27">
        <v>43278</v>
      </c>
      <c r="E164" s="9"/>
      <c r="F164" s="9"/>
      <c r="G164" s="9">
        <v>45000</v>
      </c>
      <c r="H164" s="2">
        <v>4</v>
      </c>
      <c r="I164" s="12"/>
      <c r="K164" s="12"/>
      <c r="L164" s="2">
        <v>1587</v>
      </c>
      <c r="P164" s="12" t="s">
        <v>1315</v>
      </c>
      <c r="Q164" s="1"/>
      <c r="R164" s="12" t="s">
        <v>1319</v>
      </c>
      <c r="S164" s="12"/>
      <c r="T164" s="3">
        <v>1232</v>
      </c>
      <c r="U164" s="3"/>
      <c r="V164" s="2" t="s">
        <v>1251</v>
      </c>
      <c r="W164" s="2" t="s">
        <v>1252</v>
      </c>
      <c r="X164" s="50"/>
      <c r="Y164" s="50"/>
      <c r="AA164" s="14"/>
    </row>
    <row r="165" spans="2:27" s="2" customFormat="1" ht="15" customHeight="1" x14ac:dyDescent="0.25">
      <c r="B165" s="1"/>
      <c r="C165" s="11"/>
      <c r="D165" s="27">
        <v>43280</v>
      </c>
      <c r="E165" s="9"/>
      <c r="F165" s="9"/>
      <c r="G165" s="9">
        <v>520000</v>
      </c>
      <c r="H165" s="2">
        <v>13</v>
      </c>
      <c r="I165" s="12"/>
      <c r="K165" s="12"/>
      <c r="L165" s="2">
        <v>1712</v>
      </c>
      <c r="P165" s="12" t="s">
        <v>1315</v>
      </c>
      <c r="Q165" s="1"/>
      <c r="R165" s="12" t="s">
        <v>1319</v>
      </c>
      <c r="S165" s="12"/>
      <c r="T165" s="3">
        <v>8378</v>
      </c>
      <c r="U165" s="3"/>
      <c r="V165" s="2" t="s">
        <v>740</v>
      </c>
      <c r="W165" s="2" t="s">
        <v>1253</v>
      </c>
      <c r="X165" s="50"/>
      <c r="Y165" s="50"/>
      <c r="AA165" s="14"/>
    </row>
    <row r="166" spans="2:27" s="2" customFormat="1" ht="15" customHeight="1" x14ac:dyDescent="0.25">
      <c r="B166" s="1"/>
      <c r="C166" s="11"/>
      <c r="D166" s="27">
        <v>43284</v>
      </c>
      <c r="E166" s="9"/>
      <c r="F166" s="9"/>
      <c r="G166" s="9"/>
      <c r="H166" s="2">
        <v>95</v>
      </c>
      <c r="I166" s="12"/>
      <c r="K166" s="12"/>
      <c r="L166" s="2">
        <f>10000*2405.5309</f>
        <v>24055309.000000004</v>
      </c>
      <c r="M166" s="35"/>
      <c r="P166" s="12" t="s">
        <v>1317</v>
      </c>
      <c r="Q166" s="1"/>
      <c r="R166" s="12" t="s">
        <v>1316</v>
      </c>
      <c r="S166" s="12"/>
      <c r="T166" s="3" t="s">
        <v>1254</v>
      </c>
      <c r="U166" s="3"/>
      <c r="V166" s="2" t="s">
        <v>1255</v>
      </c>
      <c r="W166" s="2" t="s">
        <v>1256</v>
      </c>
      <c r="X166" s="50"/>
      <c r="Y166" s="50"/>
      <c r="AA166" s="14"/>
    </row>
    <row r="167" spans="2:27" s="2" customFormat="1" ht="15" customHeight="1" x14ac:dyDescent="0.25">
      <c r="B167" s="1"/>
      <c r="C167" s="11"/>
      <c r="D167" s="27">
        <v>43284</v>
      </c>
      <c r="E167" s="9"/>
      <c r="F167" s="9"/>
      <c r="G167" s="9">
        <v>1300000</v>
      </c>
      <c r="H167" s="2">
        <v>94</v>
      </c>
      <c r="I167" s="12"/>
      <c r="K167" s="12"/>
      <c r="L167" s="2">
        <f>10000*4333.5771</f>
        <v>43335771.000000007</v>
      </c>
      <c r="M167" s="35"/>
      <c r="P167" s="12" t="s">
        <v>1317</v>
      </c>
      <c r="Q167" s="1"/>
      <c r="R167" s="12" t="s">
        <v>1319</v>
      </c>
      <c r="S167" s="12"/>
      <c r="T167" s="3" t="s">
        <v>1257</v>
      </c>
      <c r="U167" s="3"/>
      <c r="V167" s="2" t="s">
        <v>1258</v>
      </c>
      <c r="W167" s="2" t="s">
        <v>1259</v>
      </c>
      <c r="X167" s="50"/>
      <c r="Y167" s="50"/>
      <c r="AA167" s="14"/>
    </row>
    <row r="168" spans="2:27" s="2" customFormat="1" ht="15" customHeight="1" x14ac:dyDescent="0.25">
      <c r="B168" s="1"/>
      <c r="C168" s="11"/>
      <c r="D168" s="27">
        <v>43286</v>
      </c>
      <c r="E168" s="9"/>
      <c r="F168" s="9"/>
      <c r="G168" s="9">
        <v>200000</v>
      </c>
      <c r="H168" s="2">
        <v>90</v>
      </c>
      <c r="I168" s="12"/>
      <c r="K168" s="12"/>
      <c r="L168" s="2">
        <v>1551</v>
      </c>
      <c r="P168" s="12" t="s">
        <v>1315</v>
      </c>
      <c r="Q168" s="1"/>
      <c r="R168" s="12" t="s">
        <v>1319</v>
      </c>
      <c r="S168" s="12"/>
      <c r="T168" s="3">
        <v>17267</v>
      </c>
      <c r="U168" s="3"/>
      <c r="V168" s="2" t="s">
        <v>1260</v>
      </c>
      <c r="W168" s="2" t="s">
        <v>1261</v>
      </c>
      <c r="X168" s="50"/>
      <c r="Y168" s="50"/>
      <c r="AA168" s="14"/>
    </row>
    <row r="169" spans="2:27" s="2" customFormat="1" ht="15" customHeight="1" x14ac:dyDescent="0.25">
      <c r="B169" s="1"/>
      <c r="C169" s="11"/>
      <c r="D169" s="27">
        <v>43286</v>
      </c>
      <c r="E169" s="9"/>
      <c r="F169" s="9"/>
      <c r="G169" s="9">
        <v>130000</v>
      </c>
      <c r="H169" s="2">
        <v>118</v>
      </c>
      <c r="I169" s="12"/>
      <c r="K169" s="12"/>
      <c r="L169" s="2">
        <f>10000*6.6201</f>
        <v>66201</v>
      </c>
      <c r="M169" s="35"/>
      <c r="P169" s="12" t="s">
        <v>1317</v>
      </c>
      <c r="Q169" s="1"/>
      <c r="R169" s="12" t="s">
        <v>1316</v>
      </c>
      <c r="S169" s="12"/>
      <c r="T169" s="3">
        <v>689</v>
      </c>
      <c r="U169" s="3"/>
      <c r="V169" s="2" t="s">
        <v>1262</v>
      </c>
      <c r="W169" s="2" t="s">
        <v>1263</v>
      </c>
      <c r="X169" s="50"/>
      <c r="Y169" s="50"/>
      <c r="AA169" s="14"/>
    </row>
    <row r="170" spans="2:27" s="2" customFormat="1" ht="15" customHeight="1" x14ac:dyDescent="0.25">
      <c r="B170" s="1"/>
      <c r="C170" s="11"/>
      <c r="D170" s="27">
        <v>43286</v>
      </c>
      <c r="E170" s="9"/>
      <c r="F170" s="9"/>
      <c r="G170" s="9">
        <v>230000</v>
      </c>
      <c r="H170" s="2">
        <v>13</v>
      </c>
      <c r="I170" s="12"/>
      <c r="K170" s="12"/>
      <c r="L170" s="2">
        <v>1404</v>
      </c>
      <c r="P170" s="12" t="s">
        <v>1315</v>
      </c>
      <c r="Q170" s="1"/>
      <c r="R170" s="12" t="s">
        <v>1319</v>
      </c>
      <c r="S170" s="12"/>
      <c r="T170" s="3">
        <v>23874</v>
      </c>
      <c r="U170" s="3"/>
      <c r="V170" s="2" t="s">
        <v>1264</v>
      </c>
      <c r="W170" s="2" t="s">
        <v>1265</v>
      </c>
      <c r="X170" s="50"/>
      <c r="Y170" s="50"/>
      <c r="AA170" s="14"/>
    </row>
    <row r="171" spans="2:27" s="2" customFormat="1" ht="15" customHeight="1" x14ac:dyDescent="0.25">
      <c r="B171" s="1"/>
      <c r="C171" s="11"/>
      <c r="D171" s="27">
        <v>43290</v>
      </c>
      <c r="E171" s="9"/>
      <c r="F171" s="9"/>
      <c r="G171" s="9">
        <v>2000000</v>
      </c>
      <c r="H171" s="2">
        <v>13</v>
      </c>
      <c r="I171" s="12"/>
      <c r="K171" s="12"/>
      <c r="L171" s="2">
        <f>10000*2.7725</f>
        <v>27725</v>
      </c>
      <c r="M171" s="35"/>
      <c r="P171" s="12" t="s">
        <v>1317</v>
      </c>
      <c r="Q171" s="1"/>
      <c r="R171" s="12" t="s">
        <v>1319</v>
      </c>
      <c r="S171" s="12"/>
      <c r="T171" s="3">
        <v>2436</v>
      </c>
      <c r="U171" s="3"/>
      <c r="V171" s="2" t="s">
        <v>1266</v>
      </c>
      <c r="W171" s="2" t="s">
        <v>1267</v>
      </c>
      <c r="X171" s="50"/>
      <c r="Y171" s="50"/>
      <c r="AA171" s="14"/>
    </row>
    <row r="172" spans="2:27" s="2" customFormat="1" ht="15" customHeight="1" x14ac:dyDescent="0.25">
      <c r="B172" s="1"/>
      <c r="C172" s="11"/>
      <c r="D172" s="27">
        <v>43290</v>
      </c>
      <c r="E172" s="9"/>
      <c r="F172" s="9"/>
      <c r="G172" s="9">
        <v>1400000</v>
      </c>
      <c r="H172" s="2">
        <v>28</v>
      </c>
      <c r="I172" s="12"/>
      <c r="K172" s="12"/>
      <c r="L172" s="2">
        <v>8815</v>
      </c>
      <c r="P172" s="12" t="s">
        <v>1315</v>
      </c>
      <c r="Q172" s="1"/>
      <c r="R172" s="12" t="s">
        <v>1319</v>
      </c>
      <c r="S172" s="12"/>
      <c r="T172" s="3">
        <v>5958</v>
      </c>
      <c r="U172" s="3"/>
      <c r="V172" s="2" t="s">
        <v>1268</v>
      </c>
      <c r="W172" s="2" t="s">
        <v>1269</v>
      </c>
      <c r="X172" s="50"/>
      <c r="Y172" s="50"/>
      <c r="AA172" s="14"/>
    </row>
    <row r="173" spans="2:27" s="2" customFormat="1" ht="15" customHeight="1" x14ac:dyDescent="0.25">
      <c r="B173" s="1"/>
      <c r="C173" s="11"/>
      <c r="D173" s="27">
        <v>43291</v>
      </c>
      <c r="E173" s="9"/>
      <c r="F173" s="9"/>
      <c r="G173" s="9">
        <v>2200000</v>
      </c>
      <c r="H173" s="2">
        <v>94</v>
      </c>
      <c r="I173" s="12"/>
      <c r="K173" s="12"/>
      <c r="L173" s="2">
        <f>10000*4790.4395</f>
        <v>47904395.000000007</v>
      </c>
      <c r="M173" s="35"/>
      <c r="P173" s="12" t="s">
        <v>1317</v>
      </c>
      <c r="Q173" s="1"/>
      <c r="R173" s="12" t="s">
        <v>1319</v>
      </c>
      <c r="S173" s="12"/>
      <c r="T173" s="3" t="s">
        <v>1270</v>
      </c>
      <c r="U173" s="3"/>
      <c r="V173" s="2" t="s">
        <v>1271</v>
      </c>
      <c r="W173" s="2" t="s">
        <v>1272</v>
      </c>
      <c r="X173" s="50"/>
      <c r="Y173" s="50"/>
      <c r="AA173" s="14"/>
    </row>
    <row r="174" spans="2:27" s="2" customFormat="1" ht="15" customHeight="1" x14ac:dyDescent="0.25">
      <c r="B174" s="1"/>
      <c r="C174" s="11"/>
      <c r="D174" s="27">
        <v>43291</v>
      </c>
      <c r="E174" s="9"/>
      <c r="F174" s="9"/>
      <c r="G174" s="9">
        <v>755000</v>
      </c>
      <c r="H174" s="2">
        <v>14</v>
      </c>
      <c r="I174" s="12"/>
      <c r="K174" s="12"/>
      <c r="L174" s="2">
        <v>706</v>
      </c>
      <c r="P174" s="12" t="s">
        <v>1315</v>
      </c>
      <c r="Q174" s="1"/>
      <c r="R174" s="12" t="s">
        <v>1319</v>
      </c>
      <c r="S174" s="12"/>
      <c r="T174" s="3">
        <v>7170</v>
      </c>
      <c r="U174" s="3"/>
      <c r="V174" s="2" t="s">
        <v>1273</v>
      </c>
      <c r="W174" s="2" t="s">
        <v>1274</v>
      </c>
      <c r="X174" s="50"/>
      <c r="Y174" s="50"/>
      <c r="AA174" s="14"/>
    </row>
    <row r="175" spans="2:27" s="2" customFormat="1" ht="15" customHeight="1" x14ac:dyDescent="0.25">
      <c r="B175" s="1"/>
      <c r="C175" s="11"/>
      <c r="D175" s="27">
        <v>43291</v>
      </c>
      <c r="E175" s="9"/>
      <c r="F175" s="9"/>
      <c r="G175" s="9">
        <v>280000</v>
      </c>
      <c r="H175" s="2">
        <v>99</v>
      </c>
      <c r="I175" s="12"/>
      <c r="K175" s="12"/>
      <c r="L175" s="2">
        <v>1028</v>
      </c>
      <c r="P175" s="12" t="s">
        <v>1315</v>
      </c>
      <c r="Q175" s="1"/>
      <c r="R175" s="12" t="s">
        <v>1319</v>
      </c>
      <c r="S175" s="12"/>
      <c r="T175" s="3">
        <v>895</v>
      </c>
      <c r="U175" s="3"/>
      <c r="V175" s="2" t="s">
        <v>1275</v>
      </c>
      <c r="W175" s="2" t="s">
        <v>1276</v>
      </c>
      <c r="X175" s="50"/>
      <c r="Y175" s="50"/>
      <c r="AA175" s="14"/>
    </row>
    <row r="176" spans="2:27" s="2" customFormat="1" ht="15" customHeight="1" x14ac:dyDescent="0.25">
      <c r="B176" s="1"/>
      <c r="C176" s="11"/>
      <c r="D176" s="27">
        <v>43294</v>
      </c>
      <c r="E176" s="9"/>
      <c r="F176" s="9"/>
      <c r="G176" s="9">
        <v>160000</v>
      </c>
      <c r="H176" s="2">
        <v>4</v>
      </c>
      <c r="I176" s="12"/>
      <c r="K176" s="12"/>
      <c r="L176" s="2">
        <v>1540</v>
      </c>
      <c r="P176" s="12" t="s">
        <v>1315</v>
      </c>
      <c r="Q176" s="1"/>
      <c r="R176" s="12" t="s">
        <v>1319</v>
      </c>
      <c r="S176" s="12"/>
      <c r="T176" s="3">
        <v>2084</v>
      </c>
      <c r="U176" s="3"/>
      <c r="V176" s="2" t="s">
        <v>1277</v>
      </c>
      <c r="W176" s="2" t="s">
        <v>1278</v>
      </c>
      <c r="X176" s="50"/>
      <c r="Y176" s="50"/>
      <c r="AA176" s="14"/>
    </row>
    <row r="177" spans="2:27" s="2" customFormat="1" ht="15" customHeight="1" x14ac:dyDescent="0.25">
      <c r="B177" s="1"/>
      <c r="C177" s="11"/>
      <c r="D177" s="27">
        <v>43294</v>
      </c>
      <c r="E177" s="9"/>
      <c r="F177" s="9"/>
      <c r="G177" s="9">
        <v>150000</v>
      </c>
      <c r="H177" s="2">
        <v>90</v>
      </c>
      <c r="I177" s="12"/>
      <c r="K177" s="12"/>
      <c r="L177" s="2">
        <v>3035</v>
      </c>
      <c r="P177" s="12" t="s">
        <v>1315</v>
      </c>
      <c r="Q177" s="1"/>
      <c r="R177" s="12" t="s">
        <v>1319</v>
      </c>
      <c r="S177" s="12"/>
      <c r="T177" s="3">
        <v>16669</v>
      </c>
      <c r="U177" s="3"/>
      <c r="V177" s="2" t="s">
        <v>1279</v>
      </c>
      <c r="W177" s="2" t="s">
        <v>1280</v>
      </c>
      <c r="X177" s="50"/>
      <c r="Y177" s="50"/>
      <c r="AA177" s="14"/>
    </row>
    <row r="178" spans="2:27" s="2" customFormat="1" ht="15" customHeight="1" x14ac:dyDescent="0.25">
      <c r="B178" s="1"/>
      <c r="C178" s="11"/>
      <c r="D178" s="27">
        <v>43299</v>
      </c>
      <c r="E178" s="9"/>
      <c r="F178" s="9"/>
      <c r="G178" s="9">
        <v>125000</v>
      </c>
      <c r="H178" s="2">
        <v>90</v>
      </c>
      <c r="I178" s="12"/>
      <c r="K178" s="12"/>
      <c r="L178" s="2">
        <v>800</v>
      </c>
      <c r="P178" s="12" t="s">
        <v>1315</v>
      </c>
      <c r="Q178" s="1"/>
      <c r="R178" s="12" t="s">
        <v>1319</v>
      </c>
      <c r="S178" s="12"/>
      <c r="T178" s="3">
        <v>16756</v>
      </c>
      <c r="U178" s="3"/>
      <c r="V178" s="2" t="s">
        <v>1281</v>
      </c>
      <c r="W178" s="2" t="s">
        <v>1282</v>
      </c>
      <c r="X178" s="50"/>
      <c r="Y178" s="50"/>
      <c r="AA178" s="14"/>
    </row>
    <row r="179" spans="2:27" s="2" customFormat="1" ht="15" customHeight="1" x14ac:dyDescent="0.25">
      <c r="B179" s="1"/>
      <c r="C179" s="11"/>
      <c r="D179" s="27">
        <v>43300</v>
      </c>
      <c r="E179" s="9"/>
      <c r="F179" s="9"/>
      <c r="G179" s="9">
        <v>4500000</v>
      </c>
      <c r="H179" s="2">
        <v>94</v>
      </c>
      <c r="I179" s="12"/>
      <c r="K179" s="12"/>
      <c r="L179" s="2">
        <f>10000*3247.4769</f>
        <v>32474769</v>
      </c>
      <c r="M179" s="35"/>
      <c r="P179" s="12" t="s">
        <v>1317</v>
      </c>
      <c r="Q179" s="1"/>
      <c r="R179" s="12" t="s">
        <v>1319</v>
      </c>
      <c r="S179" s="12"/>
      <c r="T179" s="3" t="s">
        <v>1283</v>
      </c>
      <c r="U179" s="3"/>
      <c r="V179" s="2" t="s">
        <v>1284</v>
      </c>
      <c r="W179" s="2" t="s">
        <v>1285</v>
      </c>
      <c r="X179" s="50"/>
      <c r="Y179" s="50"/>
      <c r="AA179" s="14"/>
    </row>
    <row r="180" spans="2:27" s="2" customFormat="1" ht="15" customHeight="1" x14ac:dyDescent="0.25">
      <c r="B180" s="1"/>
      <c r="C180" s="11"/>
      <c r="D180" s="27">
        <v>43305</v>
      </c>
      <c r="E180" s="9"/>
      <c r="F180" s="9"/>
      <c r="G180" s="9">
        <v>230000</v>
      </c>
      <c r="H180" s="2">
        <v>95</v>
      </c>
      <c r="I180" s="12"/>
      <c r="K180" s="12"/>
      <c r="L180" s="2">
        <v>774</v>
      </c>
      <c r="P180" s="12" t="s">
        <v>1315</v>
      </c>
      <c r="Q180" s="1"/>
      <c r="R180" s="12" t="s">
        <v>1319</v>
      </c>
      <c r="S180" s="12"/>
      <c r="T180" s="3">
        <v>4349</v>
      </c>
      <c r="U180" s="3"/>
      <c r="V180" s="2" t="s">
        <v>191</v>
      </c>
      <c r="W180" s="2" t="s">
        <v>119</v>
      </c>
      <c r="X180" s="50"/>
      <c r="Y180" s="50"/>
      <c r="AA180" s="14"/>
    </row>
    <row r="181" spans="2:27" s="2" customFormat="1" ht="15" customHeight="1" x14ac:dyDescent="0.25">
      <c r="B181" s="1"/>
      <c r="C181" s="11"/>
      <c r="D181" s="27">
        <v>43305</v>
      </c>
      <c r="E181" s="9"/>
      <c r="F181" s="9"/>
      <c r="G181" s="9">
        <v>500000</v>
      </c>
      <c r="H181" s="2">
        <v>90</v>
      </c>
      <c r="I181" s="12"/>
      <c r="K181" s="12"/>
      <c r="L181" s="2">
        <v>1059</v>
      </c>
      <c r="P181" s="12" t="s">
        <v>1315</v>
      </c>
      <c r="Q181" s="1"/>
      <c r="R181" s="12" t="s">
        <v>1319</v>
      </c>
      <c r="S181" s="12"/>
      <c r="T181" s="3">
        <v>5452</v>
      </c>
      <c r="U181" s="3"/>
      <c r="V181" s="2" t="s">
        <v>1286</v>
      </c>
      <c r="W181" s="2" t="s">
        <v>1287</v>
      </c>
      <c r="X181" s="50"/>
      <c r="Y181" s="50"/>
      <c r="AA181" s="14"/>
    </row>
    <row r="182" spans="2:27" s="2" customFormat="1" ht="15" customHeight="1" x14ac:dyDescent="0.25">
      <c r="B182" s="1"/>
      <c r="C182" s="11"/>
      <c r="D182" s="27">
        <v>43305</v>
      </c>
      <c r="E182" s="9"/>
      <c r="F182" s="9"/>
      <c r="G182" s="9">
        <v>150000</v>
      </c>
      <c r="H182" s="2">
        <v>95</v>
      </c>
      <c r="I182" s="12"/>
      <c r="K182" s="12"/>
      <c r="L182" s="2">
        <v>1724</v>
      </c>
      <c r="P182" s="12" t="s">
        <v>1315</v>
      </c>
      <c r="Q182" s="1"/>
      <c r="R182" s="12" t="s">
        <v>1319</v>
      </c>
      <c r="S182" s="12"/>
      <c r="T182" s="3">
        <v>6625</v>
      </c>
      <c r="U182" s="3"/>
      <c r="V182" s="2" t="s">
        <v>1288</v>
      </c>
      <c r="W182" s="2" t="s">
        <v>1289</v>
      </c>
      <c r="X182" s="50"/>
      <c r="Y182" s="50"/>
      <c r="AA182" s="14"/>
    </row>
    <row r="183" spans="2:27" s="2" customFormat="1" ht="15" customHeight="1" x14ac:dyDescent="0.25">
      <c r="B183" s="1"/>
      <c r="C183" s="11"/>
      <c r="D183" s="27">
        <v>43307</v>
      </c>
      <c r="E183" s="9"/>
      <c r="F183" s="9"/>
      <c r="G183" s="9">
        <v>410000</v>
      </c>
      <c r="H183" s="2">
        <v>14</v>
      </c>
      <c r="I183" s="12"/>
      <c r="K183" s="12"/>
      <c r="L183" s="2">
        <f>10000*13.654</f>
        <v>136540</v>
      </c>
      <c r="M183" s="35"/>
      <c r="P183" s="12" t="s">
        <v>1317</v>
      </c>
      <c r="Q183" s="1"/>
      <c r="R183" s="12" t="s">
        <v>1319</v>
      </c>
      <c r="S183" s="12"/>
      <c r="T183" s="3" t="s">
        <v>1290</v>
      </c>
      <c r="U183" s="3"/>
      <c r="V183" s="2" t="s">
        <v>1291</v>
      </c>
      <c r="W183" s="2" t="s">
        <v>1292</v>
      </c>
      <c r="X183" s="50"/>
      <c r="Y183" s="50"/>
      <c r="AA183" s="14"/>
    </row>
    <row r="184" spans="2:27" s="2" customFormat="1" ht="15" customHeight="1" x14ac:dyDescent="0.25">
      <c r="B184" s="1"/>
      <c r="C184" s="11"/>
      <c r="D184" s="27">
        <v>43307</v>
      </c>
      <c r="E184" s="9"/>
      <c r="F184" s="9"/>
      <c r="G184" s="9">
        <v>200000</v>
      </c>
      <c r="H184" s="2">
        <v>92</v>
      </c>
      <c r="I184" s="12"/>
      <c r="K184" s="12"/>
      <c r="L184" s="2">
        <v>1385</v>
      </c>
      <c r="P184" s="12" t="s">
        <v>1315</v>
      </c>
      <c r="Q184" s="1"/>
      <c r="R184" s="12" t="s">
        <v>1319</v>
      </c>
      <c r="S184" s="12"/>
      <c r="T184" s="3">
        <v>1309</v>
      </c>
      <c r="U184" s="3"/>
      <c r="V184" s="2" t="s">
        <v>1293</v>
      </c>
      <c r="W184" s="2" t="s">
        <v>1294</v>
      </c>
      <c r="X184" s="50"/>
      <c r="Y184" s="50"/>
      <c r="AA184" s="14"/>
    </row>
    <row r="185" spans="2:27" s="2" customFormat="1" ht="15" customHeight="1" x14ac:dyDescent="0.25">
      <c r="B185" s="1"/>
      <c r="C185" s="11"/>
      <c r="D185" s="27">
        <v>43307</v>
      </c>
      <c r="E185" s="9"/>
      <c r="F185" s="9"/>
      <c r="G185" s="9"/>
      <c r="H185" s="2">
        <v>100</v>
      </c>
      <c r="I185" s="12"/>
      <c r="K185" s="12"/>
      <c r="L185" s="2">
        <v>3467</v>
      </c>
      <c r="P185" s="12" t="s">
        <v>1315</v>
      </c>
      <c r="Q185" s="1"/>
      <c r="R185" s="12" t="s">
        <v>1316</v>
      </c>
      <c r="S185" s="12"/>
      <c r="T185" s="3" t="s">
        <v>1295</v>
      </c>
      <c r="U185" s="3"/>
      <c r="V185" s="2" t="s">
        <v>1296</v>
      </c>
      <c r="W185" s="2" t="s">
        <v>1297</v>
      </c>
      <c r="X185" s="50"/>
      <c r="Y185" s="50"/>
      <c r="AA185" s="14"/>
    </row>
    <row r="186" spans="2:27" s="2" customFormat="1" ht="15" customHeight="1" x14ac:dyDescent="0.25">
      <c r="B186" s="1"/>
      <c r="C186" s="11"/>
      <c r="D186" s="27">
        <v>43312</v>
      </c>
      <c r="E186" s="9"/>
      <c r="F186" s="9"/>
      <c r="G186" s="9">
        <v>150000</v>
      </c>
      <c r="H186" s="2">
        <v>14</v>
      </c>
      <c r="I186" s="12"/>
      <c r="K186" s="12"/>
      <c r="L186" s="2">
        <v>1153</v>
      </c>
      <c r="P186" s="12" t="s">
        <v>1315</v>
      </c>
      <c r="Q186" s="1"/>
      <c r="R186" s="12" t="s">
        <v>1319</v>
      </c>
      <c r="S186" s="12"/>
      <c r="T186" s="3">
        <v>4715</v>
      </c>
      <c r="U186" s="3"/>
      <c r="V186" s="2" t="s">
        <v>1298</v>
      </c>
      <c r="W186" s="2" t="s">
        <v>1299</v>
      </c>
      <c r="X186" s="50"/>
      <c r="Y186" s="50"/>
      <c r="AA186" s="14"/>
    </row>
    <row r="187" spans="2:27" s="2" customFormat="1" ht="15" customHeight="1" x14ac:dyDescent="0.25">
      <c r="B187" s="1"/>
      <c r="C187" s="11"/>
      <c r="D187" s="27">
        <v>43312</v>
      </c>
      <c r="E187" s="9"/>
      <c r="F187" s="9"/>
      <c r="G187" s="9">
        <v>150000</v>
      </c>
      <c r="H187" s="2">
        <v>90</v>
      </c>
      <c r="I187" s="12"/>
      <c r="K187" s="12"/>
      <c r="L187" s="2">
        <v>994</v>
      </c>
      <c r="P187" s="12" t="s">
        <v>1315</v>
      </c>
      <c r="Q187" s="1"/>
      <c r="R187" s="12" t="s">
        <v>1319</v>
      </c>
      <c r="S187" s="12"/>
      <c r="T187" s="3">
        <v>37955</v>
      </c>
      <c r="U187" s="3"/>
      <c r="V187" s="2" t="s">
        <v>1300</v>
      </c>
      <c r="W187" s="2" t="s">
        <v>1301</v>
      </c>
      <c r="X187" s="50"/>
      <c r="Y187" s="50"/>
      <c r="AA187" s="14"/>
    </row>
    <row r="188" spans="2:27" s="2" customFormat="1" ht="15" customHeight="1" x14ac:dyDescent="0.25">
      <c r="B188" s="1"/>
      <c r="C188" s="11"/>
      <c r="D188" s="27">
        <v>43314</v>
      </c>
      <c r="E188" s="9"/>
      <c r="F188" s="9"/>
      <c r="G188" s="9">
        <v>140000</v>
      </c>
      <c r="H188" s="2">
        <v>4</v>
      </c>
      <c r="I188" s="12"/>
      <c r="K188" s="12"/>
      <c r="L188" s="2">
        <v>995</v>
      </c>
      <c r="P188" s="12" t="s">
        <v>1315</v>
      </c>
      <c r="Q188" s="1"/>
      <c r="R188" s="12" t="s">
        <v>1319</v>
      </c>
      <c r="S188" s="12"/>
      <c r="T188" s="3">
        <v>1690</v>
      </c>
      <c r="U188" s="3"/>
      <c r="V188" s="2" t="s">
        <v>1116</v>
      </c>
      <c r="W188" s="2" t="s">
        <v>1302</v>
      </c>
      <c r="X188" s="50"/>
      <c r="Y188" s="50"/>
      <c r="AA188" s="14"/>
    </row>
    <row r="189" spans="2:27" s="2" customFormat="1" ht="15" customHeight="1" x14ac:dyDescent="0.25">
      <c r="B189" s="1"/>
      <c r="C189" s="11"/>
      <c r="D189" s="27">
        <v>43314</v>
      </c>
      <c r="E189" s="9"/>
      <c r="F189" s="9"/>
      <c r="G189" s="9">
        <v>80000</v>
      </c>
      <c r="H189" s="2">
        <v>126</v>
      </c>
      <c r="I189" s="12"/>
      <c r="K189" s="12"/>
      <c r="L189" s="2">
        <v>1613</v>
      </c>
      <c r="P189" s="12" t="s">
        <v>1315</v>
      </c>
      <c r="Q189" s="1"/>
      <c r="R189" s="12" t="s">
        <v>1316</v>
      </c>
      <c r="S189" s="12"/>
      <c r="T189" s="3">
        <v>119</v>
      </c>
      <c r="U189" s="3"/>
      <c r="V189" s="2" t="s">
        <v>1303</v>
      </c>
      <c r="W189" s="2" t="s">
        <v>1304</v>
      </c>
      <c r="X189" s="50"/>
      <c r="Y189" s="50"/>
      <c r="AA189" s="14"/>
    </row>
    <row r="190" spans="2:27" s="2" customFormat="1" ht="15" customHeight="1" x14ac:dyDescent="0.25">
      <c r="B190" s="1"/>
      <c r="C190" s="11"/>
      <c r="D190" s="27">
        <v>43314</v>
      </c>
      <c r="E190" s="9"/>
      <c r="F190" s="9"/>
      <c r="G190" s="9">
        <v>75000</v>
      </c>
      <c r="H190" s="2">
        <v>90</v>
      </c>
      <c r="I190" s="12"/>
      <c r="K190" s="12"/>
      <c r="L190" s="2">
        <v>5028</v>
      </c>
      <c r="P190" s="12" t="s">
        <v>1315</v>
      </c>
      <c r="Q190" s="1"/>
      <c r="R190" s="12" t="s">
        <v>1316</v>
      </c>
      <c r="S190" s="12"/>
      <c r="T190" s="3">
        <v>2714</v>
      </c>
      <c r="U190" s="3"/>
      <c r="V190" s="2" t="s">
        <v>1305</v>
      </c>
      <c r="W190" s="2" t="s">
        <v>1306</v>
      </c>
      <c r="X190" s="50"/>
      <c r="Y190" s="50"/>
      <c r="AA190" s="14"/>
    </row>
    <row r="191" spans="2:27" s="2" customFormat="1" ht="15" customHeight="1" x14ac:dyDescent="0.25">
      <c r="B191" s="1"/>
      <c r="C191" s="11"/>
      <c r="D191" s="27">
        <v>43318</v>
      </c>
      <c r="E191" s="9"/>
      <c r="F191" s="9"/>
      <c r="G191" s="9">
        <v>170000</v>
      </c>
      <c r="H191" s="2">
        <v>18</v>
      </c>
      <c r="I191" s="12"/>
      <c r="K191" s="12"/>
      <c r="L191" s="2">
        <v>1225</v>
      </c>
      <c r="P191" s="12" t="s">
        <v>1315</v>
      </c>
      <c r="Q191" s="1"/>
      <c r="R191" s="12" t="s">
        <v>1319</v>
      </c>
      <c r="S191" s="12"/>
      <c r="T191" s="3">
        <v>2128</v>
      </c>
      <c r="U191" s="3"/>
      <c r="V191" s="2" t="s">
        <v>1307</v>
      </c>
      <c r="W191" s="2" t="s">
        <v>1308</v>
      </c>
      <c r="X191" s="50"/>
      <c r="Y191" s="50"/>
      <c r="AA191" s="14"/>
    </row>
    <row r="192" spans="2:27" s="2" customFormat="1" ht="15" customHeight="1" x14ac:dyDescent="0.25">
      <c r="B192" s="1"/>
      <c r="C192" s="11"/>
      <c r="D192" s="27">
        <v>43318</v>
      </c>
      <c r="E192" s="9"/>
      <c r="F192" s="9"/>
      <c r="G192" s="9">
        <v>360000</v>
      </c>
      <c r="H192" s="2">
        <v>90</v>
      </c>
      <c r="I192" s="12"/>
      <c r="K192" s="12"/>
      <c r="L192" s="2">
        <v>777</v>
      </c>
      <c r="P192" s="12" t="s">
        <v>1315</v>
      </c>
      <c r="Q192" s="1"/>
      <c r="R192" s="12" t="s">
        <v>1319</v>
      </c>
      <c r="S192" s="12"/>
      <c r="T192" s="3">
        <v>903</v>
      </c>
      <c r="U192" s="3"/>
      <c r="V192" s="2" t="s">
        <v>1309</v>
      </c>
      <c r="W192" s="2" t="s">
        <v>1310</v>
      </c>
      <c r="X192" s="50"/>
      <c r="Y192" s="50"/>
      <c r="AA192" s="14"/>
    </row>
    <row r="193" spans="2:27" s="2" customFormat="1" ht="15" customHeight="1" x14ac:dyDescent="0.25">
      <c r="B193" s="1"/>
      <c r="C193" s="11"/>
      <c r="D193" s="27">
        <v>43318</v>
      </c>
      <c r="E193" s="9"/>
      <c r="F193" s="9"/>
      <c r="G193" s="9">
        <v>170000</v>
      </c>
      <c r="H193" s="2">
        <v>95</v>
      </c>
      <c r="I193" s="12"/>
      <c r="K193" s="12"/>
      <c r="L193" s="2">
        <v>1000</v>
      </c>
      <c r="P193" s="12" t="s">
        <v>1315</v>
      </c>
      <c r="Q193" s="1"/>
      <c r="R193" s="12" t="s">
        <v>1319</v>
      </c>
      <c r="S193" s="12"/>
      <c r="T193" s="3">
        <v>336</v>
      </c>
      <c r="U193" s="3"/>
      <c r="V193" s="2" t="s">
        <v>1311</v>
      </c>
      <c r="W193" s="2" t="s">
        <v>1312</v>
      </c>
      <c r="X193" s="50"/>
      <c r="Y193" s="50"/>
      <c r="AA193" s="14"/>
    </row>
    <row r="194" spans="2:27" s="2" customFormat="1" ht="15" customHeight="1" x14ac:dyDescent="0.25">
      <c r="B194" s="1"/>
      <c r="C194" s="11"/>
      <c r="D194" s="27">
        <v>43319</v>
      </c>
      <c r="E194" s="9"/>
      <c r="F194" s="9"/>
      <c r="G194" s="9">
        <v>115000</v>
      </c>
      <c r="H194" s="2">
        <v>14</v>
      </c>
      <c r="I194" s="12"/>
      <c r="K194" s="12"/>
      <c r="L194" s="2">
        <v>784</v>
      </c>
      <c r="P194" s="12" t="s">
        <v>1315</v>
      </c>
      <c r="Q194" s="1"/>
      <c r="R194" s="12" t="s">
        <v>1319</v>
      </c>
      <c r="S194" s="12"/>
      <c r="T194" s="3">
        <v>17786</v>
      </c>
      <c r="U194" s="3"/>
      <c r="V194" s="2" t="s">
        <v>1313</v>
      </c>
      <c r="W194" s="2" t="s">
        <v>1314</v>
      </c>
      <c r="X194" s="50"/>
      <c r="Y194" s="50"/>
      <c r="AA194" s="14"/>
    </row>
    <row r="195" spans="2:27" s="2" customFormat="1" ht="15" customHeight="1" x14ac:dyDescent="0.25">
      <c r="B195" s="1"/>
      <c r="C195" s="11"/>
      <c r="D195" s="27">
        <v>43322</v>
      </c>
      <c r="E195" s="9"/>
      <c r="F195" s="9"/>
      <c r="G195" s="9">
        <v>250000</v>
      </c>
      <c r="H195" s="2">
        <v>5</v>
      </c>
      <c r="I195" s="12"/>
      <c r="K195" s="12"/>
      <c r="L195" s="2">
        <f>10000*6.9954</f>
        <v>69954</v>
      </c>
      <c r="M195" s="35"/>
      <c r="P195" s="12" t="s">
        <v>1317</v>
      </c>
      <c r="Q195" s="1"/>
      <c r="R195" s="12" t="s">
        <v>1316</v>
      </c>
      <c r="S195" s="12"/>
      <c r="T195" s="3">
        <v>8435</v>
      </c>
      <c r="U195" s="3"/>
      <c r="V195" s="2" t="s">
        <v>731</v>
      </c>
      <c r="W195" s="2" t="s">
        <v>732</v>
      </c>
      <c r="X195" s="44"/>
      <c r="Y195" s="44"/>
      <c r="AA195" s="14"/>
    </row>
    <row r="196" spans="2:27" s="2" customFormat="1" ht="15" customHeight="1" x14ac:dyDescent="0.25">
      <c r="B196" s="1"/>
      <c r="C196" s="11"/>
      <c r="D196" s="27">
        <v>43322</v>
      </c>
      <c r="E196" s="9"/>
      <c r="F196" s="9"/>
      <c r="G196" s="9">
        <v>340000</v>
      </c>
      <c r="H196" s="2">
        <v>14</v>
      </c>
      <c r="I196" s="12"/>
      <c r="K196" s="12"/>
      <c r="L196" s="2">
        <v>3600</v>
      </c>
      <c r="P196" s="12" t="s">
        <v>1315</v>
      </c>
      <c r="Q196" s="1"/>
      <c r="R196" s="12" t="s">
        <v>1319</v>
      </c>
      <c r="S196" s="12"/>
      <c r="T196" s="3">
        <v>319</v>
      </c>
      <c r="U196" s="3"/>
      <c r="V196" s="2" t="s">
        <v>733</v>
      </c>
      <c r="W196" s="2" t="s">
        <v>736</v>
      </c>
      <c r="X196" s="44"/>
      <c r="Y196" s="44"/>
      <c r="AA196" s="14"/>
    </row>
    <row r="197" spans="2:27" s="2" customFormat="1" ht="15" customHeight="1" x14ac:dyDescent="0.25">
      <c r="B197" s="1"/>
      <c r="C197" s="11"/>
      <c r="D197" s="27">
        <v>43322</v>
      </c>
      <c r="E197" s="9"/>
      <c r="F197" s="9"/>
      <c r="G197" s="9">
        <v>600000</v>
      </c>
      <c r="H197" s="2">
        <v>120</v>
      </c>
      <c r="I197" s="12"/>
      <c r="K197" s="12"/>
      <c r="L197" s="2">
        <f>10000*19.61</f>
        <v>196100</v>
      </c>
      <c r="M197" s="35"/>
      <c r="P197" s="12" t="s">
        <v>1317</v>
      </c>
      <c r="Q197" s="1"/>
      <c r="R197" s="12" t="s">
        <v>1319</v>
      </c>
      <c r="S197" s="12"/>
      <c r="T197" s="3">
        <v>1023</v>
      </c>
      <c r="U197" s="3"/>
      <c r="V197" s="2" t="s">
        <v>735</v>
      </c>
      <c r="W197" s="2" t="s">
        <v>737</v>
      </c>
      <c r="X197" s="44"/>
      <c r="Y197" s="44"/>
      <c r="AA197" s="14"/>
    </row>
    <row r="198" spans="2:27" s="2" customFormat="1" ht="15" customHeight="1" x14ac:dyDescent="0.25">
      <c r="B198" s="1"/>
      <c r="C198" s="11"/>
      <c r="D198" s="27">
        <v>43322</v>
      </c>
      <c r="E198" s="9"/>
      <c r="F198" s="9"/>
      <c r="G198" s="9">
        <v>255500</v>
      </c>
      <c r="H198" s="2">
        <v>94</v>
      </c>
      <c r="I198" s="12"/>
      <c r="K198" s="12"/>
      <c r="L198" s="2">
        <f>10000*28.9351</f>
        <v>289351</v>
      </c>
      <c r="M198" s="35"/>
      <c r="P198" s="12" t="s">
        <v>1317</v>
      </c>
      <c r="Q198" s="1"/>
      <c r="R198" s="12" t="s">
        <v>1319</v>
      </c>
      <c r="S198" s="12"/>
      <c r="T198" s="3" t="s">
        <v>738</v>
      </c>
      <c r="U198" s="3"/>
      <c r="V198" s="22" t="s">
        <v>740</v>
      </c>
      <c r="W198" s="2" t="s">
        <v>739</v>
      </c>
      <c r="X198" s="44"/>
      <c r="Y198" s="44"/>
      <c r="AA198" s="14"/>
    </row>
    <row r="199" spans="2:27" s="2" customFormat="1" ht="15" customHeight="1" x14ac:dyDescent="0.25">
      <c r="B199" s="1"/>
      <c r="C199" s="11"/>
      <c r="D199" s="27">
        <v>43326</v>
      </c>
      <c r="E199" s="9"/>
      <c r="F199" s="9"/>
      <c r="G199" s="9">
        <v>150000</v>
      </c>
      <c r="H199" s="2">
        <v>90</v>
      </c>
      <c r="I199" s="12"/>
      <c r="K199" s="12"/>
      <c r="L199" s="2">
        <v>1602</v>
      </c>
      <c r="P199" s="12" t="s">
        <v>1315</v>
      </c>
      <c r="Q199" s="1"/>
      <c r="R199" s="12" t="s">
        <v>1319</v>
      </c>
      <c r="S199" s="12"/>
      <c r="T199" s="3">
        <v>37559</v>
      </c>
      <c r="U199" s="3"/>
      <c r="V199" s="2" t="s">
        <v>742</v>
      </c>
      <c r="W199" s="2" t="s">
        <v>743</v>
      </c>
      <c r="X199" s="44"/>
      <c r="Y199" s="44"/>
      <c r="AA199" s="14"/>
    </row>
    <row r="200" spans="2:27" s="2" customFormat="1" ht="15" customHeight="1" x14ac:dyDescent="0.25">
      <c r="B200" s="1"/>
      <c r="C200" s="11"/>
      <c r="D200" s="27">
        <v>43326</v>
      </c>
      <c r="E200" s="9"/>
      <c r="F200" s="9"/>
      <c r="G200" s="9"/>
      <c r="H200" s="2">
        <v>13</v>
      </c>
      <c r="I200" s="12"/>
      <c r="K200" s="12"/>
      <c r="L200" s="2">
        <v>1953</v>
      </c>
      <c r="P200" s="12" t="s">
        <v>1315</v>
      </c>
      <c r="Q200" s="1"/>
      <c r="R200" s="12" t="s">
        <v>1316</v>
      </c>
      <c r="S200" s="12"/>
      <c r="T200" s="3">
        <v>16791</v>
      </c>
      <c r="U200" s="3"/>
      <c r="V200" s="2" t="s">
        <v>505</v>
      </c>
      <c r="W200" s="2" t="s">
        <v>744</v>
      </c>
      <c r="X200" s="44"/>
      <c r="Y200" s="44"/>
      <c r="AA200" s="14"/>
    </row>
    <row r="201" spans="2:27" s="2" customFormat="1" ht="15" customHeight="1" x14ac:dyDescent="0.25">
      <c r="B201" s="1"/>
      <c r="C201" s="11"/>
      <c r="D201" s="27">
        <v>43326</v>
      </c>
      <c r="E201" s="9"/>
      <c r="F201" s="9"/>
      <c r="G201" s="9"/>
      <c r="H201" s="2">
        <v>90</v>
      </c>
      <c r="I201" s="12"/>
      <c r="K201" s="12"/>
      <c r="L201" s="2">
        <v>1615</v>
      </c>
      <c r="P201" s="12" t="s">
        <v>1315</v>
      </c>
      <c r="Q201" s="1"/>
      <c r="R201" s="12" t="s">
        <v>1316</v>
      </c>
      <c r="S201" s="12"/>
      <c r="T201" s="3">
        <v>2330</v>
      </c>
      <c r="U201" s="3"/>
      <c r="V201" s="2" t="s">
        <v>745</v>
      </c>
      <c r="X201" s="44"/>
      <c r="Y201" s="44"/>
      <c r="AA201" s="14"/>
    </row>
    <row r="202" spans="2:27" s="2" customFormat="1" ht="15" customHeight="1" x14ac:dyDescent="0.25">
      <c r="B202" s="1"/>
      <c r="C202" s="11"/>
      <c r="D202" s="27">
        <v>43327</v>
      </c>
      <c r="E202" s="9"/>
      <c r="F202" s="9"/>
      <c r="G202" s="9">
        <v>830000</v>
      </c>
      <c r="H202" s="2">
        <v>90</v>
      </c>
      <c r="I202" s="12"/>
      <c r="K202" s="12"/>
      <c r="L202" s="2">
        <v>1380</v>
      </c>
      <c r="P202" s="12" t="s">
        <v>1315</v>
      </c>
      <c r="Q202" s="1"/>
      <c r="R202" s="12" t="s">
        <v>1319</v>
      </c>
      <c r="S202" s="12"/>
      <c r="T202" s="3">
        <v>11431</v>
      </c>
      <c r="U202" s="3"/>
      <c r="V202" s="2" t="s">
        <v>746</v>
      </c>
      <c r="W202" s="2" t="s">
        <v>747</v>
      </c>
      <c r="X202" s="44"/>
      <c r="Y202" s="44"/>
      <c r="AA202" s="14"/>
    </row>
    <row r="203" spans="2:27" s="2" customFormat="1" ht="15" customHeight="1" x14ac:dyDescent="0.25">
      <c r="B203" s="1"/>
      <c r="C203" s="11"/>
      <c r="D203" s="27">
        <v>43328</v>
      </c>
      <c r="E203" s="9"/>
      <c r="F203" s="9"/>
      <c r="G203" s="9">
        <v>180000</v>
      </c>
      <c r="H203" s="2">
        <v>5</v>
      </c>
      <c r="I203" s="12"/>
      <c r="K203" s="12"/>
      <c r="L203" s="2">
        <v>731</v>
      </c>
      <c r="P203" s="12" t="s">
        <v>1315</v>
      </c>
      <c r="Q203" s="1"/>
      <c r="R203" s="12" t="s">
        <v>1319</v>
      </c>
      <c r="S203" s="12"/>
      <c r="T203" s="3">
        <v>5578</v>
      </c>
      <c r="U203" s="3"/>
      <c r="V203" s="2" t="s">
        <v>748</v>
      </c>
      <c r="W203" s="2" t="s">
        <v>749</v>
      </c>
      <c r="X203" s="44"/>
      <c r="Y203" s="44"/>
      <c r="AA203" s="14"/>
    </row>
    <row r="204" spans="2:27" s="2" customFormat="1" ht="15" customHeight="1" x14ac:dyDescent="0.25">
      <c r="B204" s="1"/>
      <c r="C204" s="11"/>
      <c r="D204" s="27">
        <v>43332</v>
      </c>
      <c r="E204" s="9"/>
      <c r="F204" s="9"/>
      <c r="G204" s="9">
        <v>75000</v>
      </c>
      <c r="H204" s="2">
        <v>17</v>
      </c>
      <c r="I204" s="12"/>
      <c r="K204" s="12"/>
      <c r="L204" s="2">
        <v>780</v>
      </c>
      <c r="P204" s="12" t="s">
        <v>1315</v>
      </c>
      <c r="Q204" s="1"/>
      <c r="R204" s="12" t="s">
        <v>1316</v>
      </c>
      <c r="S204" s="12"/>
      <c r="T204" s="3">
        <v>5862</v>
      </c>
      <c r="U204" s="3"/>
      <c r="V204" s="2" t="s">
        <v>750</v>
      </c>
      <c r="W204" s="2" t="s">
        <v>751</v>
      </c>
      <c r="X204" s="44"/>
      <c r="Y204" s="44"/>
      <c r="AA204" s="14"/>
    </row>
    <row r="205" spans="2:27" s="2" customFormat="1" ht="15" customHeight="1" x14ac:dyDescent="0.25">
      <c r="B205" s="1"/>
      <c r="C205" s="11"/>
      <c r="D205" s="27">
        <v>43332</v>
      </c>
      <c r="E205" s="9"/>
      <c r="F205" s="9"/>
      <c r="G205" s="9"/>
      <c r="H205" s="2">
        <v>94</v>
      </c>
      <c r="I205" s="12"/>
      <c r="K205" s="12"/>
      <c r="L205" s="2">
        <f>10000*3497.7539</f>
        <v>34977539</v>
      </c>
      <c r="M205" s="35"/>
      <c r="P205" s="12" t="s">
        <v>1317</v>
      </c>
      <c r="Q205" s="1"/>
      <c r="R205" s="12" t="s">
        <v>1316</v>
      </c>
      <c r="S205" s="12"/>
      <c r="T205" s="3" t="s">
        <v>752</v>
      </c>
      <c r="U205" s="3"/>
      <c r="V205" s="2" t="s">
        <v>505</v>
      </c>
      <c r="W205" s="2" t="s">
        <v>753</v>
      </c>
      <c r="X205" s="44"/>
      <c r="Y205" s="44"/>
      <c r="AA205" s="14"/>
    </row>
    <row r="206" spans="2:27" s="2" customFormat="1" ht="15" customHeight="1" x14ac:dyDescent="0.25">
      <c r="B206" s="1"/>
      <c r="C206" s="11"/>
      <c r="D206" s="27">
        <v>43333</v>
      </c>
      <c r="E206" s="9"/>
      <c r="F206" s="9"/>
      <c r="G206" s="9">
        <v>1100000</v>
      </c>
      <c r="H206" s="2">
        <v>17</v>
      </c>
      <c r="I206" s="12"/>
      <c r="K206" s="12"/>
      <c r="L206" s="2">
        <v>4617</v>
      </c>
      <c r="P206" s="12" t="s">
        <v>1315</v>
      </c>
      <c r="Q206" s="1"/>
      <c r="R206" s="12" t="s">
        <v>1319</v>
      </c>
      <c r="S206" s="12"/>
      <c r="T206" s="3">
        <v>5916</v>
      </c>
      <c r="U206" s="3"/>
      <c r="V206" s="2" t="s">
        <v>754</v>
      </c>
      <c r="W206" s="2" t="s">
        <v>755</v>
      </c>
      <c r="X206" s="44"/>
      <c r="Y206" s="44"/>
      <c r="AA206" s="14"/>
    </row>
    <row r="207" spans="2:27" s="2" customFormat="1" ht="15" customHeight="1" x14ac:dyDescent="0.25">
      <c r="B207" s="1"/>
      <c r="C207" s="11"/>
      <c r="D207" s="27">
        <v>43333</v>
      </c>
      <c r="E207" s="9"/>
      <c r="F207" s="9"/>
      <c r="G207" s="9">
        <v>300000</v>
      </c>
      <c r="H207" s="2">
        <v>25</v>
      </c>
      <c r="I207" s="12"/>
      <c r="K207" s="12"/>
      <c r="L207" s="2">
        <v>1041</v>
      </c>
      <c r="P207" s="12" t="s">
        <v>1315</v>
      </c>
      <c r="Q207" s="1"/>
      <c r="R207" s="12" t="s">
        <v>1319</v>
      </c>
      <c r="S207" s="12"/>
      <c r="T207" s="3">
        <v>5120</v>
      </c>
      <c r="U207" s="3"/>
      <c r="V207" s="2" t="s">
        <v>756</v>
      </c>
      <c r="W207" s="2" t="s">
        <v>757</v>
      </c>
      <c r="X207" s="44"/>
      <c r="Y207" s="44"/>
      <c r="AA207" s="14"/>
    </row>
    <row r="208" spans="2:27" s="2" customFormat="1" ht="15" customHeight="1" x14ac:dyDescent="0.25">
      <c r="B208" s="1"/>
      <c r="C208" s="11"/>
      <c r="D208" s="27">
        <v>43333</v>
      </c>
      <c r="E208" s="9"/>
      <c r="F208" s="9"/>
      <c r="G208" s="9">
        <v>6300000</v>
      </c>
      <c r="H208" s="2">
        <v>90</v>
      </c>
      <c r="I208" s="12"/>
      <c r="K208" s="12"/>
      <c r="L208" s="2">
        <v>1008</v>
      </c>
      <c r="P208" s="12" t="s">
        <v>1315</v>
      </c>
      <c r="Q208" s="1"/>
      <c r="R208" s="12" t="s">
        <v>1319</v>
      </c>
      <c r="S208" s="12"/>
      <c r="T208" s="3">
        <v>16596</v>
      </c>
      <c r="U208" s="3"/>
      <c r="V208" s="2" t="s">
        <v>758</v>
      </c>
      <c r="W208" s="2" t="s">
        <v>759</v>
      </c>
      <c r="X208" s="44"/>
      <c r="Y208" s="44"/>
      <c r="AA208" s="14"/>
    </row>
    <row r="209" spans="2:27" s="2" customFormat="1" ht="15" customHeight="1" x14ac:dyDescent="0.25">
      <c r="B209" s="1"/>
      <c r="C209" s="11"/>
      <c r="D209" s="27">
        <v>43333</v>
      </c>
      <c r="E209" s="9"/>
      <c r="F209" s="9"/>
      <c r="G209" s="9">
        <v>25000</v>
      </c>
      <c r="H209" s="2">
        <v>122</v>
      </c>
      <c r="I209" s="12"/>
      <c r="K209" s="12"/>
      <c r="L209" s="2">
        <f>10000*3.2526</f>
        <v>32526</v>
      </c>
      <c r="M209" s="35"/>
      <c r="P209" s="12" t="s">
        <v>1317</v>
      </c>
      <c r="Q209" s="1"/>
      <c r="R209" s="12" t="s">
        <v>1316</v>
      </c>
      <c r="S209" s="12"/>
      <c r="T209" s="3" t="s">
        <v>760</v>
      </c>
      <c r="U209" s="3"/>
      <c r="V209" s="2" t="s">
        <v>761</v>
      </c>
      <c r="W209" s="2" t="s">
        <v>762</v>
      </c>
      <c r="X209" s="44"/>
      <c r="Y209" s="44"/>
      <c r="AA209" s="14"/>
    </row>
    <row r="210" spans="2:27" s="2" customFormat="1" ht="15" customHeight="1" x14ac:dyDescent="0.25">
      <c r="B210" s="1"/>
      <c r="C210" s="11"/>
      <c r="D210" s="27">
        <v>43336</v>
      </c>
      <c r="E210" s="9"/>
      <c r="F210" s="9"/>
      <c r="G210" s="9">
        <v>3400000</v>
      </c>
      <c r="H210" s="2">
        <v>123</v>
      </c>
      <c r="I210" s="12"/>
      <c r="K210" s="12"/>
      <c r="L210" s="2">
        <v>995</v>
      </c>
      <c r="P210" s="12" t="s">
        <v>1315</v>
      </c>
      <c r="Q210" s="1"/>
      <c r="R210" s="12" t="s">
        <v>1316</v>
      </c>
      <c r="S210" s="12"/>
      <c r="T210" s="3">
        <v>32</v>
      </c>
      <c r="U210" s="3"/>
      <c r="V210" s="2" t="s">
        <v>758</v>
      </c>
      <c r="W210" s="2" t="s">
        <v>759</v>
      </c>
      <c r="X210" s="44"/>
      <c r="Y210" s="44"/>
      <c r="AA210" s="14"/>
    </row>
    <row r="211" spans="2:27" s="2" customFormat="1" ht="15" customHeight="1" x14ac:dyDescent="0.25">
      <c r="B211" s="1"/>
      <c r="C211" s="11"/>
      <c r="D211" s="27">
        <v>43336</v>
      </c>
      <c r="E211" s="9"/>
      <c r="F211" s="9"/>
      <c r="G211" s="9"/>
      <c r="H211" s="2">
        <v>124</v>
      </c>
      <c r="I211" s="12"/>
      <c r="K211" s="12"/>
      <c r="L211" s="2">
        <v>1592</v>
      </c>
      <c r="P211" s="12" t="s">
        <v>1315</v>
      </c>
      <c r="Q211" s="1"/>
      <c r="R211" s="12" t="s">
        <v>1319</v>
      </c>
      <c r="S211" s="12"/>
      <c r="T211" s="3">
        <v>980</v>
      </c>
      <c r="U211" s="3"/>
      <c r="V211" s="2" t="s">
        <v>766</v>
      </c>
      <c r="W211" s="2" t="s">
        <v>767</v>
      </c>
      <c r="X211" s="44"/>
      <c r="Y211" s="44"/>
      <c r="AA211" s="14"/>
    </row>
    <row r="212" spans="2:27" s="2" customFormat="1" ht="15" customHeight="1" x14ac:dyDescent="0.25">
      <c r="B212" s="1"/>
      <c r="C212" s="11"/>
      <c r="D212" s="27">
        <v>43341</v>
      </c>
      <c r="E212" s="9"/>
      <c r="F212" s="9"/>
      <c r="G212" s="9">
        <v>1700000</v>
      </c>
      <c r="H212" s="2">
        <v>4</v>
      </c>
      <c r="I212" s="12"/>
      <c r="K212" s="12"/>
      <c r="L212" s="2">
        <v>2628</v>
      </c>
      <c r="P212" s="12" t="s">
        <v>1315</v>
      </c>
      <c r="Q212" s="1"/>
      <c r="R212" s="12" t="s">
        <v>1319</v>
      </c>
      <c r="S212" s="12"/>
      <c r="T212" s="3">
        <v>16081</v>
      </c>
      <c r="U212" s="3"/>
      <c r="V212" s="2" t="s">
        <v>768</v>
      </c>
      <c r="W212" s="2" t="s">
        <v>769</v>
      </c>
      <c r="X212" s="44"/>
      <c r="Y212" s="44"/>
      <c r="AA212" s="14"/>
    </row>
    <row r="213" spans="2:27" s="2" customFormat="1" ht="15" customHeight="1" x14ac:dyDescent="0.25">
      <c r="B213" s="1"/>
      <c r="C213" s="11"/>
      <c r="D213" s="27">
        <v>43343</v>
      </c>
      <c r="E213" s="9"/>
      <c r="F213" s="9"/>
      <c r="G213" s="9">
        <v>530000</v>
      </c>
      <c r="H213" s="2">
        <v>14</v>
      </c>
      <c r="I213" s="12"/>
      <c r="K213" s="12"/>
      <c r="L213" s="2">
        <v>773</v>
      </c>
      <c r="P213" s="12" t="s">
        <v>1315</v>
      </c>
      <c r="Q213" s="1"/>
      <c r="R213" s="12" t="s">
        <v>1319</v>
      </c>
      <c r="S213" s="12"/>
      <c r="T213" s="3">
        <v>9115</v>
      </c>
      <c r="U213" s="3"/>
      <c r="V213" s="2" t="s">
        <v>770</v>
      </c>
      <c r="W213" s="2" t="s">
        <v>771</v>
      </c>
      <c r="X213" s="44"/>
      <c r="Y213" s="44"/>
      <c r="AA213" s="14"/>
    </row>
    <row r="214" spans="2:27" s="2" customFormat="1" ht="15" customHeight="1" x14ac:dyDescent="0.25">
      <c r="B214" s="1"/>
      <c r="C214" s="11"/>
      <c r="D214" s="27">
        <v>43346</v>
      </c>
      <c r="E214" s="9"/>
      <c r="F214" s="9"/>
      <c r="G214" s="9">
        <v>1200000</v>
      </c>
      <c r="H214" s="2">
        <v>94</v>
      </c>
      <c r="I214" s="12"/>
      <c r="K214" s="12"/>
      <c r="L214" s="2">
        <f>10000*3684.0955</f>
        <v>36840955</v>
      </c>
      <c r="M214" s="35"/>
      <c r="P214" s="12" t="s">
        <v>1317</v>
      </c>
      <c r="Q214" s="1"/>
      <c r="R214" s="12" t="s">
        <v>1319</v>
      </c>
      <c r="S214" s="12"/>
      <c r="T214" s="3" t="s">
        <v>774</v>
      </c>
      <c r="U214" s="3"/>
      <c r="V214" s="2" t="s">
        <v>772</v>
      </c>
      <c r="W214" s="2" t="s">
        <v>773</v>
      </c>
      <c r="X214" s="44"/>
      <c r="Y214" s="44"/>
      <c r="AA214" s="14"/>
    </row>
    <row r="215" spans="2:27" s="2" customFormat="1" ht="15" customHeight="1" x14ac:dyDescent="0.25">
      <c r="B215" s="1"/>
      <c r="C215" s="11"/>
      <c r="D215" s="27">
        <v>43349</v>
      </c>
      <c r="E215" s="9"/>
      <c r="F215" s="9"/>
      <c r="G215" s="9">
        <v>215000</v>
      </c>
      <c r="H215" s="2">
        <v>14</v>
      </c>
      <c r="I215" s="12"/>
      <c r="K215" s="12"/>
      <c r="L215" s="2">
        <v>1047</v>
      </c>
      <c r="P215" s="12" t="s">
        <v>1315</v>
      </c>
      <c r="Q215" s="1"/>
      <c r="R215" s="12" t="s">
        <v>1319</v>
      </c>
      <c r="S215" s="12"/>
      <c r="T215" s="3">
        <v>7725</v>
      </c>
      <c r="U215" s="3"/>
      <c r="V215" s="2" t="s">
        <v>775</v>
      </c>
      <c r="W215" s="2" t="s">
        <v>776</v>
      </c>
      <c r="X215" s="44"/>
      <c r="Y215" s="44"/>
      <c r="AA215" s="14"/>
    </row>
    <row r="216" spans="2:27" s="2" customFormat="1" ht="15" customHeight="1" x14ac:dyDescent="0.25">
      <c r="B216" s="1"/>
      <c r="C216" s="11"/>
      <c r="D216" s="27">
        <v>43349</v>
      </c>
      <c r="E216" s="9"/>
      <c r="F216" s="9"/>
      <c r="G216" s="9">
        <v>285000</v>
      </c>
      <c r="H216" s="2">
        <v>25</v>
      </c>
      <c r="I216" s="12"/>
      <c r="K216" s="12"/>
      <c r="L216" s="2">
        <v>483</v>
      </c>
      <c r="P216" s="12" t="s">
        <v>1315</v>
      </c>
      <c r="Q216" s="1"/>
      <c r="R216" s="12" t="s">
        <v>1319</v>
      </c>
      <c r="S216" s="12"/>
      <c r="T216" s="3">
        <v>10323</v>
      </c>
      <c r="U216" s="3"/>
      <c r="V216" s="2" t="s">
        <v>777</v>
      </c>
      <c r="W216" s="2" t="s">
        <v>778</v>
      </c>
      <c r="X216" s="44"/>
      <c r="Y216" s="44"/>
      <c r="AA216" s="14"/>
    </row>
    <row r="217" spans="2:27" s="2" customFormat="1" ht="15" customHeight="1" x14ac:dyDescent="0.25">
      <c r="B217" s="1"/>
      <c r="C217" s="11"/>
      <c r="D217" s="27">
        <v>43350</v>
      </c>
      <c r="E217" s="9"/>
      <c r="F217" s="9"/>
      <c r="G217" s="9">
        <v>225000</v>
      </c>
      <c r="H217" s="2">
        <v>90</v>
      </c>
      <c r="I217" s="12"/>
      <c r="K217" s="12"/>
      <c r="L217" s="2">
        <v>1044</v>
      </c>
      <c r="P217" s="12" t="s">
        <v>1315</v>
      </c>
      <c r="Q217" s="1"/>
      <c r="R217" s="12" t="s">
        <v>1319</v>
      </c>
      <c r="S217" s="12"/>
      <c r="T217" s="3">
        <v>12204</v>
      </c>
      <c r="U217" s="3"/>
      <c r="V217" s="2" t="s">
        <v>779</v>
      </c>
      <c r="W217" s="2" t="s">
        <v>780</v>
      </c>
      <c r="X217" s="44"/>
      <c r="Y217" s="44"/>
      <c r="AA217" s="14"/>
    </row>
    <row r="218" spans="2:27" s="2" customFormat="1" ht="15" customHeight="1" x14ac:dyDescent="0.25">
      <c r="B218" s="1"/>
      <c r="C218" s="11"/>
      <c r="D218" s="27">
        <v>43350</v>
      </c>
      <c r="E218" s="9"/>
      <c r="F218" s="9"/>
      <c r="G218" s="9">
        <v>315000</v>
      </c>
      <c r="H218" s="2">
        <v>90</v>
      </c>
      <c r="I218" s="12"/>
      <c r="K218" s="12"/>
      <c r="L218" s="2">
        <v>280</v>
      </c>
      <c r="P218" s="12" t="s">
        <v>1315</v>
      </c>
      <c r="Q218" s="1"/>
      <c r="R218" s="12" t="s">
        <v>1319</v>
      </c>
      <c r="S218" s="12"/>
      <c r="T218" s="3">
        <v>714</v>
      </c>
      <c r="U218" s="3"/>
      <c r="V218" s="2" t="s">
        <v>781</v>
      </c>
      <c r="W218" s="2" t="s">
        <v>782</v>
      </c>
      <c r="X218" s="44"/>
      <c r="Y218" s="44"/>
      <c r="AA218" s="14"/>
    </row>
    <row r="219" spans="2:27" s="2" customFormat="1" ht="15" customHeight="1" x14ac:dyDescent="0.25">
      <c r="B219" s="1"/>
      <c r="C219" s="11"/>
      <c r="D219" s="27">
        <v>43354</v>
      </c>
      <c r="E219" s="9"/>
      <c r="F219" s="9"/>
      <c r="G219" s="9">
        <v>1350000</v>
      </c>
      <c r="H219" s="2">
        <v>90</v>
      </c>
      <c r="I219" s="12"/>
      <c r="K219" s="12"/>
      <c r="L219" s="2">
        <v>3853</v>
      </c>
      <c r="P219" s="12" t="s">
        <v>1315</v>
      </c>
      <c r="Q219" s="1"/>
      <c r="R219" s="12" t="s">
        <v>1319</v>
      </c>
      <c r="S219" s="12"/>
      <c r="T219" s="3">
        <v>11371</v>
      </c>
      <c r="U219" s="3"/>
      <c r="V219" s="2" t="s">
        <v>580</v>
      </c>
      <c r="W219" s="2" t="s">
        <v>783</v>
      </c>
      <c r="X219" s="44"/>
      <c r="Y219" s="44"/>
      <c r="AA219" s="14"/>
    </row>
    <row r="220" spans="2:27" s="2" customFormat="1" ht="15" customHeight="1" x14ac:dyDescent="0.25">
      <c r="B220" s="1"/>
      <c r="C220" s="11"/>
      <c r="D220" s="27">
        <v>43354</v>
      </c>
      <c r="E220" s="9"/>
      <c r="F220" s="9"/>
      <c r="G220" s="9">
        <v>290000</v>
      </c>
      <c r="H220" s="2">
        <v>90</v>
      </c>
      <c r="I220" s="12"/>
      <c r="K220" s="12"/>
      <c r="L220" s="2">
        <v>1957</v>
      </c>
      <c r="P220" s="12" t="s">
        <v>1315</v>
      </c>
      <c r="Q220" s="1"/>
      <c r="R220" s="12" t="s">
        <v>1319</v>
      </c>
      <c r="S220" s="12"/>
      <c r="T220" s="3">
        <v>1012</v>
      </c>
      <c r="U220" s="3"/>
      <c r="V220" s="2" t="s">
        <v>784</v>
      </c>
      <c r="W220" s="2" t="s">
        <v>785</v>
      </c>
      <c r="X220" s="44"/>
      <c r="Y220" s="44"/>
      <c r="AA220" s="14"/>
    </row>
    <row r="221" spans="2:27" s="2" customFormat="1" ht="15" customHeight="1" x14ac:dyDescent="0.25">
      <c r="B221" s="1"/>
      <c r="C221" s="11"/>
      <c r="D221" s="27">
        <v>43355</v>
      </c>
      <c r="E221" s="9"/>
      <c r="F221" s="9"/>
      <c r="G221" s="9">
        <v>750000</v>
      </c>
      <c r="H221" s="2">
        <v>95</v>
      </c>
      <c r="I221" s="12"/>
      <c r="K221" s="12"/>
      <c r="L221" s="2">
        <v>786</v>
      </c>
      <c r="P221" s="12" t="s">
        <v>1315</v>
      </c>
      <c r="Q221" s="1"/>
      <c r="R221" s="12" t="s">
        <v>1319</v>
      </c>
      <c r="S221" s="12"/>
      <c r="T221" s="3">
        <v>4369</v>
      </c>
      <c r="U221" s="3"/>
      <c r="V221" s="2" t="s">
        <v>787</v>
      </c>
      <c r="W221" s="2" t="s">
        <v>788</v>
      </c>
      <c r="X221" s="44"/>
      <c r="Y221" s="44"/>
      <c r="AA221" s="14"/>
    </row>
    <row r="222" spans="2:27" s="2" customFormat="1" ht="15" customHeight="1" x14ac:dyDescent="0.25">
      <c r="B222" s="1"/>
      <c r="C222" s="11"/>
      <c r="D222" s="27">
        <v>43357</v>
      </c>
      <c r="E222" s="9"/>
      <c r="F222" s="9"/>
      <c r="G222" s="9"/>
      <c r="H222" s="2">
        <v>4</v>
      </c>
      <c r="I222" s="12"/>
      <c r="K222" s="12"/>
      <c r="L222" s="2">
        <v>531</v>
      </c>
      <c r="P222" s="12" t="s">
        <v>1315</v>
      </c>
      <c r="Q222" s="1"/>
      <c r="R222" s="12" t="s">
        <v>1316</v>
      </c>
      <c r="S222" s="12"/>
      <c r="T222" s="3">
        <v>3214</v>
      </c>
      <c r="U222" s="3"/>
      <c r="V222" s="2" t="s">
        <v>505</v>
      </c>
      <c r="W222" s="2" t="s">
        <v>789</v>
      </c>
      <c r="X222" s="44"/>
      <c r="Y222" s="44"/>
      <c r="AA222" s="14"/>
    </row>
    <row r="223" spans="2:27" s="2" customFormat="1" ht="15" customHeight="1" x14ac:dyDescent="0.25">
      <c r="B223" s="1"/>
      <c r="C223" s="11"/>
      <c r="D223" s="27">
        <v>43357</v>
      </c>
      <c r="E223" s="9"/>
      <c r="F223" s="9"/>
      <c r="G223" s="9"/>
      <c r="H223" s="2">
        <v>13</v>
      </c>
      <c r="I223" s="12"/>
      <c r="K223" s="12"/>
      <c r="L223" s="2">
        <v>3613</v>
      </c>
      <c r="P223" s="12" t="s">
        <v>1315</v>
      </c>
      <c r="Q223" s="1"/>
      <c r="R223" s="12" t="s">
        <v>1316</v>
      </c>
      <c r="S223" s="12"/>
      <c r="T223" s="3">
        <v>459</v>
      </c>
      <c r="U223" s="3"/>
      <c r="V223" s="2" t="s">
        <v>790</v>
      </c>
      <c r="W223" s="2" t="s">
        <v>755</v>
      </c>
      <c r="X223" s="44"/>
      <c r="Y223" s="44"/>
      <c r="AA223" s="14"/>
    </row>
    <row r="224" spans="2:27" s="2" customFormat="1" ht="15" customHeight="1" x14ac:dyDescent="0.25">
      <c r="B224" s="1"/>
      <c r="C224" s="11"/>
      <c r="D224" s="27">
        <v>43357</v>
      </c>
      <c r="E224" s="9"/>
      <c r="F224" s="9"/>
      <c r="G224" s="9">
        <v>280000</v>
      </c>
      <c r="H224" s="2">
        <v>13</v>
      </c>
      <c r="I224" s="12"/>
      <c r="K224" s="12"/>
      <c r="L224" s="2">
        <v>3613</v>
      </c>
      <c r="P224" s="12" t="s">
        <v>1315</v>
      </c>
      <c r="Q224" s="1"/>
      <c r="R224" s="12" t="s">
        <v>1319</v>
      </c>
      <c r="S224" s="12"/>
      <c r="T224" s="3">
        <v>459</v>
      </c>
      <c r="U224" s="3"/>
      <c r="V224" s="2" t="s">
        <v>790</v>
      </c>
      <c r="W224" s="2" t="s">
        <v>791</v>
      </c>
      <c r="X224" s="44"/>
      <c r="Y224" s="44"/>
      <c r="AA224" s="14"/>
    </row>
    <row r="225" spans="2:27" s="2" customFormat="1" ht="15" customHeight="1" x14ac:dyDescent="0.25">
      <c r="B225" s="1"/>
      <c r="C225" s="11"/>
      <c r="D225" s="27">
        <v>43360</v>
      </c>
      <c r="E225" s="9"/>
      <c r="F225" s="9"/>
      <c r="G225" s="9">
        <v>435000</v>
      </c>
      <c r="H225" s="2">
        <v>95</v>
      </c>
      <c r="I225" s="12"/>
      <c r="K225" s="12"/>
      <c r="L225" s="2">
        <v>793</v>
      </c>
      <c r="P225" s="12" t="s">
        <v>1315</v>
      </c>
      <c r="Q225" s="1"/>
      <c r="R225" s="12" t="s">
        <v>1319</v>
      </c>
      <c r="S225" s="12"/>
      <c r="T225" s="3">
        <v>4210</v>
      </c>
      <c r="U225" s="3"/>
      <c r="V225" s="2" t="s">
        <v>792</v>
      </c>
      <c r="W225" s="2" t="s">
        <v>793</v>
      </c>
      <c r="X225" s="44"/>
      <c r="Y225" s="44"/>
      <c r="AA225" s="14"/>
    </row>
    <row r="226" spans="2:27" s="2" customFormat="1" ht="15" customHeight="1" x14ac:dyDescent="0.25">
      <c r="B226" s="1"/>
      <c r="C226" s="11"/>
      <c r="D226" s="27">
        <v>43362</v>
      </c>
      <c r="E226" s="9"/>
      <c r="F226" s="9"/>
      <c r="G226" s="9"/>
      <c r="H226" s="2">
        <v>14</v>
      </c>
      <c r="I226" s="12"/>
      <c r="K226" s="12"/>
      <c r="L226" s="2">
        <v>800</v>
      </c>
      <c r="P226" s="12" t="s">
        <v>1315</v>
      </c>
      <c r="Q226" s="1"/>
      <c r="R226" s="12" t="s">
        <v>1316</v>
      </c>
      <c r="S226" s="12"/>
      <c r="T226" s="3">
        <v>8459</v>
      </c>
      <c r="U226" s="3"/>
      <c r="V226" s="2" t="s">
        <v>505</v>
      </c>
      <c r="W226" s="2" t="s">
        <v>794</v>
      </c>
      <c r="X226" s="44"/>
      <c r="Y226" s="44"/>
      <c r="AA226" s="14"/>
    </row>
    <row r="227" spans="2:27" s="2" customFormat="1" ht="15" customHeight="1" x14ac:dyDescent="0.25">
      <c r="B227" s="1"/>
      <c r="C227" s="11"/>
      <c r="D227" s="27">
        <v>43362</v>
      </c>
      <c r="E227" s="9"/>
      <c r="F227" s="9"/>
      <c r="G227" s="9">
        <v>400000</v>
      </c>
      <c r="H227" s="2">
        <v>94</v>
      </c>
      <c r="I227" s="12"/>
      <c r="K227" s="12"/>
      <c r="L227" s="2">
        <f>10000*16.0818</f>
        <v>160818</v>
      </c>
      <c r="M227" s="35"/>
      <c r="P227" s="12" t="s">
        <v>1317</v>
      </c>
      <c r="Q227" s="1"/>
      <c r="R227" s="12" t="s">
        <v>1319</v>
      </c>
      <c r="S227" s="12"/>
      <c r="T227" s="3" t="s">
        <v>795</v>
      </c>
      <c r="U227" s="3"/>
      <c r="V227" s="2" t="s">
        <v>796</v>
      </c>
      <c r="W227" s="2" t="s">
        <v>797</v>
      </c>
      <c r="X227" s="44"/>
      <c r="Y227" s="44"/>
      <c r="AA227" s="14"/>
    </row>
    <row r="228" spans="2:27" s="2" customFormat="1" ht="15" customHeight="1" x14ac:dyDescent="0.25">
      <c r="B228" s="1"/>
      <c r="C228" s="11"/>
      <c r="D228" s="27">
        <v>43367</v>
      </c>
      <c r="E228" s="9"/>
      <c r="F228" s="9"/>
      <c r="G228" s="9">
        <v>100000</v>
      </c>
      <c r="H228" s="2">
        <v>100</v>
      </c>
      <c r="I228" s="12"/>
      <c r="K228" s="12"/>
      <c r="L228" s="2">
        <f>10000*1611.3514</f>
        <v>16113514</v>
      </c>
      <c r="M228" s="35"/>
      <c r="P228" s="12" t="s">
        <v>1317</v>
      </c>
      <c r="Q228" s="1"/>
      <c r="R228" s="12" t="s">
        <v>1316</v>
      </c>
      <c r="S228" s="12"/>
      <c r="T228" s="3" t="s">
        <v>798</v>
      </c>
      <c r="U228" s="3"/>
      <c r="V228" s="2" t="s">
        <v>799</v>
      </c>
      <c r="W228" s="2" t="s">
        <v>800</v>
      </c>
      <c r="X228" s="44"/>
      <c r="Y228" s="44"/>
      <c r="AA228" s="14"/>
    </row>
    <row r="229" spans="2:27" s="2" customFormat="1" ht="15" customHeight="1" x14ac:dyDescent="0.25">
      <c r="B229" s="1"/>
      <c r="C229" s="11"/>
      <c r="D229" s="27">
        <v>43367</v>
      </c>
      <c r="E229" s="9"/>
      <c r="F229" s="9"/>
      <c r="G229" s="9"/>
      <c r="H229" s="2">
        <v>90</v>
      </c>
      <c r="I229" s="12"/>
      <c r="K229" s="12"/>
      <c r="L229" s="2">
        <v>896</v>
      </c>
      <c r="P229" s="12" t="s">
        <v>1315</v>
      </c>
      <c r="Q229" s="1"/>
      <c r="R229" s="12" t="s">
        <v>1316</v>
      </c>
      <c r="S229" s="12"/>
      <c r="T229" s="3">
        <v>1130</v>
      </c>
      <c r="U229" s="3"/>
      <c r="V229" s="2" t="s">
        <v>801</v>
      </c>
      <c r="W229" s="2" t="s">
        <v>802</v>
      </c>
      <c r="X229" s="44"/>
      <c r="Y229" s="44"/>
      <c r="AA229" s="14"/>
    </row>
    <row r="230" spans="2:27" s="2" customFormat="1" ht="15" customHeight="1" x14ac:dyDescent="0.25">
      <c r="B230" s="1"/>
      <c r="C230" s="11"/>
      <c r="D230" s="27">
        <v>43367</v>
      </c>
      <c r="E230" s="9"/>
      <c r="F230" s="9"/>
      <c r="G230" s="9">
        <v>1200000</v>
      </c>
      <c r="H230" s="2">
        <v>29</v>
      </c>
      <c r="I230" s="12"/>
      <c r="K230" s="12"/>
      <c r="L230" s="2">
        <f>10000*8.2947</f>
        <v>82947</v>
      </c>
      <c r="M230" s="35"/>
      <c r="P230" s="12" t="s">
        <v>1317</v>
      </c>
      <c r="Q230" s="1"/>
      <c r="R230" s="12" t="s">
        <v>1319</v>
      </c>
      <c r="S230" s="12"/>
      <c r="T230" s="3" t="s">
        <v>803</v>
      </c>
      <c r="U230" s="3"/>
      <c r="V230" s="2" t="s">
        <v>804</v>
      </c>
      <c r="W230" s="2" t="s">
        <v>805</v>
      </c>
      <c r="X230" s="44"/>
      <c r="Y230" s="44"/>
      <c r="AA230" s="14"/>
    </row>
    <row r="231" spans="2:27" s="2" customFormat="1" ht="15" customHeight="1" x14ac:dyDescent="0.25">
      <c r="B231" s="1"/>
      <c r="C231" s="11"/>
      <c r="D231" s="27">
        <v>43367</v>
      </c>
      <c r="E231" s="9"/>
      <c r="F231" s="9"/>
      <c r="G231" s="9">
        <v>90000</v>
      </c>
      <c r="H231" s="2">
        <v>25</v>
      </c>
      <c r="I231" s="12"/>
      <c r="K231" s="12"/>
      <c r="L231" s="2">
        <v>1658</v>
      </c>
      <c r="P231" s="12" t="s">
        <v>1315</v>
      </c>
      <c r="Q231" s="1"/>
      <c r="R231" s="12" t="s">
        <v>1316</v>
      </c>
      <c r="S231" s="12"/>
      <c r="T231" s="3">
        <v>8124</v>
      </c>
      <c r="U231" s="3"/>
      <c r="V231" s="2" t="s">
        <v>806</v>
      </c>
      <c r="W231" s="2" t="s">
        <v>807</v>
      </c>
      <c r="X231" s="44"/>
      <c r="Y231" s="44"/>
      <c r="AA231" s="14"/>
    </row>
    <row r="232" spans="2:27" s="2" customFormat="1" ht="15" customHeight="1" x14ac:dyDescent="0.25">
      <c r="B232" s="1"/>
      <c r="C232" s="11"/>
      <c r="D232" s="27">
        <v>43367</v>
      </c>
      <c r="E232" s="9"/>
      <c r="F232" s="9"/>
      <c r="G232" s="9">
        <v>290000</v>
      </c>
      <c r="H232" s="2">
        <v>94</v>
      </c>
      <c r="I232" s="12"/>
      <c r="K232" s="12"/>
      <c r="L232" s="2">
        <f>10000*5.3549</f>
        <v>53549</v>
      </c>
      <c r="M232" s="35"/>
      <c r="P232" s="12" t="s">
        <v>1317</v>
      </c>
      <c r="Q232" s="1"/>
      <c r="R232" s="12" t="s">
        <v>1319</v>
      </c>
      <c r="S232" s="12"/>
      <c r="T232" s="3" t="s">
        <v>808</v>
      </c>
      <c r="U232" s="3"/>
      <c r="V232" s="2" t="s">
        <v>809</v>
      </c>
      <c r="W232" s="2" t="s">
        <v>810</v>
      </c>
      <c r="X232" s="44"/>
      <c r="Y232" s="44"/>
      <c r="AA232" s="14"/>
    </row>
    <row r="233" spans="2:27" s="2" customFormat="1" ht="15" customHeight="1" x14ac:dyDescent="0.25">
      <c r="B233" s="1"/>
      <c r="C233" s="11"/>
      <c r="D233" s="27">
        <v>43369</v>
      </c>
      <c r="E233" s="9"/>
      <c r="F233" s="9"/>
      <c r="G233" s="9">
        <v>340000</v>
      </c>
      <c r="H233" s="2">
        <v>14</v>
      </c>
      <c r="I233" s="12"/>
      <c r="K233" s="12"/>
      <c r="L233" s="2">
        <v>1773</v>
      </c>
      <c r="P233" s="12" t="s">
        <v>1315</v>
      </c>
      <c r="Q233" s="1"/>
      <c r="R233" s="12" t="s">
        <v>1319</v>
      </c>
      <c r="S233" s="12"/>
      <c r="T233" s="3">
        <v>22762</v>
      </c>
      <c r="U233" s="3"/>
      <c r="V233" s="2" t="s">
        <v>811</v>
      </c>
      <c r="W233" s="2" t="s">
        <v>812</v>
      </c>
      <c r="X233" s="44"/>
      <c r="Y233" s="44"/>
      <c r="AA233" s="14"/>
    </row>
    <row r="234" spans="2:27" s="2" customFormat="1" ht="15" customHeight="1" x14ac:dyDescent="0.25">
      <c r="B234" s="1"/>
      <c r="C234" s="11"/>
      <c r="D234" s="27">
        <v>43369</v>
      </c>
      <c r="E234" s="9"/>
      <c r="F234" s="9"/>
      <c r="G234" s="9">
        <v>625000</v>
      </c>
      <c r="H234" s="2">
        <v>25</v>
      </c>
      <c r="I234" s="12"/>
      <c r="K234" s="12"/>
      <c r="L234" s="2">
        <v>704</v>
      </c>
      <c r="P234" s="12" t="s">
        <v>1315</v>
      </c>
      <c r="Q234" s="1"/>
      <c r="R234" s="12" t="s">
        <v>1319</v>
      </c>
      <c r="S234" s="12"/>
      <c r="T234" s="3">
        <v>5187</v>
      </c>
      <c r="U234" s="3"/>
      <c r="V234" s="2" t="s">
        <v>813</v>
      </c>
      <c r="W234" s="2" t="s">
        <v>814</v>
      </c>
      <c r="X234" s="44"/>
      <c r="Y234" s="44"/>
      <c r="AA234" s="14"/>
    </row>
    <row r="235" spans="2:27" s="2" customFormat="1" ht="15" customHeight="1" x14ac:dyDescent="0.25">
      <c r="B235" s="1"/>
      <c r="C235" s="11"/>
      <c r="D235" s="27">
        <v>43376</v>
      </c>
      <c r="E235" s="9"/>
      <c r="F235" s="9"/>
      <c r="G235" s="9">
        <v>65000</v>
      </c>
      <c r="H235" s="2">
        <v>125</v>
      </c>
      <c r="I235" s="12"/>
      <c r="K235" s="12"/>
      <c r="L235" s="2">
        <v>2615</v>
      </c>
      <c r="P235" s="12" t="s">
        <v>1315</v>
      </c>
      <c r="Q235" s="1"/>
      <c r="R235" s="12" t="s">
        <v>1316</v>
      </c>
      <c r="S235" s="12"/>
      <c r="T235" s="3">
        <v>890</v>
      </c>
      <c r="U235" s="3"/>
      <c r="V235" s="2" t="s">
        <v>816</v>
      </c>
      <c r="W235" s="2" t="s">
        <v>817</v>
      </c>
      <c r="X235" s="44"/>
      <c r="Y235" s="44"/>
      <c r="AA235" s="14"/>
    </row>
    <row r="236" spans="2:27" s="2" customFormat="1" ht="15" customHeight="1" x14ac:dyDescent="0.25">
      <c r="B236" s="1"/>
      <c r="C236" s="11"/>
      <c r="D236" s="27">
        <v>43377</v>
      </c>
      <c r="E236" s="9"/>
      <c r="F236" s="9"/>
      <c r="G236" s="9">
        <v>304000</v>
      </c>
      <c r="H236" s="2">
        <v>90</v>
      </c>
      <c r="I236" s="12"/>
      <c r="K236" s="12"/>
      <c r="L236" s="2">
        <v>876</v>
      </c>
      <c r="P236" s="12" t="s">
        <v>1315</v>
      </c>
      <c r="Q236" s="1"/>
      <c r="R236" s="12" t="s">
        <v>1319</v>
      </c>
      <c r="S236" s="12"/>
      <c r="T236" s="3">
        <v>8888</v>
      </c>
      <c r="U236" s="3"/>
      <c r="V236" s="2" t="s">
        <v>396</v>
      </c>
      <c r="W236" s="2" t="s">
        <v>818</v>
      </c>
      <c r="X236" s="44"/>
      <c r="Y236" s="44"/>
      <c r="AA236" s="14"/>
    </row>
    <row r="237" spans="2:27" s="2" customFormat="1" ht="15" customHeight="1" x14ac:dyDescent="0.25">
      <c r="B237" s="1"/>
      <c r="C237" s="11"/>
      <c r="D237" s="27">
        <v>43377</v>
      </c>
      <c r="E237" s="9"/>
      <c r="F237" s="9"/>
      <c r="G237" s="9">
        <v>275000</v>
      </c>
      <c r="H237" s="2">
        <v>95</v>
      </c>
      <c r="I237" s="12"/>
      <c r="K237" s="12"/>
      <c r="L237" s="2">
        <v>779</v>
      </c>
      <c r="P237" s="12" t="s">
        <v>1315</v>
      </c>
      <c r="Q237" s="1"/>
      <c r="R237" s="12" t="s">
        <v>1319</v>
      </c>
      <c r="S237" s="12"/>
      <c r="T237" s="3">
        <v>1467</v>
      </c>
      <c r="U237" s="3"/>
      <c r="V237" s="2" t="s">
        <v>819</v>
      </c>
      <c r="W237" s="2" t="s">
        <v>820</v>
      </c>
      <c r="X237" s="44"/>
      <c r="Y237" s="44"/>
      <c r="AA237" s="14"/>
    </row>
    <row r="238" spans="2:27" s="2" customFormat="1" ht="15" customHeight="1" x14ac:dyDescent="0.25">
      <c r="B238" s="1"/>
      <c r="C238" s="11"/>
      <c r="D238" s="27">
        <v>43377</v>
      </c>
      <c r="E238" s="9"/>
      <c r="F238" s="9"/>
      <c r="G238" s="9">
        <v>80000</v>
      </c>
      <c r="H238" s="2">
        <v>90</v>
      </c>
      <c r="I238" s="12"/>
      <c r="K238" s="12"/>
      <c r="L238" s="2">
        <v>1003</v>
      </c>
      <c r="P238" s="12" t="s">
        <v>1315</v>
      </c>
      <c r="Q238" s="1"/>
      <c r="R238" s="12" t="s">
        <v>1316</v>
      </c>
      <c r="S238" s="12"/>
      <c r="T238" s="3">
        <v>956</v>
      </c>
      <c r="U238" s="3"/>
      <c r="V238" s="2" t="s">
        <v>821</v>
      </c>
      <c r="W238" s="2" t="s">
        <v>822</v>
      </c>
      <c r="X238" s="44"/>
      <c r="Y238" s="44"/>
      <c r="AA238" s="14"/>
    </row>
    <row r="239" spans="2:27" s="2" customFormat="1" ht="15" customHeight="1" x14ac:dyDescent="0.25">
      <c r="B239" s="1"/>
      <c r="C239" s="11"/>
      <c r="D239" s="27">
        <v>43384</v>
      </c>
      <c r="E239" s="9"/>
      <c r="F239" s="9"/>
      <c r="G239" s="9"/>
      <c r="H239" s="2">
        <v>126</v>
      </c>
      <c r="I239" s="12"/>
      <c r="K239" s="12"/>
      <c r="L239" s="2">
        <v>896</v>
      </c>
      <c r="P239" s="12" t="s">
        <v>1315</v>
      </c>
      <c r="Q239" s="1"/>
      <c r="R239" s="12" t="s">
        <v>1316</v>
      </c>
      <c r="S239" s="12"/>
      <c r="T239" s="3">
        <v>1348</v>
      </c>
      <c r="U239" s="3"/>
      <c r="V239" s="2" t="s">
        <v>301</v>
      </c>
      <c r="W239" s="2" t="s">
        <v>824</v>
      </c>
      <c r="X239" s="44"/>
      <c r="Y239" s="44"/>
      <c r="AA239" s="14"/>
    </row>
    <row r="240" spans="2:27" s="2" customFormat="1" ht="15" customHeight="1" x14ac:dyDescent="0.25">
      <c r="B240" s="1"/>
      <c r="C240" s="11"/>
      <c r="D240" s="27">
        <v>43384</v>
      </c>
      <c r="E240" s="9"/>
      <c r="F240" s="9"/>
      <c r="G240" s="9">
        <v>665155</v>
      </c>
      <c r="H240" s="2">
        <v>94</v>
      </c>
      <c r="I240" s="12"/>
      <c r="K240" s="12"/>
      <c r="L240" s="2">
        <f>10000*23.2538</f>
        <v>232537.99999999997</v>
      </c>
      <c r="M240" s="35"/>
      <c r="P240" s="12" t="s">
        <v>1317</v>
      </c>
      <c r="Q240" s="1"/>
      <c r="R240" s="12" t="s">
        <v>1319</v>
      </c>
      <c r="S240" s="12"/>
      <c r="T240" s="3" t="s">
        <v>825</v>
      </c>
      <c r="U240" s="3"/>
      <c r="V240" s="2" t="s">
        <v>826</v>
      </c>
      <c r="W240" s="2" t="s">
        <v>827</v>
      </c>
      <c r="X240" s="49"/>
      <c r="Y240" s="49"/>
      <c r="AA240" s="14"/>
    </row>
    <row r="241" spans="2:27" s="2" customFormat="1" ht="15" customHeight="1" x14ac:dyDescent="0.25">
      <c r="B241" s="1"/>
      <c r="C241" s="11"/>
      <c r="D241" s="27">
        <v>43388</v>
      </c>
      <c r="E241" s="9"/>
      <c r="F241" s="9"/>
      <c r="G241" s="9">
        <v>100000</v>
      </c>
      <c r="H241" s="2">
        <v>127</v>
      </c>
      <c r="I241" s="12"/>
      <c r="K241" s="12"/>
      <c r="L241" s="2">
        <v>6623</v>
      </c>
      <c r="P241" s="12" t="s">
        <v>1315</v>
      </c>
      <c r="Q241" s="1"/>
      <c r="R241" s="12" t="s">
        <v>1319</v>
      </c>
      <c r="S241" s="12"/>
      <c r="T241" s="3">
        <v>2775</v>
      </c>
      <c r="U241" s="3"/>
      <c r="V241" s="2" t="s">
        <v>829</v>
      </c>
      <c r="W241" s="2" t="s">
        <v>830</v>
      </c>
      <c r="X241" s="49"/>
      <c r="Y241" s="49"/>
      <c r="AA241" s="14"/>
    </row>
    <row r="242" spans="2:27" s="2" customFormat="1" ht="15" customHeight="1" x14ac:dyDescent="0.25">
      <c r="B242" s="1"/>
      <c r="C242" s="11"/>
      <c r="D242" s="27">
        <v>43388</v>
      </c>
      <c r="E242" s="9"/>
      <c r="F242" s="9"/>
      <c r="G242" s="9">
        <v>520000</v>
      </c>
      <c r="H242" s="2">
        <v>90</v>
      </c>
      <c r="I242" s="12"/>
      <c r="K242" s="12"/>
      <c r="L242" s="2">
        <v>741</v>
      </c>
      <c r="P242" s="12" t="s">
        <v>1315</v>
      </c>
      <c r="Q242" s="1"/>
      <c r="R242" s="12" t="s">
        <v>1319</v>
      </c>
      <c r="S242" s="12"/>
      <c r="T242" s="3">
        <v>43439</v>
      </c>
      <c r="U242" s="3"/>
      <c r="V242" s="2" t="s">
        <v>831</v>
      </c>
      <c r="W242" s="2" t="s">
        <v>832</v>
      </c>
      <c r="X242" s="49"/>
      <c r="Y242" s="49"/>
      <c r="AA242" s="14"/>
    </row>
    <row r="243" spans="2:27" s="2" customFormat="1" ht="15" customHeight="1" x14ac:dyDescent="0.25">
      <c r="B243" s="1"/>
      <c r="C243" s="11"/>
      <c r="D243" s="27">
        <v>43389</v>
      </c>
      <c r="E243" s="9"/>
      <c r="F243" s="9"/>
      <c r="G243" s="9">
        <v>120000</v>
      </c>
      <c r="H243" s="2">
        <v>94</v>
      </c>
      <c r="I243" s="12"/>
      <c r="K243" s="12"/>
      <c r="L243" s="2">
        <f>10000*13.0746</f>
        <v>130746</v>
      </c>
      <c r="M243" s="35"/>
      <c r="P243" s="12" t="s">
        <v>1317</v>
      </c>
      <c r="Q243" s="1"/>
      <c r="R243" s="12" t="s">
        <v>1319</v>
      </c>
      <c r="S243" s="12"/>
      <c r="T243" s="3" t="s">
        <v>833</v>
      </c>
      <c r="U243" s="3"/>
      <c r="V243" s="2" t="s">
        <v>834</v>
      </c>
      <c r="W243" s="2" t="s">
        <v>835</v>
      </c>
      <c r="X243" s="49"/>
      <c r="Y243" s="49"/>
      <c r="AA243" s="14"/>
    </row>
    <row r="244" spans="2:27" s="2" customFormat="1" ht="15" customHeight="1" x14ac:dyDescent="0.25">
      <c r="B244" s="1"/>
      <c r="C244" s="11"/>
      <c r="D244" s="27">
        <v>43389</v>
      </c>
      <c r="E244" s="9"/>
      <c r="F244" s="9"/>
      <c r="G244" s="9">
        <v>30000</v>
      </c>
      <c r="H244" s="2">
        <v>94</v>
      </c>
      <c r="I244" s="12"/>
      <c r="K244" s="12"/>
      <c r="L244" s="2">
        <f>10000*3.6463</f>
        <v>36463</v>
      </c>
      <c r="M244" s="35"/>
      <c r="P244" s="12" t="s">
        <v>1317</v>
      </c>
      <c r="Q244" s="1"/>
      <c r="R244" s="12" t="s">
        <v>1316</v>
      </c>
      <c r="S244" s="12"/>
      <c r="T244" s="3" t="s">
        <v>836</v>
      </c>
      <c r="U244" s="3"/>
      <c r="V244" s="2" t="s">
        <v>834</v>
      </c>
      <c r="W244" s="2" t="s">
        <v>835</v>
      </c>
      <c r="X244" s="49"/>
      <c r="Y244" s="49"/>
      <c r="AA244" s="14"/>
    </row>
    <row r="245" spans="2:27" s="2" customFormat="1" ht="15" customHeight="1" x14ac:dyDescent="0.25">
      <c r="B245" s="1"/>
      <c r="C245" s="11"/>
      <c r="D245" s="27">
        <v>43389</v>
      </c>
      <c r="E245" s="9"/>
      <c r="F245" s="9"/>
      <c r="G245" s="9">
        <v>450000</v>
      </c>
      <c r="H245" s="2">
        <v>14</v>
      </c>
      <c r="I245" s="12"/>
      <c r="K245" s="12"/>
      <c r="L245" s="2">
        <v>800</v>
      </c>
      <c r="P245" s="12" t="s">
        <v>1315</v>
      </c>
      <c r="Q245" s="1"/>
      <c r="R245" s="12" t="s">
        <v>1319</v>
      </c>
      <c r="S245" s="12"/>
      <c r="T245" s="3">
        <v>5659</v>
      </c>
      <c r="U245" s="3"/>
      <c r="V245" s="2" t="s">
        <v>837</v>
      </c>
      <c r="W245" s="2" t="s">
        <v>838</v>
      </c>
      <c r="X245" s="49"/>
      <c r="Y245" s="49"/>
      <c r="AA245" s="14"/>
    </row>
    <row r="246" spans="2:27" s="2" customFormat="1" ht="15" customHeight="1" x14ac:dyDescent="0.25">
      <c r="B246" s="1"/>
      <c r="C246" s="11"/>
      <c r="D246" s="27">
        <v>43390</v>
      </c>
      <c r="E246" s="9"/>
      <c r="F246" s="9"/>
      <c r="G246" s="9">
        <v>578600</v>
      </c>
      <c r="H246" s="2">
        <v>13</v>
      </c>
      <c r="I246" s="12"/>
      <c r="K246" s="12"/>
      <c r="L246" s="2">
        <v>457</v>
      </c>
      <c r="P246" s="12" t="s">
        <v>1315</v>
      </c>
      <c r="Q246" s="1"/>
      <c r="R246" s="12" t="s">
        <v>1319</v>
      </c>
      <c r="S246" s="12"/>
      <c r="T246" s="3">
        <v>8646</v>
      </c>
      <c r="U246" s="3"/>
      <c r="V246" s="2" t="s">
        <v>166</v>
      </c>
      <c r="W246" s="2" t="s">
        <v>839</v>
      </c>
      <c r="X246" s="49"/>
      <c r="Y246" s="49"/>
      <c r="AA246" s="14"/>
    </row>
    <row r="247" spans="2:27" s="2" customFormat="1" ht="15" customHeight="1" x14ac:dyDescent="0.25">
      <c r="B247" s="1"/>
      <c r="C247" s="11"/>
      <c r="D247" s="27">
        <v>43390</v>
      </c>
      <c r="E247" s="9"/>
      <c r="F247" s="9"/>
      <c r="G247" s="9">
        <v>680000</v>
      </c>
      <c r="H247" s="2">
        <v>4</v>
      </c>
      <c r="I247" s="12"/>
      <c r="K247" s="12"/>
      <c r="L247" s="2">
        <v>2506</v>
      </c>
      <c r="P247" s="12" t="s">
        <v>1315</v>
      </c>
      <c r="Q247" s="1"/>
      <c r="R247" s="12" t="s">
        <v>1319</v>
      </c>
      <c r="S247" s="12"/>
      <c r="T247" s="3">
        <v>19875</v>
      </c>
      <c r="U247" s="3"/>
      <c r="V247" s="2" t="s">
        <v>840</v>
      </c>
      <c r="W247" s="2" t="s">
        <v>769</v>
      </c>
      <c r="X247" s="49"/>
      <c r="Y247" s="49"/>
      <c r="AA247" s="14"/>
    </row>
    <row r="248" spans="2:27" s="2" customFormat="1" ht="15" customHeight="1" x14ac:dyDescent="0.25">
      <c r="B248" s="1"/>
      <c r="C248" s="11"/>
      <c r="D248" s="27">
        <v>43395</v>
      </c>
      <c r="E248" s="9"/>
      <c r="F248" s="9"/>
      <c r="G248" s="9">
        <v>20000</v>
      </c>
      <c r="H248" s="2">
        <v>17</v>
      </c>
      <c r="I248" s="12"/>
      <c r="K248" s="12"/>
      <c r="L248" s="2">
        <v>2310</v>
      </c>
      <c r="P248" s="12" t="s">
        <v>1315</v>
      </c>
      <c r="Q248" s="1"/>
      <c r="R248" s="12" t="s">
        <v>1319</v>
      </c>
      <c r="S248" s="12"/>
      <c r="T248" s="3">
        <v>688</v>
      </c>
      <c r="U248" s="3"/>
      <c r="V248" s="2" t="s">
        <v>841</v>
      </c>
      <c r="W248" s="2" t="s">
        <v>842</v>
      </c>
      <c r="X248" s="49"/>
      <c r="Y248" s="49"/>
      <c r="AA248" s="14"/>
    </row>
    <row r="249" spans="2:27" s="2" customFormat="1" ht="15" customHeight="1" x14ac:dyDescent="0.25">
      <c r="B249" s="1"/>
      <c r="C249" s="11"/>
      <c r="D249" s="27">
        <v>43395</v>
      </c>
      <c r="E249" s="9"/>
      <c r="F249" s="9"/>
      <c r="G249" s="9">
        <v>375000</v>
      </c>
      <c r="H249" s="2">
        <v>14</v>
      </c>
      <c r="I249" s="12"/>
      <c r="K249" s="12"/>
      <c r="L249" s="2">
        <v>1433</v>
      </c>
      <c r="P249" s="12" t="s">
        <v>1315</v>
      </c>
      <c r="Q249" s="1"/>
      <c r="R249" s="12" t="s">
        <v>1319</v>
      </c>
      <c r="S249" s="12"/>
      <c r="T249" s="3">
        <v>7730</v>
      </c>
      <c r="U249" s="3"/>
      <c r="V249" s="2" t="s">
        <v>843</v>
      </c>
      <c r="W249" s="2" t="s">
        <v>844</v>
      </c>
      <c r="X249" s="49"/>
      <c r="Y249" s="49"/>
      <c r="AA249" s="14"/>
    </row>
    <row r="250" spans="2:27" s="2" customFormat="1" ht="15" customHeight="1" x14ac:dyDescent="0.25">
      <c r="B250" s="1"/>
      <c r="C250" s="11"/>
      <c r="D250" s="27">
        <v>43395</v>
      </c>
      <c r="E250" s="9"/>
      <c r="F250" s="9"/>
      <c r="G250" s="9">
        <v>350000</v>
      </c>
      <c r="H250" s="2">
        <v>14</v>
      </c>
      <c r="I250" s="12"/>
      <c r="K250" s="12"/>
      <c r="L250" s="2">
        <v>817</v>
      </c>
      <c r="P250" s="12" t="s">
        <v>1315</v>
      </c>
      <c r="Q250" s="1"/>
      <c r="R250" s="12" t="s">
        <v>1319</v>
      </c>
      <c r="S250" s="12"/>
      <c r="T250" s="3">
        <v>6263</v>
      </c>
      <c r="U250" s="3"/>
      <c r="V250" s="2" t="s">
        <v>845</v>
      </c>
      <c r="W250" s="2" t="s">
        <v>846</v>
      </c>
      <c r="X250" s="49"/>
      <c r="Y250" s="49"/>
      <c r="AA250" s="14"/>
    </row>
    <row r="251" spans="2:27" s="2" customFormat="1" ht="15" customHeight="1" x14ac:dyDescent="0.25">
      <c r="B251" s="1"/>
      <c r="C251" s="11"/>
      <c r="D251" s="27">
        <v>43396</v>
      </c>
      <c r="E251" s="9"/>
      <c r="F251" s="9"/>
      <c r="G251" s="9">
        <v>40000</v>
      </c>
      <c r="H251" s="2">
        <v>90</v>
      </c>
      <c r="I251" s="12"/>
      <c r="K251" s="12"/>
      <c r="L251" s="2">
        <v>1006</v>
      </c>
      <c r="P251" s="12" t="s">
        <v>1315</v>
      </c>
      <c r="Q251" s="1"/>
      <c r="R251" s="12" t="s">
        <v>1319</v>
      </c>
      <c r="S251" s="12"/>
      <c r="T251" s="3">
        <v>17214</v>
      </c>
      <c r="U251" s="3"/>
      <c r="V251" s="2" t="s">
        <v>847</v>
      </c>
      <c r="W251" s="2" t="s">
        <v>848</v>
      </c>
      <c r="X251" s="49"/>
      <c r="Y251" s="49"/>
      <c r="AA251" s="14"/>
    </row>
    <row r="252" spans="2:27" s="2" customFormat="1" ht="15" customHeight="1" x14ac:dyDescent="0.25">
      <c r="B252" s="1"/>
      <c r="C252" s="11"/>
      <c r="D252" s="27">
        <v>43396</v>
      </c>
      <c r="E252" s="9"/>
      <c r="F252" s="9"/>
      <c r="G252" s="9">
        <v>40000</v>
      </c>
      <c r="H252" s="2">
        <v>95</v>
      </c>
      <c r="I252" s="12"/>
      <c r="K252" s="12"/>
      <c r="L252" s="2">
        <v>1000</v>
      </c>
      <c r="P252" s="12" t="s">
        <v>1315</v>
      </c>
      <c r="Q252" s="1"/>
      <c r="R252" s="12" t="s">
        <v>1319</v>
      </c>
      <c r="S252" s="12"/>
      <c r="T252" s="3">
        <v>390</v>
      </c>
      <c r="U252" s="3"/>
      <c r="V252" s="2" t="s">
        <v>849</v>
      </c>
      <c r="W252" s="2" t="s">
        <v>850</v>
      </c>
      <c r="X252" s="49"/>
      <c r="Y252" s="49"/>
      <c r="AA252" s="14"/>
    </row>
    <row r="253" spans="2:27" s="2" customFormat="1" ht="15" customHeight="1" x14ac:dyDescent="0.25">
      <c r="B253" s="1"/>
      <c r="C253" s="11"/>
      <c r="D253" s="27">
        <v>43397</v>
      </c>
      <c r="E253" s="9"/>
      <c r="F253" s="9"/>
      <c r="G253" s="9">
        <v>597700</v>
      </c>
      <c r="H253" s="2">
        <v>92</v>
      </c>
      <c r="I253" s="12"/>
      <c r="K253" s="12"/>
      <c r="L253" s="2">
        <f>10000*2.0643</f>
        <v>20642.999999999996</v>
      </c>
      <c r="M253" s="35"/>
      <c r="P253" s="12" t="s">
        <v>1317</v>
      </c>
      <c r="Q253" s="1"/>
      <c r="R253" s="12" t="s">
        <v>1319</v>
      </c>
      <c r="S253" s="12"/>
      <c r="T253" s="3" t="s">
        <v>851</v>
      </c>
      <c r="U253" s="3"/>
      <c r="V253" s="2" t="s">
        <v>852</v>
      </c>
      <c r="W253" s="2" t="s">
        <v>853</v>
      </c>
      <c r="X253" s="44"/>
      <c r="Y253" s="44"/>
      <c r="AA253" s="14"/>
    </row>
    <row r="254" spans="2:27" s="2" customFormat="1" ht="15" customHeight="1" x14ac:dyDescent="0.25">
      <c r="B254" s="1"/>
      <c r="C254" s="11"/>
      <c r="D254" s="27">
        <v>43403</v>
      </c>
      <c r="E254" s="9"/>
      <c r="F254" s="9"/>
      <c r="G254" s="9">
        <v>150000</v>
      </c>
      <c r="H254" s="2">
        <v>4</v>
      </c>
      <c r="I254" s="12"/>
      <c r="K254" s="12"/>
      <c r="L254" s="2">
        <v>900</v>
      </c>
      <c r="P254" s="12" t="s">
        <v>1315</v>
      </c>
      <c r="Q254" s="1"/>
      <c r="R254" s="12" t="s">
        <v>1319</v>
      </c>
      <c r="S254" s="12"/>
      <c r="T254" s="3">
        <v>13810</v>
      </c>
      <c r="U254" s="3"/>
      <c r="V254" s="2" t="s">
        <v>854</v>
      </c>
      <c r="W254" s="2" t="s">
        <v>633</v>
      </c>
      <c r="X254" s="44"/>
      <c r="Y254" s="44"/>
      <c r="AA254" s="14"/>
    </row>
    <row r="255" spans="2:27" s="2" customFormat="1" ht="15" customHeight="1" x14ac:dyDescent="0.25">
      <c r="B255" s="1"/>
      <c r="C255" s="11"/>
      <c r="D255" s="27">
        <v>43403</v>
      </c>
      <c r="E255" s="9"/>
      <c r="F255" s="9"/>
      <c r="G255" s="9">
        <v>860000</v>
      </c>
      <c r="H255" s="2">
        <v>14</v>
      </c>
      <c r="I255" s="12"/>
      <c r="K255" s="12"/>
      <c r="L255" s="2">
        <v>1093</v>
      </c>
      <c r="P255" s="12" t="s">
        <v>1315</v>
      </c>
      <c r="Q255" s="1"/>
      <c r="R255" s="12" t="s">
        <v>1319</v>
      </c>
      <c r="S255" s="12"/>
      <c r="T255" s="3">
        <v>24559</v>
      </c>
      <c r="U255" s="3"/>
      <c r="V255" s="2" t="s">
        <v>855</v>
      </c>
      <c r="W255" s="2" t="s">
        <v>856</v>
      </c>
      <c r="X255" s="44"/>
      <c r="Y255" s="44"/>
      <c r="AA255" s="14"/>
    </row>
    <row r="256" spans="2:27" s="2" customFormat="1" ht="15" customHeight="1" x14ac:dyDescent="0.25">
      <c r="B256" s="1"/>
      <c r="C256" s="11"/>
      <c r="D256" s="27">
        <v>43406</v>
      </c>
      <c r="E256" s="9"/>
      <c r="F256" s="9"/>
      <c r="G256" s="9">
        <v>5000</v>
      </c>
      <c r="H256" s="2">
        <v>25</v>
      </c>
      <c r="I256" s="12"/>
      <c r="K256" s="12"/>
      <c r="L256" s="2">
        <v>1441</v>
      </c>
      <c r="P256" s="12" t="s">
        <v>1315</v>
      </c>
      <c r="Q256" s="1"/>
      <c r="R256" s="12" t="s">
        <v>1319</v>
      </c>
      <c r="S256" s="12"/>
      <c r="T256" s="3">
        <v>562</v>
      </c>
      <c r="U256" s="3"/>
      <c r="V256" s="2" t="s">
        <v>222</v>
      </c>
      <c r="W256" s="2" t="s">
        <v>857</v>
      </c>
      <c r="X256" s="44"/>
      <c r="Y256" s="44"/>
      <c r="AA256" s="14"/>
    </row>
    <row r="257" spans="2:27" s="2" customFormat="1" ht="15" customHeight="1" x14ac:dyDescent="0.25">
      <c r="B257" s="1"/>
      <c r="C257" s="11"/>
      <c r="D257" s="27">
        <v>43406</v>
      </c>
      <c r="E257" s="9"/>
      <c r="F257" s="9"/>
      <c r="G257" s="9">
        <v>500000</v>
      </c>
      <c r="H257" s="2">
        <v>14</v>
      </c>
      <c r="I257" s="12"/>
      <c r="K257" s="12"/>
      <c r="L257" s="2">
        <v>792</v>
      </c>
      <c r="P257" s="12" t="s">
        <v>1315</v>
      </c>
      <c r="Q257" s="1"/>
      <c r="R257" s="12" t="s">
        <v>1319</v>
      </c>
      <c r="S257" s="12"/>
      <c r="T257" s="3">
        <v>9441</v>
      </c>
      <c r="U257" s="3"/>
      <c r="V257" s="2" t="s">
        <v>858</v>
      </c>
      <c r="W257" s="2" t="s">
        <v>859</v>
      </c>
      <c r="X257" s="44"/>
      <c r="Y257" s="44"/>
      <c r="AA257" s="14"/>
    </row>
    <row r="258" spans="2:27" s="2" customFormat="1" ht="15" customHeight="1" x14ac:dyDescent="0.25">
      <c r="B258" s="1"/>
      <c r="C258" s="11"/>
      <c r="D258" s="27">
        <v>43406</v>
      </c>
      <c r="E258" s="9"/>
      <c r="F258" s="9"/>
      <c r="G258" s="9">
        <v>500000</v>
      </c>
      <c r="H258" s="2">
        <v>25</v>
      </c>
      <c r="I258" s="12"/>
      <c r="K258" s="12"/>
      <c r="L258" s="2">
        <v>2647</v>
      </c>
      <c r="P258" s="12" t="s">
        <v>1318</v>
      </c>
      <c r="Q258" s="1"/>
      <c r="R258" s="12" t="s">
        <v>1319</v>
      </c>
      <c r="S258" s="12"/>
      <c r="T258" s="3">
        <v>177</v>
      </c>
      <c r="U258" s="3"/>
      <c r="V258" s="2" t="s">
        <v>860</v>
      </c>
      <c r="W258" s="2" t="s">
        <v>402</v>
      </c>
      <c r="X258" s="44"/>
      <c r="Y258" s="44"/>
      <c r="AA258" s="14"/>
    </row>
    <row r="259" spans="2:27" s="2" customFormat="1" ht="15" customHeight="1" x14ac:dyDescent="0.25">
      <c r="B259" s="1"/>
      <c r="C259" s="11"/>
      <c r="D259" s="27">
        <v>43411</v>
      </c>
      <c r="E259" s="9"/>
      <c r="F259" s="9"/>
      <c r="G259" s="9">
        <v>60000</v>
      </c>
      <c r="H259" s="2">
        <v>4</v>
      </c>
      <c r="I259" s="12"/>
      <c r="K259" s="12"/>
      <c r="L259" s="2">
        <v>448</v>
      </c>
      <c r="P259" s="12" t="s">
        <v>1315</v>
      </c>
      <c r="Q259" s="1"/>
      <c r="R259" s="12" t="s">
        <v>1316</v>
      </c>
      <c r="S259" s="12"/>
      <c r="T259" s="3">
        <v>691</v>
      </c>
      <c r="U259" s="3"/>
      <c r="V259" s="2" t="s">
        <v>166</v>
      </c>
      <c r="W259" s="2" t="s">
        <v>861</v>
      </c>
      <c r="X259" s="44"/>
      <c r="Y259" s="44"/>
      <c r="AA259" s="14"/>
    </row>
    <row r="260" spans="2:27" s="2" customFormat="1" ht="15" customHeight="1" x14ac:dyDescent="0.25">
      <c r="B260" s="1"/>
      <c r="C260" s="11"/>
      <c r="D260" s="27">
        <v>43411</v>
      </c>
      <c r="E260" s="9"/>
      <c r="F260" s="9"/>
      <c r="G260" s="9">
        <v>350000</v>
      </c>
      <c r="H260" s="2">
        <v>4</v>
      </c>
      <c r="I260" s="12"/>
      <c r="K260" s="12"/>
      <c r="L260" s="2">
        <v>448</v>
      </c>
      <c r="P260" s="12" t="s">
        <v>1315</v>
      </c>
      <c r="Q260" s="1"/>
      <c r="R260" s="12" t="s">
        <v>1319</v>
      </c>
      <c r="S260" s="12"/>
      <c r="T260" s="3">
        <v>691</v>
      </c>
      <c r="U260" s="3"/>
      <c r="V260" s="2" t="s">
        <v>861</v>
      </c>
      <c r="W260" s="2" t="s">
        <v>544</v>
      </c>
      <c r="X260" s="49"/>
      <c r="Y260" s="49"/>
      <c r="AA260" s="14"/>
    </row>
    <row r="261" spans="2:27" s="2" customFormat="1" ht="15" customHeight="1" x14ac:dyDescent="0.25">
      <c r="B261" s="1"/>
      <c r="C261" s="11"/>
      <c r="D261" s="27">
        <v>43411</v>
      </c>
      <c r="E261" s="9"/>
      <c r="F261" s="9"/>
      <c r="G261" s="9"/>
      <c r="H261" s="2">
        <v>94</v>
      </c>
      <c r="I261" s="12"/>
      <c r="K261" s="12"/>
      <c r="L261" s="2">
        <f>10000*3660.974</f>
        <v>36609740</v>
      </c>
      <c r="M261" s="35"/>
      <c r="P261" s="12" t="s">
        <v>1317</v>
      </c>
      <c r="Q261" s="1"/>
      <c r="R261" s="12" t="s">
        <v>1316</v>
      </c>
      <c r="S261" s="12"/>
      <c r="T261" s="3" t="s">
        <v>862</v>
      </c>
      <c r="U261" s="3"/>
      <c r="V261" s="2" t="s">
        <v>505</v>
      </c>
      <c r="W261" s="2" t="s">
        <v>863</v>
      </c>
      <c r="X261" s="49"/>
      <c r="Y261" s="49"/>
      <c r="AA261" s="14"/>
    </row>
    <row r="262" spans="2:27" s="2" customFormat="1" ht="15" customHeight="1" x14ac:dyDescent="0.25">
      <c r="B262" s="1"/>
      <c r="C262" s="11"/>
      <c r="D262" s="27">
        <v>43411</v>
      </c>
      <c r="E262" s="9"/>
      <c r="F262" s="9"/>
      <c r="G262" s="9">
        <v>1300000</v>
      </c>
      <c r="H262" s="2">
        <v>15</v>
      </c>
      <c r="I262" s="12"/>
      <c r="K262" s="12"/>
      <c r="L262" s="2">
        <v>2545</v>
      </c>
      <c r="P262" s="12" t="s">
        <v>1315</v>
      </c>
      <c r="Q262" s="1"/>
      <c r="R262" s="12" t="s">
        <v>1319</v>
      </c>
      <c r="S262" s="12"/>
      <c r="T262" s="3">
        <v>991</v>
      </c>
      <c r="U262" s="3"/>
      <c r="V262" s="2" t="s">
        <v>864</v>
      </c>
      <c r="W262" s="2" t="s">
        <v>865</v>
      </c>
      <c r="X262" s="49"/>
      <c r="Y262" s="49"/>
      <c r="AA262" s="14"/>
    </row>
    <row r="263" spans="2:27" s="2" customFormat="1" ht="15" customHeight="1" x14ac:dyDescent="0.25">
      <c r="B263" s="1"/>
      <c r="C263" s="11"/>
      <c r="D263" s="27">
        <v>43412</v>
      </c>
      <c r="E263" s="9"/>
      <c r="F263" s="9"/>
      <c r="G263" s="9">
        <v>133000</v>
      </c>
      <c r="H263" s="2">
        <v>4</v>
      </c>
      <c r="I263" s="12"/>
      <c r="K263" s="12"/>
      <c r="L263" s="2">
        <v>1507</v>
      </c>
      <c r="P263" s="12" t="s">
        <v>1315</v>
      </c>
      <c r="Q263" s="1"/>
      <c r="R263" s="12" t="s">
        <v>1319</v>
      </c>
      <c r="S263" s="12"/>
      <c r="T263" s="3">
        <v>1188</v>
      </c>
      <c r="U263" s="3"/>
      <c r="V263" s="2" t="s">
        <v>166</v>
      </c>
      <c r="W263" s="2" t="s">
        <v>866</v>
      </c>
      <c r="X263" s="49"/>
      <c r="Y263" s="49"/>
      <c r="AA263" s="14"/>
    </row>
    <row r="264" spans="2:27" s="2" customFormat="1" ht="15" customHeight="1" x14ac:dyDescent="0.25">
      <c r="B264" s="1"/>
      <c r="C264" s="11"/>
      <c r="D264" s="27">
        <v>43412</v>
      </c>
      <c r="E264" s="9"/>
      <c r="F264" s="9"/>
      <c r="G264" s="9"/>
      <c r="H264" s="2">
        <v>93</v>
      </c>
      <c r="I264" s="12"/>
      <c r="K264" s="12"/>
      <c r="L264" s="2">
        <v>1977</v>
      </c>
      <c r="P264" s="12" t="s">
        <v>1315</v>
      </c>
      <c r="Q264" s="1"/>
      <c r="R264" s="12" t="s">
        <v>1316</v>
      </c>
      <c r="S264" s="12"/>
      <c r="T264" s="3">
        <v>266</v>
      </c>
      <c r="U264" s="3"/>
      <c r="V264" s="2" t="s">
        <v>867</v>
      </c>
      <c r="W264" s="2" t="s">
        <v>868</v>
      </c>
      <c r="X264" s="49"/>
      <c r="Y264" s="49"/>
      <c r="AA264" s="14"/>
    </row>
    <row r="265" spans="2:27" s="2" customFormat="1" ht="15" customHeight="1" x14ac:dyDescent="0.25">
      <c r="B265" s="1"/>
      <c r="C265" s="11"/>
      <c r="D265" s="27">
        <v>43413</v>
      </c>
      <c r="E265" s="9"/>
      <c r="F265" s="9"/>
      <c r="G265" s="9">
        <v>331200</v>
      </c>
      <c r="H265" s="2">
        <v>14</v>
      </c>
      <c r="I265" s="12"/>
      <c r="K265" s="12"/>
      <c r="L265" s="2">
        <v>750</v>
      </c>
      <c r="P265" s="12" t="s">
        <v>1315</v>
      </c>
      <c r="Q265" s="1"/>
      <c r="R265" s="12" t="s">
        <v>1319</v>
      </c>
      <c r="S265" s="12"/>
      <c r="T265" s="3">
        <v>13122</v>
      </c>
      <c r="U265" s="3"/>
      <c r="V265" s="2" t="s">
        <v>166</v>
      </c>
      <c r="W265" s="2" t="s">
        <v>869</v>
      </c>
      <c r="X265" s="49"/>
      <c r="Y265" s="49"/>
      <c r="AA265" s="14"/>
    </row>
    <row r="266" spans="2:27" s="2" customFormat="1" ht="15" customHeight="1" x14ac:dyDescent="0.25">
      <c r="B266" s="1"/>
      <c r="C266" s="11"/>
      <c r="D266" s="27">
        <v>43416</v>
      </c>
      <c r="E266" s="9"/>
      <c r="F266" s="9"/>
      <c r="G266" s="9">
        <v>100000</v>
      </c>
      <c r="H266" s="2">
        <v>14</v>
      </c>
      <c r="I266" s="12"/>
      <c r="K266" s="12"/>
      <c r="L266" s="2">
        <v>938</v>
      </c>
      <c r="P266" s="12" t="s">
        <v>1315</v>
      </c>
      <c r="Q266" s="1"/>
      <c r="R266" s="12" t="s">
        <v>1319</v>
      </c>
      <c r="S266" s="12"/>
      <c r="T266" s="3">
        <v>7187</v>
      </c>
      <c r="U266" s="3"/>
      <c r="V266" s="2" t="s">
        <v>870</v>
      </c>
      <c r="W266" s="2" t="s">
        <v>871</v>
      </c>
      <c r="X266" s="49"/>
      <c r="Y266" s="49"/>
      <c r="AA266" s="14"/>
    </row>
    <row r="267" spans="2:27" s="2" customFormat="1" ht="15" customHeight="1" x14ac:dyDescent="0.25">
      <c r="B267" s="1"/>
      <c r="C267" s="11"/>
      <c r="D267" s="27">
        <v>43417</v>
      </c>
      <c r="E267" s="9"/>
      <c r="F267" s="9"/>
      <c r="G267" s="9">
        <v>380000</v>
      </c>
      <c r="H267" s="2">
        <v>124</v>
      </c>
      <c r="I267" s="12"/>
      <c r="K267" s="12"/>
      <c r="L267" s="2">
        <v>1632</v>
      </c>
      <c r="P267" s="12" t="s">
        <v>1315</v>
      </c>
      <c r="Q267" s="1"/>
      <c r="R267" s="12" t="s">
        <v>1319</v>
      </c>
      <c r="S267" s="12"/>
      <c r="T267" s="3">
        <v>918</v>
      </c>
      <c r="U267" s="3"/>
      <c r="V267" s="2" t="s">
        <v>580</v>
      </c>
      <c r="W267" s="2" t="s">
        <v>872</v>
      </c>
      <c r="X267" s="49"/>
      <c r="Y267" s="49"/>
      <c r="AA267" s="14"/>
    </row>
    <row r="268" spans="2:27" s="2" customFormat="1" ht="15" customHeight="1" x14ac:dyDescent="0.25">
      <c r="B268" s="1"/>
      <c r="C268" s="11"/>
      <c r="D268" s="27">
        <v>43417</v>
      </c>
      <c r="E268" s="9"/>
      <c r="F268" s="9"/>
      <c r="G268" s="9">
        <v>260000</v>
      </c>
      <c r="H268" s="2">
        <v>95</v>
      </c>
      <c r="I268" s="12"/>
      <c r="K268" s="12"/>
      <c r="L268" s="2">
        <v>1040</v>
      </c>
      <c r="P268" s="12" t="s">
        <v>1315</v>
      </c>
      <c r="Q268" s="1"/>
      <c r="R268" s="12" t="s">
        <v>1319</v>
      </c>
      <c r="S268" s="12"/>
      <c r="T268" s="3">
        <v>886</v>
      </c>
      <c r="U268" s="3"/>
      <c r="V268" s="2" t="s">
        <v>873</v>
      </c>
      <c r="W268" s="2" t="s">
        <v>874</v>
      </c>
      <c r="X268" s="49"/>
      <c r="Y268" s="49"/>
      <c r="AA268" s="14"/>
    </row>
    <row r="269" spans="2:27" s="2" customFormat="1" ht="15" customHeight="1" x14ac:dyDescent="0.25">
      <c r="B269" s="1"/>
      <c r="C269" s="11"/>
      <c r="D269" s="27">
        <v>43417</v>
      </c>
      <c r="E269" s="9"/>
      <c r="F269" s="9"/>
      <c r="G269" s="9">
        <v>78000</v>
      </c>
      <c r="H269" s="2">
        <v>14</v>
      </c>
      <c r="I269" s="12"/>
      <c r="K269" s="12"/>
      <c r="L269" s="2">
        <v>808</v>
      </c>
      <c r="P269" s="12" t="s">
        <v>1315</v>
      </c>
      <c r="Q269" s="1"/>
      <c r="R269" s="12" t="s">
        <v>1319</v>
      </c>
      <c r="S269" s="12"/>
      <c r="T269" s="3">
        <v>12835</v>
      </c>
      <c r="U269" s="3"/>
      <c r="V269" s="2" t="s">
        <v>875</v>
      </c>
      <c r="W269" s="2" t="s">
        <v>876</v>
      </c>
      <c r="X269" s="49"/>
      <c r="Y269" s="49"/>
      <c r="AA269" s="14"/>
    </row>
    <row r="270" spans="2:27" s="2" customFormat="1" ht="15" customHeight="1" x14ac:dyDescent="0.25">
      <c r="B270" s="1"/>
      <c r="C270" s="11"/>
      <c r="D270" s="27">
        <v>43417</v>
      </c>
      <c r="E270" s="9"/>
      <c r="F270" s="9"/>
      <c r="G270" s="9">
        <v>150000</v>
      </c>
      <c r="H270" s="2">
        <v>8</v>
      </c>
      <c r="I270" s="12"/>
      <c r="K270" s="12"/>
      <c r="L270" s="2">
        <v>2774</v>
      </c>
      <c r="P270" s="12" t="s">
        <v>1315</v>
      </c>
      <c r="Q270" s="1"/>
      <c r="R270" s="12" t="s">
        <v>1319</v>
      </c>
      <c r="S270" s="12"/>
      <c r="T270" s="3">
        <v>6345</v>
      </c>
      <c r="U270" s="3"/>
      <c r="V270" s="2" t="s">
        <v>877</v>
      </c>
      <c r="W270" s="2" t="s">
        <v>878</v>
      </c>
      <c r="X270" s="49"/>
      <c r="Y270" s="49"/>
      <c r="AA270" s="14"/>
    </row>
    <row r="271" spans="2:27" s="2" customFormat="1" ht="15" customHeight="1" x14ac:dyDescent="0.25">
      <c r="B271" s="1"/>
      <c r="C271" s="11"/>
      <c r="D271" s="27">
        <v>43418</v>
      </c>
      <c r="E271" s="9"/>
      <c r="F271" s="9"/>
      <c r="G271" s="9">
        <v>295000</v>
      </c>
      <c r="H271" s="2">
        <v>25</v>
      </c>
      <c r="I271" s="12"/>
      <c r="K271" s="12"/>
      <c r="L271" s="2">
        <v>1385</v>
      </c>
      <c r="P271" s="12" t="s">
        <v>1315</v>
      </c>
      <c r="Q271" s="1"/>
      <c r="R271" s="12" t="s">
        <v>1319</v>
      </c>
      <c r="S271" s="12"/>
      <c r="T271" s="3">
        <v>2846</v>
      </c>
      <c r="U271" s="3"/>
      <c r="V271" s="2" t="s">
        <v>879</v>
      </c>
      <c r="W271" s="2" t="s">
        <v>880</v>
      </c>
      <c r="X271" s="49"/>
      <c r="Y271" s="49"/>
      <c r="AA271" s="14"/>
    </row>
    <row r="272" spans="2:27" s="2" customFormat="1" ht="15" customHeight="1" x14ac:dyDescent="0.25">
      <c r="B272" s="1"/>
      <c r="C272" s="11"/>
      <c r="D272" s="27">
        <v>43418</v>
      </c>
      <c r="E272" s="9"/>
      <c r="F272" s="9"/>
      <c r="G272" s="9">
        <v>190000</v>
      </c>
      <c r="H272" s="2">
        <v>28</v>
      </c>
      <c r="I272" s="12"/>
      <c r="K272" s="12"/>
      <c r="L272" s="2">
        <v>994</v>
      </c>
      <c r="P272" s="12" t="s">
        <v>1315</v>
      </c>
      <c r="Q272" s="1"/>
      <c r="R272" s="12" t="s">
        <v>1319</v>
      </c>
      <c r="S272" s="12"/>
      <c r="T272" s="3">
        <v>1107</v>
      </c>
      <c r="U272" s="3"/>
      <c r="V272" s="2" t="s">
        <v>881</v>
      </c>
      <c r="W272" s="2" t="s">
        <v>882</v>
      </c>
      <c r="X272" s="49"/>
      <c r="Y272" s="49"/>
      <c r="AA272" s="14"/>
    </row>
    <row r="273" spans="2:27" s="2" customFormat="1" ht="15" customHeight="1" x14ac:dyDescent="0.25">
      <c r="B273" s="1"/>
      <c r="C273" s="11"/>
      <c r="D273" s="27">
        <v>43419</v>
      </c>
      <c r="E273" s="9"/>
      <c r="F273" s="9"/>
      <c r="G273" s="9">
        <v>180000</v>
      </c>
      <c r="H273" s="2">
        <v>96</v>
      </c>
      <c r="I273" s="12"/>
      <c r="K273" s="12"/>
      <c r="L273" s="2">
        <v>1681</v>
      </c>
      <c r="P273" s="12" t="s">
        <v>1315</v>
      </c>
      <c r="Q273" s="1"/>
      <c r="R273" s="12" t="s">
        <v>1319</v>
      </c>
      <c r="S273" s="12"/>
      <c r="T273" s="3">
        <v>998</v>
      </c>
      <c r="U273" s="3"/>
      <c r="V273" s="2" t="s">
        <v>883</v>
      </c>
      <c r="W273" s="2" t="s">
        <v>884</v>
      </c>
      <c r="X273" s="49"/>
      <c r="Y273" s="49"/>
      <c r="AA273" s="14"/>
    </row>
    <row r="274" spans="2:27" s="2" customFormat="1" ht="15" customHeight="1" x14ac:dyDescent="0.25">
      <c r="B274" s="1"/>
      <c r="C274" s="11"/>
      <c r="D274" s="27">
        <v>43419</v>
      </c>
      <c r="E274" s="9"/>
      <c r="F274" s="9"/>
      <c r="G274" s="9">
        <v>20000000</v>
      </c>
      <c r="H274" s="2">
        <v>128</v>
      </c>
      <c r="I274" s="12"/>
      <c r="K274" s="12"/>
      <c r="L274" s="2">
        <f>10000*1990.1919</f>
        <v>19901919</v>
      </c>
      <c r="M274" s="35"/>
      <c r="P274" s="12" t="s">
        <v>1318</v>
      </c>
      <c r="Q274" s="1"/>
      <c r="R274" s="12" t="s">
        <v>1319</v>
      </c>
      <c r="S274" s="12"/>
      <c r="T274" s="3" t="s">
        <v>885</v>
      </c>
      <c r="U274" s="3"/>
      <c r="V274" s="2" t="s">
        <v>886</v>
      </c>
      <c r="W274" s="2" t="s">
        <v>887</v>
      </c>
      <c r="X274" s="49"/>
      <c r="Y274" s="49"/>
      <c r="AA274" s="14"/>
    </row>
    <row r="275" spans="2:27" s="2" customFormat="1" ht="15" customHeight="1" x14ac:dyDescent="0.25">
      <c r="B275" s="1"/>
      <c r="C275" s="11"/>
      <c r="D275" s="27">
        <v>43424</v>
      </c>
      <c r="E275" s="9"/>
      <c r="F275" s="9"/>
      <c r="G275" s="9">
        <v>450000</v>
      </c>
      <c r="H275" s="2">
        <v>14</v>
      </c>
      <c r="I275" s="12"/>
      <c r="K275" s="12"/>
      <c r="L275" s="2">
        <v>384</v>
      </c>
      <c r="P275" s="12" t="s">
        <v>1315</v>
      </c>
      <c r="Q275" s="1"/>
      <c r="R275" s="12" t="s">
        <v>1319</v>
      </c>
      <c r="S275" s="12"/>
      <c r="T275" s="3">
        <v>502</v>
      </c>
      <c r="U275" s="3"/>
      <c r="V275" s="2" t="s">
        <v>889</v>
      </c>
      <c r="W275" s="2" t="s">
        <v>890</v>
      </c>
      <c r="X275" s="49"/>
      <c r="Y275" s="49"/>
      <c r="AA275" s="14"/>
    </row>
    <row r="276" spans="2:27" s="2" customFormat="1" ht="15" customHeight="1" x14ac:dyDescent="0.25">
      <c r="B276" s="1"/>
      <c r="C276" s="11"/>
      <c r="D276" s="27">
        <v>43424</v>
      </c>
      <c r="E276" s="9"/>
      <c r="F276" s="9"/>
      <c r="G276" s="9">
        <v>325000</v>
      </c>
      <c r="H276" s="2">
        <v>90</v>
      </c>
      <c r="I276" s="12"/>
      <c r="K276" s="12"/>
      <c r="L276" s="2">
        <v>719</v>
      </c>
      <c r="P276" s="12" t="s">
        <v>1315</v>
      </c>
      <c r="Q276" s="1"/>
      <c r="R276" s="12" t="s">
        <v>1319</v>
      </c>
      <c r="S276" s="12"/>
      <c r="T276" s="3">
        <v>37461</v>
      </c>
      <c r="U276" s="3"/>
      <c r="V276" s="2" t="s">
        <v>891</v>
      </c>
      <c r="W276" s="2" t="s">
        <v>892</v>
      </c>
      <c r="X276" s="49"/>
      <c r="Y276" s="49"/>
      <c r="AA276" s="14"/>
    </row>
    <row r="277" spans="2:27" s="2" customFormat="1" ht="15" customHeight="1" x14ac:dyDescent="0.25">
      <c r="B277" s="1"/>
      <c r="C277" s="11"/>
      <c r="D277" s="27">
        <v>43424</v>
      </c>
      <c r="E277" s="9"/>
      <c r="F277" s="9"/>
      <c r="G277" s="9">
        <v>2590000</v>
      </c>
      <c r="H277" s="2">
        <v>14</v>
      </c>
      <c r="I277" s="12"/>
      <c r="K277" s="12"/>
      <c r="L277" s="2">
        <v>3443</v>
      </c>
      <c r="P277" s="12" t="s">
        <v>1315</v>
      </c>
      <c r="Q277" s="1"/>
      <c r="R277" s="12" t="s">
        <v>1319</v>
      </c>
      <c r="S277" s="12"/>
      <c r="T277" s="3">
        <v>371</v>
      </c>
      <c r="U277" s="3"/>
      <c r="V277" s="2" t="s">
        <v>893</v>
      </c>
      <c r="W277" s="2" t="s">
        <v>894</v>
      </c>
      <c r="X277" s="49"/>
      <c r="Y277" s="49"/>
      <c r="AA277" s="14"/>
    </row>
    <row r="278" spans="2:27" s="2" customFormat="1" ht="15" customHeight="1" x14ac:dyDescent="0.25">
      <c r="B278" s="1"/>
      <c r="C278" s="11"/>
      <c r="D278" s="27">
        <v>43426</v>
      </c>
      <c r="E278" s="9"/>
      <c r="F278" s="9"/>
      <c r="G278" s="9">
        <v>630000</v>
      </c>
      <c r="H278" s="2">
        <v>25</v>
      </c>
      <c r="I278" s="12"/>
      <c r="K278" s="12"/>
      <c r="L278" s="2">
        <f>10000*11.2009</f>
        <v>112009.00000000001</v>
      </c>
      <c r="M278" s="35"/>
      <c r="P278" s="12" t="s">
        <v>1317</v>
      </c>
      <c r="Q278" s="1"/>
      <c r="R278" s="12" t="s">
        <v>1319</v>
      </c>
      <c r="S278" s="12"/>
      <c r="T278" s="3">
        <v>3699</v>
      </c>
      <c r="U278" s="3"/>
      <c r="V278" s="2" t="s">
        <v>401</v>
      </c>
      <c r="W278" s="2" t="s">
        <v>402</v>
      </c>
      <c r="X278" s="49"/>
      <c r="Y278" s="49"/>
      <c r="AA278" s="14"/>
    </row>
    <row r="279" spans="2:27" s="2" customFormat="1" ht="15" customHeight="1" x14ac:dyDescent="0.25">
      <c r="B279" s="1"/>
      <c r="C279" s="11"/>
      <c r="D279" s="27">
        <v>43432</v>
      </c>
      <c r="E279" s="9"/>
      <c r="F279" s="9"/>
      <c r="G279" s="9">
        <v>200000</v>
      </c>
      <c r="H279" s="2">
        <v>90</v>
      </c>
      <c r="I279" s="12"/>
      <c r="K279" s="12"/>
      <c r="L279" s="2">
        <v>2460</v>
      </c>
      <c r="P279" s="12" t="s">
        <v>1315</v>
      </c>
      <c r="Q279" s="1"/>
      <c r="R279" s="12" t="s">
        <v>1319</v>
      </c>
      <c r="S279" s="12"/>
      <c r="T279" s="3">
        <v>23547</v>
      </c>
      <c r="U279" s="3"/>
      <c r="V279" s="2" t="s">
        <v>895</v>
      </c>
      <c r="W279" s="2" t="s">
        <v>896</v>
      </c>
      <c r="X279" s="44"/>
      <c r="Y279" s="44"/>
      <c r="AA279" s="14"/>
    </row>
    <row r="280" spans="2:27" s="2" customFormat="1" ht="15" customHeight="1" x14ac:dyDescent="0.25">
      <c r="B280" s="1"/>
      <c r="C280" s="11"/>
      <c r="D280" s="27">
        <v>43433</v>
      </c>
      <c r="E280" s="9"/>
      <c r="F280" s="9"/>
      <c r="G280" s="9">
        <v>70000</v>
      </c>
      <c r="H280" s="2">
        <v>124</v>
      </c>
      <c r="I280" s="12"/>
      <c r="K280" s="12"/>
      <c r="L280" s="2">
        <v>805</v>
      </c>
      <c r="P280" s="12" t="s">
        <v>1315</v>
      </c>
      <c r="Q280" s="1"/>
      <c r="R280" s="12" t="s">
        <v>1316</v>
      </c>
      <c r="S280" s="12"/>
      <c r="T280" s="3">
        <v>530</v>
      </c>
      <c r="U280" s="3"/>
      <c r="V280" s="2" t="s">
        <v>897</v>
      </c>
      <c r="W280" s="2" t="s">
        <v>898</v>
      </c>
      <c r="X280" s="49"/>
      <c r="Y280" s="49"/>
      <c r="AA280" s="14"/>
    </row>
    <row r="281" spans="2:27" s="2" customFormat="1" ht="15" customHeight="1" x14ac:dyDescent="0.25">
      <c r="B281" s="1"/>
      <c r="C281" s="11"/>
      <c r="D281" s="27">
        <v>43433</v>
      </c>
      <c r="E281" s="9"/>
      <c r="F281" s="9"/>
      <c r="G281" s="9">
        <v>180000</v>
      </c>
      <c r="H281" s="2">
        <v>25</v>
      </c>
      <c r="I281" s="12"/>
      <c r="K281" s="12"/>
      <c r="L281" s="2">
        <v>670</v>
      </c>
      <c r="P281" s="12" t="s">
        <v>1315</v>
      </c>
      <c r="Q281" s="1"/>
      <c r="R281" s="12" t="s">
        <v>1319</v>
      </c>
      <c r="S281" s="12"/>
      <c r="T281" s="3">
        <v>7035</v>
      </c>
      <c r="U281" s="3"/>
      <c r="V281" s="2" t="s">
        <v>900</v>
      </c>
      <c r="W281" s="2" t="s">
        <v>899</v>
      </c>
      <c r="X281" s="49"/>
      <c r="Y281" s="49"/>
      <c r="AA281" s="14"/>
    </row>
    <row r="282" spans="2:27" s="2" customFormat="1" ht="15" customHeight="1" x14ac:dyDescent="0.25">
      <c r="B282" s="1"/>
      <c r="C282" s="11"/>
      <c r="D282" s="27">
        <v>43437</v>
      </c>
      <c r="E282" s="9"/>
      <c r="F282" s="9"/>
      <c r="G282" s="9">
        <v>250000</v>
      </c>
      <c r="H282" s="2">
        <v>4</v>
      </c>
      <c r="I282" s="12"/>
      <c r="K282" s="12"/>
      <c r="L282" s="2">
        <v>2249</v>
      </c>
      <c r="P282" s="12" t="s">
        <v>1315</v>
      </c>
      <c r="Q282" s="1"/>
      <c r="R282" s="12" t="s">
        <v>1319</v>
      </c>
      <c r="S282" s="12"/>
      <c r="T282" s="3">
        <v>30826</v>
      </c>
      <c r="U282" s="3"/>
      <c r="V282" s="2" t="s">
        <v>901</v>
      </c>
      <c r="W282" s="2" t="s">
        <v>902</v>
      </c>
      <c r="X282" s="49"/>
      <c r="Y282" s="49"/>
      <c r="AA282" s="14"/>
    </row>
    <row r="283" spans="2:27" s="2" customFormat="1" ht="15" customHeight="1" x14ac:dyDescent="0.25">
      <c r="B283" s="1"/>
      <c r="C283" s="11"/>
      <c r="D283" s="27">
        <v>43437</v>
      </c>
      <c r="E283" s="9"/>
      <c r="F283" s="9"/>
      <c r="G283" s="9">
        <v>167000</v>
      </c>
      <c r="H283" s="2">
        <v>4</v>
      </c>
      <c r="I283" s="12"/>
      <c r="K283" s="12"/>
      <c r="L283" s="2">
        <v>445</v>
      </c>
      <c r="P283" s="12" t="s">
        <v>1315</v>
      </c>
      <c r="Q283" s="1"/>
      <c r="R283" s="12" t="s">
        <v>1319</v>
      </c>
      <c r="S283" s="12"/>
      <c r="T283" s="3">
        <v>1126</v>
      </c>
      <c r="U283" s="3"/>
      <c r="V283" s="2" t="s">
        <v>166</v>
      </c>
      <c r="W283" s="2" t="s">
        <v>903</v>
      </c>
      <c r="X283" s="49"/>
      <c r="Y283" s="49"/>
      <c r="AA283" s="14"/>
    </row>
    <row r="284" spans="2:27" s="2" customFormat="1" ht="15" customHeight="1" x14ac:dyDescent="0.25">
      <c r="B284" s="1"/>
      <c r="C284" s="11"/>
      <c r="D284" s="27">
        <v>43437</v>
      </c>
      <c r="E284" s="9"/>
      <c r="F284" s="9"/>
      <c r="G284" s="9">
        <v>380000</v>
      </c>
      <c r="H284" s="2">
        <v>90</v>
      </c>
      <c r="I284" s="12"/>
      <c r="K284" s="12"/>
      <c r="L284" s="2">
        <v>1559</v>
      </c>
      <c r="P284" s="12" t="s">
        <v>1315</v>
      </c>
      <c r="Q284" s="1"/>
      <c r="R284" s="12" t="s">
        <v>1319</v>
      </c>
      <c r="S284" s="12"/>
      <c r="T284" s="3">
        <v>917</v>
      </c>
      <c r="U284" s="3"/>
      <c r="V284" s="2" t="s">
        <v>904</v>
      </c>
      <c r="W284" s="2" t="s">
        <v>905</v>
      </c>
      <c r="X284" s="49"/>
      <c r="Y284" s="49"/>
      <c r="AA284" s="14"/>
    </row>
    <row r="285" spans="2:27" s="2" customFormat="1" ht="15" customHeight="1" x14ac:dyDescent="0.25">
      <c r="B285" s="1"/>
      <c r="C285" s="11"/>
      <c r="D285" s="27">
        <v>43438</v>
      </c>
      <c r="E285" s="9"/>
      <c r="F285" s="9"/>
      <c r="G285" s="9"/>
      <c r="H285" s="2">
        <v>90</v>
      </c>
      <c r="I285" s="12"/>
      <c r="K285" s="12"/>
      <c r="L285" s="2">
        <f>10000*4.5559</f>
        <v>45559</v>
      </c>
      <c r="M285" s="35"/>
      <c r="P285" s="12" t="s">
        <v>1317</v>
      </c>
      <c r="Q285" s="1"/>
      <c r="R285" s="12" t="s">
        <v>1316</v>
      </c>
      <c r="S285" s="12"/>
      <c r="T285" s="3" t="s">
        <v>906</v>
      </c>
      <c r="U285" s="3"/>
      <c r="V285" s="2" t="s">
        <v>301</v>
      </c>
      <c r="W285" s="2" t="s">
        <v>907</v>
      </c>
      <c r="X285" s="49"/>
      <c r="Y285" s="49"/>
      <c r="AA285" s="14"/>
    </row>
    <row r="286" spans="2:27" s="2" customFormat="1" ht="15" customHeight="1" x14ac:dyDescent="0.25">
      <c r="B286" s="1"/>
      <c r="C286" s="11"/>
      <c r="D286" s="27">
        <v>43438</v>
      </c>
      <c r="E286" s="9"/>
      <c r="F286" s="9"/>
      <c r="G286" s="9">
        <v>800000</v>
      </c>
      <c r="H286" s="2">
        <v>14</v>
      </c>
      <c r="I286" s="12"/>
      <c r="K286" s="12"/>
      <c r="L286" s="2">
        <v>4562</v>
      </c>
      <c r="P286" s="12" t="s">
        <v>1315</v>
      </c>
      <c r="Q286" s="1"/>
      <c r="R286" s="12" t="s">
        <v>1319</v>
      </c>
      <c r="S286" s="12"/>
      <c r="T286" s="3">
        <v>40</v>
      </c>
      <c r="U286" s="3"/>
      <c r="V286" s="2" t="s">
        <v>908</v>
      </c>
      <c r="W286" s="2" t="s">
        <v>909</v>
      </c>
      <c r="X286" s="49"/>
      <c r="Y286" s="49"/>
      <c r="AA286" s="14"/>
    </row>
    <row r="287" spans="2:27" s="2" customFormat="1" ht="15" customHeight="1" x14ac:dyDescent="0.25">
      <c r="B287" s="1"/>
      <c r="C287" s="11"/>
      <c r="D287" s="27">
        <v>43439</v>
      </c>
      <c r="E287" s="9"/>
      <c r="F287" s="9"/>
      <c r="G287" s="9">
        <v>61600</v>
      </c>
      <c r="H287" s="2">
        <v>25</v>
      </c>
      <c r="I287" s="12"/>
      <c r="K287" s="12"/>
      <c r="L287" s="2">
        <v>756</v>
      </c>
      <c r="P287" s="12" t="s">
        <v>1315</v>
      </c>
      <c r="Q287" s="1"/>
      <c r="R287" s="12" t="s">
        <v>1319</v>
      </c>
      <c r="S287" s="12"/>
      <c r="T287" s="3">
        <v>5162</v>
      </c>
      <c r="U287" s="3"/>
      <c r="V287" s="2" t="s">
        <v>910</v>
      </c>
      <c r="W287" s="2" t="s">
        <v>911</v>
      </c>
      <c r="X287" s="49"/>
      <c r="Y287" s="49"/>
      <c r="AA287" s="14"/>
    </row>
    <row r="288" spans="2:27" s="2" customFormat="1" ht="15" customHeight="1" x14ac:dyDescent="0.25">
      <c r="B288" s="1"/>
      <c r="C288" s="11"/>
      <c r="D288" s="27">
        <v>43439</v>
      </c>
      <c r="E288" s="9"/>
      <c r="F288" s="9"/>
      <c r="G288" s="9">
        <v>40000</v>
      </c>
      <c r="H288" s="2">
        <v>4</v>
      </c>
      <c r="I288" s="12"/>
      <c r="K288" s="12"/>
      <c r="L288" s="2">
        <v>900</v>
      </c>
      <c r="P288" s="12" t="s">
        <v>1315</v>
      </c>
      <c r="Q288" s="1"/>
      <c r="R288" s="12" t="s">
        <v>1319</v>
      </c>
      <c r="S288" s="12"/>
      <c r="T288" s="3">
        <v>10321</v>
      </c>
      <c r="U288" s="3"/>
      <c r="V288" s="2" t="s">
        <v>912</v>
      </c>
      <c r="W288" s="2" t="s">
        <v>913</v>
      </c>
      <c r="X288" s="49"/>
      <c r="Y288" s="49"/>
      <c r="AA288" s="14"/>
    </row>
    <row r="289" spans="1:33" s="2" customFormat="1" ht="15" customHeight="1" x14ac:dyDescent="0.25">
      <c r="B289" s="1"/>
      <c r="C289" s="11"/>
      <c r="D289" s="27">
        <v>43444</v>
      </c>
      <c r="E289" s="9"/>
      <c r="F289" s="9"/>
      <c r="G289" s="9">
        <v>280000</v>
      </c>
      <c r="H289" s="2">
        <v>14</v>
      </c>
      <c r="I289" s="12"/>
      <c r="K289" s="12"/>
      <c r="L289" s="2">
        <v>917</v>
      </c>
      <c r="P289" s="12" t="s">
        <v>1315</v>
      </c>
      <c r="Q289" s="1"/>
      <c r="R289" s="12" t="s">
        <v>1319</v>
      </c>
      <c r="S289" s="12"/>
      <c r="T289" s="3">
        <v>3107</v>
      </c>
      <c r="U289" s="3"/>
      <c r="V289" s="2" t="s">
        <v>914</v>
      </c>
      <c r="W289" s="2" t="s">
        <v>915</v>
      </c>
      <c r="X289" s="49"/>
      <c r="Y289" s="49"/>
      <c r="AA289" s="14"/>
    </row>
    <row r="290" spans="1:33" s="2" customFormat="1" ht="15" customHeight="1" x14ac:dyDescent="0.25">
      <c r="B290" s="1"/>
      <c r="C290" s="11"/>
      <c r="D290" s="27">
        <v>43444</v>
      </c>
      <c r="E290" s="9"/>
      <c r="F290" s="9"/>
      <c r="G290" s="9">
        <v>210000</v>
      </c>
      <c r="H290" s="2">
        <v>4</v>
      </c>
      <c r="I290" s="12"/>
      <c r="K290" s="12"/>
      <c r="L290" s="2">
        <v>436</v>
      </c>
      <c r="P290" s="12" t="s">
        <v>1315</v>
      </c>
      <c r="Q290" s="1"/>
      <c r="R290" s="12" t="s">
        <v>1319</v>
      </c>
      <c r="S290" s="12"/>
      <c r="T290" s="3">
        <v>742</v>
      </c>
      <c r="U290" s="3"/>
      <c r="V290" s="2" t="s">
        <v>166</v>
      </c>
      <c r="W290" s="2" t="s">
        <v>916</v>
      </c>
      <c r="X290" s="49"/>
      <c r="Y290" s="49"/>
      <c r="AA290" s="14"/>
    </row>
    <row r="291" spans="1:33" s="2" customFormat="1" ht="15" customHeight="1" x14ac:dyDescent="0.25">
      <c r="B291" s="1"/>
      <c r="C291" s="11"/>
      <c r="D291" s="27">
        <v>43445</v>
      </c>
      <c r="E291" s="9"/>
      <c r="F291" s="9"/>
      <c r="G291" s="9">
        <v>3500000</v>
      </c>
      <c r="H291" s="2">
        <v>14</v>
      </c>
      <c r="I291" s="12"/>
      <c r="K291" s="12"/>
      <c r="L291" s="2">
        <v>654</v>
      </c>
      <c r="P291" s="12" t="s">
        <v>1315</v>
      </c>
      <c r="Q291" s="1"/>
      <c r="R291" s="12" t="s">
        <v>1319</v>
      </c>
      <c r="S291" s="12"/>
      <c r="T291" s="3">
        <v>2779</v>
      </c>
      <c r="U291" s="3"/>
      <c r="V291" s="2" t="s">
        <v>917</v>
      </c>
      <c r="W291" s="2" t="s">
        <v>918</v>
      </c>
      <c r="X291" s="49"/>
      <c r="Y291" s="49"/>
      <c r="AA291" s="14"/>
    </row>
    <row r="292" spans="1:33" s="2" customFormat="1" ht="15" customHeight="1" x14ac:dyDescent="0.25">
      <c r="B292" s="1"/>
      <c r="C292" s="11"/>
      <c r="D292" s="27">
        <v>43445</v>
      </c>
      <c r="E292" s="9"/>
      <c r="F292" s="9"/>
      <c r="G292" s="9">
        <v>3900000</v>
      </c>
      <c r="H292" s="2">
        <v>119</v>
      </c>
      <c r="I292" s="12"/>
      <c r="K292" s="12"/>
      <c r="L292" s="2">
        <f>10000*3248.728</f>
        <v>32487280</v>
      </c>
      <c r="M292" s="35"/>
      <c r="P292" s="12" t="s">
        <v>1317</v>
      </c>
      <c r="Q292" s="1"/>
      <c r="R292" s="12" t="s">
        <v>1319</v>
      </c>
      <c r="S292" s="12"/>
      <c r="T292" s="3" t="s">
        <v>919</v>
      </c>
      <c r="U292" s="3"/>
      <c r="V292" s="2" t="s">
        <v>920</v>
      </c>
      <c r="W292" s="2" t="s">
        <v>921</v>
      </c>
      <c r="X292" s="49"/>
      <c r="Y292" s="49"/>
      <c r="AA292" s="14"/>
    </row>
    <row r="293" spans="1:33" s="2" customFormat="1" ht="15" customHeight="1" x14ac:dyDescent="0.25">
      <c r="B293" s="1"/>
      <c r="C293" s="11"/>
      <c r="D293" s="27">
        <v>43445</v>
      </c>
      <c r="E293" s="9"/>
      <c r="F293" s="9"/>
      <c r="G293" s="9">
        <v>3500000</v>
      </c>
      <c r="H293" s="2">
        <v>128</v>
      </c>
      <c r="I293" s="12"/>
      <c r="K293" s="12"/>
      <c r="L293" s="2">
        <f>10000*519.1186</f>
        <v>5191186</v>
      </c>
      <c r="M293" s="35"/>
      <c r="P293" s="12" t="s">
        <v>1317</v>
      </c>
      <c r="Q293" s="1"/>
      <c r="R293" s="12" t="s">
        <v>1319</v>
      </c>
      <c r="S293" s="12"/>
      <c r="T293" s="3" t="s">
        <v>922</v>
      </c>
      <c r="U293" s="3"/>
      <c r="V293" s="2" t="s">
        <v>923</v>
      </c>
      <c r="W293" s="2" t="s">
        <v>924</v>
      </c>
      <c r="X293" s="49"/>
      <c r="Y293" s="49"/>
      <c r="AA293" s="14"/>
    </row>
    <row r="294" spans="1:33" s="2" customFormat="1" ht="15" customHeight="1" x14ac:dyDescent="0.25">
      <c r="B294" s="1"/>
      <c r="C294" s="11"/>
      <c r="D294" s="27">
        <v>43446</v>
      </c>
      <c r="E294" s="9"/>
      <c r="F294" s="9"/>
      <c r="G294" s="9">
        <v>90000</v>
      </c>
      <c r="H294" s="2">
        <v>14</v>
      </c>
      <c r="I294" s="12"/>
      <c r="K294" s="12"/>
      <c r="L294" s="2">
        <v>804</v>
      </c>
      <c r="P294" s="12" t="s">
        <v>1315</v>
      </c>
      <c r="Q294" s="1"/>
      <c r="R294" s="12" t="s">
        <v>1319</v>
      </c>
      <c r="S294" s="12"/>
      <c r="T294" s="3">
        <v>30011</v>
      </c>
      <c r="U294" s="3"/>
      <c r="V294" s="2" t="s">
        <v>925</v>
      </c>
      <c r="W294" s="2" t="s">
        <v>926</v>
      </c>
      <c r="X294" s="49"/>
      <c r="Y294" s="49"/>
      <c r="AA294" s="14"/>
    </row>
    <row r="295" spans="1:33" s="2" customFormat="1" ht="15" customHeight="1" x14ac:dyDescent="0.25">
      <c r="B295" s="1"/>
      <c r="C295" s="11"/>
      <c r="D295" s="27">
        <v>43447</v>
      </c>
      <c r="E295" s="9"/>
      <c r="F295" s="9"/>
      <c r="G295" s="9">
        <v>370000</v>
      </c>
      <c r="H295" s="2">
        <v>90</v>
      </c>
      <c r="I295" s="12"/>
      <c r="K295" s="12"/>
      <c r="L295" s="2">
        <v>1606</v>
      </c>
      <c r="P295" s="12" t="s">
        <v>1315</v>
      </c>
      <c r="Q295" s="1"/>
      <c r="R295" s="12" t="s">
        <v>1319</v>
      </c>
      <c r="S295" s="12"/>
      <c r="T295" s="3">
        <v>33923</v>
      </c>
      <c r="U295" s="3"/>
      <c r="V295" s="2" t="s">
        <v>927</v>
      </c>
      <c r="W295" s="2" t="s">
        <v>928</v>
      </c>
      <c r="X295" s="49"/>
      <c r="Y295" s="49"/>
      <c r="AA295" s="14"/>
    </row>
    <row r="296" spans="1:33" s="2" customFormat="1" ht="15" customHeight="1" x14ac:dyDescent="0.25">
      <c r="B296" s="1"/>
      <c r="C296" s="11"/>
      <c r="D296" s="27">
        <v>43451</v>
      </c>
      <c r="E296" s="9"/>
      <c r="F296" s="9"/>
      <c r="G296" s="9">
        <v>3900000</v>
      </c>
      <c r="H296" s="2">
        <v>90</v>
      </c>
      <c r="I296" s="12"/>
      <c r="K296" s="12"/>
      <c r="L296" s="2">
        <v>4777</v>
      </c>
      <c r="P296" s="12" t="s">
        <v>1315</v>
      </c>
      <c r="Q296" s="1"/>
      <c r="R296" s="12" t="s">
        <v>1319</v>
      </c>
      <c r="S296" s="12"/>
      <c r="T296" s="3">
        <v>17316</v>
      </c>
      <c r="U296" s="3"/>
      <c r="V296" s="2" t="s">
        <v>191</v>
      </c>
      <c r="W296" s="2" t="s">
        <v>929</v>
      </c>
      <c r="X296" s="49"/>
      <c r="Y296" s="49"/>
      <c r="AA296" s="14"/>
    </row>
    <row r="297" spans="1:33" s="2" customFormat="1" ht="15" customHeight="1" x14ac:dyDescent="0.25">
      <c r="B297" s="1"/>
      <c r="C297" s="11"/>
      <c r="D297" s="27">
        <v>43451</v>
      </c>
      <c r="E297" s="9"/>
      <c r="F297" s="9"/>
      <c r="G297" s="9">
        <v>600000</v>
      </c>
      <c r="H297" s="2">
        <v>100</v>
      </c>
      <c r="I297" s="12"/>
      <c r="K297" s="12"/>
      <c r="L297" s="2">
        <f>10000*202.2478</f>
        <v>2022478.0000000002</v>
      </c>
      <c r="M297" s="35"/>
      <c r="P297" s="12" t="s">
        <v>1317</v>
      </c>
      <c r="Q297" s="1"/>
      <c r="R297" s="12" t="s">
        <v>1319</v>
      </c>
      <c r="S297" s="12"/>
      <c r="T297" s="3" t="s">
        <v>930</v>
      </c>
      <c r="U297" s="3"/>
      <c r="V297" s="2" t="s">
        <v>191</v>
      </c>
      <c r="W297" s="2" t="s">
        <v>931</v>
      </c>
      <c r="X297" s="49"/>
      <c r="Y297" s="49"/>
      <c r="AA297" s="14"/>
    </row>
    <row r="298" spans="1:33" s="2" customFormat="1" ht="15" customHeight="1" x14ac:dyDescent="0.25">
      <c r="B298" s="1"/>
      <c r="C298" s="11"/>
      <c r="D298" s="27">
        <v>43453</v>
      </c>
      <c r="E298" s="9"/>
      <c r="F298" s="9"/>
      <c r="G298" s="9">
        <v>450000</v>
      </c>
      <c r="H298" s="2">
        <v>4</v>
      </c>
      <c r="I298" s="12"/>
      <c r="K298" s="12"/>
      <c r="L298" s="2">
        <v>1689</v>
      </c>
      <c r="P298" s="12" t="s">
        <v>1315</v>
      </c>
      <c r="Q298" s="1"/>
      <c r="R298" s="12" t="s">
        <v>1319</v>
      </c>
      <c r="S298" s="12"/>
      <c r="T298" s="3">
        <v>1177</v>
      </c>
      <c r="U298" s="3"/>
      <c r="V298" s="2" t="s">
        <v>932</v>
      </c>
      <c r="W298" s="2" t="s">
        <v>178</v>
      </c>
      <c r="X298" s="49"/>
      <c r="Y298" s="49"/>
      <c r="AA298" s="14"/>
    </row>
    <row r="299" spans="1:33" s="2" customFormat="1" ht="15" customHeight="1" x14ac:dyDescent="0.25">
      <c r="B299" s="1"/>
      <c r="C299" s="11"/>
      <c r="D299" s="27">
        <v>43455</v>
      </c>
      <c r="E299" s="9"/>
      <c r="F299" s="9"/>
      <c r="G299" s="9">
        <v>75000</v>
      </c>
      <c r="H299" s="2">
        <v>14</v>
      </c>
      <c r="I299" s="12"/>
      <c r="K299" s="12"/>
      <c r="L299" s="2">
        <v>767</v>
      </c>
      <c r="P299" s="12" t="s">
        <v>1315</v>
      </c>
      <c r="Q299" s="1"/>
      <c r="R299" s="12" t="s">
        <v>1316</v>
      </c>
      <c r="S299" s="12"/>
      <c r="T299" s="3">
        <v>24081</v>
      </c>
      <c r="U299" s="3"/>
      <c r="V299" s="2" t="s">
        <v>933</v>
      </c>
      <c r="W299" s="2" t="s">
        <v>934</v>
      </c>
      <c r="X299" s="49"/>
      <c r="Y299" s="49"/>
      <c r="AA299" s="14"/>
    </row>
    <row r="300" spans="1:33" x14ac:dyDescent="0.25">
      <c r="D300" s="27">
        <v>43461</v>
      </c>
      <c r="E300" s="10"/>
      <c r="F300" s="16"/>
      <c r="G300" s="16">
        <v>3500000</v>
      </c>
      <c r="H300">
        <v>48</v>
      </c>
      <c r="L300" s="33">
        <f>10000*4296.3108</f>
        <v>42963108</v>
      </c>
      <c r="M300" s="35"/>
      <c r="P300" s="12" t="s">
        <v>1317</v>
      </c>
      <c r="R300" s="12" t="s">
        <v>1319</v>
      </c>
      <c r="T300" s="5" t="s">
        <v>159</v>
      </c>
      <c r="U300" s="38"/>
      <c r="V300" s="28" t="s">
        <v>161</v>
      </c>
      <c r="W300" s="7" t="s">
        <v>162</v>
      </c>
      <c r="X300" s="6"/>
      <c r="Y300" s="6"/>
      <c r="Z300" s="30"/>
      <c r="AA300" s="15" t="s">
        <v>16</v>
      </c>
      <c r="AB300" s="31"/>
      <c r="AC300" s="32"/>
      <c r="AD300" s="37"/>
      <c r="AF300" s="54"/>
      <c r="AG300" s="54"/>
    </row>
    <row r="301" spans="1:33" x14ac:dyDescent="0.25">
      <c r="D301" s="27">
        <v>43461</v>
      </c>
      <c r="E301" s="21"/>
      <c r="G301" s="9">
        <v>530000</v>
      </c>
      <c r="H301">
        <v>7</v>
      </c>
      <c r="L301" s="20">
        <v>693</v>
      </c>
      <c r="M301" s="35"/>
      <c r="P301" s="12" t="s">
        <v>1315</v>
      </c>
      <c r="R301" s="12" t="s">
        <v>1319</v>
      </c>
      <c r="T301" s="26">
        <v>43427</v>
      </c>
      <c r="U301" s="26"/>
      <c r="V301" s="22" t="s">
        <v>164</v>
      </c>
      <c r="W301" s="22" t="s">
        <v>165</v>
      </c>
    </row>
    <row r="302" spans="1:33" x14ac:dyDescent="0.25">
      <c r="A302" s="18"/>
      <c r="B302" s="23"/>
      <c r="C302" s="24"/>
      <c r="D302" s="27">
        <v>43461</v>
      </c>
      <c r="E302" s="19"/>
      <c r="F302" s="17"/>
      <c r="G302" s="17">
        <v>212000</v>
      </c>
      <c r="H302" s="18">
        <v>4</v>
      </c>
      <c r="I302" s="25"/>
      <c r="J302" s="18"/>
      <c r="K302" s="25"/>
      <c r="L302" s="20">
        <v>448</v>
      </c>
      <c r="M302" s="34"/>
      <c r="N302" s="18"/>
      <c r="O302" s="18"/>
      <c r="P302" s="12" t="s">
        <v>1315</v>
      </c>
      <c r="Q302" s="23"/>
      <c r="R302" s="25" t="s">
        <v>1319</v>
      </c>
      <c r="S302" s="25"/>
      <c r="T302" s="26">
        <v>734</v>
      </c>
      <c r="U302" s="26"/>
      <c r="V302" s="22" t="s">
        <v>166</v>
      </c>
      <c r="W302" s="22" t="s">
        <v>167</v>
      </c>
      <c r="X302" s="18"/>
      <c r="Y302" s="18"/>
    </row>
    <row r="303" spans="1:33" x14ac:dyDescent="0.25">
      <c r="A303" s="18"/>
      <c r="B303" s="23"/>
      <c r="C303" s="24"/>
      <c r="D303" s="27">
        <v>43461</v>
      </c>
      <c r="E303" s="19"/>
      <c r="F303" s="17"/>
      <c r="G303" s="17">
        <v>60000</v>
      </c>
      <c r="H303" s="18">
        <v>14</v>
      </c>
      <c r="I303" s="25"/>
      <c r="J303" s="18"/>
      <c r="K303" s="25"/>
      <c r="L303" s="20">
        <v>800</v>
      </c>
      <c r="M303" s="34"/>
      <c r="N303" s="18"/>
      <c r="O303" s="18"/>
      <c r="P303" s="12" t="s">
        <v>1315</v>
      </c>
      <c r="Q303" s="23"/>
      <c r="R303" s="25" t="s">
        <v>1316</v>
      </c>
      <c r="S303" s="25"/>
      <c r="T303" s="26">
        <v>5072</v>
      </c>
      <c r="U303" s="26"/>
      <c r="V303" s="22" t="s">
        <v>168</v>
      </c>
      <c r="W303" s="22" t="s">
        <v>169</v>
      </c>
      <c r="X303" s="18"/>
      <c r="Y303" s="18"/>
    </row>
    <row r="304" spans="1:33" x14ac:dyDescent="0.25">
      <c r="A304" s="18"/>
      <c r="B304" s="23"/>
      <c r="C304" s="24"/>
      <c r="D304" s="27">
        <v>43468</v>
      </c>
      <c r="E304" s="19"/>
      <c r="F304" s="17"/>
      <c r="G304" s="17">
        <v>279476</v>
      </c>
      <c r="H304" s="18">
        <v>8</v>
      </c>
      <c r="I304" s="25"/>
      <c r="J304" s="18"/>
      <c r="K304" s="25"/>
      <c r="L304" s="20">
        <v>2001</v>
      </c>
      <c r="M304" s="34"/>
      <c r="N304" s="18"/>
      <c r="O304" s="18"/>
      <c r="P304" s="12" t="s">
        <v>1315</v>
      </c>
      <c r="Q304" s="23"/>
      <c r="R304" s="25" t="s">
        <v>1319</v>
      </c>
      <c r="S304" s="25"/>
      <c r="T304" s="26">
        <v>244576</v>
      </c>
      <c r="U304" s="26"/>
      <c r="V304" s="22" t="s">
        <v>171</v>
      </c>
      <c r="W304" s="22" t="s">
        <v>172</v>
      </c>
      <c r="X304" s="18"/>
      <c r="Y304" s="18"/>
    </row>
    <row r="305" spans="1:25" x14ac:dyDescent="0.25">
      <c r="A305" s="18"/>
      <c r="B305" s="23"/>
      <c r="C305" s="24"/>
      <c r="D305" s="27">
        <v>43476</v>
      </c>
      <c r="E305" s="19"/>
      <c r="F305" s="17"/>
      <c r="G305" s="17">
        <v>40000</v>
      </c>
      <c r="H305" s="18">
        <v>90</v>
      </c>
      <c r="I305" s="25"/>
      <c r="J305" s="18"/>
      <c r="K305" s="25"/>
      <c r="L305" s="20">
        <v>1695</v>
      </c>
      <c r="M305" s="34"/>
      <c r="N305" s="18"/>
      <c r="O305" s="18"/>
      <c r="P305" s="12" t="s">
        <v>1315</v>
      </c>
      <c r="Q305" s="23"/>
      <c r="R305" s="25" t="s">
        <v>1316</v>
      </c>
      <c r="S305" s="25"/>
      <c r="T305" s="26">
        <v>2496</v>
      </c>
      <c r="U305" s="26"/>
      <c r="V305" s="22" t="s">
        <v>173</v>
      </c>
      <c r="W305" s="22" t="s">
        <v>174</v>
      </c>
      <c r="X305" s="18"/>
      <c r="Y305" s="18"/>
    </row>
    <row r="306" spans="1:25" x14ac:dyDescent="0.25">
      <c r="A306" s="18"/>
      <c r="B306" s="23"/>
      <c r="C306" s="24"/>
      <c r="D306" s="27">
        <v>43476</v>
      </c>
      <c r="E306" s="19"/>
      <c r="F306" s="17"/>
      <c r="G306" s="17">
        <v>425000</v>
      </c>
      <c r="H306" s="18">
        <v>14</v>
      </c>
      <c r="I306" s="25"/>
      <c r="J306" s="18"/>
      <c r="K306" s="25"/>
      <c r="L306" s="20">
        <v>629</v>
      </c>
      <c r="M306" s="34"/>
      <c r="N306" s="18"/>
      <c r="O306" s="18"/>
      <c r="P306" s="12" t="s">
        <v>1315</v>
      </c>
      <c r="Q306" s="23"/>
      <c r="R306" s="25" t="s">
        <v>1319</v>
      </c>
      <c r="S306" s="25"/>
      <c r="T306" s="26">
        <v>493</v>
      </c>
      <c r="U306" s="26"/>
      <c r="V306" s="22" t="s">
        <v>175</v>
      </c>
      <c r="W306" s="22" t="s">
        <v>176</v>
      </c>
      <c r="X306" s="18"/>
      <c r="Y306" s="18"/>
    </row>
    <row r="307" spans="1:25" x14ac:dyDescent="0.25">
      <c r="A307" s="18"/>
      <c r="B307" s="23"/>
      <c r="C307" s="24"/>
      <c r="D307" s="27">
        <v>43476</v>
      </c>
      <c r="E307" s="19"/>
      <c r="F307" s="17"/>
      <c r="G307" s="17">
        <v>2400000</v>
      </c>
      <c r="H307" s="18">
        <v>13</v>
      </c>
      <c r="I307" s="25"/>
      <c r="J307" s="18"/>
      <c r="K307" s="25"/>
      <c r="L307" s="20">
        <v>3670</v>
      </c>
      <c r="M307" s="34"/>
      <c r="N307" s="18"/>
      <c r="O307" s="18"/>
      <c r="P307" s="12" t="s">
        <v>1315</v>
      </c>
      <c r="Q307" s="23"/>
      <c r="R307" s="25" t="s">
        <v>1319</v>
      </c>
      <c r="S307" s="25"/>
      <c r="T307" s="26">
        <v>3812</v>
      </c>
      <c r="U307" s="26"/>
      <c r="V307" s="22" t="s">
        <v>177</v>
      </c>
      <c r="W307" s="22" t="s">
        <v>178</v>
      </c>
      <c r="X307" s="18"/>
      <c r="Y307" s="18"/>
    </row>
    <row r="308" spans="1:25" x14ac:dyDescent="0.25">
      <c r="A308" s="18"/>
      <c r="B308" s="23"/>
      <c r="C308" s="24"/>
      <c r="D308" s="27">
        <v>43482</v>
      </c>
      <c r="E308" s="19"/>
      <c r="F308" s="17"/>
      <c r="G308" s="17">
        <v>2016000</v>
      </c>
      <c r="H308" s="18">
        <v>14</v>
      </c>
      <c r="I308" s="25"/>
      <c r="J308" s="18"/>
      <c r="K308" s="25"/>
      <c r="L308" s="20">
        <v>937</v>
      </c>
      <c r="M308" s="34"/>
      <c r="N308" s="18"/>
      <c r="O308" s="18"/>
      <c r="P308" s="12" t="s">
        <v>1315</v>
      </c>
      <c r="Q308" s="23"/>
      <c r="R308" s="25" t="s">
        <v>1319</v>
      </c>
      <c r="S308" s="25"/>
      <c r="T308" s="26">
        <v>432</v>
      </c>
      <c r="U308" s="26"/>
      <c r="V308" s="22" t="s">
        <v>179</v>
      </c>
      <c r="W308" s="22" t="s">
        <v>180</v>
      </c>
      <c r="X308" s="18"/>
      <c r="Y308" s="18"/>
    </row>
    <row r="309" spans="1:25" x14ac:dyDescent="0.25">
      <c r="A309" s="18"/>
      <c r="B309" s="23"/>
      <c r="C309" s="24"/>
      <c r="D309" s="27">
        <v>43482</v>
      </c>
      <c r="E309" s="19"/>
      <c r="F309" s="17"/>
      <c r="G309" s="17">
        <v>200000</v>
      </c>
      <c r="H309" s="18">
        <v>25</v>
      </c>
      <c r="I309" s="25"/>
      <c r="J309" s="18"/>
      <c r="K309" s="25"/>
      <c r="L309" s="20">
        <v>1226</v>
      </c>
      <c r="M309" s="34"/>
      <c r="N309" s="18"/>
      <c r="O309" s="18"/>
      <c r="P309" s="12" t="s">
        <v>1315</v>
      </c>
      <c r="Q309" s="23"/>
      <c r="R309" s="25" t="s">
        <v>1319</v>
      </c>
      <c r="S309" s="25"/>
      <c r="T309" s="26">
        <v>5080</v>
      </c>
      <c r="U309" s="26"/>
      <c r="V309" s="22" t="s">
        <v>181</v>
      </c>
      <c r="W309" s="22" t="s">
        <v>182</v>
      </c>
      <c r="X309" s="18"/>
      <c r="Y309" s="18"/>
    </row>
    <row r="310" spans="1:25" x14ac:dyDescent="0.25">
      <c r="D310" s="27">
        <v>43487</v>
      </c>
      <c r="E310" s="19"/>
      <c r="F310" s="17"/>
      <c r="G310" s="17">
        <v>410000</v>
      </c>
      <c r="H310" s="18">
        <v>92</v>
      </c>
      <c r="L310" s="8">
        <v>960</v>
      </c>
      <c r="M310" s="40"/>
      <c r="P310" s="12" t="s">
        <v>1315</v>
      </c>
      <c r="R310" s="25" t="s">
        <v>1319</v>
      </c>
      <c r="T310" s="29">
        <v>6081</v>
      </c>
      <c r="U310" s="29"/>
      <c r="V310" s="7" t="s">
        <v>184</v>
      </c>
      <c r="W310" s="7" t="s">
        <v>185</v>
      </c>
    </row>
    <row r="311" spans="1:25" x14ac:dyDescent="0.25">
      <c r="D311" s="27">
        <v>43487</v>
      </c>
      <c r="G311" s="9">
        <v>140000</v>
      </c>
      <c r="H311">
        <v>93</v>
      </c>
      <c r="L311" s="8">
        <v>1093</v>
      </c>
      <c r="M311" s="40"/>
      <c r="P311" s="12" t="s">
        <v>1315</v>
      </c>
      <c r="R311" s="25" t="s">
        <v>1319</v>
      </c>
      <c r="T311" s="29">
        <v>245</v>
      </c>
      <c r="U311" s="29"/>
      <c r="V311" s="7" t="s">
        <v>187</v>
      </c>
      <c r="W311" s="7" t="s">
        <v>188</v>
      </c>
    </row>
    <row r="312" spans="1:25" x14ac:dyDescent="0.25">
      <c r="D312" s="27">
        <v>43488</v>
      </c>
      <c r="G312" s="9">
        <v>115000</v>
      </c>
      <c r="H312">
        <v>18</v>
      </c>
      <c r="L312" s="8">
        <v>6541</v>
      </c>
      <c r="M312" s="40"/>
      <c r="P312" s="12" t="s">
        <v>1315</v>
      </c>
      <c r="R312" s="25" t="s">
        <v>1319</v>
      </c>
      <c r="T312" s="29">
        <v>841</v>
      </c>
      <c r="U312" s="29"/>
      <c r="V312" s="7" t="s">
        <v>189</v>
      </c>
      <c r="W312" s="7" t="s">
        <v>190</v>
      </c>
    </row>
    <row r="313" spans="1:25" x14ac:dyDescent="0.25">
      <c r="D313" s="27">
        <v>43488</v>
      </c>
      <c r="G313" s="9">
        <v>150000</v>
      </c>
      <c r="H313">
        <v>11</v>
      </c>
      <c r="L313" s="8">
        <v>996</v>
      </c>
      <c r="M313" s="40"/>
      <c r="P313" s="12" t="s">
        <v>1315</v>
      </c>
      <c r="R313" s="25" t="s">
        <v>1319</v>
      </c>
      <c r="T313" s="29">
        <v>69</v>
      </c>
      <c r="U313" s="29"/>
      <c r="V313" s="7" t="s">
        <v>191</v>
      </c>
      <c r="W313" s="7" t="s">
        <v>192</v>
      </c>
    </row>
    <row r="314" spans="1:25" x14ac:dyDescent="0.25">
      <c r="D314" s="27">
        <v>43496</v>
      </c>
      <c r="G314" s="9">
        <v>250000</v>
      </c>
      <c r="H314">
        <v>13</v>
      </c>
      <c r="L314" s="8">
        <v>2163</v>
      </c>
      <c r="M314" s="40"/>
      <c r="P314" s="12" t="s">
        <v>1315</v>
      </c>
      <c r="R314" s="25" t="s">
        <v>1319</v>
      </c>
      <c r="T314" s="29">
        <v>765</v>
      </c>
      <c r="U314" s="29"/>
      <c r="V314" s="7" t="s">
        <v>193</v>
      </c>
      <c r="W314" s="7" t="s">
        <v>194</v>
      </c>
    </row>
    <row r="315" spans="1:25" x14ac:dyDescent="0.25">
      <c r="D315" s="27">
        <v>43496</v>
      </c>
      <c r="G315" s="9">
        <v>250000</v>
      </c>
      <c r="H315" s="2">
        <v>13</v>
      </c>
      <c r="J315" s="2"/>
      <c r="L315" s="8">
        <v>2163</v>
      </c>
      <c r="M315" s="40"/>
      <c r="N315" s="2"/>
      <c r="O315" s="2"/>
      <c r="P315" s="12" t="s">
        <v>1315</v>
      </c>
      <c r="R315" s="25" t="s">
        <v>1319</v>
      </c>
      <c r="T315" s="29">
        <v>765</v>
      </c>
      <c r="U315" s="29"/>
      <c r="V315" s="7" t="s">
        <v>194</v>
      </c>
      <c r="W315" s="7" t="s">
        <v>195</v>
      </c>
    </row>
    <row r="316" spans="1:25" x14ac:dyDescent="0.25">
      <c r="D316" s="27">
        <v>43496</v>
      </c>
      <c r="G316" s="9">
        <v>750000</v>
      </c>
      <c r="H316">
        <v>13</v>
      </c>
      <c r="L316" s="8">
        <v>2305</v>
      </c>
      <c r="M316" s="40"/>
      <c r="P316" s="12" t="s">
        <v>1315</v>
      </c>
      <c r="R316" s="25" t="s">
        <v>1319</v>
      </c>
      <c r="T316" s="29">
        <v>2195</v>
      </c>
      <c r="U316" s="29"/>
      <c r="V316" s="7" t="s">
        <v>196</v>
      </c>
      <c r="W316" s="7" t="s">
        <v>178</v>
      </c>
    </row>
    <row r="317" spans="1:25" x14ac:dyDescent="0.25">
      <c r="D317" s="27">
        <v>43500</v>
      </c>
      <c r="G317" s="9">
        <v>300000</v>
      </c>
      <c r="H317">
        <v>94</v>
      </c>
      <c r="L317" s="40">
        <f>10000*11.3252</f>
        <v>113252</v>
      </c>
      <c r="M317" s="35"/>
      <c r="P317" s="12" t="s">
        <v>1317</v>
      </c>
      <c r="R317" s="25" t="s">
        <v>1319</v>
      </c>
      <c r="T317" s="29" t="s">
        <v>197</v>
      </c>
      <c r="U317" s="29"/>
      <c r="V317" s="7" t="s">
        <v>198</v>
      </c>
      <c r="W317" s="7" t="s">
        <v>199</v>
      </c>
    </row>
    <row r="318" spans="1:25" x14ac:dyDescent="0.25">
      <c r="D318" s="27">
        <v>43507</v>
      </c>
      <c r="G318" s="9">
        <v>500000</v>
      </c>
      <c r="H318">
        <v>14</v>
      </c>
      <c r="L318" s="8">
        <v>690</v>
      </c>
      <c r="M318" s="40"/>
      <c r="P318" s="12" t="s">
        <v>1315</v>
      </c>
      <c r="R318" s="25" t="s">
        <v>1319</v>
      </c>
      <c r="T318" s="29">
        <v>1028</v>
      </c>
      <c r="U318" s="29"/>
      <c r="V318" s="7" t="s">
        <v>201</v>
      </c>
      <c r="W318" s="7" t="s">
        <v>202</v>
      </c>
    </row>
    <row r="319" spans="1:25" x14ac:dyDescent="0.25">
      <c r="D319" s="27">
        <v>43508</v>
      </c>
      <c r="G319" s="9">
        <v>368500</v>
      </c>
      <c r="H319">
        <v>4</v>
      </c>
      <c r="L319" s="8">
        <v>600</v>
      </c>
      <c r="M319" s="40"/>
      <c r="P319" s="12" t="s">
        <v>1315</v>
      </c>
      <c r="R319" s="25" t="s">
        <v>1319</v>
      </c>
      <c r="T319" s="29">
        <v>13204</v>
      </c>
      <c r="U319" s="29"/>
      <c r="V319" s="7" t="s">
        <v>166</v>
      </c>
      <c r="W319" s="7" t="s">
        <v>203</v>
      </c>
    </row>
    <row r="320" spans="1:25" x14ac:dyDescent="0.25">
      <c r="D320" s="27">
        <v>43508</v>
      </c>
      <c r="G320" s="9">
        <v>292000</v>
      </c>
      <c r="H320">
        <v>95</v>
      </c>
      <c r="L320" s="8">
        <v>920</v>
      </c>
      <c r="M320" s="40"/>
      <c r="P320" s="12" t="s">
        <v>1315</v>
      </c>
      <c r="R320" s="25" t="s">
        <v>1319</v>
      </c>
      <c r="T320" s="29">
        <v>2184</v>
      </c>
      <c r="U320" s="29"/>
      <c r="V320" s="7" t="s">
        <v>205</v>
      </c>
      <c r="W320" s="7" t="s">
        <v>206</v>
      </c>
    </row>
    <row r="321" spans="4:23" x14ac:dyDescent="0.25">
      <c r="D321" s="27">
        <v>43508</v>
      </c>
      <c r="G321" s="9">
        <v>320000</v>
      </c>
      <c r="H321">
        <v>14</v>
      </c>
      <c r="L321" s="8">
        <v>800</v>
      </c>
      <c r="M321" s="40"/>
      <c r="P321" s="12" t="s">
        <v>1315</v>
      </c>
      <c r="R321" s="25" t="s">
        <v>1319</v>
      </c>
      <c r="T321" s="29">
        <v>4136</v>
      </c>
      <c r="U321" s="29"/>
      <c r="V321" s="7" t="s">
        <v>207</v>
      </c>
      <c r="W321" s="7" t="s">
        <v>208</v>
      </c>
    </row>
    <row r="322" spans="4:23" x14ac:dyDescent="0.25">
      <c r="D322" s="27">
        <v>43508</v>
      </c>
      <c r="G322" s="9">
        <v>95000</v>
      </c>
      <c r="H322">
        <v>96</v>
      </c>
      <c r="L322" s="8">
        <v>894</v>
      </c>
      <c r="M322" s="40"/>
      <c r="P322" s="12" t="s">
        <v>1315</v>
      </c>
      <c r="R322" s="12" t="s">
        <v>1316</v>
      </c>
      <c r="T322" s="29">
        <v>148</v>
      </c>
      <c r="U322" s="29"/>
      <c r="V322" s="7" t="s">
        <v>210</v>
      </c>
      <c r="W322" s="7" t="s">
        <v>211</v>
      </c>
    </row>
    <row r="323" spans="4:23" x14ac:dyDescent="0.25">
      <c r="D323" s="27">
        <v>43508</v>
      </c>
      <c r="G323" s="9">
        <v>70000</v>
      </c>
      <c r="H323">
        <v>97</v>
      </c>
      <c r="L323" s="8">
        <v>2192</v>
      </c>
      <c r="M323" s="40"/>
      <c r="P323" s="12" t="s">
        <v>1315</v>
      </c>
      <c r="R323" s="12" t="s">
        <v>1316</v>
      </c>
      <c r="T323" s="29" t="s">
        <v>214</v>
      </c>
      <c r="U323" s="29"/>
      <c r="V323" s="7" t="s">
        <v>212</v>
      </c>
      <c r="W323" s="7" t="s">
        <v>213</v>
      </c>
    </row>
    <row r="324" spans="4:23" x14ac:dyDescent="0.25">
      <c r="D324" s="27">
        <v>43508</v>
      </c>
      <c r="G324" s="9">
        <v>1200000</v>
      </c>
      <c r="H324">
        <v>90</v>
      </c>
      <c r="L324" s="8">
        <v>1264</v>
      </c>
      <c r="M324" s="40"/>
      <c r="P324" s="12" t="s">
        <v>1315</v>
      </c>
      <c r="R324" s="12" t="s">
        <v>1319</v>
      </c>
      <c r="T324" s="29">
        <v>3151</v>
      </c>
      <c r="U324" s="29"/>
      <c r="V324" s="7" t="s">
        <v>216</v>
      </c>
      <c r="W324" s="7" t="s">
        <v>217</v>
      </c>
    </row>
    <row r="325" spans="4:23" x14ac:dyDescent="0.25">
      <c r="D325" s="27">
        <v>43508</v>
      </c>
      <c r="G325" s="9">
        <v>624488</v>
      </c>
      <c r="H325">
        <v>14</v>
      </c>
      <c r="L325" s="8">
        <v>1157</v>
      </c>
      <c r="M325" s="40"/>
      <c r="P325" s="12" t="s">
        <v>1315</v>
      </c>
      <c r="R325" s="12" t="s">
        <v>1319</v>
      </c>
      <c r="T325" s="29">
        <v>147</v>
      </c>
      <c r="U325" s="29"/>
      <c r="V325" s="7" t="s">
        <v>218</v>
      </c>
      <c r="W325" s="7" t="s">
        <v>219</v>
      </c>
    </row>
    <row r="326" spans="4:23" x14ac:dyDescent="0.25">
      <c r="D326" s="27">
        <v>43508</v>
      </c>
      <c r="G326" s="9">
        <v>80000</v>
      </c>
      <c r="H326">
        <v>90</v>
      </c>
      <c r="L326" s="8">
        <v>926</v>
      </c>
      <c r="M326" s="40"/>
      <c r="P326" s="12" t="s">
        <v>1315</v>
      </c>
      <c r="R326" s="12" t="s">
        <v>1319</v>
      </c>
      <c r="T326" s="29">
        <v>922</v>
      </c>
      <c r="U326" s="29"/>
      <c r="V326" s="7" t="s">
        <v>220</v>
      </c>
      <c r="W326" s="7" t="s">
        <v>221</v>
      </c>
    </row>
    <row r="327" spans="4:23" x14ac:dyDescent="0.25">
      <c r="D327" s="27">
        <v>43510</v>
      </c>
      <c r="G327" s="9">
        <v>5000</v>
      </c>
      <c r="H327">
        <v>25</v>
      </c>
      <c r="L327" s="8">
        <v>1973</v>
      </c>
      <c r="M327" s="40"/>
      <c r="P327" s="12" t="s">
        <v>1315</v>
      </c>
      <c r="R327" s="12" t="s">
        <v>1319</v>
      </c>
      <c r="T327" s="29">
        <v>553</v>
      </c>
      <c r="U327" s="29"/>
      <c r="V327" s="7" t="s">
        <v>222</v>
      </c>
      <c r="W327" s="7" t="s">
        <v>223</v>
      </c>
    </row>
    <row r="328" spans="4:23" x14ac:dyDescent="0.25">
      <c r="D328" s="27">
        <v>43511</v>
      </c>
      <c r="G328" s="9">
        <v>600000</v>
      </c>
      <c r="H328">
        <v>14</v>
      </c>
      <c r="L328" s="8">
        <v>2001</v>
      </c>
      <c r="M328" s="40"/>
      <c r="P328" s="12" t="s">
        <v>1315</v>
      </c>
      <c r="R328" s="12" t="s">
        <v>1319</v>
      </c>
      <c r="T328" s="29">
        <v>30850</v>
      </c>
      <c r="U328" s="29"/>
      <c r="V328" s="7" t="s">
        <v>224</v>
      </c>
      <c r="W328" s="7" t="s">
        <v>225</v>
      </c>
    </row>
    <row r="329" spans="4:23" x14ac:dyDescent="0.25">
      <c r="D329" s="27">
        <v>43514</v>
      </c>
      <c r="G329" s="9">
        <v>350000</v>
      </c>
      <c r="H329">
        <v>14</v>
      </c>
      <c r="L329" s="8">
        <v>965</v>
      </c>
      <c r="M329" s="40"/>
      <c r="P329" s="12" t="s">
        <v>1315</v>
      </c>
      <c r="R329" s="12" t="s">
        <v>1319</v>
      </c>
      <c r="T329" s="29">
        <v>7890</v>
      </c>
      <c r="U329" s="29"/>
      <c r="V329" s="7" t="s">
        <v>226</v>
      </c>
      <c r="W329" s="7" t="s">
        <v>227</v>
      </c>
    </row>
    <row r="330" spans="4:23" x14ac:dyDescent="0.25">
      <c r="D330" s="27">
        <v>43514</v>
      </c>
      <c r="G330" s="9">
        <v>90000</v>
      </c>
      <c r="H330">
        <v>13</v>
      </c>
      <c r="L330" s="40">
        <f>10000*19.2014</f>
        <v>192014</v>
      </c>
      <c r="M330" s="35"/>
      <c r="P330" s="12" t="s">
        <v>1317</v>
      </c>
      <c r="R330" s="12" t="s">
        <v>1316</v>
      </c>
      <c r="T330" s="29">
        <v>33227</v>
      </c>
      <c r="U330" s="29"/>
      <c r="V330" s="7" t="s">
        <v>228</v>
      </c>
      <c r="W330" s="7" t="s">
        <v>229</v>
      </c>
    </row>
    <row r="331" spans="4:23" x14ac:dyDescent="0.25">
      <c r="D331" s="27">
        <v>43514</v>
      </c>
      <c r="G331" s="9">
        <v>305000</v>
      </c>
      <c r="H331">
        <v>4</v>
      </c>
      <c r="L331" s="8">
        <v>800</v>
      </c>
      <c r="M331" s="40"/>
      <c r="P331" s="12" t="s">
        <v>1315</v>
      </c>
      <c r="R331" s="12" t="s">
        <v>1319</v>
      </c>
      <c r="T331" s="29">
        <v>6854</v>
      </c>
      <c r="U331" s="29"/>
      <c r="V331" s="7" t="s">
        <v>230</v>
      </c>
      <c r="W331" s="7" t="s">
        <v>231</v>
      </c>
    </row>
    <row r="332" spans="4:23" x14ac:dyDescent="0.25">
      <c r="D332" s="27">
        <v>43515</v>
      </c>
      <c r="H332">
        <v>25</v>
      </c>
      <c r="L332" s="40">
        <f>10000*7.0513</f>
        <v>70513</v>
      </c>
      <c r="M332" s="35"/>
      <c r="P332" s="12" t="s">
        <v>1317</v>
      </c>
      <c r="R332" s="12" t="s">
        <v>1316</v>
      </c>
      <c r="T332" s="29">
        <v>8667</v>
      </c>
      <c r="U332" s="29"/>
      <c r="V332" s="7" t="s">
        <v>232</v>
      </c>
      <c r="W332" s="7" t="s">
        <v>233</v>
      </c>
    </row>
    <row r="333" spans="4:23" x14ac:dyDescent="0.25">
      <c r="D333" s="27">
        <v>43515</v>
      </c>
      <c r="G333" s="9">
        <v>700000</v>
      </c>
      <c r="H333">
        <v>90</v>
      </c>
      <c r="L333" s="8">
        <v>1143</v>
      </c>
      <c r="M333" s="40"/>
      <c r="P333" s="12" t="s">
        <v>1315</v>
      </c>
      <c r="R333" s="12" t="s">
        <v>1319</v>
      </c>
      <c r="T333" s="29">
        <v>16696</v>
      </c>
      <c r="U333" s="29"/>
      <c r="V333" s="7" t="s">
        <v>234</v>
      </c>
      <c r="W333" s="7" t="s">
        <v>129</v>
      </c>
    </row>
    <row r="334" spans="4:23" x14ac:dyDescent="0.25">
      <c r="D334" s="27">
        <v>43516</v>
      </c>
      <c r="G334" s="9">
        <v>350000</v>
      </c>
      <c r="H334">
        <v>14</v>
      </c>
      <c r="L334" s="8">
        <v>797</v>
      </c>
      <c r="M334" s="40"/>
      <c r="P334" s="12" t="s">
        <v>1315</v>
      </c>
      <c r="R334" s="12" t="s">
        <v>1319</v>
      </c>
      <c r="T334" s="29">
        <v>6680</v>
      </c>
      <c r="U334" s="29"/>
      <c r="V334" s="7" t="s">
        <v>235</v>
      </c>
      <c r="W334" s="7" t="s">
        <v>236</v>
      </c>
    </row>
    <row r="335" spans="4:23" x14ac:dyDescent="0.25">
      <c r="D335" s="27">
        <v>43516</v>
      </c>
      <c r="G335" s="9">
        <v>240000</v>
      </c>
      <c r="H335">
        <v>90</v>
      </c>
      <c r="L335" s="8">
        <v>489</v>
      </c>
      <c r="M335" s="40"/>
      <c r="P335" s="12" t="s">
        <v>1315</v>
      </c>
      <c r="R335" s="12" t="s">
        <v>1319</v>
      </c>
      <c r="T335" s="29">
        <v>17407</v>
      </c>
      <c r="U335" s="29"/>
      <c r="V335" s="7" t="s">
        <v>237</v>
      </c>
      <c r="W335" s="7" t="s">
        <v>238</v>
      </c>
    </row>
    <row r="336" spans="4:23" x14ac:dyDescent="0.25">
      <c r="D336" s="27">
        <v>43517</v>
      </c>
      <c r="G336" s="9">
        <v>15000</v>
      </c>
      <c r="H336">
        <v>28</v>
      </c>
      <c r="L336" s="8">
        <v>814</v>
      </c>
      <c r="M336" s="40"/>
      <c r="P336" s="12" t="s">
        <v>1315</v>
      </c>
      <c r="R336" s="12" t="s">
        <v>1316</v>
      </c>
      <c r="T336" s="29">
        <v>2340</v>
      </c>
      <c r="U336" s="29"/>
      <c r="V336" s="7" t="s">
        <v>239</v>
      </c>
      <c r="W336" s="7" t="s">
        <v>240</v>
      </c>
    </row>
    <row r="337" spans="2:30" x14ac:dyDescent="0.25">
      <c r="D337" s="27">
        <v>43517</v>
      </c>
      <c r="G337" s="9">
        <v>500000</v>
      </c>
      <c r="H337">
        <v>90</v>
      </c>
      <c r="L337" s="8">
        <v>1716</v>
      </c>
      <c r="M337" s="40"/>
      <c r="P337" s="12" t="s">
        <v>1315</v>
      </c>
      <c r="R337" s="12" t="s">
        <v>1319</v>
      </c>
      <c r="T337" s="29">
        <v>2624</v>
      </c>
      <c r="U337" s="29"/>
      <c r="V337" s="7" t="s">
        <v>241</v>
      </c>
      <c r="W337" s="7" t="s">
        <v>242</v>
      </c>
    </row>
    <row r="338" spans="2:30" x14ac:dyDescent="0.25">
      <c r="D338" s="27">
        <v>43517</v>
      </c>
      <c r="H338">
        <v>25</v>
      </c>
      <c r="L338" s="8">
        <v>1521</v>
      </c>
      <c r="M338" s="40"/>
      <c r="P338" s="12" t="s">
        <v>1315</v>
      </c>
      <c r="R338" s="12" t="s">
        <v>1316</v>
      </c>
      <c r="T338" s="29">
        <v>1597</v>
      </c>
      <c r="U338" s="29"/>
      <c r="V338" s="7" t="s">
        <v>243</v>
      </c>
      <c r="W338" s="7" t="s">
        <v>244</v>
      </c>
    </row>
    <row r="339" spans="2:30" x14ac:dyDescent="0.25">
      <c r="D339" s="27">
        <v>43524</v>
      </c>
      <c r="G339" s="9">
        <v>280000</v>
      </c>
      <c r="H339">
        <v>90</v>
      </c>
      <c r="L339" s="8">
        <v>2446</v>
      </c>
      <c r="M339" s="40"/>
      <c r="P339" s="12" t="s">
        <v>1315</v>
      </c>
      <c r="R339" s="12" t="s">
        <v>1319</v>
      </c>
      <c r="T339" s="29">
        <v>835</v>
      </c>
      <c r="U339" s="29"/>
      <c r="V339" s="7" t="s">
        <v>245</v>
      </c>
      <c r="W339" s="7" t="s">
        <v>246</v>
      </c>
    </row>
    <row r="340" spans="2:30" x14ac:dyDescent="0.25">
      <c r="D340" s="27">
        <v>43524</v>
      </c>
      <c r="G340" s="9">
        <v>20000</v>
      </c>
      <c r="H340">
        <v>90</v>
      </c>
      <c r="L340" s="8">
        <v>1000</v>
      </c>
      <c r="M340" s="40"/>
      <c r="P340" s="12" t="s">
        <v>1315</v>
      </c>
      <c r="R340" s="12" t="s">
        <v>1316</v>
      </c>
      <c r="T340" s="29">
        <v>1308</v>
      </c>
      <c r="U340" s="29"/>
      <c r="V340" s="7" t="s">
        <v>247</v>
      </c>
      <c r="W340" s="7" t="s">
        <v>248</v>
      </c>
    </row>
    <row r="341" spans="2:30" x14ac:dyDescent="0.25">
      <c r="D341" s="27">
        <v>43528</v>
      </c>
      <c r="G341" s="9">
        <v>300000</v>
      </c>
      <c r="H341">
        <v>95</v>
      </c>
      <c r="L341" s="8">
        <v>1075</v>
      </c>
      <c r="M341" s="40"/>
      <c r="P341" s="12" t="s">
        <v>1315</v>
      </c>
      <c r="R341" s="12" t="s">
        <v>1319</v>
      </c>
      <c r="T341" s="29">
        <v>10114</v>
      </c>
      <c r="U341" s="29"/>
      <c r="V341" s="7" t="s">
        <v>249</v>
      </c>
      <c r="W341" s="7" t="s">
        <v>250</v>
      </c>
    </row>
    <row r="342" spans="2:30" x14ac:dyDescent="0.25">
      <c r="D342" s="27">
        <v>43528</v>
      </c>
      <c r="H342">
        <v>98</v>
      </c>
      <c r="L342" s="8">
        <v>1001</v>
      </c>
      <c r="M342" s="40"/>
      <c r="P342" s="12" t="s">
        <v>1315</v>
      </c>
      <c r="R342" s="12" t="s">
        <v>1316</v>
      </c>
      <c r="T342" s="29">
        <v>2555</v>
      </c>
      <c r="U342" s="29"/>
      <c r="V342" s="7" t="s">
        <v>251</v>
      </c>
      <c r="W342" s="7" t="s">
        <v>252</v>
      </c>
    </row>
    <row r="343" spans="2:30" x14ac:dyDescent="0.25">
      <c r="D343" s="27">
        <v>43528</v>
      </c>
      <c r="G343" s="9">
        <v>195000</v>
      </c>
      <c r="H343">
        <v>90</v>
      </c>
      <c r="L343" s="8">
        <v>1272</v>
      </c>
      <c r="M343" s="40"/>
      <c r="P343" s="12" t="s">
        <v>1315</v>
      </c>
      <c r="R343" s="12" t="s">
        <v>1319</v>
      </c>
      <c r="T343" s="29">
        <v>3158</v>
      </c>
      <c r="U343" s="29"/>
      <c r="V343" s="7" t="s">
        <v>166</v>
      </c>
      <c r="W343" s="7" t="s">
        <v>254</v>
      </c>
    </row>
    <row r="344" spans="2:30" x14ac:dyDescent="0.25">
      <c r="D344" s="27">
        <v>43530</v>
      </c>
      <c r="G344" s="9">
        <v>665000</v>
      </c>
      <c r="H344">
        <v>14</v>
      </c>
      <c r="L344" s="8">
        <v>862</v>
      </c>
      <c r="M344" s="40"/>
      <c r="P344" s="12" t="s">
        <v>1315</v>
      </c>
      <c r="R344" s="12" t="s">
        <v>1319</v>
      </c>
      <c r="T344" s="29">
        <v>9400</v>
      </c>
      <c r="U344" s="29"/>
      <c r="V344" s="7" t="s">
        <v>255</v>
      </c>
      <c r="W344" s="7" t="s">
        <v>256</v>
      </c>
    </row>
    <row r="345" spans="2:30" x14ac:dyDescent="0.25">
      <c r="D345" s="27">
        <v>43535</v>
      </c>
      <c r="G345" s="9">
        <v>750000</v>
      </c>
      <c r="H345">
        <v>90</v>
      </c>
      <c r="L345" s="8">
        <v>607</v>
      </c>
      <c r="M345" s="40"/>
      <c r="P345" s="12" t="s">
        <v>1315</v>
      </c>
      <c r="R345" s="12" t="s">
        <v>1319</v>
      </c>
      <c r="T345" s="29">
        <v>894</v>
      </c>
      <c r="U345" s="29"/>
      <c r="V345" s="7" t="s">
        <v>257</v>
      </c>
      <c r="W345" s="7" t="s">
        <v>258</v>
      </c>
    </row>
    <row r="346" spans="2:30" x14ac:dyDescent="0.25">
      <c r="D346" s="27">
        <v>43535</v>
      </c>
      <c r="G346" s="9">
        <v>320000</v>
      </c>
      <c r="H346">
        <v>90</v>
      </c>
      <c r="L346" s="8">
        <v>2267</v>
      </c>
      <c r="M346" s="40"/>
      <c r="P346" s="12" t="s">
        <v>1315</v>
      </c>
      <c r="R346" s="12" t="s">
        <v>1319</v>
      </c>
      <c r="T346" s="29">
        <v>18985</v>
      </c>
      <c r="U346" s="29"/>
      <c r="V346" s="7" t="s">
        <v>259</v>
      </c>
      <c r="W346" s="7" t="s">
        <v>260</v>
      </c>
    </row>
    <row r="347" spans="2:30" x14ac:dyDescent="0.25">
      <c r="D347" s="27">
        <v>43535</v>
      </c>
      <c r="G347" s="9">
        <v>90000</v>
      </c>
      <c r="H347">
        <v>96</v>
      </c>
      <c r="L347" s="8">
        <v>763</v>
      </c>
      <c r="M347" s="40"/>
      <c r="P347" s="12" t="s">
        <v>1315</v>
      </c>
      <c r="R347" s="12" t="s">
        <v>1319</v>
      </c>
      <c r="T347" s="29">
        <v>161</v>
      </c>
      <c r="U347" s="29"/>
      <c r="V347" s="7" t="s">
        <v>261</v>
      </c>
      <c r="W347" s="7" t="s">
        <v>262</v>
      </c>
    </row>
    <row r="348" spans="2:30" x14ac:dyDescent="0.25">
      <c r="D348" s="27">
        <v>43538</v>
      </c>
      <c r="G348" s="9">
        <v>750000</v>
      </c>
      <c r="H348">
        <v>90</v>
      </c>
      <c r="L348" s="8">
        <v>1468</v>
      </c>
      <c r="M348" s="40"/>
      <c r="P348" s="12" t="s">
        <v>1315</v>
      </c>
      <c r="R348" s="12" t="s">
        <v>1319</v>
      </c>
      <c r="T348" s="29">
        <v>17143</v>
      </c>
      <c r="U348" s="29"/>
      <c r="V348" s="7" t="s">
        <v>263</v>
      </c>
      <c r="W348" s="7" t="s">
        <v>264</v>
      </c>
    </row>
    <row r="349" spans="2:30" x14ac:dyDescent="0.25">
      <c r="D349" s="27">
        <v>43538</v>
      </c>
      <c r="G349" s="9">
        <v>100000</v>
      </c>
      <c r="H349">
        <v>99</v>
      </c>
      <c r="L349" s="8">
        <v>1129</v>
      </c>
      <c r="M349" s="40"/>
      <c r="P349" s="12" t="s">
        <v>1315</v>
      </c>
      <c r="R349" s="12" t="s">
        <v>1319</v>
      </c>
      <c r="T349" s="29">
        <v>98</v>
      </c>
      <c r="U349" s="29"/>
      <c r="V349" s="7" t="s">
        <v>266</v>
      </c>
      <c r="W349" s="7" t="s">
        <v>267</v>
      </c>
    </row>
    <row r="350" spans="2:30" s="2" customFormat="1" x14ac:dyDescent="0.25">
      <c r="B350" s="1"/>
      <c r="C350" s="11"/>
      <c r="D350" s="27">
        <v>43538</v>
      </c>
      <c r="E350" s="9"/>
      <c r="F350" s="9"/>
      <c r="G350" s="9">
        <v>210000</v>
      </c>
      <c r="H350" s="2">
        <v>4</v>
      </c>
      <c r="I350" s="12"/>
      <c r="K350" s="12"/>
      <c r="L350" s="8">
        <v>436</v>
      </c>
      <c r="M350" s="40"/>
      <c r="P350" s="12" t="s">
        <v>1315</v>
      </c>
      <c r="Q350" s="1"/>
      <c r="R350" s="12" t="s">
        <v>1319</v>
      </c>
      <c r="S350" s="12"/>
      <c r="T350" s="29">
        <v>721</v>
      </c>
      <c r="U350" s="29"/>
      <c r="V350" s="7" t="s">
        <v>166</v>
      </c>
      <c r="W350" s="7" t="s">
        <v>268</v>
      </c>
      <c r="AC350" s="12"/>
      <c r="AD350" s="12"/>
    </row>
    <row r="351" spans="2:30" x14ac:dyDescent="0.25">
      <c r="D351" s="27">
        <v>43538</v>
      </c>
      <c r="G351" s="9">
        <v>210000</v>
      </c>
      <c r="H351">
        <v>14</v>
      </c>
      <c r="L351" s="8">
        <v>2076</v>
      </c>
      <c r="M351" s="40"/>
      <c r="P351" s="12" t="s">
        <v>1315</v>
      </c>
      <c r="R351" s="12" t="s">
        <v>1319</v>
      </c>
      <c r="T351" s="29">
        <v>26629</v>
      </c>
      <c r="U351" s="29"/>
      <c r="V351" s="7" t="s">
        <v>269</v>
      </c>
      <c r="W351" s="7" t="s">
        <v>270</v>
      </c>
    </row>
    <row r="352" spans="2:30" x14ac:dyDescent="0.25">
      <c r="D352" s="27">
        <v>43538</v>
      </c>
      <c r="G352" s="9">
        <v>450000</v>
      </c>
      <c r="H352">
        <v>14</v>
      </c>
      <c r="L352" s="8">
        <v>789</v>
      </c>
      <c r="M352" s="40"/>
      <c r="P352" s="12" t="s">
        <v>1315</v>
      </c>
      <c r="R352" s="12" t="s">
        <v>1319</v>
      </c>
      <c r="T352" s="29">
        <v>9543</v>
      </c>
      <c r="U352" s="29"/>
      <c r="V352" s="7" t="s">
        <v>271</v>
      </c>
      <c r="W352" s="7" t="s">
        <v>272</v>
      </c>
    </row>
    <row r="353" spans="4:23" x14ac:dyDescent="0.25">
      <c r="D353" s="27">
        <v>43539</v>
      </c>
      <c r="G353" s="9">
        <v>900000</v>
      </c>
      <c r="H353">
        <v>25</v>
      </c>
      <c r="L353" s="8">
        <v>4790</v>
      </c>
      <c r="M353" s="40"/>
      <c r="P353" s="12" t="s">
        <v>1315</v>
      </c>
      <c r="R353" s="12" t="s">
        <v>1319</v>
      </c>
      <c r="T353" s="29">
        <v>102</v>
      </c>
      <c r="U353" s="29"/>
      <c r="V353" s="7" t="s">
        <v>273</v>
      </c>
      <c r="W353" s="7" t="s">
        <v>274</v>
      </c>
    </row>
    <row r="354" spans="4:23" x14ac:dyDescent="0.25">
      <c r="D354" s="27">
        <v>43539</v>
      </c>
      <c r="G354" s="9">
        <v>650000</v>
      </c>
      <c r="H354">
        <v>90</v>
      </c>
      <c r="L354" s="8">
        <v>1671</v>
      </c>
      <c r="M354" s="40"/>
      <c r="P354" s="12" t="s">
        <v>1315</v>
      </c>
      <c r="R354" s="12" t="s">
        <v>1319</v>
      </c>
      <c r="T354" s="29">
        <v>274</v>
      </c>
      <c r="U354" s="29"/>
      <c r="V354" s="7" t="s">
        <v>275</v>
      </c>
      <c r="W354" s="7" t="s">
        <v>276</v>
      </c>
    </row>
    <row r="355" spans="4:23" x14ac:dyDescent="0.25">
      <c r="D355" s="27">
        <v>43543</v>
      </c>
      <c r="G355" s="9">
        <v>155000</v>
      </c>
      <c r="H355">
        <v>4</v>
      </c>
      <c r="L355" s="8">
        <v>608</v>
      </c>
      <c r="M355" s="40"/>
      <c r="P355" s="12" t="s">
        <v>1315</v>
      </c>
      <c r="R355" s="12" t="s">
        <v>1319</v>
      </c>
      <c r="T355" s="29">
        <v>3884</v>
      </c>
      <c r="U355" s="29"/>
      <c r="V355" s="7" t="s">
        <v>277</v>
      </c>
      <c r="W355" s="7" t="s">
        <v>278</v>
      </c>
    </row>
    <row r="356" spans="4:23" x14ac:dyDescent="0.25">
      <c r="D356" s="27">
        <v>43543</v>
      </c>
      <c r="G356" s="9">
        <v>445000</v>
      </c>
      <c r="H356">
        <v>95</v>
      </c>
      <c r="L356" s="8">
        <v>939</v>
      </c>
      <c r="M356" s="40"/>
      <c r="P356" s="12" t="s">
        <v>1315</v>
      </c>
      <c r="R356" s="12" t="s">
        <v>1319</v>
      </c>
      <c r="T356" s="29">
        <v>6817</v>
      </c>
      <c r="U356" s="29"/>
      <c r="V356" s="7" t="s">
        <v>279</v>
      </c>
      <c r="W356" s="7" t="s">
        <v>280</v>
      </c>
    </row>
    <row r="357" spans="4:23" x14ac:dyDescent="0.25">
      <c r="D357" s="27">
        <v>43543</v>
      </c>
      <c r="G357" s="9">
        <v>500000</v>
      </c>
      <c r="H357">
        <v>14</v>
      </c>
      <c r="L357" s="8">
        <v>1685</v>
      </c>
      <c r="M357" s="40"/>
      <c r="P357" s="12" t="s">
        <v>1315</v>
      </c>
      <c r="R357" s="12" t="s">
        <v>1319</v>
      </c>
      <c r="T357" s="29">
        <v>22911</v>
      </c>
      <c r="U357" s="29"/>
      <c r="V357" s="7" t="s">
        <v>282</v>
      </c>
      <c r="W357" s="7" t="s">
        <v>283</v>
      </c>
    </row>
    <row r="358" spans="4:23" x14ac:dyDescent="0.25">
      <c r="D358" s="27">
        <v>43546</v>
      </c>
      <c r="H358">
        <v>90</v>
      </c>
      <c r="L358" s="8">
        <v>1517</v>
      </c>
      <c r="M358" s="40"/>
      <c r="P358" s="12" t="s">
        <v>1315</v>
      </c>
      <c r="R358" s="12" t="s">
        <v>1316</v>
      </c>
      <c r="T358" s="29">
        <v>2689</v>
      </c>
      <c r="U358" s="29"/>
      <c r="V358" s="7" t="s">
        <v>284</v>
      </c>
      <c r="W358" s="7" t="s">
        <v>174</v>
      </c>
    </row>
    <row r="359" spans="4:23" x14ac:dyDescent="0.25">
      <c r="D359" s="27">
        <v>43546</v>
      </c>
      <c r="G359" s="9">
        <v>760000</v>
      </c>
      <c r="H359">
        <v>14</v>
      </c>
      <c r="L359" s="8">
        <v>3399</v>
      </c>
      <c r="M359" s="40"/>
      <c r="P359" s="12" t="s">
        <v>1315</v>
      </c>
      <c r="R359" s="12" t="s">
        <v>1319</v>
      </c>
      <c r="T359" s="29">
        <v>31025</v>
      </c>
      <c r="U359" s="29"/>
      <c r="V359" s="7" t="s">
        <v>285</v>
      </c>
      <c r="W359" s="7" t="s">
        <v>286</v>
      </c>
    </row>
    <row r="360" spans="4:23" x14ac:dyDescent="0.25">
      <c r="D360" s="27">
        <v>43546</v>
      </c>
      <c r="G360" s="9">
        <v>385000</v>
      </c>
      <c r="H360">
        <v>25</v>
      </c>
      <c r="L360" s="8">
        <v>997</v>
      </c>
      <c r="M360" s="40"/>
      <c r="P360" s="12" t="s">
        <v>1315</v>
      </c>
      <c r="R360" s="12" t="s">
        <v>1319</v>
      </c>
      <c r="T360" s="29">
        <v>4407</v>
      </c>
      <c r="U360" s="29"/>
      <c r="V360" s="7" t="s">
        <v>287</v>
      </c>
      <c r="W360" s="7" t="s">
        <v>288</v>
      </c>
    </row>
    <row r="361" spans="4:23" x14ac:dyDescent="0.25">
      <c r="D361" s="27">
        <v>43549</v>
      </c>
      <c r="G361" s="9">
        <v>1900000</v>
      </c>
      <c r="H361">
        <v>101</v>
      </c>
      <c r="L361" s="8">
        <v>1590</v>
      </c>
      <c r="M361" s="40"/>
      <c r="P361" s="12" t="s">
        <v>1315</v>
      </c>
      <c r="R361" s="12" t="s">
        <v>1319</v>
      </c>
      <c r="T361" s="29">
        <v>31</v>
      </c>
      <c r="U361" s="29"/>
      <c r="V361" s="7" t="s">
        <v>290</v>
      </c>
      <c r="W361" s="7" t="s">
        <v>291</v>
      </c>
    </row>
    <row r="362" spans="4:23" x14ac:dyDescent="0.25">
      <c r="D362" s="27">
        <v>43549</v>
      </c>
      <c r="G362" s="9">
        <v>343000</v>
      </c>
      <c r="H362">
        <v>14</v>
      </c>
      <c r="L362" s="8">
        <v>432</v>
      </c>
      <c r="M362" s="40"/>
      <c r="P362" s="12" t="s">
        <v>1315</v>
      </c>
      <c r="R362" s="12" t="s">
        <v>1319</v>
      </c>
      <c r="T362" s="29">
        <v>1141</v>
      </c>
      <c r="U362" s="29"/>
      <c r="V362" s="7" t="s">
        <v>166</v>
      </c>
      <c r="W362" s="7" t="s">
        <v>292</v>
      </c>
    </row>
    <row r="363" spans="4:23" x14ac:dyDescent="0.25">
      <c r="D363" s="27">
        <v>43549</v>
      </c>
      <c r="H363">
        <v>102</v>
      </c>
      <c r="L363" s="8">
        <f>10000*5611.2913</f>
        <v>56112913</v>
      </c>
      <c r="M363" s="35"/>
      <c r="P363" s="12" t="s">
        <v>1317</v>
      </c>
      <c r="R363" s="12" t="s">
        <v>1316</v>
      </c>
      <c r="T363" s="29" t="s">
        <v>293</v>
      </c>
      <c r="U363" s="29"/>
      <c r="V363" s="7" t="s">
        <v>294</v>
      </c>
      <c r="W363" s="7" t="s">
        <v>295</v>
      </c>
    </row>
    <row r="364" spans="4:23" x14ac:dyDescent="0.25">
      <c r="D364" s="27">
        <v>43552</v>
      </c>
      <c r="H364">
        <v>14</v>
      </c>
      <c r="L364" s="8">
        <v>1057</v>
      </c>
      <c r="M364" s="40"/>
      <c r="P364" s="12" t="s">
        <v>1315</v>
      </c>
      <c r="R364" s="12" t="s">
        <v>1316</v>
      </c>
      <c r="T364" s="29">
        <v>10045</v>
      </c>
      <c r="U364" s="29"/>
      <c r="V364" s="7" t="s">
        <v>297</v>
      </c>
      <c r="W364" s="7" t="s">
        <v>298</v>
      </c>
    </row>
    <row r="365" spans="4:23" x14ac:dyDescent="0.25">
      <c r="D365" s="27">
        <v>43552</v>
      </c>
      <c r="G365" s="9">
        <v>335000</v>
      </c>
      <c r="H365">
        <v>95</v>
      </c>
      <c r="L365" s="8">
        <v>840</v>
      </c>
      <c r="M365" s="40"/>
      <c r="P365" s="12" t="s">
        <v>1315</v>
      </c>
      <c r="R365" s="12" t="s">
        <v>1319</v>
      </c>
      <c r="T365" s="29">
        <v>1758</v>
      </c>
      <c r="U365" s="29"/>
      <c r="V365" s="7" t="s">
        <v>299</v>
      </c>
      <c r="W365" s="7" t="s">
        <v>300</v>
      </c>
    </row>
    <row r="366" spans="4:23" x14ac:dyDescent="0.25">
      <c r="D366" s="27">
        <v>43553</v>
      </c>
      <c r="H366">
        <v>90</v>
      </c>
      <c r="L366" s="8">
        <v>3639</v>
      </c>
      <c r="M366" s="40"/>
      <c r="P366" s="12" t="s">
        <v>1315</v>
      </c>
      <c r="R366" s="12" t="s">
        <v>1316</v>
      </c>
      <c r="T366" s="29">
        <v>28288</v>
      </c>
      <c r="U366" s="29"/>
      <c r="V366" s="7" t="s">
        <v>301</v>
      </c>
      <c r="W366" s="7" t="s">
        <v>302</v>
      </c>
    </row>
    <row r="367" spans="4:23" x14ac:dyDescent="0.25">
      <c r="D367" s="27">
        <v>43556</v>
      </c>
      <c r="G367" s="9">
        <v>467204</v>
      </c>
      <c r="H367">
        <v>4</v>
      </c>
      <c r="L367" s="8">
        <v>1160</v>
      </c>
      <c r="M367" s="40"/>
      <c r="P367" s="12" t="s">
        <v>1315</v>
      </c>
      <c r="R367" s="12" t="s">
        <v>1319</v>
      </c>
      <c r="T367" s="29">
        <v>24443</v>
      </c>
      <c r="U367" s="29"/>
      <c r="V367" s="7" t="s">
        <v>303</v>
      </c>
      <c r="W367" s="7" t="s">
        <v>304</v>
      </c>
    </row>
    <row r="368" spans="4:23" x14ac:dyDescent="0.25">
      <c r="D368" s="27">
        <v>43556</v>
      </c>
      <c r="G368" s="9">
        <v>240000</v>
      </c>
      <c r="H368">
        <v>92</v>
      </c>
      <c r="L368" s="8">
        <v>890</v>
      </c>
      <c r="M368" s="40"/>
      <c r="P368" s="12" t="s">
        <v>1315</v>
      </c>
      <c r="R368" s="12" t="s">
        <v>1319</v>
      </c>
      <c r="T368" s="29">
        <v>928</v>
      </c>
      <c r="U368" s="29"/>
      <c r="V368" s="7" t="s">
        <v>306</v>
      </c>
      <c r="W368" s="7" t="s">
        <v>305</v>
      </c>
    </row>
    <row r="369" spans="4:23" x14ac:dyDescent="0.25">
      <c r="D369" s="27">
        <v>43557</v>
      </c>
      <c r="G369" s="9">
        <v>360000</v>
      </c>
      <c r="H369">
        <v>4</v>
      </c>
      <c r="L369" s="8">
        <v>1035</v>
      </c>
      <c r="M369" s="40"/>
      <c r="P369" s="12" t="s">
        <v>1315</v>
      </c>
      <c r="R369" s="12" t="s">
        <v>1319</v>
      </c>
      <c r="T369" s="29">
        <v>6065</v>
      </c>
      <c r="U369" s="29"/>
      <c r="V369" s="7" t="s">
        <v>307</v>
      </c>
      <c r="W369" s="7" t="s">
        <v>308</v>
      </c>
    </row>
    <row r="370" spans="4:23" x14ac:dyDescent="0.25">
      <c r="D370" s="27">
        <v>43557</v>
      </c>
      <c r="H370">
        <v>90</v>
      </c>
      <c r="L370" s="8">
        <f>10000*5.8753</f>
        <v>58753</v>
      </c>
      <c r="M370" s="35"/>
      <c r="P370" s="12" t="s">
        <v>1317</v>
      </c>
      <c r="R370" s="12" t="s">
        <v>1316</v>
      </c>
      <c r="T370" s="29" t="s">
        <v>309</v>
      </c>
      <c r="U370" s="29"/>
      <c r="V370" s="7" t="s">
        <v>301</v>
      </c>
      <c r="W370" s="7" t="s">
        <v>310</v>
      </c>
    </row>
    <row r="371" spans="4:23" x14ac:dyDescent="0.25">
      <c r="D371" s="27">
        <v>43563</v>
      </c>
      <c r="G371" s="9">
        <v>950000</v>
      </c>
      <c r="H371">
        <v>90</v>
      </c>
      <c r="L371" s="8">
        <v>1472</v>
      </c>
      <c r="M371" s="40"/>
      <c r="P371" s="12" t="s">
        <v>1315</v>
      </c>
      <c r="R371" s="12" t="s">
        <v>1319</v>
      </c>
      <c r="T371" s="29">
        <v>3126</v>
      </c>
      <c r="U371" s="29"/>
      <c r="V371" s="7" t="s">
        <v>311</v>
      </c>
      <c r="W371" s="7" t="s">
        <v>312</v>
      </c>
    </row>
    <row r="372" spans="4:23" x14ac:dyDescent="0.25">
      <c r="D372" s="27">
        <v>43563</v>
      </c>
      <c r="G372" s="9">
        <v>450000</v>
      </c>
      <c r="H372">
        <v>90</v>
      </c>
      <c r="L372" s="8">
        <v>1114</v>
      </c>
      <c r="M372" s="40"/>
      <c r="P372" s="12" t="s">
        <v>1315</v>
      </c>
      <c r="R372" s="12" t="s">
        <v>1319</v>
      </c>
      <c r="T372" s="29">
        <v>918</v>
      </c>
      <c r="U372" s="29"/>
      <c r="V372" s="7" t="s">
        <v>313</v>
      </c>
      <c r="W372" s="7" t="s">
        <v>314</v>
      </c>
    </row>
    <row r="373" spans="4:23" x14ac:dyDescent="0.25">
      <c r="D373" s="27">
        <v>43563</v>
      </c>
      <c r="G373" s="9">
        <v>480000</v>
      </c>
      <c r="H373">
        <v>90</v>
      </c>
      <c r="L373" s="8">
        <v>571</v>
      </c>
      <c r="M373" s="40"/>
      <c r="P373" s="12" t="s">
        <v>1315</v>
      </c>
      <c r="R373" s="12" t="s">
        <v>1319</v>
      </c>
      <c r="T373" s="29">
        <v>19134</v>
      </c>
      <c r="U373" s="29"/>
      <c r="V373" s="7" t="s">
        <v>315</v>
      </c>
      <c r="W373" s="7" t="s">
        <v>316</v>
      </c>
    </row>
    <row r="374" spans="4:23" x14ac:dyDescent="0.25">
      <c r="D374" s="27">
        <v>43563</v>
      </c>
      <c r="G374" s="9">
        <v>390000</v>
      </c>
      <c r="H374">
        <v>90</v>
      </c>
      <c r="L374" s="8">
        <v>862</v>
      </c>
      <c r="M374" s="40"/>
      <c r="P374" s="12" t="s">
        <v>1315</v>
      </c>
      <c r="R374" s="12" t="s">
        <v>1319</v>
      </c>
      <c r="T374" s="29">
        <v>9173</v>
      </c>
      <c r="U374" s="29"/>
      <c r="V374" s="7" t="s">
        <v>191</v>
      </c>
      <c r="W374" s="7" t="s">
        <v>317</v>
      </c>
    </row>
    <row r="375" spans="4:23" x14ac:dyDescent="0.25">
      <c r="D375" s="27">
        <v>43563</v>
      </c>
      <c r="G375" s="9">
        <v>352000</v>
      </c>
      <c r="H375">
        <v>14</v>
      </c>
      <c r="L375" s="8">
        <v>1103</v>
      </c>
      <c r="M375" s="40"/>
      <c r="P375" s="12" t="s">
        <v>1315</v>
      </c>
      <c r="R375" s="12" t="s">
        <v>1319</v>
      </c>
      <c r="T375" s="29">
        <v>7386</v>
      </c>
      <c r="U375" s="29"/>
      <c r="V375" s="7" t="s">
        <v>191</v>
      </c>
      <c r="W375" s="7" t="s">
        <v>318</v>
      </c>
    </row>
    <row r="376" spans="4:23" x14ac:dyDescent="0.25">
      <c r="D376" s="27">
        <v>43564</v>
      </c>
      <c r="H376">
        <v>103</v>
      </c>
      <c r="L376" s="8">
        <f>10000*8.9059</f>
        <v>89059.000000000015</v>
      </c>
      <c r="M376" s="35"/>
      <c r="P376" s="12" t="s">
        <v>1317</v>
      </c>
      <c r="R376" s="12" t="s">
        <v>1316</v>
      </c>
      <c r="T376" s="29" t="s">
        <v>320</v>
      </c>
      <c r="U376" s="29"/>
      <c r="V376" s="7" t="s">
        <v>321</v>
      </c>
      <c r="W376" s="7" t="s">
        <v>322</v>
      </c>
    </row>
    <row r="377" spans="4:23" x14ac:dyDescent="0.25">
      <c r="D377" s="27">
        <v>43564</v>
      </c>
      <c r="G377" s="9">
        <v>830000</v>
      </c>
      <c r="H377">
        <v>4</v>
      </c>
      <c r="L377" s="8">
        <v>1810</v>
      </c>
      <c r="M377" s="40"/>
      <c r="P377" s="12" t="s">
        <v>1315</v>
      </c>
      <c r="R377" s="12" t="s">
        <v>1319</v>
      </c>
      <c r="T377" s="29">
        <v>1043</v>
      </c>
      <c r="U377" s="29"/>
      <c r="V377" s="7" t="s">
        <v>323</v>
      </c>
      <c r="W377" s="7" t="s">
        <v>324</v>
      </c>
    </row>
    <row r="378" spans="4:23" x14ac:dyDescent="0.25">
      <c r="D378" s="27">
        <v>43566</v>
      </c>
      <c r="H378">
        <v>90</v>
      </c>
      <c r="L378" s="40">
        <f>10000*13.5854</f>
        <v>135854</v>
      </c>
      <c r="M378" s="35"/>
      <c r="P378" s="12" t="s">
        <v>1317</v>
      </c>
      <c r="R378" s="12" t="s">
        <v>1316</v>
      </c>
      <c r="T378" s="29" t="s">
        <v>325</v>
      </c>
      <c r="U378" s="29"/>
      <c r="V378" s="7" t="s">
        <v>191</v>
      </c>
      <c r="W378" s="7" t="s">
        <v>326</v>
      </c>
    </row>
    <row r="379" spans="4:23" x14ac:dyDescent="0.25">
      <c r="D379" s="27">
        <v>43571</v>
      </c>
      <c r="G379" s="9">
        <v>450000</v>
      </c>
      <c r="H379">
        <v>92</v>
      </c>
      <c r="L379" s="8">
        <v>628</v>
      </c>
      <c r="M379" s="40"/>
      <c r="P379" s="12" t="s">
        <v>1315</v>
      </c>
      <c r="R379" s="12" t="s">
        <v>1319</v>
      </c>
      <c r="T379" s="29">
        <v>3121</v>
      </c>
      <c r="U379" s="29"/>
      <c r="V379" s="7" t="s">
        <v>327</v>
      </c>
      <c r="W379" s="7" t="s">
        <v>328</v>
      </c>
    </row>
    <row r="380" spans="4:23" x14ac:dyDescent="0.25">
      <c r="D380" s="27">
        <v>43571</v>
      </c>
      <c r="G380" s="9">
        <v>200000</v>
      </c>
      <c r="H380">
        <v>13</v>
      </c>
      <c r="L380" s="8">
        <v>2694</v>
      </c>
      <c r="M380" s="40"/>
      <c r="P380" s="12" t="s">
        <v>1315</v>
      </c>
      <c r="R380" s="12" t="s">
        <v>1319</v>
      </c>
      <c r="T380" s="29">
        <v>8445</v>
      </c>
      <c r="U380" s="29"/>
      <c r="V380" s="7" t="s">
        <v>329</v>
      </c>
      <c r="W380" s="7" t="s">
        <v>330</v>
      </c>
    </row>
    <row r="381" spans="4:23" x14ac:dyDescent="0.25">
      <c r="D381" s="27">
        <v>43578</v>
      </c>
      <c r="G381" s="9">
        <v>620000</v>
      </c>
      <c r="H381">
        <v>25</v>
      </c>
      <c r="L381" s="8">
        <v>903</v>
      </c>
      <c r="M381" s="40"/>
      <c r="P381" s="12" t="s">
        <v>1315</v>
      </c>
      <c r="R381" s="12" t="s">
        <v>1319</v>
      </c>
      <c r="T381" s="29">
        <v>3726</v>
      </c>
      <c r="U381" s="29"/>
      <c r="V381" s="7" t="s">
        <v>191</v>
      </c>
      <c r="W381" s="7" t="s">
        <v>331</v>
      </c>
    </row>
    <row r="382" spans="4:23" x14ac:dyDescent="0.25">
      <c r="D382" s="27">
        <v>43578</v>
      </c>
      <c r="G382" s="9">
        <v>150000</v>
      </c>
      <c r="H382">
        <v>15</v>
      </c>
      <c r="L382" s="8">
        <v>1098</v>
      </c>
      <c r="M382" s="40"/>
      <c r="P382" s="12" t="s">
        <v>1315</v>
      </c>
      <c r="R382" s="12" t="s">
        <v>1319</v>
      </c>
      <c r="T382" s="29">
        <v>1445</v>
      </c>
      <c r="U382" s="29"/>
      <c r="V382" s="7" t="s">
        <v>332</v>
      </c>
      <c r="W382" s="7" t="s">
        <v>333</v>
      </c>
    </row>
    <row r="383" spans="4:23" x14ac:dyDescent="0.25">
      <c r="D383" s="27">
        <v>43578</v>
      </c>
      <c r="G383" s="9">
        <v>200000</v>
      </c>
      <c r="H383">
        <v>90</v>
      </c>
      <c r="L383" s="8">
        <v>1754</v>
      </c>
      <c r="M383" s="40"/>
      <c r="P383" s="12" t="s">
        <v>1315</v>
      </c>
      <c r="R383" s="12" t="s">
        <v>1319</v>
      </c>
      <c r="T383" s="29">
        <v>37940</v>
      </c>
      <c r="U383" s="29"/>
      <c r="V383" s="7" t="s">
        <v>334</v>
      </c>
      <c r="W383" s="7" t="s">
        <v>335</v>
      </c>
    </row>
    <row r="384" spans="4:23" x14ac:dyDescent="0.25">
      <c r="D384" s="27">
        <v>43578</v>
      </c>
      <c r="G384" s="9">
        <v>300000</v>
      </c>
      <c r="H384">
        <v>90</v>
      </c>
      <c r="L384" s="8">
        <v>1488</v>
      </c>
      <c r="M384" s="40"/>
      <c r="P384" s="12" t="s">
        <v>1315</v>
      </c>
      <c r="R384" s="12" t="s">
        <v>1319</v>
      </c>
      <c r="T384" s="29">
        <v>37667</v>
      </c>
      <c r="U384" s="29"/>
      <c r="V384" s="7" t="s">
        <v>334</v>
      </c>
      <c r="W384" s="7" t="s">
        <v>335</v>
      </c>
    </row>
    <row r="385" spans="4:23" x14ac:dyDescent="0.25">
      <c r="D385" s="27">
        <v>43578</v>
      </c>
      <c r="G385" s="9">
        <v>200000</v>
      </c>
      <c r="H385">
        <v>13</v>
      </c>
      <c r="L385" s="8">
        <v>1646</v>
      </c>
      <c r="M385" s="40"/>
      <c r="P385" s="12" t="s">
        <v>1315</v>
      </c>
      <c r="R385" s="12" t="s">
        <v>1319</v>
      </c>
      <c r="T385" s="29">
        <v>33141</v>
      </c>
      <c r="U385" s="29"/>
      <c r="V385" s="7" t="s">
        <v>336</v>
      </c>
      <c r="W385" s="7" t="s">
        <v>337</v>
      </c>
    </row>
    <row r="386" spans="4:23" x14ac:dyDescent="0.25">
      <c r="D386" s="27">
        <v>43579</v>
      </c>
      <c r="G386" s="9">
        <v>250000</v>
      </c>
      <c r="H386">
        <v>14</v>
      </c>
      <c r="L386" s="8">
        <v>1444</v>
      </c>
      <c r="M386" s="40"/>
      <c r="P386" s="12" t="s">
        <v>1315</v>
      </c>
      <c r="R386" s="12" t="s">
        <v>1319</v>
      </c>
      <c r="T386" s="29">
        <v>8759</v>
      </c>
      <c r="U386" s="29"/>
      <c r="V386" s="7" t="s">
        <v>338</v>
      </c>
      <c r="W386" s="7" t="s">
        <v>339</v>
      </c>
    </row>
    <row r="387" spans="4:23" x14ac:dyDescent="0.25">
      <c r="D387" s="27">
        <v>43579</v>
      </c>
      <c r="G387" s="9">
        <v>200000</v>
      </c>
      <c r="H387">
        <v>25</v>
      </c>
      <c r="L387" s="8">
        <v>951</v>
      </c>
      <c r="M387" s="40"/>
      <c r="P387" s="12" t="s">
        <v>1315</v>
      </c>
      <c r="R387" s="12" t="s">
        <v>1319</v>
      </c>
      <c r="T387" s="29">
        <v>8434</v>
      </c>
      <c r="U387" s="29"/>
      <c r="V387" s="7" t="s">
        <v>340</v>
      </c>
      <c r="W387" s="7" t="s">
        <v>341</v>
      </c>
    </row>
    <row r="388" spans="4:23" x14ac:dyDescent="0.25">
      <c r="D388" s="27">
        <v>43581</v>
      </c>
      <c r="G388" s="9">
        <v>4700000</v>
      </c>
      <c r="H388">
        <v>48</v>
      </c>
      <c r="L388" s="40">
        <f>10000*3614.663</f>
        <v>36146630</v>
      </c>
      <c r="M388" s="35"/>
      <c r="P388" s="12" t="s">
        <v>1317</v>
      </c>
      <c r="R388" s="12" t="s">
        <v>1319</v>
      </c>
      <c r="T388" s="29" t="s">
        <v>342</v>
      </c>
      <c r="U388" s="29"/>
      <c r="V388" s="7" t="s">
        <v>343</v>
      </c>
      <c r="W388" s="7" t="s">
        <v>344</v>
      </c>
    </row>
    <row r="389" spans="4:23" x14ac:dyDescent="0.25">
      <c r="D389" s="27">
        <v>43584</v>
      </c>
      <c r="G389" s="9">
        <v>550000</v>
      </c>
      <c r="H389">
        <v>104</v>
      </c>
      <c r="L389" s="40">
        <f>10000*45.0411</f>
        <v>450411</v>
      </c>
      <c r="M389" s="35"/>
      <c r="P389" s="12" t="s">
        <v>1317</v>
      </c>
      <c r="R389" s="12" t="s">
        <v>1319</v>
      </c>
      <c r="T389" s="29">
        <v>15</v>
      </c>
      <c r="U389" s="29"/>
      <c r="V389" s="7" t="s">
        <v>345</v>
      </c>
      <c r="W389" s="7" t="s">
        <v>346</v>
      </c>
    </row>
    <row r="390" spans="4:23" x14ac:dyDescent="0.25">
      <c r="D390" s="27">
        <v>43585</v>
      </c>
      <c r="G390" s="9">
        <v>260000</v>
      </c>
      <c r="H390">
        <v>105</v>
      </c>
      <c r="L390" s="8">
        <v>908</v>
      </c>
      <c r="M390" s="40"/>
      <c r="P390" s="12" t="s">
        <v>1315</v>
      </c>
      <c r="R390" s="12" t="s">
        <v>1319</v>
      </c>
      <c r="T390" s="29">
        <v>34</v>
      </c>
      <c r="U390" s="29"/>
      <c r="V390" s="7" t="s">
        <v>349</v>
      </c>
      <c r="W390" s="7" t="s">
        <v>350</v>
      </c>
    </row>
    <row r="391" spans="4:23" x14ac:dyDescent="0.25">
      <c r="D391" s="27">
        <v>43585</v>
      </c>
      <c r="H391">
        <v>106</v>
      </c>
      <c r="L391" s="40">
        <f>10000*15.4445</f>
        <v>154445</v>
      </c>
      <c r="M391" s="35"/>
      <c r="P391" s="12" t="s">
        <v>1317</v>
      </c>
      <c r="R391" s="12" t="s">
        <v>1316</v>
      </c>
      <c r="T391" s="29" t="s">
        <v>351</v>
      </c>
      <c r="U391" s="29"/>
      <c r="V391" s="7" t="s">
        <v>352</v>
      </c>
      <c r="W391" s="7" t="s">
        <v>353</v>
      </c>
    </row>
    <row r="392" spans="4:23" x14ac:dyDescent="0.25">
      <c r="D392" s="27">
        <v>43587</v>
      </c>
      <c r="G392" s="9">
        <v>230000</v>
      </c>
      <c r="H392">
        <v>28</v>
      </c>
      <c r="L392" s="8">
        <v>1288</v>
      </c>
      <c r="M392" s="40"/>
      <c r="P392" s="12" t="s">
        <v>1315</v>
      </c>
      <c r="R392" s="12" t="s">
        <v>1319</v>
      </c>
      <c r="T392" s="29">
        <v>4662</v>
      </c>
      <c r="U392" s="29"/>
      <c r="V392" s="7" t="s">
        <v>354</v>
      </c>
      <c r="W392" s="7" t="s">
        <v>355</v>
      </c>
    </row>
    <row r="393" spans="4:23" x14ac:dyDescent="0.25">
      <c r="D393" s="27">
        <v>43587</v>
      </c>
      <c r="G393" s="9">
        <v>350000</v>
      </c>
      <c r="H393">
        <v>95</v>
      </c>
      <c r="L393" s="20">
        <v>920</v>
      </c>
      <c r="M393" s="35"/>
      <c r="P393" s="12" t="s">
        <v>1315</v>
      </c>
      <c r="R393" s="12" t="s">
        <v>1319</v>
      </c>
      <c r="T393" s="26">
        <v>1371</v>
      </c>
      <c r="U393" s="26"/>
      <c r="V393" s="22" t="s">
        <v>356</v>
      </c>
      <c r="W393" s="7" t="s">
        <v>357</v>
      </c>
    </row>
    <row r="394" spans="4:23" x14ac:dyDescent="0.25">
      <c r="D394" s="27">
        <v>43587</v>
      </c>
      <c r="G394" s="9">
        <v>425000</v>
      </c>
      <c r="H394">
        <v>14</v>
      </c>
      <c r="L394" s="20">
        <v>3600</v>
      </c>
      <c r="M394" s="35"/>
      <c r="P394" s="12" t="s">
        <v>1315</v>
      </c>
      <c r="R394" s="12" t="s">
        <v>1319</v>
      </c>
      <c r="T394" s="26">
        <v>322</v>
      </c>
      <c r="U394" s="26"/>
      <c r="V394" s="22" t="s">
        <v>358</v>
      </c>
      <c r="W394" s="7" t="s">
        <v>359</v>
      </c>
    </row>
    <row r="395" spans="4:23" x14ac:dyDescent="0.25">
      <c r="D395" s="27">
        <v>43587</v>
      </c>
      <c r="G395" s="9">
        <v>570000</v>
      </c>
      <c r="H395">
        <v>90</v>
      </c>
      <c r="L395" s="20">
        <v>602</v>
      </c>
      <c r="M395" s="35"/>
      <c r="P395" s="12" t="s">
        <v>1315</v>
      </c>
      <c r="R395" s="12" t="s">
        <v>1319</v>
      </c>
      <c r="T395" s="26">
        <v>43426</v>
      </c>
      <c r="U395" s="26"/>
      <c r="V395" s="22" t="s">
        <v>360</v>
      </c>
      <c r="W395" s="7" t="s">
        <v>361</v>
      </c>
    </row>
    <row r="396" spans="4:23" x14ac:dyDescent="0.25">
      <c r="D396" s="27">
        <v>43594</v>
      </c>
      <c r="G396" s="9">
        <v>220000</v>
      </c>
      <c r="H396">
        <v>4</v>
      </c>
      <c r="L396" s="20">
        <v>790</v>
      </c>
      <c r="M396" s="35"/>
      <c r="P396" s="12" t="s">
        <v>1315</v>
      </c>
      <c r="R396" s="12" t="s">
        <v>1319</v>
      </c>
      <c r="T396" s="26">
        <v>8994</v>
      </c>
      <c r="U396" s="26"/>
      <c r="V396" s="22" t="s">
        <v>362</v>
      </c>
      <c r="W396" s="7" t="s">
        <v>363</v>
      </c>
    </row>
    <row r="397" spans="4:23" x14ac:dyDescent="0.25">
      <c r="D397" s="27">
        <v>43594</v>
      </c>
      <c r="G397" s="9">
        <v>82000</v>
      </c>
      <c r="H397">
        <v>90</v>
      </c>
      <c r="L397" s="20">
        <v>9844</v>
      </c>
      <c r="M397" s="35"/>
      <c r="P397" s="12" t="s">
        <v>1315</v>
      </c>
      <c r="R397" s="12" t="s">
        <v>1319</v>
      </c>
      <c r="T397" s="26" t="s">
        <v>364</v>
      </c>
      <c r="U397" s="26"/>
      <c r="V397" s="22" t="s">
        <v>365</v>
      </c>
      <c r="W397" s="7" t="s">
        <v>366</v>
      </c>
    </row>
    <row r="398" spans="4:23" x14ac:dyDescent="0.25">
      <c r="D398" s="27">
        <v>43594</v>
      </c>
      <c r="G398" s="9">
        <v>200000</v>
      </c>
      <c r="H398">
        <v>92</v>
      </c>
      <c r="L398" s="20">
        <v>800</v>
      </c>
      <c r="M398" s="35"/>
      <c r="P398" s="12" t="s">
        <v>1315</v>
      </c>
      <c r="R398" s="12" t="s">
        <v>1319</v>
      </c>
      <c r="T398" s="26">
        <v>33</v>
      </c>
      <c r="U398" s="26"/>
      <c r="V398" s="22" t="s">
        <v>367</v>
      </c>
      <c r="W398" s="7" t="s">
        <v>368</v>
      </c>
    </row>
    <row r="399" spans="4:23" x14ac:dyDescent="0.25">
      <c r="D399" s="27">
        <v>43594</v>
      </c>
      <c r="G399" s="9">
        <v>140000</v>
      </c>
      <c r="H399">
        <v>14</v>
      </c>
      <c r="L399" s="20">
        <v>796</v>
      </c>
      <c r="M399" s="35"/>
      <c r="P399" s="12" t="s">
        <v>1315</v>
      </c>
      <c r="R399" s="12" t="s">
        <v>1319</v>
      </c>
      <c r="T399" s="26">
        <v>6440</v>
      </c>
      <c r="U399" s="26"/>
      <c r="V399" s="22" t="s">
        <v>369</v>
      </c>
      <c r="W399" s="7" t="s">
        <v>370</v>
      </c>
    </row>
    <row r="400" spans="4:23" x14ac:dyDescent="0.25">
      <c r="D400" s="27">
        <v>43595</v>
      </c>
      <c r="G400" s="9">
        <v>140000</v>
      </c>
      <c r="H400">
        <v>14</v>
      </c>
      <c r="L400" s="20">
        <v>796</v>
      </c>
      <c r="M400" s="35"/>
      <c r="P400" s="12" t="s">
        <v>1315</v>
      </c>
      <c r="R400" s="12" t="s">
        <v>1319</v>
      </c>
      <c r="T400" s="26">
        <v>6440</v>
      </c>
      <c r="U400" s="26"/>
      <c r="V400" s="7" t="s">
        <v>370</v>
      </c>
      <c r="W400" s="7" t="s">
        <v>371</v>
      </c>
    </row>
    <row r="401" spans="4:23" x14ac:dyDescent="0.25">
      <c r="D401" s="27">
        <v>43600</v>
      </c>
      <c r="G401" s="9">
        <v>150000</v>
      </c>
      <c r="H401">
        <v>13</v>
      </c>
      <c r="L401" s="20">
        <v>835</v>
      </c>
      <c r="M401" s="35"/>
      <c r="P401" s="12" t="s">
        <v>1315</v>
      </c>
      <c r="R401" s="12" t="s">
        <v>1319</v>
      </c>
      <c r="T401" s="26">
        <v>10308</v>
      </c>
      <c r="U401" s="26"/>
      <c r="V401" s="22" t="s">
        <v>372</v>
      </c>
      <c r="W401" s="7" t="s">
        <v>373</v>
      </c>
    </row>
    <row r="402" spans="4:23" x14ac:dyDescent="0.25">
      <c r="D402" s="27">
        <v>43602</v>
      </c>
      <c r="G402" s="9">
        <v>100000</v>
      </c>
      <c r="H402">
        <v>90</v>
      </c>
      <c r="L402" s="20">
        <v>705</v>
      </c>
      <c r="M402" s="35"/>
      <c r="P402" s="12" t="s">
        <v>1315</v>
      </c>
      <c r="R402" s="12" t="s">
        <v>1319</v>
      </c>
      <c r="T402" s="26">
        <v>942</v>
      </c>
      <c r="U402" s="26"/>
      <c r="V402" s="22" t="s">
        <v>374</v>
      </c>
      <c r="W402" s="7" t="s">
        <v>375</v>
      </c>
    </row>
    <row r="403" spans="4:23" x14ac:dyDescent="0.25">
      <c r="D403" s="27">
        <v>43607</v>
      </c>
      <c r="G403" s="9">
        <v>7400000</v>
      </c>
      <c r="H403">
        <v>107</v>
      </c>
      <c r="L403" s="35">
        <f>10000*324.1188</f>
        <v>3241188</v>
      </c>
      <c r="M403" s="35"/>
      <c r="P403" s="12" t="s">
        <v>1317</v>
      </c>
      <c r="R403" s="12" t="s">
        <v>1319</v>
      </c>
      <c r="T403" s="26" t="s">
        <v>377</v>
      </c>
      <c r="U403" s="26"/>
      <c r="V403" s="22" t="s">
        <v>378</v>
      </c>
      <c r="W403" s="7" t="s">
        <v>379</v>
      </c>
    </row>
    <row r="404" spans="4:23" x14ac:dyDescent="0.25">
      <c r="D404" s="27">
        <v>43607</v>
      </c>
      <c r="G404" s="9">
        <v>250000</v>
      </c>
      <c r="H404">
        <v>95</v>
      </c>
      <c r="L404" s="20">
        <v>1000</v>
      </c>
      <c r="M404" s="35"/>
      <c r="P404" s="12" t="s">
        <v>1315</v>
      </c>
      <c r="R404" s="12" t="s">
        <v>1319</v>
      </c>
      <c r="T404" s="42">
        <v>995</v>
      </c>
      <c r="U404" s="26"/>
      <c r="V404" s="22" t="s">
        <v>380</v>
      </c>
      <c r="W404" s="7" t="s">
        <v>381</v>
      </c>
    </row>
    <row r="405" spans="4:23" x14ac:dyDescent="0.25">
      <c r="D405" s="27">
        <v>43607</v>
      </c>
      <c r="G405" s="9">
        <v>80000</v>
      </c>
      <c r="H405">
        <v>90</v>
      </c>
      <c r="L405" s="20">
        <v>1906</v>
      </c>
      <c r="M405" s="35"/>
      <c r="P405" s="12" t="s">
        <v>1315</v>
      </c>
      <c r="R405" s="12" t="s">
        <v>1319</v>
      </c>
      <c r="T405" s="42">
        <v>4820</v>
      </c>
      <c r="U405" s="26"/>
      <c r="V405" s="7" t="s">
        <v>191</v>
      </c>
      <c r="W405" s="7" t="s">
        <v>382</v>
      </c>
    </row>
    <row r="406" spans="4:23" x14ac:dyDescent="0.25">
      <c r="D406" s="27">
        <v>43608</v>
      </c>
      <c r="G406" s="9">
        <v>150000</v>
      </c>
      <c r="H406">
        <v>4</v>
      </c>
      <c r="L406" s="20">
        <v>1587</v>
      </c>
      <c r="M406" s="35"/>
      <c r="P406" s="12" t="s">
        <v>1315</v>
      </c>
      <c r="R406" s="12" t="s">
        <v>1319</v>
      </c>
      <c r="T406" s="26">
        <v>24031</v>
      </c>
      <c r="U406" s="26"/>
      <c r="V406" s="7" t="s">
        <v>383</v>
      </c>
      <c r="W406" s="7" t="s">
        <v>384</v>
      </c>
    </row>
    <row r="407" spans="4:23" x14ac:dyDescent="0.25">
      <c r="D407" s="27">
        <v>43608</v>
      </c>
      <c r="G407" s="9">
        <v>100000</v>
      </c>
      <c r="H407">
        <v>108</v>
      </c>
      <c r="L407" s="20">
        <v>1400</v>
      </c>
      <c r="M407" s="35"/>
      <c r="P407" s="12" t="s">
        <v>1315</v>
      </c>
      <c r="R407" s="12" t="s">
        <v>1319</v>
      </c>
      <c r="T407" s="26">
        <v>9</v>
      </c>
      <c r="U407" s="26"/>
      <c r="V407" s="7" t="s">
        <v>386</v>
      </c>
      <c r="W407" s="7" t="s">
        <v>387</v>
      </c>
    </row>
    <row r="408" spans="4:23" x14ac:dyDescent="0.25">
      <c r="D408" s="27">
        <v>43608</v>
      </c>
      <c r="G408" s="9">
        <v>600000</v>
      </c>
      <c r="H408">
        <v>90</v>
      </c>
      <c r="L408" s="20">
        <v>5224</v>
      </c>
      <c r="M408" s="35"/>
      <c r="P408" s="12" t="s">
        <v>1315</v>
      </c>
      <c r="R408" s="12" t="s">
        <v>1319</v>
      </c>
      <c r="T408" s="26">
        <v>5056</v>
      </c>
      <c r="U408" s="26"/>
      <c r="V408" s="7" t="s">
        <v>388</v>
      </c>
      <c r="W408" s="7" t="s">
        <v>389</v>
      </c>
    </row>
    <row r="409" spans="4:23" x14ac:dyDescent="0.25">
      <c r="D409" s="27">
        <v>43608</v>
      </c>
      <c r="G409" s="9">
        <v>93000</v>
      </c>
      <c r="H409">
        <v>14</v>
      </c>
      <c r="L409" s="20">
        <v>720</v>
      </c>
      <c r="M409" s="35"/>
      <c r="P409" s="12" t="s">
        <v>1315</v>
      </c>
      <c r="R409" s="12" t="s">
        <v>1319</v>
      </c>
      <c r="T409" s="26">
        <v>18051</v>
      </c>
      <c r="U409" s="26"/>
      <c r="V409" s="7" t="s">
        <v>390</v>
      </c>
      <c r="W409" s="7" t="s">
        <v>391</v>
      </c>
    </row>
    <row r="410" spans="4:23" x14ac:dyDescent="0.25">
      <c r="D410" s="27">
        <v>43608</v>
      </c>
      <c r="G410" s="9">
        <v>850000</v>
      </c>
      <c r="H410">
        <v>90</v>
      </c>
      <c r="L410" s="20">
        <v>5192</v>
      </c>
      <c r="M410" s="35"/>
      <c r="P410" s="12" t="s">
        <v>1315</v>
      </c>
      <c r="R410" s="12" t="s">
        <v>1319</v>
      </c>
      <c r="T410" s="26">
        <v>11496</v>
      </c>
      <c r="U410" s="26"/>
      <c r="V410" s="7" t="s">
        <v>392</v>
      </c>
      <c r="W410" s="7" t="s">
        <v>393</v>
      </c>
    </row>
    <row r="411" spans="4:23" x14ac:dyDescent="0.25">
      <c r="D411" s="27">
        <v>43608</v>
      </c>
      <c r="G411" s="9">
        <v>25000000</v>
      </c>
      <c r="H411">
        <v>90</v>
      </c>
      <c r="L411" s="35">
        <f>10000*2.4815</f>
        <v>24815</v>
      </c>
      <c r="M411" s="35"/>
      <c r="P411" s="12" t="s">
        <v>1317</v>
      </c>
      <c r="R411" s="12" t="s">
        <v>1319</v>
      </c>
      <c r="T411" s="26">
        <v>141</v>
      </c>
      <c r="U411" s="26"/>
      <c r="V411" s="7" t="s">
        <v>394</v>
      </c>
      <c r="W411" s="7" t="s">
        <v>395</v>
      </c>
    </row>
    <row r="412" spans="4:23" x14ac:dyDescent="0.25">
      <c r="D412" s="27">
        <v>43609</v>
      </c>
      <c r="G412" s="9">
        <v>290000</v>
      </c>
      <c r="H412">
        <v>14</v>
      </c>
      <c r="L412" s="20">
        <v>800</v>
      </c>
      <c r="M412" s="35"/>
      <c r="P412" s="12" t="s">
        <v>1315</v>
      </c>
      <c r="R412" s="12" t="s">
        <v>1319</v>
      </c>
      <c r="T412" s="26">
        <v>5422</v>
      </c>
      <c r="U412" s="26"/>
      <c r="V412" s="7" t="s">
        <v>396</v>
      </c>
      <c r="W412" s="7" t="s">
        <v>397</v>
      </c>
    </row>
    <row r="413" spans="4:23" x14ac:dyDescent="0.25">
      <c r="D413" s="27">
        <v>43609</v>
      </c>
      <c r="G413" s="9">
        <v>74000</v>
      </c>
      <c r="H413">
        <v>4</v>
      </c>
      <c r="L413" s="20">
        <v>442</v>
      </c>
      <c r="M413" s="35"/>
      <c r="P413" s="12" t="s">
        <v>1315</v>
      </c>
      <c r="R413" s="12" t="s">
        <v>1319</v>
      </c>
      <c r="T413" s="26">
        <v>1167</v>
      </c>
      <c r="U413" s="26"/>
      <c r="V413" s="7" t="s">
        <v>166</v>
      </c>
      <c r="W413" s="7" t="s">
        <v>398</v>
      </c>
    </row>
    <row r="414" spans="4:23" x14ac:dyDescent="0.25">
      <c r="D414" s="27">
        <v>43613</v>
      </c>
      <c r="G414" s="9">
        <v>350000</v>
      </c>
      <c r="H414">
        <v>25</v>
      </c>
      <c r="L414" s="20">
        <v>1592</v>
      </c>
      <c r="M414" s="35"/>
      <c r="P414" s="12" t="s">
        <v>1315</v>
      </c>
      <c r="R414" s="12" t="s">
        <v>1319</v>
      </c>
      <c r="T414" s="26">
        <v>449</v>
      </c>
      <c r="U414" s="26"/>
      <c r="V414" s="7" t="s">
        <v>399</v>
      </c>
      <c r="W414" s="7" t="s">
        <v>400</v>
      </c>
    </row>
    <row r="415" spans="4:23" x14ac:dyDescent="0.25">
      <c r="D415" s="27">
        <v>43614</v>
      </c>
      <c r="H415">
        <v>25</v>
      </c>
      <c r="L415" s="35">
        <f>10000*11.2009</f>
        <v>112009.00000000001</v>
      </c>
      <c r="M415" s="35"/>
      <c r="P415" s="12" t="s">
        <v>1317</v>
      </c>
      <c r="R415" s="12" t="s">
        <v>1316</v>
      </c>
      <c r="T415" s="26">
        <v>3699</v>
      </c>
      <c r="U415" s="26"/>
      <c r="V415" s="7" t="s">
        <v>401</v>
      </c>
      <c r="W415" s="7" t="s">
        <v>402</v>
      </c>
    </row>
    <row r="416" spans="4:23" x14ac:dyDescent="0.25">
      <c r="D416" s="27">
        <v>43620</v>
      </c>
      <c r="G416" s="9">
        <v>770000</v>
      </c>
      <c r="H416">
        <v>95</v>
      </c>
      <c r="L416" s="20">
        <v>1000</v>
      </c>
      <c r="M416" s="35"/>
      <c r="P416" s="12" t="s">
        <v>1315</v>
      </c>
      <c r="R416" s="12" t="s">
        <v>1319</v>
      </c>
      <c r="T416" s="26">
        <v>483</v>
      </c>
      <c r="U416" s="26"/>
      <c r="V416" s="7" t="s">
        <v>403</v>
      </c>
      <c r="W416" s="7" t="s">
        <v>404</v>
      </c>
    </row>
    <row r="417" spans="4:23" x14ac:dyDescent="0.25">
      <c r="D417" s="27">
        <v>43621</v>
      </c>
      <c r="H417">
        <v>90</v>
      </c>
      <c r="L417" s="20">
        <v>926</v>
      </c>
      <c r="M417" s="35"/>
      <c r="P417" s="12" t="s">
        <v>1315</v>
      </c>
      <c r="R417" s="12" t="s">
        <v>1316</v>
      </c>
      <c r="T417" s="26">
        <v>11132</v>
      </c>
      <c r="U417" s="26"/>
      <c r="V417" s="7" t="s">
        <v>405</v>
      </c>
      <c r="W417" s="7" t="s">
        <v>406</v>
      </c>
    </row>
    <row r="418" spans="4:23" x14ac:dyDescent="0.25">
      <c r="D418" s="27">
        <v>43621</v>
      </c>
      <c r="G418" s="9">
        <v>210000</v>
      </c>
      <c r="H418">
        <v>14</v>
      </c>
      <c r="L418" s="20">
        <v>870</v>
      </c>
      <c r="M418" s="35"/>
      <c r="P418" s="12" t="s">
        <v>1315</v>
      </c>
      <c r="R418" s="12" t="s">
        <v>1319</v>
      </c>
      <c r="T418" s="26">
        <v>9918</v>
      </c>
      <c r="U418" s="26"/>
      <c r="V418" s="7" t="s">
        <v>407</v>
      </c>
      <c r="W418" s="7" t="s">
        <v>408</v>
      </c>
    </row>
    <row r="419" spans="4:23" x14ac:dyDescent="0.25">
      <c r="D419" s="27">
        <v>43622</v>
      </c>
      <c r="G419" s="9">
        <v>500000</v>
      </c>
      <c r="H419">
        <v>90</v>
      </c>
      <c r="L419" s="20">
        <v>3517</v>
      </c>
      <c r="M419" s="35"/>
      <c r="P419" s="12" t="s">
        <v>1315</v>
      </c>
      <c r="R419" s="12" t="s">
        <v>1319</v>
      </c>
      <c r="T419" s="26">
        <v>19343</v>
      </c>
      <c r="U419" s="26"/>
      <c r="V419" s="7" t="s">
        <v>409</v>
      </c>
      <c r="W419" s="7" t="s">
        <v>410</v>
      </c>
    </row>
    <row r="420" spans="4:23" x14ac:dyDescent="0.25">
      <c r="D420" s="27">
        <v>43622</v>
      </c>
      <c r="G420" s="9">
        <v>45000</v>
      </c>
      <c r="H420">
        <v>99</v>
      </c>
      <c r="L420" s="20">
        <v>9899</v>
      </c>
      <c r="M420" s="35"/>
      <c r="P420" s="12" t="s">
        <v>1315</v>
      </c>
      <c r="R420" s="12" t="s">
        <v>1319</v>
      </c>
      <c r="T420" s="29" t="s">
        <v>411</v>
      </c>
      <c r="U420" s="26"/>
      <c r="V420" s="7" t="s">
        <v>412</v>
      </c>
      <c r="W420" s="7" t="s">
        <v>413</v>
      </c>
    </row>
    <row r="421" spans="4:23" x14ac:dyDescent="0.25">
      <c r="D421" s="27">
        <v>43623</v>
      </c>
      <c r="G421" s="9">
        <v>145000</v>
      </c>
      <c r="H421">
        <v>109</v>
      </c>
      <c r="L421" s="35">
        <f>10000*20.3073</f>
        <v>203073.00000000003</v>
      </c>
      <c r="M421" s="35"/>
      <c r="P421" s="12" t="s">
        <v>1317</v>
      </c>
      <c r="R421" s="12" t="s">
        <v>1316</v>
      </c>
      <c r="T421" s="29" t="s">
        <v>415</v>
      </c>
      <c r="U421" s="26"/>
      <c r="V421" s="7" t="s">
        <v>416</v>
      </c>
      <c r="W421" s="7" t="s">
        <v>417</v>
      </c>
    </row>
    <row r="422" spans="4:23" x14ac:dyDescent="0.25">
      <c r="D422" s="27">
        <v>43623</v>
      </c>
      <c r="H422">
        <v>13</v>
      </c>
      <c r="L422" s="20">
        <v>3877</v>
      </c>
      <c r="M422" s="35"/>
      <c r="P422" s="12" t="s">
        <v>1315</v>
      </c>
      <c r="R422" s="12" t="s">
        <v>1316</v>
      </c>
      <c r="T422" s="26">
        <v>3845</v>
      </c>
      <c r="U422" s="26"/>
      <c r="V422" s="7" t="s">
        <v>418</v>
      </c>
      <c r="W422" s="7" t="s">
        <v>419</v>
      </c>
    </row>
    <row r="423" spans="4:23" x14ac:dyDescent="0.25">
      <c r="D423" s="27">
        <v>43623</v>
      </c>
      <c r="G423" s="9">
        <v>100000</v>
      </c>
      <c r="H423">
        <v>13</v>
      </c>
      <c r="L423" s="20">
        <v>3.7147000000000001</v>
      </c>
      <c r="M423" s="35"/>
      <c r="P423" s="12" t="s">
        <v>1315</v>
      </c>
      <c r="R423" s="12" t="s">
        <v>1319</v>
      </c>
      <c r="T423" s="26">
        <v>5854</v>
      </c>
      <c r="U423" s="26"/>
      <c r="V423" s="7" t="s">
        <v>420</v>
      </c>
      <c r="W423" s="7" t="s">
        <v>421</v>
      </c>
    </row>
    <row r="424" spans="4:23" x14ac:dyDescent="0.25">
      <c r="D424" s="27">
        <v>43623</v>
      </c>
      <c r="H424">
        <v>90</v>
      </c>
      <c r="L424" s="20">
        <v>1818</v>
      </c>
      <c r="M424" s="35"/>
      <c r="P424" s="12" t="s">
        <v>1315</v>
      </c>
      <c r="R424" s="12" t="s">
        <v>1316</v>
      </c>
      <c r="T424" s="26">
        <v>523</v>
      </c>
      <c r="U424" s="26"/>
      <c r="V424" s="7" t="s">
        <v>422</v>
      </c>
      <c r="W424" s="7" t="s">
        <v>423</v>
      </c>
    </row>
    <row r="425" spans="4:23" x14ac:dyDescent="0.25">
      <c r="D425" s="27">
        <v>43626</v>
      </c>
      <c r="H425">
        <v>13</v>
      </c>
      <c r="L425" s="20">
        <v>1007</v>
      </c>
      <c r="M425" s="35"/>
      <c r="P425" s="12" t="s">
        <v>1315</v>
      </c>
      <c r="R425" s="12" t="s">
        <v>1316</v>
      </c>
      <c r="T425" s="26">
        <v>4701</v>
      </c>
      <c r="U425" s="26"/>
      <c r="V425" s="7" t="s">
        <v>424</v>
      </c>
      <c r="W425" s="7" t="s">
        <v>425</v>
      </c>
    </row>
    <row r="426" spans="4:23" x14ac:dyDescent="0.25">
      <c r="D426" s="27">
        <v>43626</v>
      </c>
      <c r="G426" s="9">
        <v>670000</v>
      </c>
      <c r="H426">
        <v>4</v>
      </c>
      <c r="L426" s="20">
        <v>1372</v>
      </c>
      <c r="M426" s="35"/>
      <c r="P426" s="12" t="s">
        <v>1315</v>
      </c>
      <c r="R426" s="12" t="s">
        <v>1319</v>
      </c>
      <c r="T426" s="26">
        <v>1202</v>
      </c>
      <c r="U426" s="26"/>
      <c r="V426" s="7" t="s">
        <v>426</v>
      </c>
      <c r="W426" s="7" t="s">
        <v>427</v>
      </c>
    </row>
    <row r="427" spans="4:23" x14ac:dyDescent="0.25">
      <c r="D427" s="27">
        <v>43626</v>
      </c>
      <c r="G427" s="9">
        <v>486968</v>
      </c>
      <c r="H427">
        <v>95</v>
      </c>
      <c r="L427" s="20">
        <v>800</v>
      </c>
      <c r="M427" s="35"/>
      <c r="P427" s="12" t="s">
        <v>1315</v>
      </c>
      <c r="R427" s="12" t="s">
        <v>1319</v>
      </c>
      <c r="T427" s="26">
        <v>2109</v>
      </c>
      <c r="U427" s="26"/>
      <c r="V427" s="7" t="s">
        <v>428</v>
      </c>
      <c r="W427" s="7" t="s">
        <v>119</v>
      </c>
    </row>
    <row r="428" spans="4:23" x14ac:dyDescent="0.25">
      <c r="D428" s="27">
        <v>43628</v>
      </c>
      <c r="G428" s="9">
        <v>185000</v>
      </c>
      <c r="H428">
        <v>13</v>
      </c>
      <c r="L428" s="35">
        <f>10000*18.9487</f>
        <v>189487</v>
      </c>
      <c r="M428" s="35"/>
      <c r="P428" s="12" t="s">
        <v>1317</v>
      </c>
      <c r="R428" s="12" t="s">
        <v>1319</v>
      </c>
      <c r="T428" s="26">
        <v>33175</v>
      </c>
      <c r="U428" s="26"/>
      <c r="V428" s="7" t="s">
        <v>429</v>
      </c>
      <c r="W428" s="7" t="s">
        <v>430</v>
      </c>
    </row>
    <row r="429" spans="4:23" x14ac:dyDescent="0.25">
      <c r="D429" s="27">
        <v>43629</v>
      </c>
      <c r="G429" s="9">
        <v>450000</v>
      </c>
      <c r="H429">
        <v>14</v>
      </c>
      <c r="L429" s="20">
        <v>1550</v>
      </c>
      <c r="M429" s="35"/>
      <c r="P429" s="12" t="s">
        <v>1315</v>
      </c>
      <c r="R429" s="12" t="s">
        <v>1319</v>
      </c>
      <c r="T429" s="26">
        <v>18821</v>
      </c>
      <c r="U429" s="26"/>
      <c r="V429" s="7" t="s">
        <v>431</v>
      </c>
      <c r="W429" s="7" t="s">
        <v>432</v>
      </c>
    </row>
    <row r="430" spans="4:23" x14ac:dyDescent="0.25">
      <c r="D430" s="27">
        <v>43629</v>
      </c>
      <c r="G430" s="9">
        <v>300000</v>
      </c>
      <c r="H430">
        <v>25</v>
      </c>
      <c r="L430" s="20">
        <v>1456</v>
      </c>
      <c r="M430" s="35"/>
      <c r="P430" s="12" t="s">
        <v>1315</v>
      </c>
      <c r="R430" s="12" t="s">
        <v>1319</v>
      </c>
      <c r="T430" s="26">
        <v>10227</v>
      </c>
      <c r="U430" s="26"/>
      <c r="V430" s="7" t="s">
        <v>433</v>
      </c>
      <c r="W430" s="7" t="s">
        <v>434</v>
      </c>
    </row>
    <row r="431" spans="4:23" x14ac:dyDescent="0.25">
      <c r="D431" s="27">
        <v>43630</v>
      </c>
      <c r="G431" s="9">
        <v>100000</v>
      </c>
      <c r="H431">
        <v>14</v>
      </c>
      <c r="L431" s="20">
        <v>5398</v>
      </c>
      <c r="M431" s="35"/>
      <c r="P431" s="12" t="s">
        <v>1315</v>
      </c>
      <c r="R431" s="12" t="s">
        <v>1319</v>
      </c>
      <c r="T431" s="26">
        <v>29938</v>
      </c>
      <c r="U431" s="26"/>
      <c r="V431" s="7" t="s">
        <v>435</v>
      </c>
      <c r="W431" s="7" t="s">
        <v>436</v>
      </c>
    </row>
    <row r="432" spans="4:23" x14ac:dyDescent="0.25">
      <c r="D432" s="27">
        <v>43630</v>
      </c>
      <c r="G432" s="9">
        <v>850000</v>
      </c>
      <c r="H432">
        <v>10</v>
      </c>
      <c r="L432" s="20">
        <v>1015</v>
      </c>
      <c r="M432" s="35"/>
      <c r="P432" s="12" t="s">
        <v>1315</v>
      </c>
      <c r="R432" s="12" t="s">
        <v>1319</v>
      </c>
      <c r="T432" s="26">
        <v>3487</v>
      </c>
      <c r="U432" s="26"/>
      <c r="V432" s="7" t="s">
        <v>437</v>
      </c>
      <c r="W432" s="7" t="s">
        <v>438</v>
      </c>
    </row>
    <row r="433" spans="4:23" x14ac:dyDescent="0.25">
      <c r="D433" s="27">
        <v>43630</v>
      </c>
      <c r="G433" s="9">
        <v>3950000</v>
      </c>
      <c r="H433">
        <v>94</v>
      </c>
      <c r="L433" s="35">
        <f>10000*3879.4832</f>
        <v>38794832</v>
      </c>
      <c r="M433" s="35"/>
      <c r="P433" s="12" t="s">
        <v>1317</v>
      </c>
      <c r="R433" s="12" t="s">
        <v>1319</v>
      </c>
      <c r="T433" s="29" t="s">
        <v>439</v>
      </c>
      <c r="U433" s="26"/>
      <c r="V433" s="7" t="s">
        <v>440</v>
      </c>
      <c r="W433" s="7" t="s">
        <v>441</v>
      </c>
    </row>
    <row r="434" spans="4:23" x14ac:dyDescent="0.25">
      <c r="D434" s="27">
        <v>43630</v>
      </c>
      <c r="G434" s="9">
        <v>370000</v>
      </c>
      <c r="H434">
        <v>25</v>
      </c>
      <c r="L434" s="20">
        <v>1000</v>
      </c>
      <c r="M434" s="35"/>
      <c r="P434" s="12" t="s">
        <v>1315</v>
      </c>
      <c r="R434" s="12" t="s">
        <v>1319</v>
      </c>
      <c r="T434" s="26">
        <v>1775</v>
      </c>
      <c r="U434" s="26"/>
      <c r="V434" s="7" t="s">
        <v>442</v>
      </c>
      <c r="W434" s="7" t="s">
        <v>443</v>
      </c>
    </row>
    <row r="435" spans="4:23" x14ac:dyDescent="0.25">
      <c r="D435" s="27">
        <v>43633</v>
      </c>
      <c r="G435" s="9">
        <v>328000</v>
      </c>
      <c r="H435">
        <v>18</v>
      </c>
      <c r="L435" s="20">
        <v>1764</v>
      </c>
      <c r="M435" s="35"/>
      <c r="P435" s="12" t="s">
        <v>1315</v>
      </c>
      <c r="R435" s="12" t="s">
        <v>1319</v>
      </c>
      <c r="T435" s="26">
        <v>123</v>
      </c>
      <c r="U435" s="26"/>
      <c r="V435" s="7" t="s">
        <v>444</v>
      </c>
      <c r="W435" s="7" t="s">
        <v>445</v>
      </c>
    </row>
    <row r="436" spans="4:23" x14ac:dyDescent="0.25">
      <c r="D436" s="27">
        <v>43633</v>
      </c>
      <c r="G436" s="9">
        <v>20000</v>
      </c>
      <c r="H436">
        <v>17</v>
      </c>
      <c r="L436" s="20">
        <v>3368</v>
      </c>
      <c r="M436" s="35"/>
      <c r="P436" s="12" t="s">
        <v>1315</v>
      </c>
      <c r="R436" s="12" t="s">
        <v>1319</v>
      </c>
      <c r="T436" s="26">
        <v>13020</v>
      </c>
      <c r="U436" s="26"/>
      <c r="V436" s="7" t="s">
        <v>446</v>
      </c>
      <c r="W436" s="7" t="s">
        <v>447</v>
      </c>
    </row>
    <row r="437" spans="4:23" x14ac:dyDescent="0.25">
      <c r="D437" s="27">
        <v>43633</v>
      </c>
      <c r="G437" s="9">
        <v>150000</v>
      </c>
      <c r="H437">
        <v>25</v>
      </c>
      <c r="L437" s="20">
        <v>1841</v>
      </c>
      <c r="M437" s="35"/>
      <c r="P437" s="12" t="s">
        <v>1315</v>
      </c>
      <c r="R437" s="12" t="s">
        <v>1319</v>
      </c>
      <c r="T437" s="26">
        <v>3662</v>
      </c>
      <c r="U437" s="26"/>
      <c r="V437" s="7" t="s">
        <v>448</v>
      </c>
      <c r="W437" s="7" t="s">
        <v>449</v>
      </c>
    </row>
    <row r="438" spans="4:23" x14ac:dyDescent="0.25">
      <c r="D438" s="27">
        <v>43633</v>
      </c>
      <c r="G438" s="9">
        <v>365000</v>
      </c>
      <c r="H438">
        <v>4</v>
      </c>
      <c r="L438" s="20">
        <v>533</v>
      </c>
      <c r="M438" s="35"/>
      <c r="P438" s="12" t="s">
        <v>1315</v>
      </c>
      <c r="R438" s="12" t="s">
        <v>1319</v>
      </c>
      <c r="T438" s="26">
        <v>24092</v>
      </c>
      <c r="U438" s="26"/>
      <c r="V438" s="7" t="s">
        <v>450</v>
      </c>
      <c r="W438" s="7" t="s">
        <v>451</v>
      </c>
    </row>
    <row r="439" spans="4:23" x14ac:dyDescent="0.25">
      <c r="D439" s="27">
        <v>43633</v>
      </c>
      <c r="H439">
        <v>30</v>
      </c>
      <c r="L439" s="20">
        <f>10000*4134.8123</f>
        <v>41348122.999999993</v>
      </c>
      <c r="M439" s="35"/>
      <c r="P439" s="12" t="s">
        <v>1317</v>
      </c>
      <c r="R439" s="12" t="s">
        <v>1316</v>
      </c>
      <c r="T439" s="29" t="s">
        <v>453</v>
      </c>
      <c r="U439" s="26"/>
      <c r="V439" s="7" t="s">
        <v>301</v>
      </c>
      <c r="W439" s="7" t="s">
        <v>452</v>
      </c>
    </row>
    <row r="440" spans="4:23" x14ac:dyDescent="0.25">
      <c r="D440" s="27">
        <v>43635</v>
      </c>
      <c r="G440" s="9">
        <v>240000</v>
      </c>
      <c r="H440">
        <v>13</v>
      </c>
      <c r="L440" s="20">
        <v>794</v>
      </c>
      <c r="M440" s="35"/>
      <c r="P440" s="12" t="s">
        <v>1315</v>
      </c>
      <c r="R440" s="12" t="s">
        <v>1319</v>
      </c>
      <c r="T440" s="26">
        <v>8993</v>
      </c>
      <c r="U440" s="26"/>
      <c r="V440" s="7" t="s">
        <v>454</v>
      </c>
      <c r="W440" s="7" t="s">
        <v>455</v>
      </c>
    </row>
    <row r="441" spans="4:23" x14ac:dyDescent="0.25">
      <c r="D441" s="27">
        <v>43635</v>
      </c>
      <c r="H441">
        <v>90</v>
      </c>
      <c r="L441" s="20">
        <v>4153</v>
      </c>
      <c r="M441" s="35"/>
      <c r="P441" s="12" t="s">
        <v>1318</v>
      </c>
      <c r="R441" s="12" t="s">
        <v>1316</v>
      </c>
      <c r="T441" s="26">
        <v>29204</v>
      </c>
      <c r="U441" s="26"/>
      <c r="V441" s="7" t="s">
        <v>456</v>
      </c>
      <c r="W441" s="7" t="s">
        <v>457</v>
      </c>
    </row>
    <row r="442" spans="4:23" x14ac:dyDescent="0.25">
      <c r="D442" s="27">
        <v>43635</v>
      </c>
      <c r="G442" s="9">
        <v>650000</v>
      </c>
      <c r="H442">
        <v>95</v>
      </c>
      <c r="L442" s="20">
        <v>844</v>
      </c>
      <c r="M442" s="35"/>
      <c r="P442" s="12" t="s">
        <v>1315</v>
      </c>
      <c r="R442" s="12" t="s">
        <v>1319</v>
      </c>
      <c r="T442" s="26">
        <v>1841</v>
      </c>
      <c r="U442" s="26"/>
      <c r="V442" s="7" t="s">
        <v>458</v>
      </c>
      <c r="W442" s="7" t="s">
        <v>459</v>
      </c>
    </row>
    <row r="443" spans="4:23" x14ac:dyDescent="0.25">
      <c r="D443" s="27">
        <v>43636</v>
      </c>
      <c r="G443" s="9">
        <v>240000</v>
      </c>
      <c r="H443">
        <v>95</v>
      </c>
      <c r="L443" s="20">
        <v>787</v>
      </c>
      <c r="M443" s="35"/>
      <c r="P443" s="12" t="s">
        <v>1315</v>
      </c>
      <c r="R443" s="12" t="s">
        <v>1319</v>
      </c>
      <c r="T443" s="26">
        <v>2720</v>
      </c>
      <c r="U443" s="26"/>
      <c r="V443" s="7" t="s">
        <v>460</v>
      </c>
      <c r="W443" s="7" t="s">
        <v>461</v>
      </c>
    </row>
    <row r="444" spans="4:23" x14ac:dyDescent="0.25">
      <c r="D444" s="27">
        <v>43637</v>
      </c>
      <c r="G444" s="9">
        <v>200000</v>
      </c>
      <c r="H444">
        <v>4</v>
      </c>
      <c r="L444" s="20">
        <v>617</v>
      </c>
      <c r="M444" s="35"/>
      <c r="P444" s="12" t="s">
        <v>1315</v>
      </c>
      <c r="R444" s="12" t="s">
        <v>1319</v>
      </c>
      <c r="T444" s="26">
        <v>27347</v>
      </c>
      <c r="U444" s="26"/>
      <c r="V444" s="7" t="s">
        <v>462</v>
      </c>
      <c r="W444" s="7" t="s">
        <v>463</v>
      </c>
    </row>
    <row r="445" spans="4:23" x14ac:dyDescent="0.25">
      <c r="D445" s="27">
        <v>43642</v>
      </c>
      <c r="G445" s="9">
        <v>150000</v>
      </c>
      <c r="H445">
        <v>95</v>
      </c>
      <c r="L445" s="20">
        <v>802</v>
      </c>
      <c r="M445" s="35"/>
      <c r="P445" s="12" t="s">
        <v>1315</v>
      </c>
      <c r="R445" s="12" t="s">
        <v>1319</v>
      </c>
      <c r="T445" s="26">
        <v>1395</v>
      </c>
      <c r="U445" s="26"/>
      <c r="V445" s="7" t="s">
        <v>464</v>
      </c>
      <c r="W445" s="7" t="s">
        <v>465</v>
      </c>
    </row>
    <row r="446" spans="4:23" x14ac:dyDescent="0.25">
      <c r="D446" s="27">
        <v>43643</v>
      </c>
      <c r="G446" s="9">
        <v>953000</v>
      </c>
      <c r="H446">
        <v>14</v>
      </c>
      <c r="L446" s="20">
        <v>1234</v>
      </c>
      <c r="M446" s="35"/>
      <c r="P446" s="12" t="s">
        <v>1315</v>
      </c>
      <c r="R446" s="12" t="s">
        <v>1319</v>
      </c>
      <c r="T446" s="26">
        <v>1231</v>
      </c>
      <c r="U446" s="26"/>
      <c r="V446" s="7" t="s">
        <v>372</v>
      </c>
      <c r="W446" s="7" t="s">
        <v>466</v>
      </c>
    </row>
    <row r="447" spans="4:23" x14ac:dyDescent="0.25">
      <c r="D447" s="27">
        <v>43643</v>
      </c>
      <c r="G447" s="9">
        <v>290000</v>
      </c>
      <c r="H447">
        <v>25</v>
      </c>
      <c r="L447" s="35">
        <f>10000*21.6914</f>
        <v>216914.00000000003</v>
      </c>
      <c r="M447" s="35"/>
      <c r="P447" s="12" t="s">
        <v>1317</v>
      </c>
      <c r="R447" s="12" t="s">
        <v>1319</v>
      </c>
      <c r="T447" s="29" t="s">
        <v>467</v>
      </c>
      <c r="U447" s="26"/>
      <c r="V447" s="7" t="s">
        <v>468</v>
      </c>
      <c r="W447" s="7" t="s">
        <v>469</v>
      </c>
    </row>
    <row r="448" spans="4:23" x14ac:dyDescent="0.25">
      <c r="D448" s="27">
        <v>43648</v>
      </c>
      <c r="G448" s="9">
        <v>200000</v>
      </c>
      <c r="H448">
        <v>90</v>
      </c>
      <c r="L448" s="35">
        <f>10000*2.3315</f>
        <v>23315</v>
      </c>
      <c r="M448" s="35"/>
      <c r="P448" s="12" t="s">
        <v>1317</v>
      </c>
      <c r="R448" s="12" t="s">
        <v>1319</v>
      </c>
      <c r="T448" s="42">
        <v>37696</v>
      </c>
      <c r="U448" s="26"/>
      <c r="V448" s="7" t="s">
        <v>470</v>
      </c>
      <c r="W448" s="7" t="s">
        <v>471</v>
      </c>
    </row>
    <row r="449" spans="1:25" x14ac:dyDescent="0.25">
      <c r="D449" s="27">
        <v>43649</v>
      </c>
      <c r="G449" s="9">
        <v>450000</v>
      </c>
      <c r="H449">
        <v>25</v>
      </c>
      <c r="L449" s="20">
        <v>988</v>
      </c>
      <c r="M449" s="35"/>
      <c r="P449" s="12" t="s">
        <v>1315</v>
      </c>
      <c r="R449" s="12" t="s">
        <v>1319</v>
      </c>
      <c r="T449" s="29">
        <v>3272</v>
      </c>
      <c r="U449" s="26"/>
      <c r="V449" s="43" t="s">
        <v>472</v>
      </c>
      <c r="W449" s="7" t="s">
        <v>473</v>
      </c>
    </row>
    <row r="450" spans="1:25" x14ac:dyDescent="0.25">
      <c r="D450" s="27">
        <v>43649</v>
      </c>
      <c r="G450" s="9">
        <v>240000</v>
      </c>
      <c r="H450">
        <v>14</v>
      </c>
      <c r="L450" s="20">
        <v>1323</v>
      </c>
      <c r="M450" s="35"/>
      <c r="P450" s="12" t="s">
        <v>1315</v>
      </c>
      <c r="R450" s="12" t="s">
        <v>1319</v>
      </c>
      <c r="T450" s="42">
        <v>734</v>
      </c>
      <c r="U450" s="26"/>
      <c r="V450" s="7" t="s">
        <v>474</v>
      </c>
      <c r="W450" s="7" t="s">
        <v>475</v>
      </c>
    </row>
    <row r="451" spans="1:25" x14ac:dyDescent="0.25">
      <c r="D451" s="27">
        <v>43649</v>
      </c>
      <c r="G451" s="9">
        <v>420000</v>
      </c>
      <c r="H451">
        <v>95</v>
      </c>
      <c r="L451" s="20">
        <v>780</v>
      </c>
      <c r="M451" s="35"/>
      <c r="P451" s="12" t="s">
        <v>1315</v>
      </c>
      <c r="R451" s="12" t="s">
        <v>1319</v>
      </c>
      <c r="T451" s="42">
        <v>1852</v>
      </c>
      <c r="U451" s="26"/>
      <c r="V451" s="7" t="s">
        <v>476</v>
      </c>
      <c r="W451" s="7" t="s">
        <v>477</v>
      </c>
    </row>
    <row r="452" spans="1:25" x14ac:dyDescent="0.25">
      <c r="D452" s="27">
        <v>43650</v>
      </c>
      <c r="G452" s="9">
        <v>1000000</v>
      </c>
      <c r="H452">
        <v>14</v>
      </c>
      <c r="L452" s="20">
        <v>8127</v>
      </c>
      <c r="M452" s="35"/>
      <c r="P452" s="12" t="s">
        <v>1315</v>
      </c>
      <c r="R452" s="12" t="s">
        <v>1319</v>
      </c>
      <c r="T452" s="26">
        <v>10083</v>
      </c>
      <c r="U452" s="26"/>
      <c r="V452" s="7" t="s">
        <v>478</v>
      </c>
      <c r="W452" s="7" t="s">
        <v>479</v>
      </c>
    </row>
    <row r="453" spans="1:25" x14ac:dyDescent="0.25">
      <c r="D453" s="27">
        <v>43650</v>
      </c>
      <c r="G453" s="9">
        <v>579600</v>
      </c>
      <c r="H453">
        <v>14</v>
      </c>
      <c r="L453" s="20">
        <v>1152</v>
      </c>
      <c r="M453" s="35"/>
      <c r="P453" s="12" t="s">
        <v>1315</v>
      </c>
      <c r="R453" s="12" t="s">
        <v>1319</v>
      </c>
      <c r="T453" s="26">
        <v>4512</v>
      </c>
      <c r="U453" s="26"/>
      <c r="V453" s="7" t="s">
        <v>166</v>
      </c>
      <c r="W453" s="7" t="s">
        <v>480</v>
      </c>
    </row>
    <row r="454" spans="1:25" x14ac:dyDescent="0.25">
      <c r="D454" s="27">
        <v>43656</v>
      </c>
      <c r="G454" s="9">
        <v>320000</v>
      </c>
      <c r="H454">
        <v>90</v>
      </c>
      <c r="L454" s="20">
        <v>1868</v>
      </c>
      <c r="M454" s="35"/>
      <c r="P454" s="12" t="s">
        <v>1315</v>
      </c>
      <c r="R454" s="12" t="s">
        <v>1319</v>
      </c>
      <c r="T454" s="26">
        <v>4954</v>
      </c>
      <c r="U454" s="26"/>
      <c r="V454" s="7" t="s">
        <v>481</v>
      </c>
      <c r="W454" s="7" t="s">
        <v>482</v>
      </c>
    </row>
    <row r="455" spans="1:25" x14ac:dyDescent="0.25">
      <c r="D455" s="27">
        <v>43656</v>
      </c>
      <c r="G455" s="9">
        <v>1020000</v>
      </c>
      <c r="H455">
        <v>5</v>
      </c>
      <c r="L455" s="20">
        <v>3135</v>
      </c>
      <c r="M455" s="35"/>
      <c r="P455" s="12" t="s">
        <v>1315</v>
      </c>
      <c r="R455" s="12" t="s">
        <v>1319</v>
      </c>
      <c r="T455" s="26">
        <v>1070</v>
      </c>
      <c r="U455" s="26"/>
      <c r="V455" s="7" t="s">
        <v>483</v>
      </c>
      <c r="W455" s="7" t="s">
        <v>484</v>
      </c>
    </row>
    <row r="456" spans="1:25" x14ac:dyDescent="0.25">
      <c r="D456" s="27">
        <v>43657</v>
      </c>
      <c r="G456" s="9">
        <v>120000</v>
      </c>
      <c r="H456">
        <v>14</v>
      </c>
      <c r="L456" s="20">
        <v>790</v>
      </c>
      <c r="M456" s="35"/>
      <c r="P456" s="12" t="s">
        <v>1315</v>
      </c>
      <c r="R456" s="12" t="s">
        <v>1319</v>
      </c>
      <c r="T456" s="26">
        <v>9443</v>
      </c>
      <c r="U456" s="26"/>
      <c r="V456" s="7" t="s">
        <v>485</v>
      </c>
      <c r="W456" s="7" t="s">
        <v>486</v>
      </c>
    </row>
    <row r="457" spans="1:25" x14ac:dyDescent="0.25">
      <c r="D457" s="27">
        <v>43657</v>
      </c>
      <c r="G457" s="9">
        <v>200000</v>
      </c>
      <c r="H457">
        <v>25</v>
      </c>
      <c r="L457" s="20">
        <v>1550</v>
      </c>
      <c r="M457" s="35"/>
      <c r="P457" s="12" t="s">
        <v>1315</v>
      </c>
      <c r="R457" s="12" t="s">
        <v>1319</v>
      </c>
      <c r="T457" s="26">
        <v>403</v>
      </c>
      <c r="U457" s="26"/>
      <c r="V457" s="7" t="s">
        <v>487</v>
      </c>
      <c r="W457" s="7" t="s">
        <v>488</v>
      </c>
    </row>
    <row r="458" spans="1:25" x14ac:dyDescent="0.25">
      <c r="D458" s="27">
        <v>43664</v>
      </c>
      <c r="G458" s="9">
        <v>140000</v>
      </c>
      <c r="H458">
        <v>17</v>
      </c>
      <c r="L458" s="35">
        <f>10000*2.344</f>
        <v>23440</v>
      </c>
      <c r="M458" s="35"/>
      <c r="P458" s="12" t="s">
        <v>1317</v>
      </c>
      <c r="R458" s="12" t="s">
        <v>1319</v>
      </c>
      <c r="T458" s="26">
        <v>13544</v>
      </c>
      <c r="U458" s="26"/>
      <c r="V458" s="7" t="s">
        <v>489</v>
      </c>
      <c r="W458" s="7" t="s">
        <v>490</v>
      </c>
    </row>
    <row r="459" spans="1:25" x14ac:dyDescent="0.25">
      <c r="D459" s="27">
        <v>43664</v>
      </c>
      <c r="G459" s="9">
        <v>300000</v>
      </c>
      <c r="H459">
        <v>90</v>
      </c>
      <c r="L459" s="20">
        <v>918</v>
      </c>
      <c r="M459" s="35"/>
      <c r="P459" s="12" t="s">
        <v>1315</v>
      </c>
      <c r="R459" s="12" t="s">
        <v>1319</v>
      </c>
      <c r="T459" s="26">
        <v>11363</v>
      </c>
      <c r="U459" s="26"/>
      <c r="V459" s="7" t="s">
        <v>491</v>
      </c>
      <c r="W459" s="7" t="s">
        <v>492</v>
      </c>
    </row>
    <row r="460" spans="1:25" x14ac:dyDescent="0.25">
      <c r="D460" s="27">
        <v>43664</v>
      </c>
      <c r="G460" s="9">
        <v>800000</v>
      </c>
      <c r="H460">
        <v>97</v>
      </c>
      <c r="L460" s="35">
        <f>10000*3.8113</f>
        <v>38113</v>
      </c>
      <c r="M460" s="35"/>
      <c r="P460" s="12" t="s">
        <v>1317</v>
      </c>
      <c r="R460" s="12" t="s">
        <v>1319</v>
      </c>
      <c r="T460" s="29" t="s">
        <v>493</v>
      </c>
      <c r="U460" s="26"/>
      <c r="V460" s="7" t="s">
        <v>494</v>
      </c>
      <c r="W460" s="7" t="s">
        <v>484</v>
      </c>
    </row>
    <row r="461" spans="1:25" x14ac:dyDescent="0.25">
      <c r="D461" s="27">
        <v>43664</v>
      </c>
      <c r="G461" s="9">
        <v>385000</v>
      </c>
      <c r="H461">
        <v>5</v>
      </c>
      <c r="L461" s="35">
        <f>10000*1.494</f>
        <v>14940</v>
      </c>
      <c r="M461" s="35"/>
      <c r="P461" s="12" t="s">
        <v>1317</v>
      </c>
      <c r="R461" s="12" t="s">
        <v>1319</v>
      </c>
      <c r="T461" s="26">
        <v>830</v>
      </c>
      <c r="U461" s="26"/>
      <c r="V461" s="7" t="s">
        <v>483</v>
      </c>
      <c r="W461" s="7" t="s">
        <v>484</v>
      </c>
    </row>
    <row r="462" spans="1:25" x14ac:dyDescent="0.25">
      <c r="A462" s="2"/>
      <c r="D462" s="27">
        <v>43664</v>
      </c>
      <c r="G462" s="9">
        <v>390000</v>
      </c>
      <c r="H462" s="2">
        <v>12</v>
      </c>
      <c r="J462" s="2"/>
      <c r="L462" s="20">
        <v>3759</v>
      </c>
      <c r="M462" s="35"/>
      <c r="N462" s="2"/>
      <c r="O462" s="2"/>
      <c r="P462" s="12" t="s">
        <v>1315</v>
      </c>
      <c r="R462" s="12" t="s">
        <v>1319</v>
      </c>
      <c r="T462" s="26">
        <v>882</v>
      </c>
      <c r="U462" s="26"/>
      <c r="V462" s="7" t="s">
        <v>495</v>
      </c>
      <c r="W462" s="7" t="s">
        <v>496</v>
      </c>
      <c r="Y462" s="2"/>
    </row>
    <row r="463" spans="1:25" x14ac:dyDescent="0.25">
      <c r="A463" s="2"/>
      <c r="D463" s="27">
        <v>43664</v>
      </c>
      <c r="G463" s="9">
        <v>425000</v>
      </c>
      <c r="H463" s="2">
        <v>4</v>
      </c>
      <c r="J463" s="2"/>
      <c r="L463" s="20">
        <v>822</v>
      </c>
      <c r="M463" s="35"/>
      <c r="N463" s="2"/>
      <c r="O463" s="2"/>
      <c r="P463" s="12" t="s">
        <v>1315</v>
      </c>
      <c r="R463" s="12" t="s">
        <v>1319</v>
      </c>
      <c r="T463" s="26">
        <v>1839</v>
      </c>
      <c r="U463" s="26"/>
      <c r="V463" s="7" t="s">
        <v>497</v>
      </c>
      <c r="W463" s="7" t="s">
        <v>498</v>
      </c>
      <c r="Y463" s="2"/>
    </row>
    <row r="464" spans="1:25" x14ac:dyDescent="0.25">
      <c r="A464" s="2"/>
      <c r="D464" s="27">
        <v>43665</v>
      </c>
      <c r="G464" s="9">
        <v>150000</v>
      </c>
      <c r="H464" s="2">
        <v>90</v>
      </c>
      <c r="J464" s="2"/>
      <c r="L464" s="20">
        <f>10000*9.5146</f>
        <v>95146</v>
      </c>
      <c r="M464" s="35"/>
      <c r="N464" s="2"/>
      <c r="O464" s="2"/>
      <c r="P464" s="12" t="s">
        <v>1317</v>
      </c>
      <c r="R464" s="12" t="s">
        <v>1319</v>
      </c>
      <c r="T464" s="26">
        <v>42042</v>
      </c>
      <c r="U464" s="26"/>
      <c r="V464" s="7" t="s">
        <v>499</v>
      </c>
      <c r="W464" s="7" t="s">
        <v>500</v>
      </c>
      <c r="Y464" s="2"/>
    </row>
    <row r="465" spans="1:25" x14ac:dyDescent="0.25">
      <c r="A465" s="2"/>
      <c r="D465" s="27">
        <v>43665</v>
      </c>
      <c r="G465" s="9">
        <v>1500000</v>
      </c>
      <c r="H465" s="2">
        <v>13</v>
      </c>
      <c r="J465" s="2"/>
      <c r="L465" s="40" t="s">
        <v>504</v>
      </c>
      <c r="M465" s="40"/>
      <c r="N465" s="2"/>
      <c r="O465" s="2"/>
      <c r="P465" s="12" t="s">
        <v>1315</v>
      </c>
      <c r="R465" s="12" t="s">
        <v>1319</v>
      </c>
      <c r="T465" s="29" t="s">
        <v>501</v>
      </c>
      <c r="U465" s="26"/>
      <c r="V465" s="7" t="s">
        <v>502</v>
      </c>
      <c r="W465" s="7" t="s">
        <v>503</v>
      </c>
      <c r="Y465" s="2"/>
    </row>
    <row r="466" spans="1:25" x14ac:dyDescent="0.25">
      <c r="A466" s="2"/>
      <c r="D466" s="27">
        <v>43665</v>
      </c>
      <c r="H466" s="2">
        <v>14</v>
      </c>
      <c r="J466" s="2"/>
      <c r="L466" s="35">
        <f>10000*1.7651</f>
        <v>17651</v>
      </c>
      <c r="M466" s="35"/>
      <c r="N466" s="2"/>
      <c r="O466" s="2"/>
      <c r="P466" s="12" t="s">
        <v>1317</v>
      </c>
      <c r="R466" s="12" t="s">
        <v>1316</v>
      </c>
      <c r="T466" s="26">
        <v>19668</v>
      </c>
      <c r="U466" s="26"/>
      <c r="V466" s="7" t="s">
        <v>505</v>
      </c>
      <c r="W466" s="7" t="s">
        <v>506</v>
      </c>
      <c r="Y466" s="2"/>
    </row>
    <row r="467" spans="1:25" x14ac:dyDescent="0.25">
      <c r="A467" s="2"/>
      <c r="D467" s="27">
        <v>43668</v>
      </c>
      <c r="G467" s="9">
        <v>2000000</v>
      </c>
      <c r="H467" s="2">
        <v>14</v>
      </c>
      <c r="J467" s="2"/>
      <c r="L467" s="35">
        <f>10000*1.7651</f>
        <v>17651</v>
      </c>
      <c r="M467" s="35"/>
      <c r="N467" s="2"/>
      <c r="O467" s="2"/>
      <c r="P467" s="12" t="s">
        <v>1317</v>
      </c>
      <c r="R467" s="12" t="s">
        <v>1319</v>
      </c>
      <c r="T467" s="26">
        <v>19668</v>
      </c>
      <c r="U467" s="26"/>
      <c r="V467" s="7" t="s">
        <v>506</v>
      </c>
      <c r="W467" s="22" t="s">
        <v>507</v>
      </c>
      <c r="Y467" s="2"/>
    </row>
    <row r="468" spans="1:25" x14ac:dyDescent="0.25">
      <c r="A468" s="2"/>
      <c r="D468" s="27">
        <v>43668</v>
      </c>
      <c r="G468" s="9">
        <v>350000</v>
      </c>
      <c r="H468" s="2">
        <v>14</v>
      </c>
      <c r="J468" s="2"/>
      <c r="L468" s="20">
        <v>1200</v>
      </c>
      <c r="M468" s="35"/>
      <c r="N468" s="2"/>
      <c r="O468" s="2"/>
      <c r="P468" s="12" t="s">
        <v>1315</v>
      </c>
      <c r="R468" s="12" t="s">
        <v>1319</v>
      </c>
      <c r="T468" s="26">
        <v>1344</v>
      </c>
      <c r="U468" s="26"/>
      <c r="V468" s="22" t="s">
        <v>508</v>
      </c>
      <c r="W468" s="22" t="s">
        <v>509</v>
      </c>
      <c r="Y468" s="2"/>
    </row>
    <row r="469" spans="1:25" x14ac:dyDescent="0.25">
      <c r="A469" s="2"/>
      <c r="D469" s="27">
        <v>43670</v>
      </c>
      <c r="G469" s="9">
        <v>500000</v>
      </c>
      <c r="H469" s="2">
        <v>14</v>
      </c>
      <c r="J469" s="2"/>
      <c r="L469" s="20">
        <v>1624</v>
      </c>
      <c r="M469" s="35"/>
      <c r="N469" s="2"/>
      <c r="O469" s="2"/>
      <c r="P469" s="12" t="s">
        <v>1315</v>
      </c>
      <c r="R469" s="12" t="s">
        <v>1319</v>
      </c>
      <c r="T469" s="26">
        <v>22726</v>
      </c>
      <c r="U469" s="26"/>
      <c r="V469" s="22" t="s">
        <v>510</v>
      </c>
      <c r="W469" s="22" t="s">
        <v>511</v>
      </c>
      <c r="Y469" s="2"/>
    </row>
    <row r="470" spans="1:25" x14ac:dyDescent="0.25">
      <c r="A470" s="2"/>
      <c r="D470" s="27">
        <v>43670</v>
      </c>
      <c r="G470" s="9">
        <v>325000</v>
      </c>
      <c r="H470" s="2">
        <v>90</v>
      </c>
      <c r="J470" s="2"/>
      <c r="L470" s="20">
        <v>1599</v>
      </c>
      <c r="M470" s="35"/>
      <c r="N470" s="2"/>
      <c r="O470" s="2"/>
      <c r="P470" s="12" t="s">
        <v>1315</v>
      </c>
      <c r="R470" s="12" t="s">
        <v>1319</v>
      </c>
      <c r="T470" s="26">
        <v>2375</v>
      </c>
      <c r="U470" s="26"/>
      <c r="V470" s="22" t="s">
        <v>512</v>
      </c>
      <c r="W470" s="22" t="s">
        <v>513</v>
      </c>
      <c r="Y470" s="2"/>
    </row>
    <row r="471" spans="1:25" x14ac:dyDescent="0.25">
      <c r="A471" s="2"/>
      <c r="D471" s="27">
        <v>43670</v>
      </c>
      <c r="G471" s="9">
        <v>500000</v>
      </c>
      <c r="H471" s="2">
        <v>14</v>
      </c>
      <c r="J471" s="2"/>
      <c r="L471" s="20">
        <v>1356</v>
      </c>
      <c r="M471" s="35"/>
      <c r="N471" s="2"/>
      <c r="O471" s="2"/>
      <c r="P471" s="12" t="s">
        <v>1315</v>
      </c>
      <c r="R471" s="12" t="s">
        <v>1319</v>
      </c>
      <c r="T471" s="26">
        <v>26321</v>
      </c>
      <c r="U471" s="26"/>
      <c r="V471" s="22" t="s">
        <v>514</v>
      </c>
      <c r="W471" s="22" t="s">
        <v>515</v>
      </c>
      <c r="Y471" s="2"/>
    </row>
    <row r="472" spans="1:25" x14ac:dyDescent="0.25">
      <c r="A472" s="2"/>
      <c r="D472" s="27">
        <v>43670</v>
      </c>
      <c r="G472" s="9">
        <v>100000</v>
      </c>
      <c r="H472" s="2">
        <v>111</v>
      </c>
      <c r="J472" s="2"/>
      <c r="L472" s="35">
        <f>10000*1.8118</f>
        <v>18118</v>
      </c>
      <c r="M472" s="35"/>
      <c r="N472" s="2"/>
      <c r="O472" s="2"/>
      <c r="P472" s="12" t="s">
        <v>1317</v>
      </c>
      <c r="R472" s="12" t="s">
        <v>1319</v>
      </c>
      <c r="T472" s="26" t="s">
        <v>516</v>
      </c>
      <c r="U472" s="26"/>
      <c r="V472" s="22" t="s">
        <v>517</v>
      </c>
      <c r="W472" s="22" t="s">
        <v>518</v>
      </c>
      <c r="Y472" s="2"/>
    </row>
    <row r="473" spans="1:25" x14ac:dyDescent="0.25">
      <c r="A473" s="2"/>
      <c r="D473" s="27">
        <v>43675</v>
      </c>
      <c r="G473" s="9">
        <v>1400000</v>
      </c>
      <c r="H473" s="2">
        <v>94</v>
      </c>
      <c r="J473" s="2"/>
      <c r="L473" s="35">
        <f>10000*3768.104</f>
        <v>37681040</v>
      </c>
      <c r="M473" s="35"/>
      <c r="N473" s="2"/>
      <c r="O473" s="2"/>
      <c r="P473" s="12" t="s">
        <v>1317</v>
      </c>
      <c r="R473" s="12" t="s">
        <v>1319</v>
      </c>
      <c r="T473" s="26" t="s">
        <v>519</v>
      </c>
      <c r="U473" s="26"/>
      <c r="V473" s="22" t="s">
        <v>520</v>
      </c>
      <c r="W473" s="22" t="s">
        <v>521</v>
      </c>
      <c r="Y473" s="2"/>
    </row>
    <row r="474" spans="1:25" x14ac:dyDescent="0.25">
      <c r="A474" s="2"/>
      <c r="D474" s="27">
        <v>43675</v>
      </c>
      <c r="G474" s="9">
        <v>190000</v>
      </c>
      <c r="H474" s="2">
        <v>95</v>
      </c>
      <c r="J474" s="2"/>
      <c r="L474" s="20">
        <v>1001</v>
      </c>
      <c r="M474" s="35"/>
      <c r="N474" s="2"/>
      <c r="O474" s="2"/>
      <c r="P474" s="12" t="s">
        <v>1315</v>
      </c>
      <c r="R474" s="12" t="s">
        <v>1319</v>
      </c>
      <c r="T474" s="26">
        <v>2248</v>
      </c>
      <c r="U474" s="26"/>
      <c r="V474" s="22" t="s">
        <v>523</v>
      </c>
      <c r="W474" s="22" t="s">
        <v>524</v>
      </c>
      <c r="Y474" s="2"/>
    </row>
    <row r="475" spans="1:25" x14ac:dyDescent="0.25">
      <c r="A475" s="2"/>
      <c r="D475" s="27">
        <v>43675</v>
      </c>
      <c r="G475" s="9">
        <v>370000</v>
      </c>
      <c r="H475" s="2">
        <v>90</v>
      </c>
      <c r="J475" s="2"/>
      <c r="L475" s="20">
        <v>1943</v>
      </c>
      <c r="M475" s="35"/>
      <c r="N475" s="2"/>
      <c r="O475" s="2"/>
      <c r="P475" s="12" t="s">
        <v>1315</v>
      </c>
      <c r="R475" s="12" t="s">
        <v>1319</v>
      </c>
      <c r="T475" s="26">
        <v>19087</v>
      </c>
      <c r="U475" s="26"/>
      <c r="V475" s="22" t="s">
        <v>525</v>
      </c>
      <c r="W475" s="22" t="s">
        <v>526</v>
      </c>
      <c r="Y475" s="2"/>
    </row>
    <row r="476" spans="1:25" x14ac:dyDescent="0.25">
      <c r="A476" s="2"/>
      <c r="D476" s="27">
        <v>43676</v>
      </c>
      <c r="G476" s="9">
        <v>430000</v>
      </c>
      <c r="H476" s="2">
        <v>90</v>
      </c>
      <c r="J476" s="2"/>
      <c r="L476" s="20">
        <v>606</v>
      </c>
      <c r="M476" s="35"/>
      <c r="N476" s="2"/>
      <c r="O476" s="2"/>
      <c r="P476" s="12" t="s">
        <v>1315</v>
      </c>
      <c r="R476" s="12" t="s">
        <v>1319</v>
      </c>
      <c r="T476" s="26">
        <v>35230</v>
      </c>
      <c r="U476" s="26"/>
      <c r="V476" s="22" t="s">
        <v>315</v>
      </c>
      <c r="W476" s="22" t="s">
        <v>527</v>
      </c>
      <c r="Y476" s="2"/>
    </row>
    <row r="477" spans="1:25" x14ac:dyDescent="0.25">
      <c r="A477" s="2"/>
      <c r="D477" s="27">
        <v>43676</v>
      </c>
      <c r="G477" s="9">
        <v>780000</v>
      </c>
      <c r="H477" s="2">
        <v>95</v>
      </c>
      <c r="J477" s="2"/>
      <c r="L477" s="20">
        <v>1000</v>
      </c>
      <c r="M477" s="35"/>
      <c r="N477" s="2"/>
      <c r="O477" s="2"/>
      <c r="P477" s="12" t="s">
        <v>1315</v>
      </c>
      <c r="R477" s="12" t="s">
        <v>1319</v>
      </c>
      <c r="T477" s="26">
        <v>994</v>
      </c>
      <c r="U477" s="26"/>
      <c r="V477" s="22" t="s">
        <v>191</v>
      </c>
      <c r="W477" s="22" t="s">
        <v>119</v>
      </c>
      <c r="Y477" s="2"/>
    </row>
    <row r="478" spans="1:25" x14ac:dyDescent="0.25">
      <c r="A478" s="2"/>
      <c r="D478" s="27">
        <v>43676</v>
      </c>
      <c r="G478" s="9">
        <v>150000</v>
      </c>
      <c r="H478" s="2">
        <v>4</v>
      </c>
      <c r="J478" s="2"/>
      <c r="L478" s="35">
        <f>10000*1.6677</f>
        <v>16677</v>
      </c>
      <c r="M478" s="35"/>
      <c r="N478" s="2"/>
      <c r="O478" s="2"/>
      <c r="P478" s="12" t="s">
        <v>1317</v>
      </c>
      <c r="R478" s="12" t="s">
        <v>1319</v>
      </c>
      <c r="T478" s="26">
        <v>2047</v>
      </c>
      <c r="U478" s="26"/>
      <c r="V478" s="22" t="s">
        <v>528</v>
      </c>
      <c r="W478" s="22" t="s">
        <v>529</v>
      </c>
      <c r="Y478" s="2"/>
    </row>
    <row r="479" spans="1:25" x14ac:dyDescent="0.25">
      <c r="A479" s="2"/>
      <c r="D479" s="27">
        <v>43677</v>
      </c>
      <c r="G479" s="9">
        <v>500000</v>
      </c>
      <c r="H479" s="2">
        <v>4</v>
      </c>
      <c r="J479" s="2"/>
      <c r="L479" s="20">
        <v>1515</v>
      </c>
      <c r="M479" s="35"/>
      <c r="N479" s="2"/>
      <c r="O479" s="2"/>
      <c r="P479" s="12" t="s">
        <v>1315</v>
      </c>
      <c r="R479" s="12" t="s">
        <v>1319</v>
      </c>
      <c r="T479" s="26">
        <v>6482</v>
      </c>
      <c r="U479" s="26"/>
      <c r="V479" s="22" t="s">
        <v>530</v>
      </c>
      <c r="W479" s="22" t="s">
        <v>531</v>
      </c>
      <c r="Y479" s="2"/>
    </row>
    <row r="480" spans="1:25" x14ac:dyDescent="0.25">
      <c r="A480" s="2"/>
      <c r="D480" s="27">
        <v>43679</v>
      </c>
      <c r="G480" s="9">
        <v>120000</v>
      </c>
      <c r="H480" s="2">
        <v>13</v>
      </c>
      <c r="J480" s="2"/>
      <c r="L480" s="20">
        <v>1016</v>
      </c>
      <c r="M480" s="35"/>
      <c r="N480" s="2"/>
      <c r="O480" s="2"/>
      <c r="P480" s="12" t="s">
        <v>1315</v>
      </c>
      <c r="R480" s="12" t="s">
        <v>1319</v>
      </c>
      <c r="T480" s="26">
        <v>33169</v>
      </c>
      <c r="U480" s="26"/>
      <c r="V480" s="22" t="s">
        <v>532</v>
      </c>
      <c r="W480" s="22" t="s">
        <v>533</v>
      </c>
      <c r="Y480" s="2"/>
    </row>
    <row r="481" spans="1:25" x14ac:dyDescent="0.25">
      <c r="A481" s="2"/>
      <c r="D481" s="27">
        <v>43679</v>
      </c>
      <c r="G481" s="9">
        <v>230000</v>
      </c>
      <c r="H481" s="2">
        <v>13</v>
      </c>
      <c r="J481" s="2"/>
      <c r="L481" s="20">
        <v>1067</v>
      </c>
      <c r="M481" s="35"/>
      <c r="N481" s="2"/>
      <c r="O481" s="2"/>
      <c r="P481" s="12" t="s">
        <v>1315</v>
      </c>
      <c r="R481" s="12" t="s">
        <v>1319</v>
      </c>
      <c r="T481" s="26">
        <v>10072</v>
      </c>
      <c r="U481" s="26"/>
      <c r="V481" s="22" t="s">
        <v>534</v>
      </c>
      <c r="W481" s="22" t="s">
        <v>535</v>
      </c>
      <c r="Y481" s="2"/>
    </row>
    <row r="482" spans="1:25" x14ac:dyDescent="0.25">
      <c r="A482" s="2"/>
      <c r="D482" s="27">
        <v>43682</v>
      </c>
      <c r="G482" s="9">
        <v>1000000</v>
      </c>
      <c r="H482" s="2">
        <v>102</v>
      </c>
      <c r="J482" s="2"/>
      <c r="L482" s="35">
        <f>10000*4946.215</f>
        <v>49462150</v>
      </c>
      <c r="M482" s="35"/>
      <c r="N482" s="2"/>
      <c r="O482" s="2"/>
      <c r="P482" s="12" t="s">
        <v>1317</v>
      </c>
      <c r="R482" s="12" t="s">
        <v>1319</v>
      </c>
      <c r="T482" s="26" t="s">
        <v>536</v>
      </c>
      <c r="U482" s="26"/>
      <c r="V482" s="22" t="s">
        <v>537</v>
      </c>
      <c r="W482" s="22" t="s">
        <v>538</v>
      </c>
      <c r="Y482" s="2"/>
    </row>
    <row r="483" spans="1:25" x14ac:dyDescent="0.25">
      <c r="A483" s="2"/>
      <c r="D483" s="27">
        <v>43682</v>
      </c>
      <c r="G483" s="9">
        <v>230000</v>
      </c>
      <c r="H483" s="2">
        <v>94</v>
      </c>
      <c r="J483" s="2"/>
      <c r="L483" s="35">
        <f>10000*27.7297</f>
        <v>277297</v>
      </c>
      <c r="M483" s="35"/>
      <c r="N483" s="2"/>
      <c r="O483" s="2"/>
      <c r="P483" s="12" t="s">
        <v>1317</v>
      </c>
      <c r="R483" s="12" t="s">
        <v>1319</v>
      </c>
      <c r="T483" s="26" t="s">
        <v>539</v>
      </c>
      <c r="U483" s="26"/>
      <c r="V483" s="22" t="s">
        <v>540</v>
      </c>
      <c r="W483" s="22" t="s">
        <v>541</v>
      </c>
      <c r="Y483" s="2"/>
    </row>
    <row r="484" spans="1:25" x14ac:dyDescent="0.25">
      <c r="A484" s="2"/>
      <c r="D484" s="27">
        <v>43682</v>
      </c>
      <c r="H484" s="2">
        <v>113</v>
      </c>
      <c r="J484" s="2"/>
      <c r="L484" s="35">
        <f>10000*34.6082</f>
        <v>346081.99999999994</v>
      </c>
      <c r="M484" s="35"/>
      <c r="N484" s="2"/>
      <c r="O484" s="2"/>
      <c r="P484" s="12" t="s">
        <v>1317</v>
      </c>
      <c r="R484" s="12" t="s">
        <v>1316</v>
      </c>
      <c r="T484" s="26">
        <v>2769</v>
      </c>
      <c r="U484" s="26"/>
      <c r="V484" s="22" t="s">
        <v>505</v>
      </c>
      <c r="W484" s="22" t="s">
        <v>543</v>
      </c>
      <c r="Y484" s="2"/>
    </row>
    <row r="485" spans="1:25" x14ac:dyDescent="0.25">
      <c r="A485" s="2"/>
      <c r="D485" s="27">
        <v>43684</v>
      </c>
      <c r="G485" s="9">
        <v>260000</v>
      </c>
      <c r="H485" s="2">
        <v>4</v>
      </c>
      <c r="J485" s="2"/>
      <c r="L485" s="20">
        <v>448</v>
      </c>
      <c r="M485" s="35"/>
      <c r="N485" s="2"/>
      <c r="O485" s="2"/>
      <c r="P485" s="12" t="s">
        <v>1315</v>
      </c>
      <c r="R485" s="12" t="s">
        <v>1319</v>
      </c>
      <c r="T485" s="26">
        <v>691</v>
      </c>
      <c r="U485" s="26"/>
      <c r="V485" s="22" t="s">
        <v>544</v>
      </c>
      <c r="W485" s="22" t="s">
        <v>545</v>
      </c>
      <c r="Y485" s="2"/>
    </row>
    <row r="486" spans="1:25" x14ac:dyDescent="0.25">
      <c r="A486" s="2"/>
      <c r="D486" s="27">
        <v>43684</v>
      </c>
      <c r="G486" s="9">
        <v>300000</v>
      </c>
      <c r="H486" s="2">
        <v>25</v>
      </c>
      <c r="J486" s="2"/>
      <c r="L486" s="35">
        <f>10000*1.0027</f>
        <v>10027</v>
      </c>
      <c r="M486" s="35"/>
      <c r="N486" s="2"/>
      <c r="O486" s="2"/>
      <c r="P486" s="12" t="s">
        <v>1317</v>
      </c>
      <c r="R486" s="12" t="s">
        <v>1319</v>
      </c>
      <c r="T486" s="26">
        <v>27873</v>
      </c>
      <c r="U486" s="26"/>
      <c r="V486" s="22" t="s">
        <v>546</v>
      </c>
      <c r="W486" s="22" t="s">
        <v>547</v>
      </c>
      <c r="Y486" s="2"/>
    </row>
    <row r="487" spans="1:25" x14ac:dyDescent="0.25">
      <c r="A487" s="2"/>
      <c r="D487" s="27">
        <v>43689</v>
      </c>
      <c r="G487" s="9">
        <v>1100000</v>
      </c>
      <c r="H487" s="2">
        <v>8</v>
      </c>
      <c r="J487" s="2"/>
      <c r="L487" s="20">
        <v>1343</v>
      </c>
      <c r="M487" s="35"/>
      <c r="N487" s="2"/>
      <c r="O487" s="2"/>
      <c r="P487" s="12" t="s">
        <v>1315</v>
      </c>
      <c r="R487" s="12" t="s">
        <v>1319</v>
      </c>
      <c r="T487" s="26">
        <v>640</v>
      </c>
      <c r="U487" s="26"/>
      <c r="V487" s="22" t="s">
        <v>548</v>
      </c>
      <c r="W487" s="22" t="s">
        <v>549</v>
      </c>
      <c r="Y487" s="2"/>
    </row>
    <row r="488" spans="1:25" x14ac:dyDescent="0.25">
      <c r="A488" s="2"/>
      <c r="D488" s="27">
        <v>43689</v>
      </c>
      <c r="G488" s="9">
        <v>160000</v>
      </c>
      <c r="H488" s="2">
        <v>4</v>
      </c>
      <c r="J488" s="2"/>
      <c r="L488" s="20">
        <v>3820</v>
      </c>
      <c r="M488" s="35"/>
      <c r="N488" s="2"/>
      <c r="O488" s="2"/>
      <c r="P488" s="12" t="s">
        <v>1315</v>
      </c>
      <c r="R488" s="12" t="s">
        <v>1319</v>
      </c>
      <c r="T488" s="26">
        <v>13326</v>
      </c>
      <c r="U488" s="26"/>
      <c r="V488" s="22" t="s">
        <v>550</v>
      </c>
      <c r="W488" s="22" t="s">
        <v>531</v>
      </c>
      <c r="Y488" s="2"/>
    </row>
    <row r="489" spans="1:25" x14ac:dyDescent="0.25">
      <c r="A489" s="2"/>
      <c r="D489" s="27">
        <v>43689</v>
      </c>
      <c r="G489" s="9">
        <v>28000</v>
      </c>
      <c r="H489" s="2">
        <v>90</v>
      </c>
      <c r="J489" s="2"/>
      <c r="L489" s="20">
        <v>406</v>
      </c>
      <c r="M489" s="35"/>
      <c r="N489" s="2"/>
      <c r="O489" s="2"/>
      <c r="P489" s="12" t="s">
        <v>1315</v>
      </c>
      <c r="R489" s="12" t="s">
        <v>1319</v>
      </c>
      <c r="T489" s="26">
        <v>26769</v>
      </c>
      <c r="U489" s="26"/>
      <c r="V489" s="22" t="s">
        <v>551</v>
      </c>
      <c r="W489" s="22" t="s">
        <v>552</v>
      </c>
      <c r="Y489" s="2"/>
    </row>
    <row r="490" spans="1:25" x14ac:dyDescent="0.25">
      <c r="A490" s="2"/>
      <c r="D490" s="27">
        <v>43689</v>
      </c>
      <c r="G490" s="9">
        <v>550000</v>
      </c>
      <c r="H490" s="2">
        <v>92</v>
      </c>
      <c r="J490" s="2"/>
      <c r="L490" s="20">
        <v>1000</v>
      </c>
      <c r="M490" s="35"/>
      <c r="N490" s="2"/>
      <c r="O490" s="2"/>
      <c r="P490" s="12" t="s">
        <v>1315</v>
      </c>
      <c r="R490" s="12" t="s">
        <v>1319</v>
      </c>
      <c r="T490" s="26">
        <v>1169</v>
      </c>
      <c r="U490" s="26"/>
      <c r="V490" s="22" t="s">
        <v>553</v>
      </c>
      <c r="W490" s="22" t="s">
        <v>554</v>
      </c>
      <c r="Y490" s="2"/>
    </row>
    <row r="491" spans="1:25" x14ac:dyDescent="0.25">
      <c r="A491" s="2"/>
      <c r="D491" s="27">
        <v>43689</v>
      </c>
      <c r="H491" s="2">
        <v>17</v>
      </c>
      <c r="J491" s="2"/>
      <c r="L491" s="35">
        <f>10000*2.38</f>
        <v>23800</v>
      </c>
      <c r="M491" s="35"/>
      <c r="N491" s="2"/>
      <c r="O491" s="2"/>
      <c r="P491" s="12" t="s">
        <v>1317</v>
      </c>
      <c r="R491" s="12" t="s">
        <v>1316</v>
      </c>
      <c r="T491" s="26">
        <v>1505</v>
      </c>
      <c r="U491" s="26"/>
      <c r="V491" s="22" t="s">
        <v>505</v>
      </c>
      <c r="W491" s="22" t="s">
        <v>555</v>
      </c>
      <c r="Y491" s="2"/>
    </row>
    <row r="492" spans="1:25" x14ac:dyDescent="0.25">
      <c r="A492" s="2"/>
      <c r="D492" s="27">
        <v>43689</v>
      </c>
      <c r="H492" s="2">
        <v>90</v>
      </c>
      <c r="J492" s="2"/>
      <c r="L492" s="20">
        <v>1215</v>
      </c>
      <c r="M492" s="35"/>
      <c r="N492" s="2"/>
      <c r="O492" s="2"/>
      <c r="P492" s="12" t="s">
        <v>1315</v>
      </c>
      <c r="R492" s="12" t="s">
        <v>1316</v>
      </c>
      <c r="T492" s="26">
        <v>465</v>
      </c>
      <c r="U492" s="26"/>
      <c r="V492" s="22" t="s">
        <v>301</v>
      </c>
      <c r="W492" s="22" t="s">
        <v>556</v>
      </c>
      <c r="Y492" s="2"/>
    </row>
    <row r="493" spans="1:25" x14ac:dyDescent="0.25">
      <c r="A493" s="2"/>
      <c r="D493" s="27">
        <v>43689</v>
      </c>
      <c r="G493" s="9">
        <v>198000</v>
      </c>
      <c r="H493" s="2">
        <v>4</v>
      </c>
      <c r="J493" s="2"/>
      <c r="L493" s="20">
        <v>446</v>
      </c>
      <c r="M493" s="35"/>
      <c r="N493" s="2"/>
      <c r="O493" s="2"/>
      <c r="P493" s="12" t="s">
        <v>1315</v>
      </c>
      <c r="R493" s="12" t="s">
        <v>1319</v>
      </c>
      <c r="T493" s="26">
        <v>1157</v>
      </c>
      <c r="U493" s="26"/>
      <c r="V493" s="22" t="s">
        <v>166</v>
      </c>
      <c r="W493" s="22" t="s">
        <v>557</v>
      </c>
      <c r="Y493" s="2"/>
    </row>
    <row r="494" spans="1:25" x14ac:dyDescent="0.25">
      <c r="A494" s="2"/>
      <c r="D494" s="27">
        <v>43689</v>
      </c>
      <c r="G494" s="9">
        <v>360000</v>
      </c>
      <c r="H494" s="2">
        <v>13</v>
      </c>
      <c r="J494" s="2"/>
      <c r="L494" s="20">
        <v>1386</v>
      </c>
      <c r="M494" s="35"/>
      <c r="N494" s="2"/>
      <c r="O494" s="2"/>
      <c r="P494" s="12" t="s">
        <v>1315</v>
      </c>
      <c r="R494" s="12" t="s">
        <v>1319</v>
      </c>
      <c r="T494" s="26">
        <v>403</v>
      </c>
      <c r="U494" s="26"/>
      <c r="V494" s="22" t="s">
        <v>558</v>
      </c>
      <c r="W494" s="22" t="s">
        <v>119</v>
      </c>
      <c r="Y494" s="2"/>
    </row>
    <row r="495" spans="1:25" x14ac:dyDescent="0.25">
      <c r="A495" s="2"/>
      <c r="D495" s="27">
        <v>43690</v>
      </c>
      <c r="G495" s="9">
        <v>300000</v>
      </c>
      <c r="H495" s="2">
        <v>14</v>
      </c>
      <c r="J495" s="2"/>
      <c r="L495" s="20">
        <v>780</v>
      </c>
      <c r="M495" s="35"/>
      <c r="N495" s="2"/>
      <c r="O495" s="2"/>
      <c r="P495" s="12" t="s">
        <v>1315</v>
      </c>
      <c r="R495" s="12" t="s">
        <v>1319</v>
      </c>
      <c r="T495" s="26">
        <v>6575</v>
      </c>
      <c r="U495" s="26"/>
      <c r="V495" s="22" t="s">
        <v>559</v>
      </c>
      <c r="W495" s="22" t="s">
        <v>560</v>
      </c>
      <c r="Y495" s="2"/>
    </row>
    <row r="496" spans="1:25" x14ac:dyDescent="0.25">
      <c r="A496" s="2"/>
      <c r="D496" s="27">
        <v>43690</v>
      </c>
      <c r="H496" s="2">
        <v>25</v>
      </c>
      <c r="J496" s="2"/>
      <c r="L496" s="20">
        <v>647</v>
      </c>
      <c r="M496" s="35"/>
      <c r="N496" s="2"/>
      <c r="O496" s="2"/>
      <c r="P496" s="12" t="s">
        <v>1315</v>
      </c>
      <c r="R496" s="12" t="s">
        <v>1316</v>
      </c>
      <c r="T496" s="26">
        <v>13677</v>
      </c>
      <c r="U496" s="26"/>
      <c r="V496" s="22" t="s">
        <v>505</v>
      </c>
      <c r="W496" s="22" t="s">
        <v>561</v>
      </c>
      <c r="Y496" s="2"/>
    </row>
    <row r="497" spans="1:25" x14ac:dyDescent="0.25">
      <c r="A497" s="2"/>
      <c r="D497" s="27">
        <v>43692</v>
      </c>
      <c r="G497" s="9">
        <v>435500</v>
      </c>
      <c r="H497" s="2">
        <v>95</v>
      </c>
      <c r="J497" s="2"/>
      <c r="L497" s="20">
        <v>828</v>
      </c>
      <c r="M497" s="35"/>
      <c r="N497" s="2"/>
      <c r="O497" s="2"/>
      <c r="P497" s="12" t="s">
        <v>1315</v>
      </c>
      <c r="R497" s="12" t="s">
        <v>1319</v>
      </c>
      <c r="T497" s="26">
        <v>1847</v>
      </c>
      <c r="U497" s="26"/>
      <c r="V497" s="22" t="s">
        <v>562</v>
      </c>
      <c r="W497" s="22" t="s">
        <v>563</v>
      </c>
      <c r="Y497" s="2"/>
    </row>
    <row r="498" spans="1:25" x14ac:dyDescent="0.25">
      <c r="A498" s="2"/>
      <c r="D498" s="27">
        <v>43692</v>
      </c>
      <c r="G498" s="9">
        <v>390000</v>
      </c>
      <c r="H498" s="2">
        <v>90</v>
      </c>
      <c r="J498" s="2"/>
      <c r="L498" s="20">
        <v>888</v>
      </c>
      <c r="M498" s="35"/>
      <c r="N498" s="2"/>
      <c r="O498" s="2"/>
      <c r="P498" s="12" t="s">
        <v>1315</v>
      </c>
      <c r="R498" s="12" t="s">
        <v>1319</v>
      </c>
      <c r="T498" s="26">
        <v>6700</v>
      </c>
      <c r="U498" s="26"/>
      <c r="V498" s="22" t="s">
        <v>564</v>
      </c>
      <c r="W498" s="22" t="s">
        <v>565</v>
      </c>
      <c r="Y498" s="2"/>
    </row>
    <row r="499" spans="1:25" x14ac:dyDescent="0.25">
      <c r="A499" s="2"/>
      <c r="D499" s="27">
        <v>43692</v>
      </c>
      <c r="G499" s="9">
        <v>580000</v>
      </c>
      <c r="H499" s="2">
        <v>14</v>
      </c>
      <c r="J499" s="2"/>
      <c r="L499" s="20">
        <v>836</v>
      </c>
      <c r="M499" s="35"/>
      <c r="N499" s="2"/>
      <c r="O499" s="2"/>
      <c r="P499" s="12" t="s">
        <v>1315</v>
      </c>
      <c r="R499" s="12" t="s">
        <v>1319</v>
      </c>
      <c r="T499" s="26">
        <v>8842</v>
      </c>
      <c r="U499" s="26"/>
      <c r="V499" s="22" t="s">
        <v>566</v>
      </c>
      <c r="W499" s="22" t="s">
        <v>567</v>
      </c>
      <c r="Y499" s="2"/>
    </row>
    <row r="500" spans="1:25" x14ac:dyDescent="0.25">
      <c r="A500" s="2"/>
      <c r="D500" s="27">
        <v>43693</v>
      </c>
      <c r="G500" s="9">
        <v>60000</v>
      </c>
      <c r="H500" s="2">
        <v>94</v>
      </c>
      <c r="J500" s="2"/>
      <c r="L500" s="35">
        <f>10000*19.6933</f>
        <v>196933</v>
      </c>
      <c r="M500" s="35"/>
      <c r="N500" s="2"/>
      <c r="O500" s="2"/>
      <c r="P500" s="12" t="s">
        <v>1317</v>
      </c>
      <c r="R500" s="12" t="s">
        <v>1316</v>
      </c>
      <c r="T500" s="26" t="s">
        <v>568</v>
      </c>
      <c r="U500" s="26"/>
      <c r="V500" s="22" t="s">
        <v>569</v>
      </c>
      <c r="W500" s="22" t="s">
        <v>570</v>
      </c>
      <c r="Y500" s="2"/>
    </row>
    <row r="501" spans="1:25" x14ac:dyDescent="0.25">
      <c r="A501" s="2"/>
      <c r="D501" s="27">
        <v>43696</v>
      </c>
      <c r="G501" s="9">
        <v>280000</v>
      </c>
      <c r="H501" s="2">
        <v>17</v>
      </c>
      <c r="J501" s="2"/>
      <c r="L501" s="20">
        <v>1124</v>
      </c>
      <c r="M501" s="35"/>
      <c r="N501" s="2"/>
      <c r="O501" s="2"/>
      <c r="P501" s="12" t="s">
        <v>1315</v>
      </c>
      <c r="R501" s="12" t="s">
        <v>1319</v>
      </c>
      <c r="T501" s="26">
        <v>5976</v>
      </c>
      <c r="U501" s="26"/>
      <c r="V501" s="22" t="s">
        <v>571</v>
      </c>
      <c r="W501" s="22" t="s">
        <v>572</v>
      </c>
      <c r="Y501" s="2"/>
    </row>
    <row r="502" spans="1:25" x14ac:dyDescent="0.25">
      <c r="A502" s="2"/>
      <c r="D502" s="27">
        <v>43697</v>
      </c>
      <c r="G502" s="9">
        <v>1020000</v>
      </c>
      <c r="H502" s="2">
        <v>90</v>
      </c>
      <c r="J502" s="2"/>
      <c r="L502" s="20">
        <v>839</v>
      </c>
      <c r="M502" s="35"/>
      <c r="N502" s="2"/>
      <c r="O502" s="2"/>
      <c r="P502" s="12" t="s">
        <v>1315</v>
      </c>
      <c r="R502" s="12" t="s">
        <v>1319</v>
      </c>
      <c r="T502" s="26">
        <v>11524</v>
      </c>
      <c r="U502" s="26"/>
      <c r="V502" s="22" t="s">
        <v>573</v>
      </c>
      <c r="W502" s="22" t="s">
        <v>574</v>
      </c>
      <c r="Y502" s="2"/>
    </row>
    <row r="503" spans="1:25" x14ac:dyDescent="0.25">
      <c r="A503" s="2"/>
      <c r="D503" s="27">
        <v>43697</v>
      </c>
      <c r="G503" s="9">
        <v>37000</v>
      </c>
      <c r="H503" s="2">
        <v>90</v>
      </c>
      <c r="J503" s="2"/>
      <c r="L503" s="20">
        <v>1016</v>
      </c>
      <c r="M503" s="35"/>
      <c r="N503" s="2"/>
      <c r="O503" s="2"/>
      <c r="P503" s="12" t="s">
        <v>1315</v>
      </c>
      <c r="R503" s="12" t="s">
        <v>1319</v>
      </c>
      <c r="T503" s="26">
        <v>11385</v>
      </c>
      <c r="U503" s="26"/>
      <c r="V503" s="22" t="s">
        <v>245</v>
      </c>
      <c r="W503" s="22" t="s">
        <v>575</v>
      </c>
      <c r="Y503" s="2"/>
    </row>
    <row r="504" spans="1:25" x14ac:dyDescent="0.25">
      <c r="A504" s="2"/>
      <c r="D504" s="27">
        <v>43699</v>
      </c>
      <c r="G504" s="9">
        <v>450000</v>
      </c>
      <c r="H504" s="2">
        <v>13</v>
      </c>
      <c r="J504" s="2"/>
      <c r="L504" s="20">
        <v>1200</v>
      </c>
      <c r="M504" s="35"/>
      <c r="N504" s="2"/>
      <c r="O504" s="2"/>
      <c r="P504" s="12" t="s">
        <v>1315</v>
      </c>
      <c r="R504" s="12" t="s">
        <v>1319</v>
      </c>
      <c r="T504" s="26">
        <v>1438</v>
      </c>
      <c r="U504" s="26"/>
      <c r="V504" s="22" t="s">
        <v>576</v>
      </c>
      <c r="W504" s="22" t="s">
        <v>577</v>
      </c>
      <c r="Y504" s="2"/>
    </row>
    <row r="505" spans="1:25" x14ac:dyDescent="0.25">
      <c r="A505" s="2"/>
      <c r="D505" s="27">
        <v>43699</v>
      </c>
      <c r="G505" s="9">
        <v>200000</v>
      </c>
      <c r="H505" s="2">
        <v>94</v>
      </c>
      <c r="J505" s="2"/>
      <c r="L505" s="20">
        <v>1338</v>
      </c>
      <c r="M505" s="35"/>
      <c r="N505" s="2"/>
      <c r="O505" s="2"/>
      <c r="P505" s="12" t="s">
        <v>1315</v>
      </c>
      <c r="R505" s="12" t="s">
        <v>1319</v>
      </c>
      <c r="T505" s="26">
        <v>907</v>
      </c>
      <c r="U505" s="26"/>
      <c r="V505" s="22" t="s">
        <v>578</v>
      </c>
      <c r="W505" s="22" t="s">
        <v>579</v>
      </c>
      <c r="Y505" s="2"/>
    </row>
    <row r="506" spans="1:25" x14ac:dyDescent="0.25">
      <c r="A506" s="2"/>
      <c r="D506" s="27">
        <v>43699</v>
      </c>
      <c r="G506" s="9">
        <v>650000</v>
      </c>
      <c r="H506" s="2">
        <v>25</v>
      </c>
      <c r="J506" s="2"/>
      <c r="L506" s="20">
        <v>1599</v>
      </c>
      <c r="M506" s="35"/>
      <c r="N506" s="2"/>
      <c r="O506" s="2"/>
      <c r="P506" s="12" t="s">
        <v>1315</v>
      </c>
      <c r="R506" s="12" t="s">
        <v>1319</v>
      </c>
      <c r="T506" s="26">
        <v>285</v>
      </c>
      <c r="U506" s="26"/>
      <c r="V506" s="22" t="s">
        <v>580</v>
      </c>
      <c r="W506" s="22" t="s">
        <v>581</v>
      </c>
      <c r="Y506" s="2"/>
    </row>
    <row r="507" spans="1:25" x14ac:dyDescent="0.25">
      <c r="A507" s="2"/>
      <c r="D507" s="27">
        <v>43699</v>
      </c>
      <c r="G507" s="9">
        <v>90000</v>
      </c>
      <c r="H507" s="2">
        <v>28</v>
      </c>
      <c r="J507" s="2"/>
      <c r="L507" s="20">
        <v>1000</v>
      </c>
      <c r="M507" s="35"/>
      <c r="N507" s="2"/>
      <c r="O507" s="2"/>
      <c r="P507" s="12" t="s">
        <v>1315</v>
      </c>
      <c r="R507" s="12" t="s">
        <v>1319</v>
      </c>
      <c r="T507" s="26">
        <v>610</v>
      </c>
      <c r="U507" s="26"/>
      <c r="V507" s="22" t="s">
        <v>582</v>
      </c>
      <c r="W507" s="22" t="s">
        <v>583</v>
      </c>
      <c r="Y507" s="2"/>
    </row>
    <row r="508" spans="1:25" x14ac:dyDescent="0.25">
      <c r="A508" s="2"/>
      <c r="D508" s="27">
        <v>43703</v>
      </c>
      <c r="G508" s="9">
        <v>3565000</v>
      </c>
      <c r="H508" s="2">
        <v>90</v>
      </c>
      <c r="J508" s="2"/>
      <c r="L508" s="20">
        <v>1625</v>
      </c>
      <c r="M508" s="35"/>
      <c r="N508" s="2"/>
      <c r="O508" s="2"/>
      <c r="P508" s="12" t="s">
        <v>1315</v>
      </c>
      <c r="R508" s="12" t="s">
        <v>1319</v>
      </c>
      <c r="T508" s="26">
        <v>767</v>
      </c>
      <c r="U508" s="26"/>
      <c r="V508" s="22" t="s">
        <v>584</v>
      </c>
      <c r="W508" s="22" t="s">
        <v>585</v>
      </c>
      <c r="Y508" s="2"/>
    </row>
    <row r="509" spans="1:25" x14ac:dyDescent="0.25">
      <c r="A509" s="2"/>
      <c r="D509" s="27">
        <v>43704</v>
      </c>
      <c r="G509" s="9">
        <v>1500000</v>
      </c>
      <c r="H509" s="2">
        <v>90</v>
      </c>
      <c r="J509" s="2"/>
      <c r="L509" s="20">
        <v>3381</v>
      </c>
      <c r="M509" s="35"/>
      <c r="N509" s="2"/>
      <c r="O509" s="2"/>
      <c r="P509" s="12" t="s">
        <v>1315</v>
      </c>
      <c r="R509" s="12" t="s">
        <v>1319</v>
      </c>
      <c r="T509" s="26">
        <v>5005</v>
      </c>
      <c r="U509" s="26"/>
      <c r="V509" s="22" t="s">
        <v>586</v>
      </c>
      <c r="W509" s="22" t="s">
        <v>587</v>
      </c>
      <c r="Y509" s="2"/>
    </row>
    <row r="510" spans="1:25" x14ac:dyDescent="0.25">
      <c r="A510" s="2"/>
      <c r="D510" s="27">
        <v>43705</v>
      </c>
      <c r="G510" s="9">
        <v>800000</v>
      </c>
      <c r="H510" s="2">
        <v>95</v>
      </c>
      <c r="J510" s="2"/>
      <c r="L510" s="20">
        <v>1067</v>
      </c>
      <c r="M510" s="35"/>
      <c r="N510" s="2"/>
      <c r="O510" s="2"/>
      <c r="P510" s="12" t="s">
        <v>1315</v>
      </c>
      <c r="R510" s="12" t="s">
        <v>1319</v>
      </c>
      <c r="T510" s="26">
        <v>261</v>
      </c>
      <c r="U510" s="26"/>
      <c r="V510" s="22" t="s">
        <v>588</v>
      </c>
      <c r="W510" s="22" t="s">
        <v>589</v>
      </c>
      <c r="Y510" s="2"/>
    </row>
    <row r="511" spans="1:25" x14ac:dyDescent="0.25">
      <c r="A511" s="2"/>
      <c r="D511" s="27">
        <v>43705</v>
      </c>
      <c r="G511" s="9">
        <v>250000</v>
      </c>
      <c r="H511" s="2">
        <v>13</v>
      </c>
      <c r="J511" s="2"/>
      <c r="L511" s="20">
        <v>1223</v>
      </c>
      <c r="M511" s="35"/>
      <c r="N511" s="2"/>
      <c r="O511" s="2"/>
      <c r="P511" s="12" t="s">
        <v>1315</v>
      </c>
      <c r="R511" s="12" t="s">
        <v>1319</v>
      </c>
      <c r="T511" s="26">
        <v>2250</v>
      </c>
      <c r="U511" s="26"/>
      <c r="V511" s="22" t="s">
        <v>590</v>
      </c>
      <c r="W511" s="22" t="s">
        <v>591</v>
      </c>
      <c r="Y511" s="2"/>
    </row>
    <row r="512" spans="1:25" x14ac:dyDescent="0.25">
      <c r="A512" s="2"/>
      <c r="D512" s="27">
        <v>43705</v>
      </c>
      <c r="G512" s="9">
        <v>250000</v>
      </c>
      <c r="H512" s="2">
        <v>13</v>
      </c>
      <c r="J512" s="2"/>
      <c r="L512" s="20">
        <v>1223</v>
      </c>
      <c r="M512" s="35"/>
      <c r="N512" s="2"/>
      <c r="O512" s="2"/>
      <c r="P512" s="12" t="s">
        <v>1315</v>
      </c>
      <c r="R512" s="12" t="s">
        <v>1319</v>
      </c>
      <c r="T512" s="26">
        <v>2250</v>
      </c>
      <c r="U512" s="26"/>
      <c r="V512" s="22" t="s">
        <v>591</v>
      </c>
      <c r="W512" s="22" t="s">
        <v>592</v>
      </c>
      <c r="Y512" s="2"/>
    </row>
    <row r="513" spans="1:25" x14ac:dyDescent="0.25">
      <c r="A513" s="2"/>
      <c r="D513" s="27">
        <v>43706</v>
      </c>
      <c r="G513" s="9">
        <v>1200000</v>
      </c>
      <c r="H513" s="2">
        <v>25</v>
      </c>
      <c r="J513" s="2"/>
      <c r="L513" s="20">
        <v>1600</v>
      </c>
      <c r="M513" s="35"/>
      <c r="N513" s="2"/>
      <c r="O513" s="2"/>
      <c r="P513" s="12" t="s">
        <v>1315</v>
      </c>
      <c r="R513" s="12" t="s">
        <v>1319</v>
      </c>
      <c r="T513" s="26">
        <v>117</v>
      </c>
      <c r="U513" s="26"/>
      <c r="V513" s="22" t="s">
        <v>593</v>
      </c>
      <c r="W513" s="22" t="s">
        <v>594</v>
      </c>
      <c r="Y513" s="2"/>
    </row>
    <row r="514" spans="1:25" x14ac:dyDescent="0.25">
      <c r="A514" s="2"/>
      <c r="D514" s="27">
        <v>43706</v>
      </c>
      <c r="G514" s="9">
        <v>480000</v>
      </c>
      <c r="H514" s="2">
        <v>13</v>
      </c>
      <c r="J514" s="2"/>
      <c r="L514" s="20">
        <v>1341</v>
      </c>
      <c r="M514" s="35"/>
      <c r="N514" s="2"/>
      <c r="O514" s="2"/>
      <c r="P514" s="12" t="s">
        <v>1315</v>
      </c>
      <c r="R514" s="12" t="s">
        <v>1319</v>
      </c>
      <c r="T514" s="26">
        <v>10706</v>
      </c>
      <c r="U514" s="26"/>
      <c r="V514" s="22" t="s">
        <v>595</v>
      </c>
      <c r="W514" s="22" t="s">
        <v>596</v>
      </c>
      <c r="Y514" s="2"/>
    </row>
    <row r="515" spans="1:25" x14ac:dyDescent="0.25">
      <c r="A515" s="2"/>
      <c r="D515" s="27">
        <v>43706</v>
      </c>
      <c r="G515" s="9">
        <v>160000</v>
      </c>
      <c r="H515" s="2">
        <v>96</v>
      </c>
      <c r="J515" s="2"/>
      <c r="L515" s="20">
        <v>1065</v>
      </c>
      <c r="M515" s="35"/>
      <c r="N515" s="2"/>
      <c r="O515" s="2"/>
      <c r="P515" s="12" t="s">
        <v>1315</v>
      </c>
      <c r="R515" s="12" t="s">
        <v>1319</v>
      </c>
      <c r="T515" s="26">
        <v>633</v>
      </c>
      <c r="U515" s="26"/>
      <c r="V515" s="22" t="s">
        <v>597</v>
      </c>
      <c r="W515" s="22" t="s">
        <v>598</v>
      </c>
      <c r="Y515" s="2"/>
    </row>
    <row r="516" spans="1:25" x14ac:dyDescent="0.25">
      <c r="A516" s="2"/>
      <c r="D516" s="27">
        <v>43706</v>
      </c>
      <c r="G516" s="9">
        <v>60000</v>
      </c>
      <c r="H516" s="2">
        <v>90</v>
      </c>
      <c r="J516" s="2"/>
      <c r="L516" s="20">
        <v>2779</v>
      </c>
      <c r="M516" s="35"/>
      <c r="N516" s="2"/>
      <c r="O516" s="2"/>
      <c r="P516" s="12" t="s">
        <v>1315</v>
      </c>
      <c r="R516" s="12" t="s">
        <v>1319</v>
      </c>
      <c r="T516" s="26">
        <v>37486</v>
      </c>
      <c r="U516" s="26"/>
      <c r="V516" s="22" t="s">
        <v>599</v>
      </c>
      <c r="W516" s="22" t="s">
        <v>600</v>
      </c>
      <c r="Y516" s="2"/>
    </row>
    <row r="517" spans="1:25" x14ac:dyDescent="0.25">
      <c r="A517" s="2"/>
      <c r="D517" s="27">
        <v>43706</v>
      </c>
      <c r="G517" s="9">
        <v>700000</v>
      </c>
      <c r="H517" s="2">
        <v>95</v>
      </c>
      <c r="J517" s="2"/>
      <c r="L517" s="20">
        <v>1000</v>
      </c>
      <c r="M517" s="35"/>
      <c r="N517" s="2"/>
      <c r="O517" s="2"/>
      <c r="P517" s="12" t="s">
        <v>1315</v>
      </c>
      <c r="R517" s="12" t="s">
        <v>1319</v>
      </c>
      <c r="T517" s="26">
        <v>1034</v>
      </c>
      <c r="U517" s="26"/>
      <c r="V517" s="22" t="s">
        <v>601</v>
      </c>
      <c r="W517" s="22" t="s">
        <v>459</v>
      </c>
      <c r="Y517" s="2"/>
    </row>
    <row r="518" spans="1:25" x14ac:dyDescent="0.25">
      <c r="A518" s="2"/>
      <c r="D518" s="27">
        <v>43711</v>
      </c>
      <c r="G518" s="9">
        <v>325000</v>
      </c>
      <c r="H518" s="2">
        <v>98</v>
      </c>
      <c r="J518" s="2"/>
      <c r="L518" s="20">
        <v>800</v>
      </c>
      <c r="M518" s="35"/>
      <c r="N518" s="2"/>
      <c r="O518" s="2"/>
      <c r="P518" s="12" t="s">
        <v>1315</v>
      </c>
      <c r="R518" s="12" t="s">
        <v>1319</v>
      </c>
      <c r="T518" s="26">
        <v>401</v>
      </c>
      <c r="U518" s="26"/>
      <c r="V518" s="22" t="s">
        <v>602</v>
      </c>
      <c r="W518" s="22" t="s">
        <v>603</v>
      </c>
      <c r="Y518" s="2"/>
    </row>
    <row r="519" spans="1:25" x14ac:dyDescent="0.25">
      <c r="A519" s="2"/>
      <c r="D519" s="27">
        <v>43711</v>
      </c>
      <c r="G519" s="9">
        <v>60000</v>
      </c>
      <c r="H519" s="2">
        <v>90</v>
      </c>
      <c r="J519" s="2"/>
      <c r="L519" s="20">
        <v>985</v>
      </c>
      <c r="M519" s="35"/>
      <c r="N519" s="2"/>
      <c r="O519" s="2"/>
      <c r="P519" s="12" t="s">
        <v>1315</v>
      </c>
      <c r="R519" s="12" t="s">
        <v>1319</v>
      </c>
      <c r="T519" s="26">
        <v>6650</v>
      </c>
      <c r="U519" s="26"/>
      <c r="V519" s="22" t="s">
        <v>604</v>
      </c>
      <c r="W519" s="22" t="s">
        <v>605</v>
      </c>
      <c r="Y519" s="2"/>
    </row>
    <row r="520" spans="1:25" x14ac:dyDescent="0.25">
      <c r="A520" s="2"/>
      <c r="D520" s="27">
        <v>43711</v>
      </c>
      <c r="G520" s="9">
        <v>250000</v>
      </c>
      <c r="H520" s="2">
        <v>4</v>
      </c>
      <c r="J520" s="2"/>
      <c r="L520" s="20">
        <v>442</v>
      </c>
      <c r="M520" s="35"/>
      <c r="N520" s="2"/>
      <c r="O520" s="2"/>
      <c r="P520" s="12" t="s">
        <v>1315</v>
      </c>
      <c r="R520" s="12" t="s">
        <v>1319</v>
      </c>
      <c r="T520" s="26">
        <v>1167</v>
      </c>
      <c r="U520" s="26"/>
      <c r="V520" s="22" t="s">
        <v>606</v>
      </c>
      <c r="W520" s="22" t="s">
        <v>607</v>
      </c>
      <c r="Y520" s="2"/>
    </row>
    <row r="521" spans="1:25" x14ac:dyDescent="0.25">
      <c r="A521" s="2"/>
      <c r="D521" s="27">
        <v>43711</v>
      </c>
      <c r="G521" s="9">
        <v>2550000</v>
      </c>
      <c r="H521" s="2">
        <v>100</v>
      </c>
      <c r="J521" s="2"/>
      <c r="L521" s="35">
        <f>10000*21.8643</f>
        <v>218643</v>
      </c>
      <c r="M521" s="35"/>
      <c r="N521" s="2"/>
      <c r="O521" s="2"/>
      <c r="P521" s="12" t="s">
        <v>1317</v>
      </c>
      <c r="R521" s="12" t="s">
        <v>1319</v>
      </c>
      <c r="T521" s="26" t="s">
        <v>610</v>
      </c>
      <c r="U521" s="26"/>
      <c r="V521" s="22" t="s">
        <v>608</v>
      </c>
      <c r="W521" s="22" t="s">
        <v>609</v>
      </c>
      <c r="Y521" s="2"/>
    </row>
    <row r="522" spans="1:25" x14ac:dyDescent="0.25">
      <c r="A522" s="2"/>
      <c r="D522" s="27">
        <v>43712</v>
      </c>
      <c r="G522" s="9">
        <v>1150000</v>
      </c>
      <c r="H522" s="2">
        <v>95</v>
      </c>
      <c r="J522" s="2"/>
      <c r="L522" s="20">
        <v>2268</v>
      </c>
      <c r="M522" s="35"/>
      <c r="N522" s="2"/>
      <c r="O522" s="2"/>
      <c r="P522" s="12" t="s">
        <v>1315</v>
      </c>
      <c r="R522" s="12" t="s">
        <v>1319</v>
      </c>
      <c r="T522" s="26">
        <v>3798</v>
      </c>
      <c r="U522" s="26"/>
      <c r="V522" s="22" t="s">
        <v>611</v>
      </c>
      <c r="W522" s="22" t="s">
        <v>612</v>
      </c>
      <c r="Y522" s="2"/>
    </row>
    <row r="523" spans="1:25" x14ac:dyDescent="0.25">
      <c r="A523" s="2"/>
      <c r="D523" s="27">
        <v>43713</v>
      </c>
      <c r="G523" s="9">
        <v>900000</v>
      </c>
      <c r="H523" s="2">
        <v>95</v>
      </c>
      <c r="J523" s="2"/>
      <c r="L523" s="20">
        <v>2313</v>
      </c>
      <c r="M523" s="35"/>
      <c r="N523" s="2"/>
      <c r="O523" s="2"/>
      <c r="P523" s="12" t="s">
        <v>1315</v>
      </c>
      <c r="R523" s="12" t="s">
        <v>1319</v>
      </c>
      <c r="T523" s="26">
        <v>914</v>
      </c>
      <c r="U523" s="26"/>
      <c r="V523" s="22" t="s">
        <v>580</v>
      </c>
      <c r="W523" s="22" t="s">
        <v>613</v>
      </c>
      <c r="Y523" s="2"/>
    </row>
    <row r="524" spans="1:25" x14ac:dyDescent="0.25">
      <c r="A524" s="2"/>
      <c r="D524" s="27">
        <v>43713</v>
      </c>
      <c r="G524" s="9">
        <v>400000</v>
      </c>
      <c r="H524" s="2">
        <v>90</v>
      </c>
      <c r="J524" s="2"/>
      <c r="L524" s="20">
        <v>1773</v>
      </c>
      <c r="M524" s="35"/>
      <c r="N524" s="2"/>
      <c r="O524" s="2"/>
      <c r="P524" s="12" t="s">
        <v>1315</v>
      </c>
      <c r="R524" s="12" t="s">
        <v>1319</v>
      </c>
      <c r="T524" s="26">
        <v>522</v>
      </c>
      <c r="U524" s="26"/>
      <c r="V524" s="22" t="s">
        <v>614</v>
      </c>
      <c r="W524" s="22" t="s">
        <v>615</v>
      </c>
      <c r="Y524" s="2"/>
    </row>
    <row r="525" spans="1:25" x14ac:dyDescent="0.25">
      <c r="A525" s="2"/>
      <c r="D525" s="27">
        <v>43718</v>
      </c>
      <c r="G525" s="9">
        <v>625000</v>
      </c>
      <c r="H525" s="2">
        <v>90</v>
      </c>
      <c r="J525" s="2"/>
      <c r="L525" s="20">
        <v>1511</v>
      </c>
      <c r="M525" s="35"/>
      <c r="N525" s="2"/>
      <c r="O525" s="2"/>
      <c r="P525" s="12" t="s">
        <v>1315</v>
      </c>
      <c r="R525" s="12" t="s">
        <v>1319</v>
      </c>
      <c r="T525" s="26">
        <v>11564</v>
      </c>
      <c r="U525" s="26"/>
      <c r="V525" s="22" t="s">
        <v>616</v>
      </c>
      <c r="W525" s="22" t="s">
        <v>617</v>
      </c>
      <c r="Y525" s="2"/>
    </row>
    <row r="526" spans="1:25" x14ac:dyDescent="0.25">
      <c r="A526" s="2"/>
      <c r="D526" s="27">
        <v>43719</v>
      </c>
      <c r="G526" s="9">
        <v>80000</v>
      </c>
      <c r="H526" s="2">
        <v>115</v>
      </c>
      <c r="J526" s="2"/>
      <c r="L526" s="35">
        <f>10000*11.0202</f>
        <v>110202.00000000001</v>
      </c>
      <c r="M526" s="35"/>
      <c r="N526" s="2"/>
      <c r="O526" s="2"/>
      <c r="P526" s="12" t="s">
        <v>1317</v>
      </c>
      <c r="R526" s="12" t="s">
        <v>1319</v>
      </c>
      <c r="T526" s="26">
        <v>2091</v>
      </c>
      <c r="U526" s="26"/>
      <c r="V526" s="22" t="s">
        <v>620</v>
      </c>
      <c r="W526" s="22" t="s">
        <v>621</v>
      </c>
      <c r="Y526" s="2"/>
    </row>
    <row r="527" spans="1:25" x14ac:dyDescent="0.25">
      <c r="A527" s="2"/>
      <c r="D527" s="27">
        <v>43719</v>
      </c>
      <c r="G527" s="9">
        <v>50000</v>
      </c>
      <c r="H527" s="2">
        <v>116</v>
      </c>
      <c r="J527" s="2"/>
      <c r="L527" s="20">
        <v>1362</v>
      </c>
      <c r="M527" s="35"/>
      <c r="N527" s="2"/>
      <c r="O527" s="2"/>
      <c r="P527" s="12" t="s">
        <v>1315</v>
      </c>
      <c r="R527" s="12" t="s">
        <v>1319</v>
      </c>
      <c r="T527" s="26">
        <v>452</v>
      </c>
      <c r="U527" s="26"/>
      <c r="V527" s="22" t="s">
        <v>623</v>
      </c>
      <c r="W527" s="22" t="s">
        <v>624</v>
      </c>
      <c r="Y527" s="2"/>
    </row>
    <row r="528" spans="1:25" x14ac:dyDescent="0.25">
      <c r="A528" s="2"/>
      <c r="D528" s="27">
        <v>43720</v>
      </c>
      <c r="G528" s="9">
        <v>85000</v>
      </c>
      <c r="H528" s="2">
        <v>13</v>
      </c>
      <c r="J528" s="2"/>
      <c r="L528" s="20">
        <v>792</v>
      </c>
      <c r="M528" s="35"/>
      <c r="N528" s="2"/>
      <c r="O528" s="2"/>
      <c r="P528" s="12" t="s">
        <v>1315</v>
      </c>
      <c r="R528" s="12" t="s">
        <v>1319</v>
      </c>
      <c r="T528" s="26">
        <v>17434</v>
      </c>
      <c r="U528" s="26"/>
      <c r="V528" s="22" t="s">
        <v>625</v>
      </c>
      <c r="W528" s="22" t="s">
        <v>626</v>
      </c>
      <c r="Y528" s="2"/>
    </row>
    <row r="529" spans="1:25" x14ac:dyDescent="0.25">
      <c r="A529" s="2"/>
      <c r="D529" s="27">
        <v>43724</v>
      </c>
      <c r="H529" s="2">
        <v>25</v>
      </c>
      <c r="J529" s="2"/>
      <c r="L529" s="35">
        <f>10000*1.0005</f>
        <v>10005</v>
      </c>
      <c r="M529" s="35"/>
      <c r="N529" s="2"/>
      <c r="O529" s="2"/>
      <c r="P529" s="12" t="s">
        <v>1317</v>
      </c>
      <c r="R529" s="12" t="s">
        <v>1316</v>
      </c>
      <c r="T529" s="26">
        <v>10139</v>
      </c>
      <c r="U529" s="26"/>
      <c r="V529" s="22" t="s">
        <v>505</v>
      </c>
      <c r="W529" s="22" t="s">
        <v>627</v>
      </c>
      <c r="Y529" s="2"/>
    </row>
    <row r="530" spans="1:25" x14ac:dyDescent="0.25">
      <c r="A530" s="2"/>
      <c r="D530" s="27">
        <v>43724</v>
      </c>
      <c r="G530" s="9">
        <v>27000</v>
      </c>
      <c r="H530" s="2">
        <v>14</v>
      </c>
      <c r="J530" s="2"/>
      <c r="L530" s="35">
        <f>10000*1.1178</f>
        <v>11177.999999999998</v>
      </c>
      <c r="M530" s="35"/>
      <c r="N530" s="2"/>
      <c r="O530" s="2"/>
      <c r="P530" s="12" t="s">
        <v>1317</v>
      </c>
      <c r="R530" s="12" t="s">
        <v>1316</v>
      </c>
      <c r="T530" s="26" t="s">
        <v>628</v>
      </c>
      <c r="U530" s="26"/>
      <c r="V530" s="22" t="s">
        <v>629</v>
      </c>
      <c r="W530" s="22" t="s">
        <v>630</v>
      </c>
      <c r="Y530" s="2"/>
    </row>
    <row r="531" spans="1:25" x14ac:dyDescent="0.25">
      <c r="A531" s="2"/>
      <c r="D531" s="27">
        <v>43724</v>
      </c>
      <c r="G531" s="9">
        <v>330000</v>
      </c>
      <c r="H531" s="2">
        <v>92</v>
      </c>
      <c r="J531" s="2"/>
      <c r="L531" s="20">
        <v>866</v>
      </c>
      <c r="M531" s="35"/>
      <c r="N531" s="2"/>
      <c r="O531" s="2"/>
      <c r="P531" s="12" t="s">
        <v>1315</v>
      </c>
      <c r="R531" s="12" t="s">
        <v>1319</v>
      </c>
      <c r="T531" s="26">
        <v>246</v>
      </c>
      <c r="U531" s="26"/>
      <c r="V531" s="22" t="s">
        <v>631</v>
      </c>
      <c r="W531" s="22" t="s">
        <v>632</v>
      </c>
      <c r="Y531" s="2"/>
    </row>
    <row r="532" spans="1:25" x14ac:dyDescent="0.25">
      <c r="D532" s="27">
        <v>43728</v>
      </c>
      <c r="G532" s="9">
        <v>40000</v>
      </c>
      <c r="H532">
        <v>4</v>
      </c>
      <c r="L532" s="20">
        <v>613</v>
      </c>
      <c r="M532" s="35"/>
      <c r="P532" s="12" t="s">
        <v>1315</v>
      </c>
      <c r="R532" s="12" t="s">
        <v>1316</v>
      </c>
      <c r="T532" s="26">
        <v>1934</v>
      </c>
      <c r="U532" s="26"/>
      <c r="V532" s="22" t="s">
        <v>633</v>
      </c>
      <c r="W532" s="22" t="s">
        <v>634</v>
      </c>
    </row>
    <row r="533" spans="1:25" x14ac:dyDescent="0.25">
      <c r="D533" s="27">
        <v>43728</v>
      </c>
      <c r="G533" s="9">
        <v>40000</v>
      </c>
      <c r="H533">
        <v>13</v>
      </c>
      <c r="L533" s="20">
        <v>734</v>
      </c>
      <c r="M533" s="35"/>
      <c r="P533" s="12" t="s">
        <v>1315</v>
      </c>
      <c r="R533" s="12" t="s">
        <v>1316</v>
      </c>
      <c r="T533" s="26">
        <v>3260</v>
      </c>
      <c r="U533" s="26"/>
      <c r="V533" s="22" t="s">
        <v>635</v>
      </c>
      <c r="W533" s="22" t="s">
        <v>636</v>
      </c>
    </row>
    <row r="534" spans="1:25" x14ac:dyDescent="0.25">
      <c r="D534" s="27">
        <v>43728</v>
      </c>
      <c r="G534" s="9">
        <v>30000</v>
      </c>
      <c r="H534">
        <v>11</v>
      </c>
      <c r="L534" s="20">
        <v>1870</v>
      </c>
      <c r="M534" s="35"/>
      <c r="P534" s="12" t="s">
        <v>1315</v>
      </c>
      <c r="R534" s="12" t="s">
        <v>1316</v>
      </c>
      <c r="T534" s="26">
        <v>40</v>
      </c>
      <c r="U534" s="26"/>
      <c r="V534" s="22" t="s">
        <v>637</v>
      </c>
      <c r="W534" s="22" t="s">
        <v>638</v>
      </c>
    </row>
    <row r="535" spans="1:25" x14ac:dyDescent="0.25">
      <c r="D535" s="27">
        <v>43734</v>
      </c>
      <c r="G535" s="9">
        <v>180000</v>
      </c>
      <c r="H535">
        <v>13</v>
      </c>
      <c r="L535" s="20">
        <v>1189</v>
      </c>
      <c r="M535" s="35"/>
      <c r="P535" s="12" t="s">
        <v>1315</v>
      </c>
      <c r="R535" s="12" t="s">
        <v>1319</v>
      </c>
      <c r="T535" s="26">
        <v>4583</v>
      </c>
      <c r="U535" s="26"/>
      <c r="V535" s="22" t="s">
        <v>201</v>
      </c>
      <c r="W535" s="22" t="s">
        <v>639</v>
      </c>
    </row>
    <row r="536" spans="1:25" x14ac:dyDescent="0.25">
      <c r="D536" s="27">
        <v>43734</v>
      </c>
      <c r="H536">
        <v>117</v>
      </c>
      <c r="L536" s="20">
        <v>1240</v>
      </c>
      <c r="M536" s="35"/>
      <c r="P536" s="12" t="s">
        <v>1315</v>
      </c>
      <c r="R536" s="12" t="s">
        <v>1316</v>
      </c>
      <c r="T536" s="26">
        <v>1198</v>
      </c>
      <c r="U536" s="26"/>
      <c r="V536" s="22" t="s">
        <v>641</v>
      </c>
      <c r="W536" s="22" t="s">
        <v>642</v>
      </c>
    </row>
    <row r="537" spans="1:25" x14ac:dyDescent="0.25">
      <c r="D537" s="27">
        <v>43735</v>
      </c>
      <c r="G537" s="9">
        <v>900000</v>
      </c>
      <c r="H537">
        <v>100</v>
      </c>
      <c r="L537" s="20">
        <v>5972</v>
      </c>
      <c r="M537" s="35"/>
      <c r="P537" s="12" t="s">
        <v>1315</v>
      </c>
      <c r="R537" s="12" t="s">
        <v>1319</v>
      </c>
      <c r="T537" s="26" t="s">
        <v>643</v>
      </c>
      <c r="U537" s="26"/>
      <c r="V537" s="22" t="s">
        <v>644</v>
      </c>
      <c r="W537" s="22" t="s">
        <v>645</v>
      </c>
    </row>
    <row r="538" spans="1:25" x14ac:dyDescent="0.25">
      <c r="D538" s="27">
        <v>43740</v>
      </c>
      <c r="G538" s="9">
        <v>370000</v>
      </c>
      <c r="H538">
        <v>90</v>
      </c>
      <c r="L538" s="20">
        <v>1005</v>
      </c>
      <c r="M538" s="35"/>
      <c r="P538" s="12" t="s">
        <v>1315</v>
      </c>
      <c r="R538" s="12" t="s">
        <v>1319</v>
      </c>
      <c r="T538" s="26">
        <v>10524</v>
      </c>
      <c r="U538" s="26"/>
      <c r="V538" s="22" t="s">
        <v>646</v>
      </c>
      <c r="W538" s="22" t="s">
        <v>647</v>
      </c>
    </row>
    <row r="539" spans="1:25" x14ac:dyDescent="0.25">
      <c r="D539" s="27">
        <v>43740</v>
      </c>
      <c r="G539" s="9">
        <v>1700000</v>
      </c>
      <c r="H539">
        <v>15</v>
      </c>
      <c r="L539" s="20">
        <v>1228</v>
      </c>
      <c r="M539" s="35"/>
      <c r="P539" s="12" t="s">
        <v>1315</v>
      </c>
      <c r="R539" s="12" t="s">
        <v>1319</v>
      </c>
      <c r="T539" s="26">
        <v>1168</v>
      </c>
      <c r="U539" s="26"/>
      <c r="V539" s="22" t="s">
        <v>648</v>
      </c>
      <c r="W539" s="22" t="s">
        <v>649</v>
      </c>
    </row>
    <row r="540" spans="1:25" x14ac:dyDescent="0.25">
      <c r="D540" s="27">
        <v>43740</v>
      </c>
      <c r="H540">
        <v>94</v>
      </c>
      <c r="L540" s="20">
        <v>9022</v>
      </c>
      <c r="M540" s="35"/>
      <c r="P540" s="12" t="s">
        <v>1315</v>
      </c>
      <c r="R540" s="12" t="s">
        <v>1316</v>
      </c>
      <c r="T540" s="26" t="s">
        <v>650</v>
      </c>
      <c r="U540" s="26"/>
      <c r="V540" s="22" t="s">
        <v>505</v>
      </c>
      <c r="W540" s="22" t="s">
        <v>651</v>
      </c>
    </row>
    <row r="541" spans="1:25" x14ac:dyDescent="0.25">
      <c r="D541" s="27">
        <v>43741</v>
      </c>
      <c r="G541" s="9">
        <v>80000</v>
      </c>
      <c r="H541">
        <v>95</v>
      </c>
      <c r="L541" s="35">
        <f>10000*9.4305</f>
        <v>94305</v>
      </c>
      <c r="M541" s="35"/>
      <c r="P541" s="12" t="s">
        <v>1317</v>
      </c>
      <c r="R541" s="12" t="s">
        <v>1316</v>
      </c>
      <c r="T541" s="26" t="s">
        <v>652</v>
      </c>
      <c r="U541" s="26"/>
      <c r="V541" s="22" t="s">
        <v>653</v>
      </c>
      <c r="W541" s="22" t="s">
        <v>654</v>
      </c>
    </row>
    <row r="542" spans="1:25" x14ac:dyDescent="0.25">
      <c r="D542" s="27">
        <v>43741</v>
      </c>
      <c r="H542">
        <v>17</v>
      </c>
      <c r="L542" s="20">
        <v>735</v>
      </c>
      <c r="M542" s="35"/>
      <c r="P542" s="12" t="s">
        <v>1315</v>
      </c>
      <c r="R542" s="12" t="s">
        <v>1316</v>
      </c>
      <c r="T542" s="26">
        <v>1259</v>
      </c>
      <c r="U542" s="26"/>
      <c r="V542" s="22" t="s">
        <v>505</v>
      </c>
      <c r="W542" s="22" t="s">
        <v>655</v>
      </c>
    </row>
    <row r="543" spans="1:25" x14ac:dyDescent="0.25">
      <c r="D543" s="27">
        <v>43741</v>
      </c>
      <c r="H543">
        <v>17</v>
      </c>
      <c r="L543" s="20">
        <v>735</v>
      </c>
      <c r="M543" s="35"/>
      <c r="P543" s="12" t="s">
        <v>1315</v>
      </c>
      <c r="R543" s="12" t="s">
        <v>1316</v>
      </c>
      <c r="T543" s="26">
        <v>1259</v>
      </c>
      <c r="U543" s="26"/>
      <c r="V543" s="22" t="s">
        <v>505</v>
      </c>
      <c r="W543" s="22" t="s">
        <v>656</v>
      </c>
    </row>
    <row r="544" spans="1:25" x14ac:dyDescent="0.25">
      <c r="D544" s="27">
        <v>43746</v>
      </c>
      <c r="G544" s="9">
        <v>200000</v>
      </c>
      <c r="H544">
        <v>25</v>
      </c>
      <c r="L544" s="20">
        <v>959</v>
      </c>
      <c r="M544" s="35"/>
      <c r="P544" s="12" t="s">
        <v>1315</v>
      </c>
      <c r="R544" s="12" t="s">
        <v>1319</v>
      </c>
      <c r="T544" s="26">
        <v>1601</v>
      </c>
      <c r="U544" s="26"/>
      <c r="V544" s="22" t="s">
        <v>657</v>
      </c>
      <c r="W544" s="22" t="s">
        <v>658</v>
      </c>
    </row>
    <row r="545" spans="4:23" x14ac:dyDescent="0.25">
      <c r="D545" s="27">
        <v>43747</v>
      </c>
      <c r="G545" s="9">
        <v>320000</v>
      </c>
      <c r="H545">
        <v>17</v>
      </c>
      <c r="L545" s="20">
        <v>866</v>
      </c>
      <c r="M545" s="35"/>
      <c r="P545" s="12" t="s">
        <v>1315</v>
      </c>
      <c r="R545" s="12" t="s">
        <v>1319</v>
      </c>
      <c r="T545" s="26">
        <v>3413</v>
      </c>
      <c r="U545" s="26"/>
      <c r="V545" s="22" t="s">
        <v>659</v>
      </c>
      <c r="W545" s="22" t="s">
        <v>660</v>
      </c>
    </row>
    <row r="546" spans="4:23" x14ac:dyDescent="0.25">
      <c r="D546" s="27">
        <v>43752</v>
      </c>
      <c r="G546" s="9">
        <v>850000</v>
      </c>
      <c r="H546">
        <v>17</v>
      </c>
      <c r="L546" s="20">
        <v>3470</v>
      </c>
      <c r="M546" s="35"/>
      <c r="P546" s="12" t="s">
        <v>1315</v>
      </c>
      <c r="R546" s="12" t="s">
        <v>1319</v>
      </c>
      <c r="T546" s="26">
        <v>759</v>
      </c>
      <c r="U546" s="26"/>
      <c r="V546" s="22" t="s">
        <v>661</v>
      </c>
      <c r="W546" s="22" t="s">
        <v>662</v>
      </c>
    </row>
    <row r="547" spans="4:23" x14ac:dyDescent="0.25">
      <c r="D547" s="27">
        <v>43752</v>
      </c>
      <c r="H547">
        <v>90</v>
      </c>
      <c r="L547" s="20">
        <v>1276</v>
      </c>
      <c r="M547" s="35"/>
      <c r="P547" s="12" t="s">
        <v>1315</v>
      </c>
      <c r="R547" s="12" t="s">
        <v>1316</v>
      </c>
      <c r="T547" s="26">
        <v>17207</v>
      </c>
      <c r="U547" s="47"/>
      <c r="V547" s="22" t="s">
        <v>301</v>
      </c>
      <c r="W547" s="22" t="s">
        <v>663</v>
      </c>
    </row>
    <row r="548" spans="4:23" x14ac:dyDescent="0.25">
      <c r="D548" s="27">
        <v>43752</v>
      </c>
      <c r="G548" s="9">
        <v>195000</v>
      </c>
      <c r="H548">
        <v>118</v>
      </c>
      <c r="L548" s="20">
        <v>628</v>
      </c>
      <c r="M548" s="35"/>
      <c r="P548" s="12" t="s">
        <v>1315</v>
      </c>
      <c r="R548" s="12" t="s">
        <v>1319</v>
      </c>
      <c r="T548" s="26">
        <v>2235</v>
      </c>
      <c r="U548" s="26"/>
      <c r="V548" s="22" t="s">
        <v>665</v>
      </c>
      <c r="W548" s="22"/>
    </row>
    <row r="549" spans="4:23" x14ac:dyDescent="0.25">
      <c r="D549" s="27">
        <v>43755</v>
      </c>
      <c r="G549" s="9">
        <v>50000</v>
      </c>
      <c r="H549">
        <v>4</v>
      </c>
      <c r="L549" s="20">
        <v>716</v>
      </c>
      <c r="M549" s="35"/>
      <c r="P549" s="12" t="s">
        <v>1315</v>
      </c>
      <c r="R549" s="12" t="s">
        <v>1319</v>
      </c>
      <c r="T549" s="26">
        <v>1911</v>
      </c>
      <c r="U549" s="26"/>
      <c r="V549" s="22" t="s">
        <v>666</v>
      </c>
      <c r="W549" s="22" t="s">
        <v>667</v>
      </c>
    </row>
    <row r="550" spans="4:23" x14ac:dyDescent="0.25">
      <c r="D550" s="27">
        <v>43755</v>
      </c>
      <c r="G550" s="9">
        <v>120000</v>
      </c>
      <c r="H550">
        <v>9</v>
      </c>
      <c r="L550" s="20">
        <v>1413</v>
      </c>
      <c r="M550" s="35"/>
      <c r="P550" s="12" t="s">
        <v>1315</v>
      </c>
      <c r="R550" s="12" t="s">
        <v>1319</v>
      </c>
      <c r="T550" s="26">
        <v>87</v>
      </c>
      <c r="U550" s="26"/>
      <c r="V550" s="22" t="s">
        <v>668</v>
      </c>
      <c r="W550" s="22" t="s">
        <v>669</v>
      </c>
    </row>
    <row r="551" spans="4:23" x14ac:dyDescent="0.25">
      <c r="D551" s="27">
        <v>43755</v>
      </c>
      <c r="G551" s="9">
        <v>475000</v>
      </c>
      <c r="H551">
        <v>4</v>
      </c>
      <c r="L551" s="20">
        <v>750</v>
      </c>
      <c r="M551" s="35"/>
      <c r="P551" s="12" t="s">
        <v>1315</v>
      </c>
      <c r="R551" s="12" t="s">
        <v>1319</v>
      </c>
      <c r="T551" s="26">
        <v>608</v>
      </c>
      <c r="U551" s="26"/>
      <c r="V551" s="22" t="s">
        <v>670</v>
      </c>
      <c r="W551" s="22" t="s">
        <v>671</v>
      </c>
    </row>
    <row r="552" spans="4:23" x14ac:dyDescent="0.25">
      <c r="D552" s="27">
        <v>43755</v>
      </c>
      <c r="G552" s="9">
        <v>1875000</v>
      </c>
      <c r="H552">
        <v>90</v>
      </c>
      <c r="L552" s="20">
        <v>5404</v>
      </c>
      <c r="M552" s="35"/>
      <c r="P552" s="12" t="s">
        <v>1315</v>
      </c>
      <c r="R552" s="12" t="s">
        <v>1319</v>
      </c>
      <c r="T552" s="26">
        <v>37458</v>
      </c>
      <c r="U552" s="26"/>
      <c r="V552" s="22" t="s">
        <v>672</v>
      </c>
      <c r="W552" s="22" t="s">
        <v>673</v>
      </c>
    </row>
    <row r="553" spans="4:23" x14ac:dyDescent="0.25">
      <c r="D553" s="27">
        <v>43756</v>
      </c>
      <c r="G553" s="9">
        <v>400000</v>
      </c>
      <c r="H553">
        <v>14</v>
      </c>
      <c r="L553" s="20">
        <v>813</v>
      </c>
      <c r="M553" s="35"/>
      <c r="P553" s="12" t="s">
        <v>1315</v>
      </c>
      <c r="R553" s="12" t="s">
        <v>1319</v>
      </c>
      <c r="T553" s="26">
        <v>7430</v>
      </c>
      <c r="U553" s="26"/>
      <c r="V553" s="22" t="s">
        <v>674</v>
      </c>
      <c r="W553" s="22" t="s">
        <v>675</v>
      </c>
    </row>
    <row r="554" spans="4:23" x14ac:dyDescent="0.25">
      <c r="D554" s="27">
        <v>43756</v>
      </c>
      <c r="G554" s="9">
        <v>45000</v>
      </c>
      <c r="H554">
        <v>90</v>
      </c>
      <c r="L554" s="20">
        <v>1590</v>
      </c>
      <c r="M554" s="35"/>
      <c r="P554" s="12" t="s">
        <v>1315</v>
      </c>
      <c r="R554" s="12" t="s">
        <v>1319</v>
      </c>
      <c r="T554" s="26">
        <v>17259</v>
      </c>
      <c r="U554" s="26"/>
      <c r="V554" s="22" t="s">
        <v>481</v>
      </c>
      <c r="W554" s="22" t="s">
        <v>119</v>
      </c>
    </row>
    <row r="555" spans="4:23" x14ac:dyDescent="0.25">
      <c r="D555" s="27">
        <v>43756</v>
      </c>
      <c r="G555" s="9">
        <v>285000</v>
      </c>
      <c r="H555">
        <v>95</v>
      </c>
      <c r="L555" s="20">
        <v>780</v>
      </c>
      <c r="M555" s="35"/>
      <c r="P555" s="12" t="s">
        <v>1315</v>
      </c>
      <c r="R555" s="12" t="s">
        <v>1319</v>
      </c>
      <c r="T555" s="26">
        <v>2932</v>
      </c>
      <c r="U555" s="48"/>
      <c r="V555" s="22" t="s">
        <v>676</v>
      </c>
      <c r="W555" s="22" t="s">
        <v>677</v>
      </c>
    </row>
    <row r="556" spans="4:23" x14ac:dyDescent="0.25">
      <c r="D556" s="27">
        <v>43759</v>
      </c>
      <c r="G556" s="9">
        <v>170000</v>
      </c>
      <c r="H556">
        <v>14</v>
      </c>
      <c r="L556" s="20">
        <v>801</v>
      </c>
      <c r="M556" s="35"/>
      <c r="P556" s="12" t="s">
        <v>1315</v>
      </c>
      <c r="R556" s="12" t="s">
        <v>1319</v>
      </c>
      <c r="T556" s="26">
        <v>30866</v>
      </c>
      <c r="U556" s="26"/>
      <c r="V556" s="22" t="s">
        <v>678</v>
      </c>
      <c r="W556" s="22" t="s">
        <v>679</v>
      </c>
    </row>
    <row r="557" spans="4:23" x14ac:dyDescent="0.25">
      <c r="D557" s="27">
        <v>43760</v>
      </c>
      <c r="G557" s="9">
        <v>1848000</v>
      </c>
      <c r="H557">
        <v>94</v>
      </c>
      <c r="L557" s="35">
        <f>10000*12.6363</f>
        <v>126363</v>
      </c>
      <c r="M557" s="35"/>
      <c r="P557" s="12" t="s">
        <v>1317</v>
      </c>
      <c r="R557" s="12" t="s">
        <v>1319</v>
      </c>
      <c r="T557" s="26" t="s">
        <v>680</v>
      </c>
      <c r="U557" s="26"/>
      <c r="V557" s="22" t="s">
        <v>681</v>
      </c>
      <c r="W557" s="22" t="s">
        <v>682</v>
      </c>
    </row>
    <row r="558" spans="4:23" x14ac:dyDescent="0.25">
      <c r="D558" s="27">
        <v>43767</v>
      </c>
      <c r="G558" s="9">
        <v>160000</v>
      </c>
      <c r="H558">
        <v>25</v>
      </c>
      <c r="L558" s="35">
        <f>10000*3.6567</f>
        <v>36567</v>
      </c>
      <c r="M558" s="35"/>
      <c r="P558" s="12" t="s">
        <v>1317</v>
      </c>
      <c r="R558" s="12" t="s">
        <v>1319</v>
      </c>
      <c r="T558" s="26">
        <v>27860</v>
      </c>
      <c r="U558" s="26"/>
      <c r="V558" s="22" t="s">
        <v>683</v>
      </c>
      <c r="W558" s="22" t="s">
        <v>684</v>
      </c>
    </row>
    <row r="559" spans="4:23" x14ac:dyDescent="0.25">
      <c r="D559" s="27">
        <v>43768</v>
      </c>
      <c r="G559" s="9">
        <v>8000000</v>
      </c>
      <c r="H559">
        <v>92</v>
      </c>
      <c r="L559" s="35">
        <f>10000*2.174</f>
        <v>21740</v>
      </c>
      <c r="M559" s="35"/>
      <c r="P559" s="12" t="s">
        <v>1317</v>
      </c>
      <c r="R559" s="12" t="s">
        <v>1319</v>
      </c>
      <c r="T559" s="26">
        <v>1580</v>
      </c>
      <c r="U559" s="26"/>
      <c r="V559" s="22" t="s">
        <v>685</v>
      </c>
      <c r="W559" s="22" t="s">
        <v>686</v>
      </c>
    </row>
    <row r="560" spans="4:23" x14ac:dyDescent="0.25">
      <c r="D560" s="27">
        <v>43768</v>
      </c>
      <c r="G560" s="9">
        <v>230000</v>
      </c>
      <c r="H560">
        <v>90</v>
      </c>
      <c r="L560" s="20">
        <v>826</v>
      </c>
      <c r="M560" s="35"/>
      <c r="P560" s="12" t="s">
        <v>1315</v>
      </c>
      <c r="R560" s="12" t="s">
        <v>1319</v>
      </c>
      <c r="T560" s="26">
        <v>43032</v>
      </c>
      <c r="U560" s="26"/>
      <c r="V560" s="22" t="s">
        <v>687</v>
      </c>
      <c r="W560" s="22" t="s">
        <v>688</v>
      </c>
    </row>
    <row r="561" spans="4:23" x14ac:dyDescent="0.25">
      <c r="D561" s="27">
        <v>43768</v>
      </c>
      <c r="G561" s="9">
        <v>200000</v>
      </c>
      <c r="H561">
        <v>14</v>
      </c>
      <c r="L561" s="20">
        <v>1699</v>
      </c>
      <c r="M561" s="35"/>
      <c r="P561" s="12" t="s">
        <v>1315</v>
      </c>
      <c r="R561" s="12" t="s">
        <v>1319</v>
      </c>
      <c r="T561" s="26">
        <v>30883</v>
      </c>
      <c r="U561" s="26"/>
      <c r="V561" s="22" t="s">
        <v>689</v>
      </c>
      <c r="W561" s="22" t="s">
        <v>690</v>
      </c>
    </row>
    <row r="562" spans="4:23" x14ac:dyDescent="0.25">
      <c r="D562" s="27">
        <v>43773</v>
      </c>
      <c r="G562" s="9">
        <v>340000</v>
      </c>
      <c r="H562">
        <v>14</v>
      </c>
      <c r="L562" s="20">
        <v>432</v>
      </c>
      <c r="M562" s="35"/>
      <c r="P562" s="12" t="s">
        <v>1315</v>
      </c>
      <c r="R562" s="12" t="s">
        <v>1319</v>
      </c>
      <c r="T562" s="26">
        <v>1118</v>
      </c>
      <c r="U562" s="26"/>
      <c r="V562" s="22" t="s">
        <v>691</v>
      </c>
      <c r="W562" s="22" t="s">
        <v>692</v>
      </c>
    </row>
    <row r="563" spans="4:23" x14ac:dyDescent="0.25">
      <c r="D563" s="27">
        <v>43773</v>
      </c>
      <c r="G563" s="9">
        <v>12000</v>
      </c>
      <c r="H563">
        <v>14</v>
      </c>
      <c r="L563" s="20">
        <v>1026</v>
      </c>
      <c r="M563" s="35"/>
      <c r="P563" s="12" t="s">
        <v>1315</v>
      </c>
      <c r="R563" s="12" t="s">
        <v>1319</v>
      </c>
      <c r="T563" s="26">
        <v>4719</v>
      </c>
      <c r="U563" s="26"/>
      <c r="V563" s="22" t="s">
        <v>693</v>
      </c>
      <c r="W563" s="22" t="s">
        <v>694</v>
      </c>
    </row>
    <row r="564" spans="4:23" x14ac:dyDescent="0.25">
      <c r="D564" s="27">
        <v>43773</v>
      </c>
      <c r="G564" s="9">
        <v>1600000</v>
      </c>
      <c r="H564">
        <v>14</v>
      </c>
      <c r="L564" s="35">
        <f>10000*1.168</f>
        <v>11680</v>
      </c>
      <c r="M564" s="35"/>
      <c r="P564" s="12" t="s">
        <v>1317</v>
      </c>
      <c r="R564" s="12" t="s">
        <v>1319</v>
      </c>
      <c r="T564" s="26">
        <v>345</v>
      </c>
      <c r="U564" s="26"/>
      <c r="V564" s="22" t="s">
        <v>695</v>
      </c>
      <c r="W564" s="22" t="s">
        <v>696</v>
      </c>
    </row>
    <row r="565" spans="4:23" x14ac:dyDescent="0.25">
      <c r="D565" s="27">
        <v>43773</v>
      </c>
      <c r="G565" s="9">
        <v>135000</v>
      </c>
      <c r="H565">
        <v>14</v>
      </c>
      <c r="L565" s="20">
        <v>815</v>
      </c>
      <c r="M565" s="35"/>
      <c r="P565" s="12" t="s">
        <v>1315</v>
      </c>
      <c r="R565" s="12" t="s">
        <v>1319</v>
      </c>
      <c r="T565" s="26">
        <v>6583</v>
      </c>
      <c r="U565" s="26"/>
      <c r="V565" s="22" t="s">
        <v>697</v>
      </c>
      <c r="W565" s="22" t="s">
        <v>698</v>
      </c>
    </row>
    <row r="566" spans="4:23" x14ac:dyDescent="0.25">
      <c r="D566" s="27">
        <v>43774</v>
      </c>
      <c r="G566" s="9">
        <v>200000</v>
      </c>
      <c r="H566">
        <v>107</v>
      </c>
      <c r="L566" s="35">
        <f>10000*2.2803</f>
        <v>22803</v>
      </c>
      <c r="M566" s="35"/>
      <c r="P566" s="12" t="s">
        <v>1317</v>
      </c>
      <c r="R566" s="12" t="s">
        <v>1319</v>
      </c>
      <c r="T566" s="26" t="s">
        <v>699</v>
      </c>
      <c r="U566" s="26"/>
      <c r="V566" s="22" t="s">
        <v>700</v>
      </c>
      <c r="W566" s="22" t="s">
        <v>701</v>
      </c>
    </row>
    <row r="567" spans="4:23" x14ac:dyDescent="0.25">
      <c r="D567" s="27">
        <v>43776</v>
      </c>
      <c r="G567" s="9">
        <v>8000000</v>
      </c>
      <c r="H567">
        <v>119</v>
      </c>
      <c r="L567" s="35">
        <f>10000*6477.5073</f>
        <v>64775073</v>
      </c>
      <c r="M567" s="35"/>
      <c r="P567" s="12" t="s">
        <v>1317</v>
      </c>
      <c r="R567" s="12" t="s">
        <v>1319</v>
      </c>
      <c r="T567" s="26" t="s">
        <v>703</v>
      </c>
      <c r="U567" s="26"/>
      <c r="V567" s="22" t="s">
        <v>704</v>
      </c>
      <c r="W567" s="22" t="s">
        <v>705</v>
      </c>
    </row>
    <row r="568" spans="4:23" x14ac:dyDescent="0.25">
      <c r="D568" s="27">
        <v>43776</v>
      </c>
      <c r="G568" s="9">
        <v>150000</v>
      </c>
      <c r="H568">
        <v>90</v>
      </c>
      <c r="L568" s="20">
        <v>1337</v>
      </c>
      <c r="M568" s="35"/>
      <c r="P568" s="12" t="s">
        <v>1315</v>
      </c>
      <c r="R568" s="12" t="s">
        <v>1319</v>
      </c>
      <c r="T568" s="26">
        <v>17417</v>
      </c>
      <c r="U568" s="26"/>
      <c r="V568" s="22" t="s">
        <v>706</v>
      </c>
      <c r="W568" s="22" t="s">
        <v>707</v>
      </c>
    </row>
    <row r="569" spans="4:23" x14ac:dyDescent="0.25">
      <c r="D569" s="27">
        <v>43781</v>
      </c>
      <c r="G569" s="9">
        <v>65000</v>
      </c>
      <c r="H569">
        <v>94</v>
      </c>
      <c r="L569" s="35">
        <f>10000*6.0752</f>
        <v>60752</v>
      </c>
      <c r="M569" s="35"/>
      <c r="P569" s="12" t="s">
        <v>1317</v>
      </c>
      <c r="R569" s="12" t="s">
        <v>1319</v>
      </c>
      <c r="T569" s="26" t="s">
        <v>708</v>
      </c>
      <c r="U569" s="26"/>
      <c r="V569" s="22" t="s">
        <v>709</v>
      </c>
      <c r="W569" s="22" t="s">
        <v>710</v>
      </c>
    </row>
    <row r="570" spans="4:23" x14ac:dyDescent="0.25">
      <c r="D570" s="27">
        <v>43781</v>
      </c>
      <c r="G570" s="9">
        <v>1450000</v>
      </c>
      <c r="H570">
        <v>90</v>
      </c>
      <c r="L570" s="35">
        <f>10000*1.899</f>
        <v>18990</v>
      </c>
      <c r="M570" s="35"/>
      <c r="P570" s="12" t="s">
        <v>1317</v>
      </c>
      <c r="R570" s="12" t="s">
        <v>1319</v>
      </c>
      <c r="T570" s="26">
        <v>298</v>
      </c>
      <c r="U570" s="26"/>
      <c r="V570" s="22" t="s">
        <v>711</v>
      </c>
      <c r="W570" s="22" t="s">
        <v>712</v>
      </c>
    </row>
    <row r="571" spans="4:23" x14ac:dyDescent="0.25">
      <c r="D571" s="27">
        <v>43783</v>
      </c>
      <c r="G571" s="9">
        <v>500000</v>
      </c>
      <c r="H571">
        <v>14</v>
      </c>
      <c r="L571" s="20">
        <v>800</v>
      </c>
      <c r="M571" s="35"/>
      <c r="P571" s="12" t="s">
        <v>1315</v>
      </c>
      <c r="R571" s="12" t="s">
        <v>1319</v>
      </c>
      <c r="T571" s="26">
        <v>4731</v>
      </c>
      <c r="U571" s="26"/>
      <c r="V571" s="22" t="s">
        <v>713</v>
      </c>
      <c r="W571" s="22" t="s">
        <v>714</v>
      </c>
    </row>
    <row r="572" spans="4:23" x14ac:dyDescent="0.25">
      <c r="D572" s="27">
        <v>43783</v>
      </c>
      <c r="G572" s="9">
        <v>800000</v>
      </c>
      <c r="H572">
        <v>25</v>
      </c>
      <c r="L572" s="35">
        <f>10000*9.7531</f>
        <v>97531</v>
      </c>
      <c r="M572" s="35"/>
      <c r="P572" s="12" t="s">
        <v>1318</v>
      </c>
      <c r="R572" s="12" t="s">
        <v>1319</v>
      </c>
      <c r="T572" s="26">
        <v>27954</v>
      </c>
      <c r="U572" s="26"/>
      <c r="V572" s="22" t="s">
        <v>715</v>
      </c>
      <c r="W572" s="22" t="s">
        <v>716</v>
      </c>
    </row>
    <row r="573" spans="4:23" x14ac:dyDescent="0.25">
      <c r="D573" s="27">
        <v>43784</v>
      </c>
      <c r="G573" s="9">
        <v>1750000</v>
      </c>
      <c r="H573">
        <v>90</v>
      </c>
      <c r="L573" s="20">
        <v>1630</v>
      </c>
      <c r="M573" s="35"/>
      <c r="P573" s="12" t="s">
        <v>1315</v>
      </c>
      <c r="R573" s="12" t="s">
        <v>1319</v>
      </c>
      <c r="T573" s="26">
        <v>1413</v>
      </c>
      <c r="U573" s="26"/>
      <c r="V573" s="22" t="s">
        <v>717</v>
      </c>
      <c r="W573" s="22" t="s">
        <v>718</v>
      </c>
    </row>
    <row r="574" spans="4:23" x14ac:dyDescent="0.25">
      <c r="D574" s="27">
        <v>43784</v>
      </c>
      <c r="G574" s="9">
        <v>22000</v>
      </c>
      <c r="H574">
        <v>90</v>
      </c>
      <c r="L574" s="20">
        <v>1605</v>
      </c>
      <c r="M574" s="35"/>
      <c r="P574" s="12" t="s">
        <v>1315</v>
      </c>
      <c r="R574" s="12" t="s">
        <v>1319</v>
      </c>
      <c r="T574" s="26">
        <v>11158</v>
      </c>
      <c r="U574" s="26"/>
      <c r="V574" s="22" t="s">
        <v>719</v>
      </c>
      <c r="W574" s="22" t="s">
        <v>720</v>
      </c>
    </row>
    <row r="575" spans="4:23" x14ac:dyDescent="0.25">
      <c r="D575" s="27">
        <v>43784</v>
      </c>
      <c r="G575" s="9">
        <v>200000</v>
      </c>
      <c r="H575">
        <v>95</v>
      </c>
      <c r="L575" s="20">
        <v>987</v>
      </c>
      <c r="M575" s="35"/>
      <c r="P575" s="12" t="s">
        <v>1315</v>
      </c>
      <c r="R575" s="12" t="s">
        <v>1319</v>
      </c>
      <c r="T575" s="26">
        <v>1068</v>
      </c>
      <c r="U575" s="26"/>
      <c r="V575" s="22" t="s">
        <v>721</v>
      </c>
      <c r="W575" s="22" t="s">
        <v>722</v>
      </c>
    </row>
    <row r="576" spans="4:23" x14ac:dyDescent="0.25">
      <c r="D576" s="27">
        <v>43787</v>
      </c>
      <c r="G576" s="9">
        <v>410000</v>
      </c>
      <c r="H576">
        <v>14</v>
      </c>
      <c r="L576" s="20">
        <v>790</v>
      </c>
      <c r="M576" s="35"/>
      <c r="P576" s="12" t="s">
        <v>1315</v>
      </c>
      <c r="R576" s="12" t="s">
        <v>1319</v>
      </c>
      <c r="T576" s="26">
        <v>8585</v>
      </c>
      <c r="U576" s="26"/>
      <c r="V576" s="22" t="s">
        <v>723</v>
      </c>
      <c r="W576" s="22" t="s">
        <v>724</v>
      </c>
    </row>
    <row r="577" spans="1:30" x14ac:dyDescent="0.25">
      <c r="D577" s="27">
        <v>43787</v>
      </c>
      <c r="G577" s="9">
        <v>415000</v>
      </c>
      <c r="H577">
        <v>90</v>
      </c>
      <c r="L577" s="20">
        <v>2024</v>
      </c>
      <c r="M577" s="35"/>
      <c r="P577" s="12" t="s">
        <v>1315</v>
      </c>
      <c r="R577" s="12" t="s">
        <v>1319</v>
      </c>
      <c r="T577" s="26">
        <v>35861</v>
      </c>
      <c r="U577" s="26"/>
      <c r="V577" s="22" t="s">
        <v>725</v>
      </c>
      <c r="W577" s="22" t="s">
        <v>726</v>
      </c>
    </row>
    <row r="578" spans="1:30" x14ac:dyDescent="0.25">
      <c r="D578" s="27">
        <v>43874</v>
      </c>
      <c r="G578" s="9">
        <v>100000</v>
      </c>
      <c r="H578">
        <v>90</v>
      </c>
      <c r="L578" s="20">
        <v>1374</v>
      </c>
      <c r="M578" s="35"/>
      <c r="P578" s="12" t="s">
        <v>1315</v>
      </c>
      <c r="R578" s="12" t="s">
        <v>1319</v>
      </c>
      <c r="T578" s="26">
        <v>16662</v>
      </c>
      <c r="U578" s="26"/>
      <c r="V578" s="22" t="s">
        <v>727</v>
      </c>
      <c r="W578" s="22" t="s">
        <v>728</v>
      </c>
    </row>
    <row r="579" spans="1:30" x14ac:dyDescent="0.25">
      <c r="D579" s="27">
        <v>43874</v>
      </c>
      <c r="G579" s="9">
        <v>250000</v>
      </c>
      <c r="H579">
        <v>14</v>
      </c>
      <c r="L579" s="20">
        <v>759</v>
      </c>
      <c r="M579" s="35"/>
      <c r="P579" s="12" t="s">
        <v>1315</v>
      </c>
      <c r="R579" s="12" t="s">
        <v>1319</v>
      </c>
      <c r="T579" s="26">
        <v>21080</v>
      </c>
      <c r="U579" s="26"/>
      <c r="V579" s="22" t="s">
        <v>729</v>
      </c>
      <c r="W579" s="22" t="s">
        <v>730</v>
      </c>
    </row>
    <row r="580" spans="1:30" x14ac:dyDescent="0.25">
      <c r="A580" s="18"/>
      <c r="B580" s="23"/>
      <c r="C580" s="24"/>
      <c r="D580" s="45"/>
      <c r="E580" s="19"/>
      <c r="F580" s="17"/>
      <c r="G580" s="17"/>
      <c r="H580" s="39"/>
      <c r="I580" s="46"/>
      <c r="J580" s="18"/>
      <c r="K580" s="46"/>
      <c r="L580" s="20"/>
      <c r="M580" s="34"/>
      <c r="N580" s="18"/>
      <c r="O580" s="18"/>
      <c r="P580" s="46"/>
      <c r="Q580" s="23"/>
      <c r="R580" s="46"/>
      <c r="S580" s="46"/>
      <c r="T580" s="26"/>
      <c r="U580" s="26"/>
      <c r="V580" s="22"/>
      <c r="W580" s="22"/>
      <c r="X580" s="18"/>
      <c r="Y580" s="18"/>
    </row>
    <row r="581" spans="1:30" x14ac:dyDescent="0.25">
      <c r="V581" s="41"/>
    </row>
    <row r="582" spans="1:30" x14ac:dyDescent="0.25">
      <c r="V582" s="41"/>
    </row>
    <row r="583" spans="1:30" x14ac:dyDescent="0.25">
      <c r="V583" s="41"/>
    </row>
    <row r="584" spans="1:30" x14ac:dyDescent="0.25">
      <c r="V584" s="41"/>
    </row>
    <row r="585" spans="1:30" x14ac:dyDescent="0.25">
      <c r="V585" s="41"/>
    </row>
    <row r="586" spans="1:30" x14ac:dyDescent="0.25">
      <c r="V586" s="41"/>
    </row>
    <row r="587" spans="1:30" x14ac:dyDescent="0.25">
      <c r="V587" s="41"/>
    </row>
    <row r="588" spans="1:30" x14ac:dyDescent="0.25">
      <c r="V588" s="41"/>
    </row>
    <row r="589" spans="1:30" x14ac:dyDescent="0.25">
      <c r="V589" s="41"/>
    </row>
    <row r="590" spans="1:30" x14ac:dyDescent="0.25">
      <c r="V590" s="41"/>
    </row>
    <row r="591" spans="1:30" x14ac:dyDescent="0.25">
      <c r="V591" s="41"/>
    </row>
    <row r="592" spans="1:30" s="2" customFormat="1" x14ac:dyDescent="0.25">
      <c r="A592"/>
      <c r="B592" s="1"/>
      <c r="C592" s="11"/>
      <c r="E592" s="9"/>
      <c r="F592" s="9"/>
      <c r="G592" s="9"/>
      <c r="H592"/>
      <c r="I592" s="12"/>
      <c r="J592"/>
      <c r="K592" s="12"/>
      <c r="L592"/>
      <c r="N592"/>
      <c r="O592"/>
      <c r="P592" s="12"/>
      <c r="Q592" s="1"/>
      <c r="R592" s="12"/>
      <c r="S592" s="12"/>
      <c r="T592" s="3"/>
      <c r="U592" s="3"/>
      <c r="V592" s="41"/>
      <c r="Y592"/>
      <c r="AC592" s="12"/>
      <c r="AD592" s="12"/>
    </row>
    <row r="593" spans="1:30" s="2" customFormat="1" x14ac:dyDescent="0.25">
      <c r="A593"/>
      <c r="B593" s="1"/>
      <c r="C593" s="11"/>
      <c r="E593" s="9"/>
      <c r="F593" s="9"/>
      <c r="G593" s="9"/>
      <c r="H593"/>
      <c r="I593" s="12"/>
      <c r="J593"/>
      <c r="K593" s="12"/>
      <c r="L593"/>
      <c r="N593"/>
      <c r="O593"/>
      <c r="P593" s="12"/>
      <c r="Q593" s="1"/>
      <c r="R593" s="12"/>
      <c r="S593" s="12"/>
      <c r="T593" s="3"/>
      <c r="U593" s="3"/>
      <c r="V593" s="41"/>
      <c r="Y593"/>
      <c r="AC593" s="12"/>
      <c r="AD593" s="12"/>
    </row>
    <row r="594" spans="1:30" s="2" customFormat="1" x14ac:dyDescent="0.25">
      <c r="A594"/>
      <c r="B594" s="1"/>
      <c r="C594" s="11"/>
      <c r="E594" s="9"/>
      <c r="F594" s="9"/>
      <c r="G594" s="9"/>
      <c r="H594"/>
      <c r="I594" s="12"/>
      <c r="J594"/>
      <c r="K594" s="12"/>
      <c r="L594"/>
      <c r="N594"/>
      <c r="O594"/>
      <c r="P594" s="12"/>
      <c r="Q594" s="1"/>
      <c r="R594" s="12"/>
      <c r="S594" s="12"/>
      <c r="T594" s="3"/>
      <c r="U594" s="3"/>
      <c r="V594" s="41"/>
      <c r="Y594"/>
      <c r="AC594" s="12"/>
      <c r="AD594" s="12"/>
    </row>
    <row r="595" spans="1:30" s="2" customFormat="1" x14ac:dyDescent="0.25">
      <c r="A595"/>
      <c r="B595" s="1"/>
      <c r="C595" s="11"/>
      <c r="E595" s="9"/>
      <c r="F595" s="9"/>
      <c r="G595" s="9"/>
      <c r="H595"/>
      <c r="I595" s="12"/>
      <c r="J595"/>
      <c r="K595" s="12"/>
      <c r="L595"/>
      <c r="N595"/>
      <c r="O595"/>
      <c r="P595" s="12"/>
      <c r="Q595" s="1"/>
      <c r="R595" s="12"/>
      <c r="S595" s="12"/>
      <c r="T595" s="3"/>
      <c r="U595" s="3"/>
      <c r="V595" s="41"/>
      <c r="Y595"/>
      <c r="AC595" s="12"/>
      <c r="AD595" s="12"/>
    </row>
    <row r="596" spans="1:30" s="2" customFormat="1" x14ac:dyDescent="0.25">
      <c r="A596"/>
      <c r="B596" s="1"/>
      <c r="C596" s="11"/>
      <c r="E596" s="9"/>
      <c r="F596" s="9"/>
      <c r="G596" s="9"/>
      <c r="H596"/>
      <c r="I596" s="12"/>
      <c r="J596"/>
      <c r="K596" s="12"/>
      <c r="L596"/>
      <c r="N596"/>
      <c r="O596"/>
      <c r="P596" s="12"/>
      <c r="Q596" s="1"/>
      <c r="R596" s="12"/>
      <c r="S596" s="12"/>
      <c r="T596" s="3"/>
      <c r="U596" s="3"/>
      <c r="V596" s="41"/>
      <c r="Y596"/>
      <c r="AC596" s="12"/>
      <c r="AD596" s="12"/>
    </row>
    <row r="597" spans="1:30" s="2" customFormat="1" x14ac:dyDescent="0.25">
      <c r="A597"/>
      <c r="B597" s="1"/>
      <c r="C597" s="11"/>
      <c r="E597" s="9"/>
      <c r="F597" s="9"/>
      <c r="G597" s="9"/>
      <c r="H597"/>
      <c r="I597" s="12"/>
      <c r="J597"/>
      <c r="K597" s="12"/>
      <c r="L597"/>
      <c r="N597"/>
      <c r="O597"/>
      <c r="P597" s="12"/>
      <c r="Q597" s="1"/>
      <c r="R597" s="12"/>
      <c r="S597" s="12"/>
      <c r="T597" s="3"/>
      <c r="U597" s="3"/>
      <c r="V597" s="41"/>
      <c r="Y597"/>
      <c r="AC597" s="12"/>
      <c r="AD597" s="12"/>
    </row>
    <row r="598" spans="1:30" s="2" customFormat="1" x14ac:dyDescent="0.25">
      <c r="A598"/>
      <c r="B598" s="1"/>
      <c r="C598" s="11"/>
      <c r="E598" s="9"/>
      <c r="F598" s="9"/>
      <c r="G598" s="9"/>
      <c r="H598"/>
      <c r="I598" s="12"/>
      <c r="J598"/>
      <c r="K598" s="12"/>
      <c r="L598"/>
      <c r="N598"/>
      <c r="O598"/>
      <c r="P598" s="12"/>
      <c r="Q598" s="1"/>
      <c r="R598" s="12"/>
      <c r="S598" s="12"/>
      <c r="T598" s="3"/>
      <c r="U598" s="3"/>
      <c r="V598" s="41"/>
      <c r="Y598"/>
      <c r="AC598" s="12"/>
      <c r="AD598" s="12"/>
    </row>
    <row r="599" spans="1:30" s="2" customFormat="1" x14ac:dyDescent="0.25">
      <c r="A599"/>
      <c r="B599" s="1"/>
      <c r="C599" s="11"/>
      <c r="E599" s="9"/>
      <c r="F599" s="9"/>
      <c r="G599" s="9"/>
      <c r="H599"/>
      <c r="I599" s="12"/>
      <c r="J599"/>
      <c r="K599" s="12"/>
      <c r="L599"/>
      <c r="N599"/>
      <c r="O599"/>
      <c r="P599" s="12"/>
      <c r="Q599" s="1"/>
      <c r="R599" s="12"/>
      <c r="S599" s="12"/>
      <c r="T599" s="3"/>
      <c r="U599" s="3"/>
      <c r="V599" s="41"/>
      <c r="W599" s="41"/>
      <c r="Y599"/>
      <c r="AC599" s="12"/>
      <c r="AD599" s="12"/>
    </row>
    <row r="600" spans="1:30" s="2" customFormat="1" x14ac:dyDescent="0.25">
      <c r="A600"/>
      <c r="B600" s="1"/>
      <c r="C600" s="11"/>
      <c r="E600" s="9"/>
      <c r="F600" s="9"/>
      <c r="G600" s="9"/>
      <c r="H600"/>
      <c r="I600" s="12"/>
      <c r="J600"/>
      <c r="K600" s="12"/>
      <c r="L600"/>
      <c r="N600"/>
      <c r="O600"/>
      <c r="P600" s="12"/>
      <c r="Q600" s="1"/>
      <c r="R600" s="12"/>
      <c r="S600" s="12"/>
      <c r="T600" s="3"/>
      <c r="U600" s="3"/>
      <c r="V600" s="41"/>
      <c r="W600" s="41"/>
      <c r="Y600"/>
      <c r="AC600" s="12"/>
      <c r="AD600" s="12"/>
    </row>
    <row r="601" spans="1:30" s="2" customFormat="1" x14ac:dyDescent="0.25">
      <c r="A601"/>
      <c r="B601" s="1"/>
      <c r="C601" s="11"/>
      <c r="E601" s="9"/>
      <c r="F601" s="9"/>
      <c r="G601" s="9"/>
      <c r="H601"/>
      <c r="I601" s="12"/>
      <c r="J601"/>
      <c r="K601" s="12"/>
      <c r="L601"/>
      <c r="N601"/>
      <c r="O601"/>
      <c r="P601" s="12"/>
      <c r="Q601" s="1"/>
      <c r="R601" s="12"/>
      <c r="S601" s="12"/>
      <c r="T601" s="3"/>
      <c r="U601" s="3"/>
      <c r="V601" s="41"/>
      <c r="W601" s="41"/>
      <c r="Y601"/>
      <c r="AC601" s="12"/>
      <c r="AD601" s="12"/>
    </row>
    <row r="602" spans="1:30" s="2" customFormat="1" x14ac:dyDescent="0.25">
      <c r="A602"/>
      <c r="B602" s="1"/>
      <c r="C602" s="11"/>
      <c r="E602" s="9"/>
      <c r="F602" s="9"/>
      <c r="G602" s="9"/>
      <c r="H602"/>
      <c r="I602" s="12"/>
      <c r="J602"/>
      <c r="K602" s="12"/>
      <c r="L602"/>
      <c r="N602"/>
      <c r="O602"/>
      <c r="P602" s="12"/>
      <c r="Q602" s="1"/>
      <c r="R602" s="12"/>
      <c r="S602" s="12"/>
      <c r="T602" s="3"/>
      <c r="U602" s="3"/>
      <c r="V602" s="41"/>
      <c r="W602" s="41"/>
      <c r="Y602"/>
      <c r="AC602" s="12"/>
      <c r="AD602" s="12"/>
    </row>
    <row r="603" spans="1:30" x14ac:dyDescent="0.25">
      <c r="V603" s="41"/>
      <c r="W603" s="41"/>
    </row>
    <row r="604" spans="1:30" x14ac:dyDescent="0.25">
      <c r="V604" s="41"/>
      <c r="W604" s="41"/>
    </row>
    <row r="605" spans="1:30" x14ac:dyDescent="0.25">
      <c r="V605" s="41"/>
      <c r="W605" s="41"/>
    </row>
    <row r="606" spans="1:30" x14ac:dyDescent="0.25">
      <c r="V606" s="41"/>
      <c r="W606" s="41"/>
    </row>
    <row r="607" spans="1:30" x14ac:dyDescent="0.25">
      <c r="V607" s="41"/>
      <c r="W607" s="41"/>
    </row>
    <row r="608" spans="1:30" x14ac:dyDescent="0.25">
      <c r="V608" s="41"/>
      <c r="W608" s="41"/>
    </row>
    <row r="609" spans="22:23" x14ac:dyDescent="0.25">
      <c r="V609" s="41"/>
      <c r="W609" s="41"/>
    </row>
    <row r="610" spans="22:23" x14ac:dyDescent="0.25">
      <c r="V610" s="41"/>
      <c r="W610" s="41"/>
    </row>
    <row r="611" spans="22:23" x14ac:dyDescent="0.25">
      <c r="V611" s="41"/>
      <c r="W611" s="41"/>
    </row>
    <row r="612" spans="22:23" x14ac:dyDescent="0.25">
      <c r="V612" s="41"/>
      <c r="W612" s="41"/>
    </row>
    <row r="613" spans="22:23" x14ac:dyDescent="0.25">
      <c r="V613" s="41"/>
      <c r="W613" s="41"/>
    </row>
    <row r="614" spans="22:23" x14ac:dyDescent="0.25">
      <c r="V614" s="41"/>
      <c r="W614" s="41"/>
    </row>
    <row r="615" spans="22:23" x14ac:dyDescent="0.25">
      <c r="V615" s="41"/>
      <c r="W615" s="41"/>
    </row>
    <row r="616" spans="22:23" x14ac:dyDescent="0.25">
      <c r="V616" s="41"/>
      <c r="W616" s="41"/>
    </row>
    <row r="617" spans="22:23" x14ac:dyDescent="0.25">
      <c r="V617" s="41"/>
      <c r="W617" s="41"/>
    </row>
    <row r="618" spans="22:23" x14ac:dyDescent="0.25">
      <c r="V618" s="41"/>
      <c r="W618" s="41"/>
    </row>
    <row r="619" spans="22:23" x14ac:dyDescent="0.25">
      <c r="V619" s="41"/>
      <c r="W619" s="41"/>
    </row>
    <row r="620" spans="22:23" x14ac:dyDescent="0.25">
      <c r="V620" s="41"/>
      <c r="W620" s="41"/>
    </row>
    <row r="621" spans="22:23" x14ac:dyDescent="0.25">
      <c r="V621" s="41"/>
      <c r="W621" s="41"/>
    </row>
    <row r="622" spans="22:23" x14ac:dyDescent="0.25">
      <c r="V622" s="41"/>
      <c r="W622" s="41"/>
    </row>
    <row r="623" spans="22:23" x14ac:dyDescent="0.25">
      <c r="V623" s="41"/>
      <c r="W623" s="41"/>
    </row>
    <row r="624" spans="22:23" x14ac:dyDescent="0.25">
      <c r="V624" s="41"/>
      <c r="W624" s="41"/>
    </row>
    <row r="625" spans="22:23" x14ac:dyDescent="0.25">
      <c r="V625" s="41"/>
      <c r="W625" s="41"/>
    </row>
    <row r="626" spans="22:23" x14ac:dyDescent="0.25">
      <c r="V626" s="41"/>
      <c r="W626" s="41"/>
    </row>
    <row r="627" spans="22:23" x14ac:dyDescent="0.25">
      <c r="V627" s="41"/>
      <c r="W627" s="41"/>
    </row>
    <row r="628" spans="22:23" x14ac:dyDescent="0.25">
      <c r="V628" s="41"/>
      <c r="W628" s="41"/>
    </row>
    <row r="629" spans="22:23" x14ac:dyDescent="0.25">
      <c r="V629" s="41"/>
      <c r="W629" s="41"/>
    </row>
    <row r="630" spans="22:23" x14ac:dyDescent="0.25">
      <c r="V630" s="41"/>
      <c r="W630" s="41"/>
    </row>
    <row r="631" spans="22:23" x14ac:dyDescent="0.25">
      <c r="V631" s="41"/>
      <c r="W631" s="41"/>
    </row>
    <row r="632" spans="22:23" x14ac:dyDescent="0.25">
      <c r="V632" s="41"/>
      <c r="W632" s="41"/>
    </row>
    <row r="633" spans="22:23" x14ac:dyDescent="0.25">
      <c r="V633" s="41"/>
      <c r="W633" s="41"/>
    </row>
    <row r="634" spans="22:23" x14ac:dyDescent="0.25">
      <c r="V634" s="41"/>
      <c r="W634" s="41"/>
    </row>
    <row r="635" spans="22:23" x14ac:dyDescent="0.25">
      <c r="V635" s="41"/>
      <c r="W635" s="41"/>
    </row>
    <row r="636" spans="22:23" x14ac:dyDescent="0.25">
      <c r="V636" s="41"/>
      <c r="W636" s="41"/>
    </row>
    <row r="637" spans="22:23" x14ac:dyDescent="0.25">
      <c r="V637" s="41"/>
      <c r="W637" s="41"/>
    </row>
    <row r="638" spans="22:23" x14ac:dyDescent="0.25">
      <c r="V638" s="41"/>
      <c r="W638" s="41"/>
    </row>
    <row r="639" spans="22:23" x14ac:dyDescent="0.25">
      <c r="V639" s="41"/>
      <c r="W639" s="41"/>
    </row>
    <row r="640" spans="22:23" x14ac:dyDescent="0.25">
      <c r="V640" s="41"/>
      <c r="W640" s="41"/>
    </row>
    <row r="641" spans="22:23" x14ac:dyDescent="0.25">
      <c r="V641" s="41"/>
      <c r="W641" s="41"/>
    </row>
    <row r="642" spans="22:23" x14ac:dyDescent="0.25">
      <c r="V642" s="41"/>
      <c r="W642" s="41"/>
    </row>
    <row r="643" spans="22:23" x14ac:dyDescent="0.25">
      <c r="V643" s="41"/>
      <c r="W643" s="41"/>
    </row>
    <row r="644" spans="22:23" x14ac:dyDescent="0.25">
      <c r="V644" s="41"/>
      <c r="W644" s="41"/>
    </row>
    <row r="645" spans="22:23" x14ac:dyDescent="0.25">
      <c r="V645" s="41"/>
      <c r="W645" s="41"/>
    </row>
    <row r="646" spans="22:23" x14ac:dyDescent="0.25">
      <c r="V646" s="41"/>
      <c r="W646" s="41"/>
    </row>
    <row r="647" spans="22:23" x14ac:dyDescent="0.25">
      <c r="V647" s="41"/>
      <c r="W647" s="41"/>
    </row>
    <row r="648" spans="22:23" x14ac:dyDescent="0.25">
      <c r="V648" s="41"/>
      <c r="W648" s="41"/>
    </row>
    <row r="649" spans="22:23" x14ac:dyDescent="0.25">
      <c r="V649" s="41"/>
      <c r="W649" s="41"/>
    </row>
    <row r="650" spans="22:23" x14ac:dyDescent="0.25">
      <c r="V650" s="41"/>
      <c r="W650" s="41"/>
    </row>
    <row r="651" spans="22:23" x14ac:dyDescent="0.25">
      <c r="V651" s="41"/>
      <c r="W651" s="41"/>
    </row>
    <row r="652" spans="22:23" x14ac:dyDescent="0.25">
      <c r="V652" s="41"/>
      <c r="W652" s="41"/>
    </row>
    <row r="653" spans="22:23" x14ac:dyDescent="0.25">
      <c r="V653" s="41"/>
      <c r="W653" s="41"/>
    </row>
    <row r="654" spans="22:23" x14ac:dyDescent="0.25">
      <c r="V654" s="41"/>
      <c r="W654" s="41"/>
    </row>
    <row r="655" spans="22:23" x14ac:dyDescent="0.25">
      <c r="V655" s="41"/>
      <c r="W655" s="41"/>
    </row>
    <row r="656" spans="22:23" x14ac:dyDescent="0.25">
      <c r="V656" s="41"/>
      <c r="W656" s="41"/>
    </row>
    <row r="657" spans="1:25" x14ac:dyDescent="0.25">
      <c r="V657" s="41"/>
      <c r="W657" s="41"/>
    </row>
    <row r="658" spans="1:25" x14ac:dyDescent="0.25">
      <c r="V658" s="41"/>
      <c r="W658" s="41"/>
    </row>
    <row r="659" spans="1:25" x14ac:dyDescent="0.25">
      <c r="V659" s="41"/>
      <c r="W659" s="41"/>
    </row>
    <row r="660" spans="1:25" x14ac:dyDescent="0.25">
      <c r="V660" s="41"/>
      <c r="W660" s="41"/>
    </row>
    <row r="661" spans="1:25" x14ac:dyDescent="0.25">
      <c r="V661" s="41"/>
      <c r="W661" s="41"/>
    </row>
    <row r="662" spans="1:25" x14ac:dyDescent="0.25">
      <c r="V662" s="41"/>
      <c r="W662" s="41"/>
    </row>
    <row r="663" spans="1:25" x14ac:dyDescent="0.25">
      <c r="A663" s="2"/>
      <c r="H663" s="2"/>
      <c r="J663" s="2"/>
      <c r="L663" s="2"/>
      <c r="N663" s="2"/>
      <c r="O663" s="2"/>
      <c r="V663" s="41"/>
      <c r="W663" s="41"/>
      <c r="Y663" s="2"/>
    </row>
    <row r="664" spans="1:25" x14ac:dyDescent="0.25">
      <c r="A664" s="2"/>
      <c r="H664" s="2"/>
      <c r="J664" s="2"/>
      <c r="L664" s="2"/>
      <c r="N664" s="2"/>
      <c r="O664" s="2"/>
      <c r="V664" s="41"/>
      <c r="W664" s="41"/>
      <c r="Y664" s="2"/>
    </row>
    <row r="665" spans="1:25" x14ac:dyDescent="0.25">
      <c r="A665" s="2"/>
      <c r="H665" s="2"/>
      <c r="J665" s="2"/>
      <c r="L665" s="2"/>
      <c r="N665" s="2"/>
      <c r="O665" s="2"/>
      <c r="V665" s="41"/>
      <c r="W665" s="41"/>
      <c r="Y665" s="2"/>
    </row>
    <row r="666" spans="1:25" x14ac:dyDescent="0.25">
      <c r="A666" s="2"/>
      <c r="H666" s="2"/>
      <c r="J666" s="2"/>
      <c r="L666" s="2"/>
      <c r="N666" s="2"/>
      <c r="O666" s="2"/>
      <c r="V666" s="41"/>
      <c r="W666" s="41"/>
      <c r="Y666" s="2"/>
    </row>
    <row r="667" spans="1:25" x14ac:dyDescent="0.25">
      <c r="A667" s="2"/>
      <c r="H667" s="2"/>
      <c r="J667" s="2"/>
      <c r="L667" s="2"/>
      <c r="N667" s="2"/>
      <c r="O667" s="2"/>
      <c r="V667" s="41"/>
      <c r="W667" s="41"/>
      <c r="Y667" s="2"/>
    </row>
    <row r="668" spans="1:25" x14ac:dyDescent="0.25">
      <c r="A668" s="2"/>
      <c r="H668" s="2"/>
      <c r="J668" s="2"/>
      <c r="L668" s="2"/>
      <c r="N668" s="2"/>
      <c r="O668" s="2"/>
      <c r="V668" s="41"/>
      <c r="W668" s="41"/>
      <c r="Y668" s="2"/>
    </row>
    <row r="669" spans="1:25" x14ac:dyDescent="0.25">
      <c r="A669" s="2"/>
      <c r="H669" s="2"/>
      <c r="J669" s="2"/>
      <c r="L669" s="2"/>
      <c r="N669" s="2"/>
      <c r="O669" s="2"/>
      <c r="V669" s="41"/>
      <c r="W669" s="41"/>
      <c r="Y669" s="2"/>
    </row>
    <row r="670" spans="1:25" x14ac:dyDescent="0.25">
      <c r="A670" s="2"/>
      <c r="H670" s="2"/>
      <c r="J670" s="2"/>
      <c r="L670" s="2"/>
      <c r="N670" s="2"/>
      <c r="O670" s="2"/>
      <c r="V670" s="41"/>
      <c r="W670" s="41"/>
      <c r="Y670" s="2"/>
    </row>
    <row r="671" spans="1:25" x14ac:dyDescent="0.25">
      <c r="A671" s="2"/>
      <c r="H671" s="2"/>
      <c r="J671" s="2"/>
      <c r="L671" s="2"/>
      <c r="N671" s="2"/>
      <c r="O671" s="2"/>
      <c r="V671" s="41"/>
      <c r="W671" s="41"/>
      <c r="Y671" s="2"/>
    </row>
    <row r="672" spans="1:25" x14ac:dyDescent="0.25">
      <c r="A672" s="2"/>
      <c r="H672" s="2"/>
      <c r="J672" s="2"/>
      <c r="L672" s="2"/>
      <c r="N672" s="2"/>
      <c r="O672" s="2"/>
      <c r="V672" s="41"/>
      <c r="W672" s="41"/>
      <c r="Y672" s="2"/>
    </row>
    <row r="673" spans="1:25" x14ac:dyDescent="0.25">
      <c r="A673" s="2"/>
      <c r="H673" s="2"/>
      <c r="J673" s="2"/>
      <c r="L673" s="2"/>
      <c r="N673" s="2"/>
      <c r="O673" s="2"/>
      <c r="V673" s="41"/>
      <c r="W673" s="41"/>
      <c r="Y673" s="2"/>
    </row>
    <row r="674" spans="1:25" x14ac:dyDescent="0.25">
      <c r="V674" s="41"/>
      <c r="W674" s="41"/>
    </row>
    <row r="675" spans="1:25" x14ac:dyDescent="0.25">
      <c r="V675" s="41"/>
      <c r="W675" s="41"/>
    </row>
    <row r="676" spans="1:25" x14ac:dyDescent="0.25">
      <c r="V676" s="41"/>
      <c r="W676" s="41"/>
    </row>
    <row r="677" spans="1:25" x14ac:dyDescent="0.25">
      <c r="V677" s="41"/>
      <c r="W677" s="41"/>
    </row>
    <row r="678" spans="1:25" x14ac:dyDescent="0.25">
      <c r="V678" s="41"/>
      <c r="W678" s="41"/>
    </row>
    <row r="679" spans="1:25" x14ac:dyDescent="0.25">
      <c r="V679" s="41"/>
      <c r="W679" s="41"/>
    </row>
    <row r="680" spans="1:25" x14ac:dyDescent="0.25">
      <c r="V680" s="41"/>
      <c r="W680" s="41"/>
    </row>
    <row r="681" spans="1:25" x14ac:dyDescent="0.25">
      <c r="V681" s="41"/>
      <c r="W681" s="41"/>
    </row>
    <row r="682" spans="1:25" x14ac:dyDescent="0.25">
      <c r="V682" s="41"/>
      <c r="W682" s="41"/>
    </row>
    <row r="683" spans="1:25" x14ac:dyDescent="0.25">
      <c r="V683" s="41"/>
      <c r="W683" s="41"/>
    </row>
    <row r="684" spans="1:25" x14ac:dyDescent="0.25">
      <c r="V684" s="41"/>
      <c r="W684" s="41"/>
    </row>
    <row r="685" spans="1:25" x14ac:dyDescent="0.25">
      <c r="V685" s="41"/>
      <c r="W685" s="41"/>
    </row>
    <row r="686" spans="1:25" x14ac:dyDescent="0.25">
      <c r="V686" s="41"/>
      <c r="W686" s="41"/>
    </row>
    <row r="687" spans="1:25" x14ac:dyDescent="0.25">
      <c r="V687" s="41"/>
      <c r="W687" s="41"/>
    </row>
    <row r="688" spans="1:25" x14ac:dyDescent="0.25">
      <c r="V688" s="41"/>
      <c r="W688" s="41"/>
    </row>
    <row r="689" spans="12:23" x14ac:dyDescent="0.25">
      <c r="V689" s="41"/>
      <c r="W689" s="41"/>
    </row>
    <row r="690" spans="12:23" x14ac:dyDescent="0.25">
      <c r="V690" s="41"/>
      <c r="W690" s="41"/>
    </row>
    <row r="691" spans="12:23" x14ac:dyDescent="0.25">
      <c r="V691" s="41"/>
      <c r="W691" s="41"/>
    </row>
    <row r="692" spans="12:23" x14ac:dyDescent="0.25">
      <c r="V692" s="41"/>
      <c r="W692" s="41"/>
    </row>
    <row r="693" spans="12:23" x14ac:dyDescent="0.25">
      <c r="V693" s="41"/>
      <c r="W693" s="41"/>
    </row>
    <row r="694" spans="12:23" x14ac:dyDescent="0.25">
      <c r="V694" s="41"/>
      <c r="W694" s="41"/>
    </row>
    <row r="695" spans="12:23" x14ac:dyDescent="0.25">
      <c r="V695" s="41"/>
      <c r="W695" s="41"/>
    </row>
    <row r="696" spans="12:23" x14ac:dyDescent="0.25">
      <c r="V696" s="41"/>
      <c r="W696" s="41"/>
    </row>
    <row r="697" spans="12:23" x14ac:dyDescent="0.25">
      <c r="V697" s="41"/>
      <c r="W697" s="41"/>
    </row>
    <row r="698" spans="12:23" x14ac:dyDescent="0.25">
      <c r="L698" s="3"/>
      <c r="V698" s="41"/>
      <c r="W698" s="41"/>
    </row>
    <row r="699" spans="12:23" x14ac:dyDescent="0.25">
      <c r="V699" s="41"/>
      <c r="W699" s="41"/>
    </row>
    <row r="700" spans="12:23" x14ac:dyDescent="0.25">
      <c r="V700" s="41"/>
      <c r="W700" s="41"/>
    </row>
    <row r="701" spans="12:23" x14ac:dyDescent="0.25">
      <c r="V701" s="41"/>
      <c r="W701" s="41"/>
    </row>
    <row r="702" spans="12:23" x14ac:dyDescent="0.25">
      <c r="V702" s="41"/>
      <c r="W702" s="41"/>
    </row>
    <row r="703" spans="12:23" x14ac:dyDescent="0.25">
      <c r="V703" s="41"/>
      <c r="W703" s="41"/>
    </row>
    <row r="704" spans="12:23" x14ac:dyDescent="0.25">
      <c r="V704" s="41"/>
      <c r="W704" s="41"/>
    </row>
    <row r="705" spans="22:23" x14ac:dyDescent="0.25">
      <c r="V705" s="41"/>
      <c r="W705" s="41"/>
    </row>
    <row r="706" spans="22:23" x14ac:dyDescent="0.25">
      <c r="V706" s="41"/>
      <c r="W706" s="41"/>
    </row>
    <row r="707" spans="22:23" x14ac:dyDescent="0.25">
      <c r="V707" s="41"/>
      <c r="W707" s="41"/>
    </row>
    <row r="708" spans="22:23" x14ac:dyDescent="0.25">
      <c r="V708" s="41"/>
      <c r="W708" s="41"/>
    </row>
    <row r="709" spans="22:23" x14ac:dyDescent="0.25">
      <c r="V709" s="41"/>
      <c r="W709" s="41"/>
    </row>
    <row r="710" spans="22:23" x14ac:dyDescent="0.25">
      <c r="V710" s="41"/>
      <c r="W710" s="41"/>
    </row>
    <row r="711" spans="22:23" x14ac:dyDescent="0.25">
      <c r="V711" s="41"/>
      <c r="W711" s="41"/>
    </row>
    <row r="712" spans="22:23" x14ac:dyDescent="0.25">
      <c r="V712" s="41"/>
      <c r="W712" s="41"/>
    </row>
    <row r="713" spans="22:23" x14ac:dyDescent="0.25">
      <c r="V713" s="41"/>
      <c r="W713" s="41"/>
    </row>
    <row r="714" spans="22:23" x14ac:dyDescent="0.25">
      <c r="V714" s="41"/>
      <c r="W714" s="41"/>
    </row>
    <row r="715" spans="22:23" x14ac:dyDescent="0.25">
      <c r="V715" s="41"/>
      <c r="W715" s="41"/>
    </row>
    <row r="716" spans="22:23" x14ac:dyDescent="0.25">
      <c r="V716" s="41"/>
      <c r="W716" s="41"/>
    </row>
    <row r="717" spans="22:23" x14ac:dyDescent="0.25">
      <c r="V717" s="41"/>
      <c r="W717" s="41"/>
    </row>
    <row r="718" spans="22:23" x14ac:dyDescent="0.25">
      <c r="V718" s="41"/>
      <c r="W718" s="41"/>
    </row>
    <row r="719" spans="22:23" x14ac:dyDescent="0.25">
      <c r="V719" s="41"/>
      <c r="W719" s="41"/>
    </row>
    <row r="720" spans="22:23" x14ac:dyDescent="0.25">
      <c r="V720" s="41"/>
      <c r="W720" s="41"/>
    </row>
    <row r="721" spans="22:23" x14ac:dyDescent="0.25">
      <c r="V721" s="41"/>
      <c r="W721" s="41"/>
    </row>
    <row r="722" spans="22:23" x14ac:dyDescent="0.25">
      <c r="V722" s="41"/>
      <c r="W722" s="41"/>
    </row>
    <row r="723" spans="22:23" x14ac:dyDescent="0.25">
      <c r="V723" s="41"/>
      <c r="W723" s="41"/>
    </row>
    <row r="724" spans="22:23" x14ac:dyDescent="0.25">
      <c r="V724" s="41"/>
      <c r="W724" s="41"/>
    </row>
    <row r="725" spans="22:23" x14ac:dyDescent="0.25">
      <c r="V725" s="41"/>
      <c r="W725" s="41"/>
    </row>
    <row r="726" spans="22:23" x14ac:dyDescent="0.25">
      <c r="V726" s="41"/>
      <c r="W726" s="41"/>
    </row>
    <row r="727" spans="22:23" x14ac:dyDescent="0.25">
      <c r="V727" s="41"/>
      <c r="W727" s="41"/>
    </row>
    <row r="728" spans="22:23" x14ac:dyDescent="0.25">
      <c r="V728" s="41"/>
      <c r="W728" s="41"/>
    </row>
    <row r="729" spans="22:23" x14ac:dyDescent="0.25">
      <c r="V729" s="41"/>
      <c r="W729" s="41"/>
    </row>
    <row r="730" spans="22:23" x14ac:dyDescent="0.25">
      <c r="V730" s="41"/>
      <c r="W730" s="41"/>
    </row>
    <row r="731" spans="22:23" x14ac:dyDescent="0.25">
      <c r="V731" s="41"/>
      <c r="W731" s="41"/>
    </row>
    <row r="732" spans="22:23" x14ac:dyDescent="0.25">
      <c r="V732" s="41"/>
      <c r="W732" s="41"/>
    </row>
    <row r="733" spans="22:23" x14ac:dyDescent="0.25">
      <c r="V733" s="41"/>
      <c r="W733" s="41"/>
    </row>
    <row r="734" spans="22:23" x14ac:dyDescent="0.25">
      <c r="V734" s="41"/>
      <c r="W734" s="41"/>
    </row>
    <row r="735" spans="22:23" x14ac:dyDescent="0.25">
      <c r="V735" s="41"/>
      <c r="W735" s="41"/>
    </row>
    <row r="736" spans="22:23" x14ac:dyDescent="0.25">
      <c r="V736" s="41"/>
      <c r="W736" s="41"/>
    </row>
    <row r="737" spans="22:23" x14ac:dyDescent="0.25">
      <c r="V737" s="41"/>
      <c r="W737" s="41"/>
    </row>
    <row r="738" spans="22:23" x14ac:dyDescent="0.25">
      <c r="V738" s="41"/>
      <c r="W738" s="41"/>
    </row>
    <row r="739" spans="22:23" x14ac:dyDescent="0.25">
      <c r="V739" s="41"/>
      <c r="W739" s="41"/>
    </row>
    <row r="740" spans="22:23" x14ac:dyDescent="0.25">
      <c r="V740" s="41"/>
      <c r="W740" s="41"/>
    </row>
    <row r="741" spans="22:23" x14ac:dyDescent="0.25">
      <c r="V741" s="41"/>
      <c r="W741" s="41"/>
    </row>
    <row r="742" spans="22:23" x14ac:dyDescent="0.25">
      <c r="V742" s="41"/>
      <c r="W742" s="41"/>
    </row>
    <row r="743" spans="22:23" x14ac:dyDescent="0.25">
      <c r="V743" s="41"/>
      <c r="W743" s="41"/>
    </row>
    <row r="744" spans="22:23" x14ac:dyDescent="0.25">
      <c r="V744" s="41"/>
      <c r="W744" s="41"/>
    </row>
    <row r="745" spans="22:23" x14ac:dyDescent="0.25">
      <c r="V745" s="41"/>
      <c r="W745" s="41"/>
    </row>
    <row r="746" spans="22:23" x14ac:dyDescent="0.25">
      <c r="V746" s="41"/>
      <c r="W746" s="41"/>
    </row>
    <row r="747" spans="22:23" x14ac:dyDescent="0.25">
      <c r="V747" s="41"/>
      <c r="W747" s="41"/>
    </row>
    <row r="748" spans="22:23" x14ac:dyDescent="0.25">
      <c r="V748" s="41"/>
      <c r="W748" s="41"/>
    </row>
    <row r="749" spans="22:23" x14ac:dyDescent="0.25">
      <c r="V749" s="41"/>
      <c r="W749" s="41"/>
    </row>
    <row r="750" spans="22:23" x14ac:dyDescent="0.25">
      <c r="V750" s="41"/>
      <c r="W750" s="41"/>
    </row>
    <row r="751" spans="22:23" x14ac:dyDescent="0.25">
      <c r="V751" s="41"/>
      <c r="W751" s="41"/>
    </row>
    <row r="752" spans="22:23" x14ac:dyDescent="0.25">
      <c r="V752" s="41"/>
      <c r="W752" s="41"/>
    </row>
    <row r="753" spans="22:23" x14ac:dyDescent="0.25">
      <c r="V753" s="41"/>
      <c r="W753" s="41"/>
    </row>
    <row r="754" spans="22:23" x14ac:dyDescent="0.25">
      <c r="V754" s="41"/>
      <c r="W754" s="41"/>
    </row>
    <row r="755" spans="22:23" x14ac:dyDescent="0.25">
      <c r="V755" s="41"/>
      <c r="W755" s="41"/>
    </row>
    <row r="756" spans="22:23" x14ac:dyDescent="0.25">
      <c r="V756" s="41"/>
      <c r="W756" s="41"/>
    </row>
  </sheetData>
  <mergeCells count="1">
    <mergeCell ref="AF300:AG30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604E-5AD1-463D-83F4-8E8D7CB217C8}">
  <dimension ref="A1:U575"/>
  <sheetViews>
    <sheetView tabSelected="1" topLeftCell="C538" workbookViewId="0">
      <selection activeCell="Q546" sqref="Q546"/>
    </sheetView>
  </sheetViews>
  <sheetFormatPr defaultRowHeight="15" x14ac:dyDescent="0.25"/>
  <cols>
    <col min="2" max="2" width="13.140625" customWidth="1"/>
    <col min="3" max="3" width="13.140625" style="2" customWidth="1"/>
    <col min="4" max="5" width="10.28515625" style="76" customWidth="1"/>
    <col min="6" max="6" width="11.140625" customWidth="1"/>
    <col min="7" max="7" width="11.140625" style="2" customWidth="1"/>
    <col min="8" max="8" width="10.28515625" customWidth="1"/>
    <col min="9" max="9" width="12" style="2" customWidth="1"/>
    <col min="10" max="10" width="11.5703125" bestFit="1" customWidth="1"/>
    <col min="11" max="11" width="11.5703125" style="2" customWidth="1"/>
    <col min="12" max="12" width="15.140625" customWidth="1"/>
    <col min="13" max="13" width="15.140625" style="2" customWidth="1"/>
    <col min="14" max="14" width="21.7109375" customWidth="1"/>
    <col min="15" max="15" width="21.7109375" style="2" customWidth="1"/>
    <col min="16" max="16" width="12.7109375" bestFit="1" customWidth="1"/>
    <col min="17" max="17" width="12.7109375" style="2" customWidth="1"/>
    <col min="18" max="18" width="43.85546875" bestFit="1" customWidth="1"/>
    <col min="19" max="19" width="43.85546875" style="2" customWidth="1"/>
    <col min="20" max="20" width="39" bestFit="1" customWidth="1"/>
  </cols>
  <sheetData>
    <row r="1" spans="1:21" x14ac:dyDescent="0.25">
      <c r="B1" s="68" t="s">
        <v>3</v>
      </c>
      <c r="C1" s="78" t="s">
        <v>1322</v>
      </c>
      <c r="D1" s="69" t="s">
        <v>1321</v>
      </c>
      <c r="E1" s="69" t="s">
        <v>1326</v>
      </c>
      <c r="F1" s="70" t="s">
        <v>91</v>
      </c>
      <c r="G1" s="70" t="s">
        <v>1323</v>
      </c>
      <c r="H1" s="70" t="s">
        <v>9</v>
      </c>
      <c r="I1" s="70" t="s">
        <v>1328</v>
      </c>
      <c r="J1" s="71" t="s">
        <v>11</v>
      </c>
      <c r="K1" s="71" t="s">
        <v>1333</v>
      </c>
      <c r="L1" s="71" t="s">
        <v>13</v>
      </c>
      <c r="M1" s="71" t="s">
        <v>1338</v>
      </c>
      <c r="N1" s="71" t="s">
        <v>14</v>
      </c>
      <c r="O1" s="71" t="s">
        <v>1340</v>
      </c>
      <c r="P1" s="72" t="s">
        <v>15</v>
      </c>
      <c r="Q1" s="72" t="s">
        <v>1342</v>
      </c>
      <c r="R1" s="70" t="s">
        <v>95</v>
      </c>
      <c r="S1" s="70" t="s">
        <v>1343</v>
      </c>
      <c r="T1" s="73" t="s">
        <v>94</v>
      </c>
      <c r="U1" t="s">
        <v>1345</v>
      </c>
    </row>
    <row r="2" spans="1:21" x14ac:dyDescent="0.25">
      <c r="A2" s="77" t="s">
        <v>1324</v>
      </c>
      <c r="B2" s="57">
        <v>43112</v>
      </c>
      <c r="C2" s="79" t="s">
        <v>1325</v>
      </c>
      <c r="D2" s="74">
        <v>0</v>
      </c>
      <c r="E2" s="74" t="s">
        <v>1327</v>
      </c>
      <c r="F2" s="55">
        <v>127</v>
      </c>
      <c r="G2" s="55" t="s">
        <v>1327</v>
      </c>
      <c r="H2" s="55">
        <v>2309</v>
      </c>
      <c r="I2" s="80" t="s">
        <v>1327</v>
      </c>
      <c r="J2">
        <v>2</v>
      </c>
      <c r="K2" s="81" t="s">
        <v>1327</v>
      </c>
      <c r="L2" s="58">
        <v>1</v>
      </c>
      <c r="M2" s="58" t="s">
        <v>1339</v>
      </c>
      <c r="N2" s="58" t="s">
        <v>1335</v>
      </c>
      <c r="O2" s="82" t="s">
        <v>1341</v>
      </c>
      <c r="P2" s="59">
        <v>1134</v>
      </c>
      <c r="Q2" s="83" t="s">
        <v>1341</v>
      </c>
      <c r="R2" s="60" t="s">
        <v>936</v>
      </c>
      <c r="S2" s="84" t="s">
        <v>1341</v>
      </c>
      <c r="T2" s="56" t="s">
        <v>935</v>
      </c>
      <c r="U2" s="85" t="s">
        <v>1344</v>
      </c>
    </row>
    <row r="3" spans="1:21" x14ac:dyDescent="0.25">
      <c r="A3" s="77" t="s">
        <v>1324</v>
      </c>
      <c r="B3" s="61">
        <v>43115</v>
      </c>
      <c r="C3" s="79" t="s">
        <v>1325</v>
      </c>
      <c r="D3" s="74">
        <v>35000</v>
      </c>
      <c r="E3" s="74" t="s">
        <v>1327</v>
      </c>
      <c r="F3" s="55">
        <v>94</v>
      </c>
      <c r="G3" s="55" t="s">
        <v>1327</v>
      </c>
      <c r="H3" s="55">
        <v>1509</v>
      </c>
      <c r="I3" s="80" t="s">
        <v>1327</v>
      </c>
      <c r="J3" s="55">
        <v>2</v>
      </c>
      <c r="K3" s="81" t="s">
        <v>1327</v>
      </c>
      <c r="L3" s="58">
        <v>1</v>
      </c>
      <c r="M3" s="58" t="s">
        <v>1339</v>
      </c>
      <c r="N3" s="58" t="s">
        <v>1335</v>
      </c>
      <c r="O3" s="82" t="s">
        <v>1341</v>
      </c>
      <c r="P3" s="59" t="s">
        <v>939</v>
      </c>
      <c r="Q3" s="83" t="s">
        <v>1341</v>
      </c>
      <c r="R3" s="55" t="s">
        <v>937</v>
      </c>
      <c r="S3" s="84" t="s">
        <v>1341</v>
      </c>
      <c r="T3" s="55" t="s">
        <v>938</v>
      </c>
      <c r="U3" s="85" t="s">
        <v>1344</v>
      </c>
    </row>
    <row r="4" spans="1:21" x14ac:dyDescent="0.25">
      <c r="A4" s="77" t="s">
        <v>1324</v>
      </c>
      <c r="B4" s="61">
        <v>43116</v>
      </c>
      <c r="C4" s="79" t="s">
        <v>1325</v>
      </c>
      <c r="D4" s="74">
        <v>230000</v>
      </c>
      <c r="E4" s="74" t="s">
        <v>1327</v>
      </c>
      <c r="F4" s="55">
        <v>14</v>
      </c>
      <c r="G4" s="55" t="s">
        <v>1327</v>
      </c>
      <c r="H4" s="55">
        <v>800</v>
      </c>
      <c r="I4" s="80" t="s">
        <v>1327</v>
      </c>
      <c r="J4" s="55">
        <v>2</v>
      </c>
      <c r="K4" s="81" t="s">
        <v>1327</v>
      </c>
      <c r="L4" s="58">
        <v>2</v>
      </c>
      <c r="M4" s="58" t="s">
        <v>1339</v>
      </c>
      <c r="N4" s="58" t="s">
        <v>1336</v>
      </c>
      <c r="O4" s="82" t="s">
        <v>1341</v>
      </c>
      <c r="P4" s="59">
        <v>5636</v>
      </c>
      <c r="Q4" s="83" t="s">
        <v>1341</v>
      </c>
      <c r="R4" s="55" t="s">
        <v>940</v>
      </c>
      <c r="S4" s="84" t="s">
        <v>1341</v>
      </c>
      <c r="T4" s="55" t="s">
        <v>941</v>
      </c>
      <c r="U4" s="85" t="s">
        <v>1344</v>
      </c>
    </row>
    <row r="5" spans="1:21" x14ac:dyDescent="0.25">
      <c r="A5" s="77" t="s">
        <v>1324</v>
      </c>
      <c r="B5" s="61">
        <v>43116</v>
      </c>
      <c r="C5" s="79" t="s">
        <v>1325</v>
      </c>
      <c r="D5" s="74">
        <v>160000</v>
      </c>
      <c r="E5" s="74" t="s">
        <v>1327</v>
      </c>
      <c r="F5" s="55">
        <v>17</v>
      </c>
      <c r="G5" s="55" t="s">
        <v>1327</v>
      </c>
      <c r="H5" s="55">
        <v>1759</v>
      </c>
      <c r="I5" s="80" t="s">
        <v>1327</v>
      </c>
      <c r="J5" s="55">
        <v>2</v>
      </c>
      <c r="K5" s="81" t="s">
        <v>1327</v>
      </c>
      <c r="L5" s="58">
        <v>2</v>
      </c>
      <c r="M5" s="58" t="s">
        <v>1339</v>
      </c>
      <c r="N5" s="58" t="s">
        <v>1335</v>
      </c>
      <c r="O5" s="82" t="s">
        <v>1341</v>
      </c>
      <c r="P5" s="59">
        <v>31</v>
      </c>
      <c r="Q5" s="83" t="s">
        <v>1341</v>
      </c>
      <c r="R5" s="55" t="s">
        <v>942</v>
      </c>
      <c r="S5" s="84" t="s">
        <v>1341</v>
      </c>
      <c r="T5" s="55" t="s">
        <v>943</v>
      </c>
      <c r="U5" s="85" t="s">
        <v>1344</v>
      </c>
    </row>
    <row r="6" spans="1:21" x14ac:dyDescent="0.25">
      <c r="A6" s="77" t="s">
        <v>1324</v>
      </c>
      <c r="B6" s="61">
        <v>43116</v>
      </c>
      <c r="C6" s="79" t="s">
        <v>1325</v>
      </c>
      <c r="D6" s="74">
        <v>168000</v>
      </c>
      <c r="E6" s="74" t="s">
        <v>1327</v>
      </c>
      <c r="F6" s="55">
        <v>95</v>
      </c>
      <c r="G6" s="55" t="s">
        <v>1327</v>
      </c>
      <c r="H6" s="55">
        <v>800</v>
      </c>
      <c r="I6" s="80" t="s">
        <v>1327</v>
      </c>
      <c r="J6" s="55">
        <v>2</v>
      </c>
      <c r="K6" s="81" t="s">
        <v>1327</v>
      </c>
      <c r="L6" s="58">
        <v>2</v>
      </c>
      <c r="M6" s="58" t="s">
        <v>1339</v>
      </c>
      <c r="N6" s="58" t="s">
        <v>1336</v>
      </c>
      <c r="O6" s="82" t="s">
        <v>1341</v>
      </c>
      <c r="P6" s="59">
        <v>1913</v>
      </c>
      <c r="Q6" s="83" t="s">
        <v>1341</v>
      </c>
      <c r="R6" s="55" t="s">
        <v>580</v>
      </c>
      <c r="S6" s="84" t="s">
        <v>1341</v>
      </c>
      <c r="T6" s="55" t="s">
        <v>944</v>
      </c>
      <c r="U6" s="85" t="s">
        <v>1344</v>
      </c>
    </row>
    <row r="7" spans="1:21" x14ac:dyDescent="0.25">
      <c r="A7" s="77" t="s">
        <v>1324</v>
      </c>
      <c r="B7" s="61">
        <v>43122</v>
      </c>
      <c r="C7" s="79" t="s">
        <v>1325</v>
      </c>
      <c r="D7" s="74">
        <v>1000000</v>
      </c>
      <c r="E7" s="74" t="s">
        <v>1327</v>
      </c>
      <c r="F7" s="55">
        <v>90</v>
      </c>
      <c r="G7" s="55" t="s">
        <v>1327</v>
      </c>
      <c r="H7" s="55">
        <v>1876</v>
      </c>
      <c r="I7" s="80" t="s">
        <v>1327</v>
      </c>
      <c r="J7" s="55">
        <v>2</v>
      </c>
      <c r="K7" s="81" t="s">
        <v>1327</v>
      </c>
      <c r="L7" s="58">
        <v>2</v>
      </c>
      <c r="M7" s="58" t="s">
        <v>1339</v>
      </c>
      <c r="N7" s="58" t="s">
        <v>1335</v>
      </c>
      <c r="O7" s="82" t="s">
        <v>1341</v>
      </c>
      <c r="P7" s="59">
        <v>21858</v>
      </c>
      <c r="Q7" s="83" t="s">
        <v>1341</v>
      </c>
      <c r="R7" s="55" t="s">
        <v>945</v>
      </c>
      <c r="S7" s="84" t="s">
        <v>1341</v>
      </c>
      <c r="T7" s="55" t="s">
        <v>946</v>
      </c>
      <c r="U7" s="85" t="s">
        <v>1344</v>
      </c>
    </row>
    <row r="8" spans="1:21" x14ac:dyDescent="0.25">
      <c r="A8" s="77" t="s">
        <v>1324</v>
      </c>
      <c r="B8" s="61">
        <v>43123</v>
      </c>
      <c r="C8" s="79" t="s">
        <v>1325</v>
      </c>
      <c r="D8" s="74">
        <v>47000</v>
      </c>
      <c r="E8" s="74" t="s">
        <v>1327</v>
      </c>
      <c r="F8" s="55">
        <v>94</v>
      </c>
      <c r="G8" s="55" t="s">
        <v>1327</v>
      </c>
      <c r="H8" s="55">
        <f>10000*12.7083</f>
        <v>127083</v>
      </c>
      <c r="I8" s="80" t="s">
        <v>1327</v>
      </c>
      <c r="J8" s="55">
        <v>3</v>
      </c>
      <c r="K8" s="81" t="s">
        <v>1327</v>
      </c>
      <c r="L8" s="58">
        <v>1</v>
      </c>
      <c r="M8" s="58" t="s">
        <v>1339</v>
      </c>
      <c r="N8" s="58" t="s">
        <v>1335</v>
      </c>
      <c r="O8" s="82" t="s">
        <v>1341</v>
      </c>
      <c r="P8" s="59" t="s">
        <v>947</v>
      </c>
      <c r="Q8" s="83" t="s">
        <v>1341</v>
      </c>
      <c r="R8" s="55" t="s">
        <v>948</v>
      </c>
      <c r="S8" s="84" t="s">
        <v>1341</v>
      </c>
      <c r="T8" s="55" t="s">
        <v>949</v>
      </c>
      <c r="U8" s="85" t="s">
        <v>1344</v>
      </c>
    </row>
    <row r="9" spans="1:21" x14ac:dyDescent="0.25">
      <c r="A9" s="77" t="s">
        <v>1324</v>
      </c>
      <c r="B9" s="61">
        <v>43124</v>
      </c>
      <c r="C9" s="79" t="s">
        <v>1325</v>
      </c>
      <c r="D9" s="74">
        <v>200000</v>
      </c>
      <c r="E9" s="74" t="s">
        <v>1327</v>
      </c>
      <c r="F9" s="55">
        <v>118</v>
      </c>
      <c r="G9" s="55" t="s">
        <v>1327</v>
      </c>
      <c r="H9" s="55">
        <v>1597</v>
      </c>
      <c r="I9" s="80" t="s">
        <v>1327</v>
      </c>
      <c r="J9" s="55">
        <v>2</v>
      </c>
      <c r="K9" s="81" t="s">
        <v>1327</v>
      </c>
      <c r="L9" s="58">
        <v>2</v>
      </c>
      <c r="M9" s="58" t="s">
        <v>1339</v>
      </c>
      <c r="N9" s="58" t="s">
        <v>1335</v>
      </c>
      <c r="O9" s="82" t="s">
        <v>1341</v>
      </c>
      <c r="P9" s="59">
        <v>690</v>
      </c>
      <c r="Q9" s="83" t="s">
        <v>1341</v>
      </c>
      <c r="R9" s="55" t="s">
        <v>950</v>
      </c>
      <c r="S9" s="84" t="s">
        <v>1341</v>
      </c>
      <c r="T9" s="55" t="s">
        <v>951</v>
      </c>
      <c r="U9" s="85" t="s">
        <v>1344</v>
      </c>
    </row>
    <row r="10" spans="1:21" x14ac:dyDescent="0.25">
      <c r="A10" s="77" t="s">
        <v>1324</v>
      </c>
      <c r="B10" s="61">
        <v>43124</v>
      </c>
      <c r="C10" s="79" t="s">
        <v>1325</v>
      </c>
      <c r="D10" s="74">
        <v>240000</v>
      </c>
      <c r="E10" s="74" t="s">
        <v>1327</v>
      </c>
      <c r="F10" s="55">
        <v>4</v>
      </c>
      <c r="G10" s="55" t="s">
        <v>1327</v>
      </c>
      <c r="H10" s="55">
        <v>3789</v>
      </c>
      <c r="I10" s="80" t="s">
        <v>1327</v>
      </c>
      <c r="J10" s="55">
        <v>2</v>
      </c>
      <c r="K10" s="81" t="s">
        <v>1327</v>
      </c>
      <c r="L10" s="58">
        <v>2</v>
      </c>
      <c r="M10" s="58" t="s">
        <v>1339</v>
      </c>
      <c r="N10" s="58" t="s">
        <v>1335</v>
      </c>
      <c r="O10" s="82" t="s">
        <v>1341</v>
      </c>
      <c r="P10" s="59">
        <v>2128</v>
      </c>
      <c r="Q10" s="83" t="s">
        <v>1341</v>
      </c>
      <c r="R10" s="55" t="s">
        <v>952</v>
      </c>
      <c r="S10" s="84" t="s">
        <v>1341</v>
      </c>
      <c r="T10" s="55" t="s">
        <v>953</v>
      </c>
      <c r="U10" s="85" t="s">
        <v>1344</v>
      </c>
    </row>
    <row r="11" spans="1:21" x14ac:dyDescent="0.25">
      <c r="A11" s="77" t="s">
        <v>1324</v>
      </c>
      <c r="B11" s="61">
        <v>43124</v>
      </c>
      <c r="C11" s="79" t="s">
        <v>1325</v>
      </c>
      <c r="D11" s="74">
        <v>0</v>
      </c>
      <c r="E11" s="74" t="s">
        <v>1327</v>
      </c>
      <c r="F11" s="55">
        <v>14</v>
      </c>
      <c r="G11" s="55" t="s">
        <v>1327</v>
      </c>
      <c r="H11" s="55">
        <v>3600</v>
      </c>
      <c r="I11" s="80" t="s">
        <v>1327</v>
      </c>
      <c r="J11" s="55">
        <v>2</v>
      </c>
      <c r="K11" s="81" t="s">
        <v>1327</v>
      </c>
      <c r="L11" s="58">
        <v>1</v>
      </c>
      <c r="M11" s="58" t="s">
        <v>1339</v>
      </c>
      <c r="N11" s="58" t="s">
        <v>1335</v>
      </c>
      <c r="O11" s="82" t="s">
        <v>1341</v>
      </c>
      <c r="P11" s="59">
        <v>305</v>
      </c>
      <c r="Q11" s="83" t="s">
        <v>1341</v>
      </c>
      <c r="R11" s="55" t="s">
        <v>505</v>
      </c>
      <c r="S11" s="84" t="s">
        <v>1341</v>
      </c>
      <c r="T11" s="55" t="s">
        <v>954</v>
      </c>
      <c r="U11" s="85" t="s">
        <v>1344</v>
      </c>
    </row>
    <row r="12" spans="1:21" x14ac:dyDescent="0.25">
      <c r="A12" s="77" t="s">
        <v>1324</v>
      </c>
      <c r="B12" s="61">
        <v>43126</v>
      </c>
      <c r="C12" s="79" t="s">
        <v>1325</v>
      </c>
      <c r="D12" s="74">
        <v>490000</v>
      </c>
      <c r="E12" s="74" t="s">
        <v>1327</v>
      </c>
      <c r="F12" s="55">
        <v>90</v>
      </c>
      <c r="G12" s="55" t="s">
        <v>1327</v>
      </c>
      <c r="H12" s="55">
        <v>1365</v>
      </c>
      <c r="I12" s="80" t="s">
        <v>1327</v>
      </c>
      <c r="J12" s="55">
        <v>2</v>
      </c>
      <c r="K12" s="81" t="s">
        <v>1327</v>
      </c>
      <c r="L12" s="58">
        <v>2</v>
      </c>
      <c r="M12" s="58" t="s">
        <v>1339</v>
      </c>
      <c r="N12" s="58" t="s">
        <v>1335</v>
      </c>
      <c r="O12" s="82" t="s">
        <v>1341</v>
      </c>
      <c r="P12" s="59">
        <v>17321</v>
      </c>
      <c r="Q12" s="83" t="s">
        <v>1341</v>
      </c>
      <c r="R12" s="55" t="s">
        <v>955</v>
      </c>
      <c r="S12" s="84" t="s">
        <v>1341</v>
      </c>
      <c r="T12" s="55" t="s">
        <v>956</v>
      </c>
      <c r="U12" s="85" t="s">
        <v>1344</v>
      </c>
    </row>
    <row r="13" spans="1:21" x14ac:dyDescent="0.25">
      <c r="A13" s="77" t="s">
        <v>1324</v>
      </c>
      <c r="B13" s="61">
        <v>43129</v>
      </c>
      <c r="C13" s="79" t="s">
        <v>1325</v>
      </c>
      <c r="D13" s="74">
        <v>50000</v>
      </c>
      <c r="E13" s="74" t="s">
        <v>1327</v>
      </c>
      <c r="F13" s="55">
        <v>90</v>
      </c>
      <c r="G13" s="55" t="s">
        <v>1327</v>
      </c>
      <c r="H13" s="55">
        <v>273</v>
      </c>
      <c r="I13" s="80" t="s">
        <v>1327</v>
      </c>
      <c r="J13" s="55">
        <v>2</v>
      </c>
      <c r="K13" s="81" t="s">
        <v>1327</v>
      </c>
      <c r="L13" s="58">
        <v>1</v>
      </c>
      <c r="M13" s="58" t="s">
        <v>1339</v>
      </c>
      <c r="N13" s="58" t="s">
        <v>1337</v>
      </c>
      <c r="O13" s="82" t="s">
        <v>1341</v>
      </c>
      <c r="P13" s="59">
        <v>11553</v>
      </c>
      <c r="Q13" s="83" t="s">
        <v>1341</v>
      </c>
      <c r="R13" s="55" t="s">
        <v>957</v>
      </c>
      <c r="S13" s="84" t="s">
        <v>1341</v>
      </c>
      <c r="T13" s="55" t="s">
        <v>958</v>
      </c>
      <c r="U13" s="85" t="s">
        <v>1344</v>
      </c>
    </row>
    <row r="14" spans="1:21" x14ac:dyDescent="0.25">
      <c r="A14" s="77" t="s">
        <v>1324</v>
      </c>
      <c r="B14" s="61">
        <v>43129</v>
      </c>
      <c r="C14" s="79" t="s">
        <v>1325</v>
      </c>
      <c r="D14" s="74">
        <v>950000</v>
      </c>
      <c r="E14" s="74" t="s">
        <v>1327</v>
      </c>
      <c r="F14" s="55">
        <v>25</v>
      </c>
      <c r="G14" s="55" t="s">
        <v>1327</v>
      </c>
      <c r="H14" s="55">
        <v>974</v>
      </c>
      <c r="I14" s="80" t="s">
        <v>1327</v>
      </c>
      <c r="J14" s="55">
        <v>1</v>
      </c>
      <c r="K14" s="81" t="s">
        <v>1327</v>
      </c>
      <c r="L14" s="58">
        <v>2</v>
      </c>
      <c r="M14" s="58" t="s">
        <v>1339</v>
      </c>
      <c r="N14" s="58" t="s">
        <v>1335</v>
      </c>
      <c r="O14" s="82" t="s">
        <v>1341</v>
      </c>
      <c r="P14" s="59">
        <v>2285</v>
      </c>
      <c r="Q14" s="83" t="s">
        <v>1341</v>
      </c>
      <c r="R14" s="55" t="s">
        <v>959</v>
      </c>
      <c r="S14" s="84" t="s">
        <v>1341</v>
      </c>
      <c r="T14" s="55" t="s">
        <v>960</v>
      </c>
      <c r="U14" s="85" t="s">
        <v>1344</v>
      </c>
    </row>
    <row r="15" spans="1:21" x14ac:dyDescent="0.25">
      <c r="A15" s="77" t="s">
        <v>1324</v>
      </c>
      <c r="B15" s="61">
        <v>43129</v>
      </c>
      <c r="C15" s="79" t="s">
        <v>1325</v>
      </c>
      <c r="D15" s="74">
        <v>250000</v>
      </c>
      <c r="E15" s="74" t="s">
        <v>1327</v>
      </c>
      <c r="F15" s="55">
        <v>90</v>
      </c>
      <c r="G15" s="55" t="s">
        <v>1327</v>
      </c>
      <c r="H15" s="55">
        <v>3756</v>
      </c>
      <c r="I15" s="80" t="s">
        <v>1327</v>
      </c>
      <c r="J15" s="55">
        <v>2</v>
      </c>
      <c r="K15" s="81" t="s">
        <v>1327</v>
      </c>
      <c r="L15" s="58">
        <v>2</v>
      </c>
      <c r="M15" s="58" t="s">
        <v>1339</v>
      </c>
      <c r="N15" s="58" t="s">
        <v>1335</v>
      </c>
      <c r="O15" s="82" t="s">
        <v>1341</v>
      </c>
      <c r="P15" s="59">
        <v>1094</v>
      </c>
      <c r="Q15" s="83" t="s">
        <v>1341</v>
      </c>
      <c r="R15" s="55" t="s">
        <v>961</v>
      </c>
      <c r="S15" s="84" t="s">
        <v>1341</v>
      </c>
      <c r="T15" s="55" t="s">
        <v>962</v>
      </c>
      <c r="U15" s="85" t="s">
        <v>1344</v>
      </c>
    </row>
    <row r="16" spans="1:21" x14ac:dyDescent="0.25">
      <c r="A16" s="77" t="s">
        <v>1324</v>
      </c>
      <c r="B16" s="61">
        <v>43130</v>
      </c>
      <c r="C16" s="79" t="s">
        <v>1325</v>
      </c>
      <c r="D16" s="74">
        <v>176000</v>
      </c>
      <c r="E16" s="74" t="s">
        <v>1327</v>
      </c>
      <c r="F16" s="55">
        <v>4</v>
      </c>
      <c r="G16" s="55" t="s">
        <v>1327</v>
      </c>
      <c r="H16" s="55">
        <f>10000*17.2163</f>
        <v>172163</v>
      </c>
      <c r="I16" s="80" t="s">
        <v>1327</v>
      </c>
      <c r="J16" s="55">
        <v>3</v>
      </c>
      <c r="K16" s="81" t="s">
        <v>1327</v>
      </c>
      <c r="L16" s="58">
        <v>1</v>
      </c>
      <c r="M16" s="58" t="s">
        <v>1339</v>
      </c>
      <c r="N16" s="58" t="s">
        <v>1335</v>
      </c>
      <c r="O16" s="82" t="s">
        <v>1341</v>
      </c>
      <c r="P16" s="59" t="s">
        <v>963</v>
      </c>
      <c r="Q16" s="83" t="s">
        <v>1341</v>
      </c>
      <c r="R16" s="55" t="s">
        <v>483</v>
      </c>
      <c r="S16" s="84" t="s">
        <v>1341</v>
      </c>
      <c r="T16" s="55" t="s">
        <v>964</v>
      </c>
      <c r="U16" s="85" t="s">
        <v>1344</v>
      </c>
    </row>
    <row r="17" spans="1:21" x14ac:dyDescent="0.25">
      <c r="A17" s="77" t="s">
        <v>1324</v>
      </c>
      <c r="B17" s="61">
        <v>43130</v>
      </c>
      <c r="C17" s="79" t="s">
        <v>1325</v>
      </c>
      <c r="D17" s="74">
        <v>60000</v>
      </c>
      <c r="E17" s="74" t="s">
        <v>1327</v>
      </c>
      <c r="F17" s="55">
        <v>4</v>
      </c>
      <c r="G17" s="55" t="s">
        <v>1327</v>
      </c>
      <c r="H17" s="55">
        <v>448</v>
      </c>
      <c r="I17" s="80" t="s">
        <v>1327</v>
      </c>
      <c r="J17" s="55">
        <v>2</v>
      </c>
      <c r="K17" s="81" t="s">
        <v>1327</v>
      </c>
      <c r="L17" s="58">
        <v>1</v>
      </c>
      <c r="M17" s="58" t="s">
        <v>1339</v>
      </c>
      <c r="N17" s="58" t="s">
        <v>1337</v>
      </c>
      <c r="O17" s="82" t="s">
        <v>1341</v>
      </c>
      <c r="P17" s="59">
        <v>653</v>
      </c>
      <c r="Q17" s="83" t="s">
        <v>1341</v>
      </c>
      <c r="R17" s="55" t="s">
        <v>166</v>
      </c>
      <c r="S17" s="84" t="s">
        <v>1341</v>
      </c>
      <c r="T17" s="55" t="s">
        <v>965</v>
      </c>
      <c r="U17" s="85" t="s">
        <v>1344</v>
      </c>
    </row>
    <row r="18" spans="1:21" x14ac:dyDescent="0.25">
      <c r="A18" s="77" t="s">
        <v>1324</v>
      </c>
      <c r="B18" s="61">
        <v>43130</v>
      </c>
      <c r="C18" s="79" t="s">
        <v>1325</v>
      </c>
      <c r="D18" s="74">
        <v>80000</v>
      </c>
      <c r="E18" s="74" t="s">
        <v>1327</v>
      </c>
      <c r="F18" s="55">
        <v>96</v>
      </c>
      <c r="G18" s="55" t="s">
        <v>1327</v>
      </c>
      <c r="H18" s="55">
        <v>1278</v>
      </c>
      <c r="I18" s="80" t="s">
        <v>1327</v>
      </c>
      <c r="J18" s="55">
        <v>2</v>
      </c>
      <c r="K18" s="81" t="s">
        <v>1327</v>
      </c>
      <c r="L18" s="58">
        <v>2</v>
      </c>
      <c r="M18" s="58" t="s">
        <v>1339</v>
      </c>
      <c r="N18" s="58" t="s">
        <v>1335</v>
      </c>
      <c r="O18" s="82" t="s">
        <v>1341</v>
      </c>
      <c r="P18" s="59">
        <v>139</v>
      </c>
      <c r="Q18" s="83" t="s">
        <v>1341</v>
      </c>
      <c r="R18" s="55" t="s">
        <v>966</v>
      </c>
      <c r="S18" s="84" t="s">
        <v>1341</v>
      </c>
      <c r="T18" s="55" t="s">
        <v>967</v>
      </c>
      <c r="U18" s="85" t="s">
        <v>1344</v>
      </c>
    </row>
    <row r="19" spans="1:21" x14ac:dyDescent="0.25">
      <c r="A19" s="77" t="s">
        <v>1324</v>
      </c>
      <c r="B19" s="61">
        <v>43131</v>
      </c>
      <c r="C19" s="79" t="s">
        <v>1325</v>
      </c>
      <c r="D19" s="74">
        <v>150000</v>
      </c>
      <c r="E19" s="74" t="s">
        <v>1327</v>
      </c>
      <c r="F19" s="55">
        <v>90</v>
      </c>
      <c r="G19" s="55" t="s">
        <v>1327</v>
      </c>
      <c r="H19" s="55">
        <v>2487</v>
      </c>
      <c r="I19" s="80" t="s">
        <v>1327</v>
      </c>
      <c r="J19" s="55">
        <v>2</v>
      </c>
      <c r="K19" s="81" t="s">
        <v>1327</v>
      </c>
      <c r="L19" s="58">
        <v>2</v>
      </c>
      <c r="M19" s="58" t="s">
        <v>1339</v>
      </c>
      <c r="N19" s="58" t="s">
        <v>1335</v>
      </c>
      <c r="O19" s="82" t="s">
        <v>1341</v>
      </c>
      <c r="P19" s="59">
        <v>37540</v>
      </c>
      <c r="Q19" s="83" t="s">
        <v>1341</v>
      </c>
      <c r="R19" s="55" t="s">
        <v>968</v>
      </c>
      <c r="S19" s="84" t="s">
        <v>1341</v>
      </c>
      <c r="T19" s="55" t="s">
        <v>969</v>
      </c>
      <c r="U19" s="85" t="s">
        <v>1344</v>
      </c>
    </row>
    <row r="20" spans="1:21" x14ac:dyDescent="0.25">
      <c r="A20" s="77" t="s">
        <v>1324</v>
      </c>
      <c r="B20" s="61">
        <v>43131</v>
      </c>
      <c r="C20" s="79" t="s">
        <v>1325</v>
      </c>
      <c r="D20" s="74">
        <v>200000</v>
      </c>
      <c r="E20" s="74" t="s">
        <v>1327</v>
      </c>
      <c r="F20" s="55">
        <v>5</v>
      </c>
      <c r="G20" s="55" t="s">
        <v>1327</v>
      </c>
      <c r="H20" s="55">
        <f>10000*14.5841</f>
        <v>145841</v>
      </c>
      <c r="I20" s="80" t="s">
        <v>1327</v>
      </c>
      <c r="J20" s="55">
        <v>3</v>
      </c>
      <c r="K20" s="81" t="s">
        <v>1327</v>
      </c>
      <c r="L20" s="58">
        <v>1</v>
      </c>
      <c r="M20" s="58" t="s">
        <v>1339</v>
      </c>
      <c r="N20" s="58" t="s">
        <v>1335</v>
      </c>
      <c r="O20" s="82" t="s">
        <v>1341</v>
      </c>
      <c r="P20" s="59" t="s">
        <v>970</v>
      </c>
      <c r="Q20" s="83" t="s">
        <v>1341</v>
      </c>
      <c r="R20" s="55" t="s">
        <v>971</v>
      </c>
      <c r="S20" s="84" t="s">
        <v>1341</v>
      </c>
      <c r="T20" s="55" t="s">
        <v>972</v>
      </c>
      <c r="U20" s="85" t="s">
        <v>1344</v>
      </c>
    </row>
    <row r="21" spans="1:21" x14ac:dyDescent="0.25">
      <c r="A21" s="77" t="s">
        <v>1324</v>
      </c>
      <c r="B21" s="61">
        <v>43131</v>
      </c>
      <c r="C21" s="79" t="s">
        <v>1325</v>
      </c>
      <c r="D21" s="74">
        <v>350000</v>
      </c>
      <c r="E21" s="74" t="s">
        <v>1327</v>
      </c>
      <c r="F21" s="55">
        <v>90</v>
      </c>
      <c r="G21" s="55" t="s">
        <v>1327</v>
      </c>
      <c r="H21" s="55">
        <v>874</v>
      </c>
      <c r="I21" s="80" t="s">
        <v>1327</v>
      </c>
      <c r="J21" s="55">
        <v>2</v>
      </c>
      <c r="K21" s="81" t="s">
        <v>1327</v>
      </c>
      <c r="L21" s="58">
        <v>2</v>
      </c>
      <c r="M21" s="58" t="s">
        <v>1339</v>
      </c>
      <c r="N21" s="58" t="s">
        <v>1335</v>
      </c>
      <c r="O21" s="82" t="s">
        <v>1341</v>
      </c>
      <c r="P21" s="59">
        <v>820</v>
      </c>
      <c r="Q21" s="83" t="s">
        <v>1341</v>
      </c>
      <c r="R21" s="55" t="s">
        <v>973</v>
      </c>
      <c r="S21" s="84" t="s">
        <v>1341</v>
      </c>
      <c r="T21" s="55" t="s">
        <v>974</v>
      </c>
      <c r="U21" s="85" t="s">
        <v>1344</v>
      </c>
    </row>
    <row r="22" spans="1:21" x14ac:dyDescent="0.25">
      <c r="A22" s="77" t="s">
        <v>1324</v>
      </c>
      <c r="B22" s="61">
        <v>43131</v>
      </c>
      <c r="C22" s="79" t="s">
        <v>1325</v>
      </c>
      <c r="D22" s="74">
        <v>103000</v>
      </c>
      <c r="E22" s="74" t="s">
        <v>1327</v>
      </c>
      <c r="F22" s="55">
        <v>8</v>
      </c>
      <c r="G22" s="55" t="s">
        <v>1327</v>
      </c>
      <c r="H22" s="55">
        <v>2083</v>
      </c>
      <c r="I22" s="80" t="s">
        <v>1327</v>
      </c>
      <c r="J22" s="55">
        <v>2</v>
      </c>
      <c r="K22" s="81" t="s">
        <v>1327</v>
      </c>
      <c r="L22" s="58">
        <v>2</v>
      </c>
      <c r="M22" s="58" t="s">
        <v>1339</v>
      </c>
      <c r="N22" s="58" t="s">
        <v>1335</v>
      </c>
      <c r="O22" s="82" t="s">
        <v>1341</v>
      </c>
      <c r="P22" s="59">
        <v>1600</v>
      </c>
      <c r="Q22" s="83" t="s">
        <v>1341</v>
      </c>
      <c r="R22" s="55" t="s">
        <v>975</v>
      </c>
      <c r="S22" s="84" t="s">
        <v>1341</v>
      </c>
      <c r="T22" s="55" t="s">
        <v>976</v>
      </c>
      <c r="U22" s="85" t="s">
        <v>1344</v>
      </c>
    </row>
    <row r="23" spans="1:21" x14ac:dyDescent="0.25">
      <c r="A23" s="77" t="s">
        <v>1324</v>
      </c>
      <c r="B23" s="61">
        <v>43133</v>
      </c>
      <c r="C23" s="79" t="s">
        <v>1325</v>
      </c>
      <c r="D23" s="74">
        <v>60000</v>
      </c>
      <c r="E23" s="74" t="s">
        <v>1327</v>
      </c>
      <c r="F23" s="55">
        <v>90</v>
      </c>
      <c r="G23" s="55" t="s">
        <v>1327</v>
      </c>
      <c r="H23" s="55">
        <v>1382</v>
      </c>
      <c r="I23" s="80" t="s">
        <v>1327</v>
      </c>
      <c r="J23" s="55">
        <v>2</v>
      </c>
      <c r="K23" s="81" t="s">
        <v>1327</v>
      </c>
      <c r="L23" s="58">
        <v>1</v>
      </c>
      <c r="M23" s="58" t="s">
        <v>1339</v>
      </c>
      <c r="N23" s="58" t="s">
        <v>1335</v>
      </c>
      <c r="O23" s="82" t="s">
        <v>1341</v>
      </c>
      <c r="P23" s="59">
        <v>24136</v>
      </c>
      <c r="Q23" s="83" t="s">
        <v>1341</v>
      </c>
      <c r="R23" s="55" t="s">
        <v>977</v>
      </c>
      <c r="S23" s="84" t="s">
        <v>1341</v>
      </c>
      <c r="T23" s="55" t="s">
        <v>978</v>
      </c>
      <c r="U23" s="85" t="s">
        <v>1344</v>
      </c>
    </row>
    <row r="24" spans="1:21" x14ac:dyDescent="0.25">
      <c r="A24" s="77" t="s">
        <v>1324</v>
      </c>
      <c r="B24" s="61">
        <v>43133</v>
      </c>
      <c r="C24" s="79" t="s">
        <v>1325</v>
      </c>
      <c r="D24" s="74">
        <v>160000</v>
      </c>
      <c r="E24" s="74" t="s">
        <v>1327</v>
      </c>
      <c r="F24" s="55">
        <v>14</v>
      </c>
      <c r="G24" s="55" t="s">
        <v>1327</v>
      </c>
      <c r="H24" s="55">
        <v>1794</v>
      </c>
      <c r="I24" s="80" t="s">
        <v>1327</v>
      </c>
      <c r="J24" s="55">
        <v>2</v>
      </c>
      <c r="K24" s="81" t="s">
        <v>1327</v>
      </c>
      <c r="L24" s="58">
        <v>2</v>
      </c>
      <c r="M24" s="58" t="s">
        <v>1339</v>
      </c>
      <c r="N24" s="58" t="s">
        <v>1335</v>
      </c>
      <c r="O24" s="82" t="s">
        <v>1341</v>
      </c>
      <c r="P24" s="59">
        <v>20740</v>
      </c>
      <c r="Q24" s="83" t="s">
        <v>1341</v>
      </c>
      <c r="R24" s="55" t="s">
        <v>979</v>
      </c>
      <c r="S24" s="84" t="s">
        <v>1341</v>
      </c>
      <c r="T24" s="55" t="s">
        <v>980</v>
      </c>
      <c r="U24" s="85" t="s">
        <v>1344</v>
      </c>
    </row>
    <row r="25" spans="1:21" x14ac:dyDescent="0.25">
      <c r="A25" s="77" t="s">
        <v>1324</v>
      </c>
      <c r="B25" s="61">
        <v>43133</v>
      </c>
      <c r="C25" s="79" t="s">
        <v>1325</v>
      </c>
      <c r="D25" s="74">
        <v>130000</v>
      </c>
      <c r="E25" s="74" t="s">
        <v>1327</v>
      </c>
      <c r="F25" s="55">
        <v>4</v>
      </c>
      <c r="G25" s="55" t="s">
        <v>1327</v>
      </c>
      <c r="H25" s="55">
        <v>1587</v>
      </c>
      <c r="I25" s="80" t="s">
        <v>1327</v>
      </c>
      <c r="J25" s="55">
        <v>2</v>
      </c>
      <c r="K25" s="81" t="s">
        <v>1327</v>
      </c>
      <c r="L25" s="58">
        <v>2</v>
      </c>
      <c r="M25" s="58" t="s">
        <v>1339</v>
      </c>
      <c r="N25" s="58" t="s">
        <v>1335</v>
      </c>
      <c r="O25" s="82" t="s">
        <v>1341</v>
      </c>
      <c r="P25" s="59">
        <v>24031</v>
      </c>
      <c r="Q25" s="83" t="s">
        <v>1341</v>
      </c>
      <c r="R25" s="55" t="s">
        <v>981</v>
      </c>
      <c r="S25" s="84" t="s">
        <v>1341</v>
      </c>
      <c r="T25" s="55" t="s">
        <v>383</v>
      </c>
      <c r="U25" s="85" t="s">
        <v>1344</v>
      </c>
    </row>
    <row r="26" spans="1:21" x14ac:dyDescent="0.25">
      <c r="A26" s="77" t="s">
        <v>1324</v>
      </c>
      <c r="B26" s="61">
        <v>43133</v>
      </c>
      <c r="C26" s="79" t="s">
        <v>1325</v>
      </c>
      <c r="D26" s="74">
        <v>221000</v>
      </c>
      <c r="E26" s="74" t="s">
        <v>1327</v>
      </c>
      <c r="F26" s="55">
        <v>9</v>
      </c>
      <c r="G26" s="55" t="s">
        <v>1327</v>
      </c>
      <c r="H26" s="55">
        <v>880</v>
      </c>
      <c r="I26" s="80" t="s">
        <v>1327</v>
      </c>
      <c r="J26" s="55">
        <v>2</v>
      </c>
      <c r="K26" s="81" t="s">
        <v>1327</v>
      </c>
      <c r="L26" s="58">
        <v>2</v>
      </c>
      <c r="M26" s="58" t="s">
        <v>1339</v>
      </c>
      <c r="N26" s="58" t="s">
        <v>1335</v>
      </c>
      <c r="O26" s="82" t="s">
        <v>1341</v>
      </c>
      <c r="P26" s="59">
        <v>19</v>
      </c>
      <c r="Q26" s="83" t="s">
        <v>1341</v>
      </c>
      <c r="R26" s="55" t="s">
        <v>982</v>
      </c>
      <c r="S26" s="84" t="s">
        <v>1341</v>
      </c>
      <c r="T26" s="55" t="s">
        <v>983</v>
      </c>
      <c r="U26" s="85" t="s">
        <v>1344</v>
      </c>
    </row>
    <row r="27" spans="1:21" x14ac:dyDescent="0.25">
      <c r="A27" s="77" t="s">
        <v>1324</v>
      </c>
      <c r="B27" s="61">
        <v>43133</v>
      </c>
      <c r="C27" s="79" t="s">
        <v>1325</v>
      </c>
      <c r="D27" s="74">
        <v>240000</v>
      </c>
      <c r="E27" s="74" t="s">
        <v>1327</v>
      </c>
      <c r="F27" s="55">
        <v>4</v>
      </c>
      <c r="G27" s="55" t="s">
        <v>1327</v>
      </c>
      <c r="H27" s="55">
        <v>4572</v>
      </c>
      <c r="I27" s="80" t="s">
        <v>1327</v>
      </c>
      <c r="J27" s="55">
        <v>2</v>
      </c>
      <c r="K27" s="81" t="s">
        <v>1327</v>
      </c>
      <c r="L27" s="58">
        <v>2</v>
      </c>
      <c r="M27" s="58" t="s">
        <v>1339</v>
      </c>
      <c r="N27" s="58" t="s">
        <v>1335</v>
      </c>
      <c r="O27" s="82" t="s">
        <v>1341</v>
      </c>
      <c r="P27" s="59">
        <v>2129</v>
      </c>
      <c r="Q27" s="83" t="s">
        <v>1341</v>
      </c>
      <c r="R27" s="55" t="s">
        <v>952</v>
      </c>
      <c r="S27" s="84" t="s">
        <v>1341</v>
      </c>
      <c r="T27" s="55" t="s">
        <v>953</v>
      </c>
      <c r="U27" s="85" t="s">
        <v>1344</v>
      </c>
    </row>
    <row r="28" spans="1:21" x14ac:dyDescent="0.25">
      <c r="A28" s="77" t="s">
        <v>1324</v>
      </c>
      <c r="B28" s="61">
        <v>43133</v>
      </c>
      <c r="C28" s="79" t="s">
        <v>1325</v>
      </c>
      <c r="D28" s="74">
        <v>375000</v>
      </c>
      <c r="E28" s="74" t="s">
        <v>1327</v>
      </c>
      <c r="F28" s="55">
        <v>95</v>
      </c>
      <c r="G28" s="55" t="s">
        <v>1327</v>
      </c>
      <c r="H28" s="55">
        <v>800</v>
      </c>
      <c r="I28" s="80" t="s">
        <v>1327</v>
      </c>
      <c r="J28" s="55">
        <v>2</v>
      </c>
      <c r="K28" s="81" t="s">
        <v>1327</v>
      </c>
      <c r="L28" s="58">
        <v>2</v>
      </c>
      <c r="M28" s="58" t="s">
        <v>1339</v>
      </c>
      <c r="N28" s="58" t="s">
        <v>1336</v>
      </c>
      <c r="O28" s="82" t="s">
        <v>1341</v>
      </c>
      <c r="P28" s="59">
        <v>2372</v>
      </c>
      <c r="Q28" s="83" t="s">
        <v>1341</v>
      </c>
      <c r="R28" s="55" t="s">
        <v>984</v>
      </c>
      <c r="S28" s="84" t="s">
        <v>1341</v>
      </c>
      <c r="T28" s="55" t="s">
        <v>985</v>
      </c>
      <c r="U28" s="85" t="s">
        <v>1344</v>
      </c>
    </row>
    <row r="29" spans="1:21" x14ac:dyDescent="0.25">
      <c r="A29" s="77" t="s">
        <v>1324</v>
      </c>
      <c r="B29" s="61">
        <v>43133</v>
      </c>
      <c r="C29" s="79" t="s">
        <v>1325</v>
      </c>
      <c r="D29" s="74">
        <v>495000</v>
      </c>
      <c r="E29" s="74" t="s">
        <v>1327</v>
      </c>
      <c r="F29" s="55">
        <v>95</v>
      </c>
      <c r="G29" s="55" t="s">
        <v>1327</v>
      </c>
      <c r="H29" s="55">
        <v>797</v>
      </c>
      <c r="I29" s="80" t="s">
        <v>1327</v>
      </c>
      <c r="J29" s="55">
        <v>2</v>
      </c>
      <c r="K29" s="81" t="s">
        <v>1327</v>
      </c>
      <c r="L29" s="58">
        <v>2</v>
      </c>
      <c r="M29" s="58" t="s">
        <v>1339</v>
      </c>
      <c r="N29" s="58" t="s">
        <v>1336</v>
      </c>
      <c r="O29" s="82" t="s">
        <v>1341</v>
      </c>
      <c r="P29" s="59">
        <v>3013</v>
      </c>
      <c r="Q29" s="83" t="s">
        <v>1341</v>
      </c>
      <c r="R29" s="55" t="s">
        <v>986</v>
      </c>
      <c r="S29" s="84" t="s">
        <v>1341</v>
      </c>
      <c r="T29" s="55" t="s">
        <v>987</v>
      </c>
      <c r="U29" s="85" t="s">
        <v>1344</v>
      </c>
    </row>
    <row r="30" spans="1:21" x14ac:dyDescent="0.25">
      <c r="A30" s="77" t="s">
        <v>1324</v>
      </c>
      <c r="B30" s="61">
        <v>43139</v>
      </c>
      <c r="C30" s="79" t="s">
        <v>1325</v>
      </c>
      <c r="D30" s="74">
        <v>80000</v>
      </c>
      <c r="E30" s="74" t="s">
        <v>1327</v>
      </c>
      <c r="F30" s="55">
        <v>129</v>
      </c>
      <c r="G30" s="55" t="s">
        <v>1327</v>
      </c>
      <c r="H30" s="55">
        <v>1202</v>
      </c>
      <c r="I30" s="80" t="s">
        <v>1327</v>
      </c>
      <c r="J30" s="55">
        <v>2</v>
      </c>
      <c r="K30" s="81" t="s">
        <v>1327</v>
      </c>
      <c r="L30" s="58">
        <v>2</v>
      </c>
      <c r="M30" s="58" t="s">
        <v>1339</v>
      </c>
      <c r="N30" s="58" t="s">
        <v>1335</v>
      </c>
      <c r="O30" s="82" t="s">
        <v>1341</v>
      </c>
      <c r="P30" s="59">
        <v>6</v>
      </c>
      <c r="Q30" s="83" t="s">
        <v>1341</v>
      </c>
      <c r="R30" s="55" t="s">
        <v>483</v>
      </c>
      <c r="S30" s="84" t="s">
        <v>1341</v>
      </c>
      <c r="T30" s="55" t="s">
        <v>983</v>
      </c>
      <c r="U30" s="85" t="s">
        <v>1344</v>
      </c>
    </row>
    <row r="31" spans="1:21" x14ac:dyDescent="0.25">
      <c r="A31" s="77" t="s">
        <v>1324</v>
      </c>
      <c r="B31" s="61">
        <v>43139</v>
      </c>
      <c r="C31" s="79" t="s">
        <v>1325</v>
      </c>
      <c r="D31" s="74">
        <v>150000</v>
      </c>
      <c r="E31" s="74" t="s">
        <v>1327</v>
      </c>
      <c r="F31" s="55">
        <v>130</v>
      </c>
      <c r="G31" s="55" t="s">
        <v>1327</v>
      </c>
      <c r="H31" s="55">
        <f>10000*2.3249</f>
        <v>23249</v>
      </c>
      <c r="I31" s="80" t="s">
        <v>1327</v>
      </c>
      <c r="J31" s="55">
        <v>3</v>
      </c>
      <c r="K31" s="81" t="s">
        <v>1327</v>
      </c>
      <c r="L31" s="58">
        <v>1</v>
      </c>
      <c r="M31" s="58" t="s">
        <v>1339</v>
      </c>
      <c r="N31" s="58" t="s">
        <v>1335</v>
      </c>
      <c r="O31" s="82" t="s">
        <v>1341</v>
      </c>
      <c r="P31" s="59" t="s">
        <v>989</v>
      </c>
      <c r="Q31" s="83" t="s">
        <v>1341</v>
      </c>
      <c r="R31" s="55" t="s">
        <v>990</v>
      </c>
      <c r="S31" s="84" t="s">
        <v>1341</v>
      </c>
      <c r="T31" s="55" t="s">
        <v>991</v>
      </c>
      <c r="U31" s="85" t="s">
        <v>1344</v>
      </c>
    </row>
    <row r="32" spans="1:21" x14ac:dyDescent="0.25">
      <c r="A32" s="77" t="s">
        <v>1324</v>
      </c>
      <c r="B32" s="61">
        <v>43140</v>
      </c>
      <c r="C32" s="79" t="s">
        <v>1325</v>
      </c>
      <c r="D32" s="74">
        <v>74000</v>
      </c>
      <c r="E32" s="74" t="s">
        <v>1327</v>
      </c>
      <c r="F32" s="55">
        <v>92</v>
      </c>
      <c r="G32" s="55" t="s">
        <v>1327</v>
      </c>
      <c r="H32" s="55">
        <v>771</v>
      </c>
      <c r="I32" s="80" t="s">
        <v>1327</v>
      </c>
      <c r="J32" s="55">
        <v>2</v>
      </c>
      <c r="K32" s="81" t="s">
        <v>1327</v>
      </c>
      <c r="L32" s="58">
        <v>2</v>
      </c>
      <c r="M32" s="58" t="s">
        <v>1339</v>
      </c>
      <c r="N32" s="58" t="s">
        <v>1336</v>
      </c>
      <c r="O32" s="82" t="s">
        <v>1341</v>
      </c>
      <c r="P32" s="59">
        <v>6690</v>
      </c>
      <c r="Q32" s="83" t="s">
        <v>1341</v>
      </c>
      <c r="R32" s="55" t="s">
        <v>993</v>
      </c>
      <c r="S32" s="84" t="s">
        <v>1341</v>
      </c>
      <c r="T32" s="55" t="s">
        <v>994</v>
      </c>
      <c r="U32" s="85" t="s">
        <v>1344</v>
      </c>
    </row>
    <row r="33" spans="1:21" x14ac:dyDescent="0.25">
      <c r="A33" s="77" t="s">
        <v>1324</v>
      </c>
      <c r="B33" s="61">
        <v>43143</v>
      </c>
      <c r="C33" s="79" t="s">
        <v>1325</v>
      </c>
      <c r="D33" s="74">
        <v>150000</v>
      </c>
      <c r="E33" s="74" t="s">
        <v>1327</v>
      </c>
      <c r="F33" s="55">
        <v>90</v>
      </c>
      <c r="G33" s="55" t="s">
        <v>1327</v>
      </c>
      <c r="H33" s="55">
        <v>921</v>
      </c>
      <c r="I33" s="80" t="s">
        <v>1327</v>
      </c>
      <c r="J33" s="55">
        <v>2</v>
      </c>
      <c r="K33" s="81" t="s">
        <v>1327</v>
      </c>
      <c r="L33" s="58">
        <v>2</v>
      </c>
      <c r="M33" s="58" t="s">
        <v>1339</v>
      </c>
      <c r="N33" s="58" t="s">
        <v>1335</v>
      </c>
      <c r="O33" s="82" t="s">
        <v>1341</v>
      </c>
      <c r="P33" s="59">
        <v>2678</v>
      </c>
      <c r="Q33" s="83" t="s">
        <v>1341</v>
      </c>
      <c r="R33" s="55" t="s">
        <v>995</v>
      </c>
      <c r="S33" s="84" t="s">
        <v>1341</v>
      </c>
      <c r="T33" s="55" t="s">
        <v>996</v>
      </c>
      <c r="U33" s="85" t="s">
        <v>1344</v>
      </c>
    </row>
    <row r="34" spans="1:21" x14ac:dyDescent="0.25">
      <c r="A34" s="77" t="s">
        <v>1324</v>
      </c>
      <c r="B34" s="61">
        <v>43144</v>
      </c>
      <c r="C34" s="79" t="s">
        <v>1325</v>
      </c>
      <c r="D34" s="74">
        <v>30000</v>
      </c>
      <c r="E34" s="74" t="s">
        <v>1327</v>
      </c>
      <c r="F34" s="55">
        <v>131</v>
      </c>
      <c r="G34" s="55" t="s">
        <v>1327</v>
      </c>
      <c r="H34" s="55">
        <v>1525</v>
      </c>
      <c r="I34" s="80" t="s">
        <v>1327</v>
      </c>
      <c r="J34" s="55">
        <v>2</v>
      </c>
      <c r="K34" s="81" t="s">
        <v>1327</v>
      </c>
      <c r="L34" s="58">
        <v>1</v>
      </c>
      <c r="M34" s="58" t="s">
        <v>1339</v>
      </c>
      <c r="N34" s="58" t="s">
        <v>1335</v>
      </c>
      <c r="O34" s="82" t="s">
        <v>1341</v>
      </c>
      <c r="P34" s="59">
        <v>2669</v>
      </c>
      <c r="Q34" s="83" t="s">
        <v>1341</v>
      </c>
      <c r="R34" s="55" t="s">
        <v>998</v>
      </c>
      <c r="S34" s="84" t="s">
        <v>1341</v>
      </c>
      <c r="T34" s="55" t="s">
        <v>999</v>
      </c>
      <c r="U34" s="85" t="s">
        <v>1344</v>
      </c>
    </row>
    <row r="35" spans="1:21" x14ac:dyDescent="0.25">
      <c r="A35" s="77" t="s">
        <v>1324</v>
      </c>
      <c r="B35" s="61">
        <v>43144</v>
      </c>
      <c r="C35" s="79" t="s">
        <v>1325</v>
      </c>
      <c r="D35" s="74">
        <v>440000</v>
      </c>
      <c r="E35" s="74" t="s">
        <v>1327</v>
      </c>
      <c r="F35" s="55">
        <v>13</v>
      </c>
      <c r="G35" s="55" t="s">
        <v>1327</v>
      </c>
      <c r="H35" s="55">
        <v>783</v>
      </c>
      <c r="I35" s="80" t="s">
        <v>1327</v>
      </c>
      <c r="J35" s="55">
        <v>2</v>
      </c>
      <c r="K35" s="81" t="s">
        <v>1327</v>
      </c>
      <c r="L35" s="58">
        <v>2</v>
      </c>
      <c r="M35" s="58" t="s">
        <v>1339</v>
      </c>
      <c r="N35" s="58" t="s">
        <v>1336</v>
      </c>
      <c r="O35" s="82" t="s">
        <v>1341</v>
      </c>
      <c r="P35" s="59">
        <v>8295</v>
      </c>
      <c r="Q35" s="83" t="s">
        <v>1341</v>
      </c>
      <c r="R35" s="55" t="s">
        <v>1000</v>
      </c>
      <c r="S35" s="84" t="s">
        <v>1341</v>
      </c>
      <c r="T35" s="55" t="s">
        <v>1001</v>
      </c>
      <c r="U35" s="85" t="s">
        <v>1344</v>
      </c>
    </row>
    <row r="36" spans="1:21" x14ac:dyDescent="0.25">
      <c r="A36" s="77" t="s">
        <v>1324</v>
      </c>
      <c r="B36" s="61">
        <v>43144</v>
      </c>
      <c r="C36" s="79" t="s">
        <v>1325</v>
      </c>
      <c r="D36" s="74">
        <v>140000</v>
      </c>
      <c r="E36" s="74" t="s">
        <v>1327</v>
      </c>
      <c r="F36" s="55">
        <v>4</v>
      </c>
      <c r="G36" s="55" t="s">
        <v>1327</v>
      </c>
      <c r="H36" s="55">
        <v>1003</v>
      </c>
      <c r="I36" s="80" t="s">
        <v>1327</v>
      </c>
      <c r="J36" s="55">
        <v>2</v>
      </c>
      <c r="K36" s="81" t="s">
        <v>1327</v>
      </c>
      <c r="L36" s="58">
        <v>2</v>
      </c>
      <c r="M36" s="58" t="s">
        <v>1339</v>
      </c>
      <c r="N36" s="58" t="s">
        <v>1335</v>
      </c>
      <c r="O36" s="82" t="s">
        <v>1341</v>
      </c>
      <c r="P36" s="59">
        <v>6074</v>
      </c>
      <c r="Q36" s="83" t="s">
        <v>1341</v>
      </c>
      <c r="R36" s="55" t="s">
        <v>1002</v>
      </c>
      <c r="S36" s="84" t="s">
        <v>1341</v>
      </c>
      <c r="T36" s="55" t="s">
        <v>1003</v>
      </c>
      <c r="U36" s="85" t="s">
        <v>1344</v>
      </c>
    </row>
    <row r="37" spans="1:21" x14ac:dyDescent="0.25">
      <c r="A37" s="77" t="s">
        <v>1324</v>
      </c>
      <c r="B37" s="61">
        <v>43153</v>
      </c>
      <c r="C37" s="79" t="s">
        <v>1325</v>
      </c>
      <c r="D37" s="74">
        <v>1884464.85</v>
      </c>
      <c r="E37" s="74" t="s">
        <v>1327</v>
      </c>
      <c r="F37" s="55">
        <v>25</v>
      </c>
      <c r="G37" s="55" t="s">
        <v>1327</v>
      </c>
      <c r="H37" s="55">
        <v>1684</v>
      </c>
      <c r="I37" s="80" t="s">
        <v>1327</v>
      </c>
      <c r="J37" s="55">
        <v>1</v>
      </c>
      <c r="K37" s="81" t="s">
        <v>1327</v>
      </c>
      <c r="L37" s="58">
        <v>2</v>
      </c>
      <c r="M37" s="58" t="s">
        <v>1339</v>
      </c>
      <c r="N37" s="58" t="s">
        <v>1335</v>
      </c>
      <c r="O37" s="82" t="s">
        <v>1341</v>
      </c>
      <c r="P37" s="59">
        <v>8128</v>
      </c>
      <c r="Q37" s="83" t="s">
        <v>1341</v>
      </c>
      <c r="R37" s="55" t="s">
        <v>1004</v>
      </c>
      <c r="S37" s="84" t="s">
        <v>1341</v>
      </c>
      <c r="T37" s="55" t="s">
        <v>1005</v>
      </c>
      <c r="U37" s="85" t="s">
        <v>1344</v>
      </c>
    </row>
    <row r="38" spans="1:21" x14ac:dyDescent="0.25">
      <c r="A38" s="77" t="s">
        <v>1324</v>
      </c>
      <c r="B38" s="61">
        <v>43154</v>
      </c>
      <c r="C38" s="79" t="s">
        <v>1325</v>
      </c>
      <c r="D38" s="74">
        <v>553000</v>
      </c>
      <c r="E38" s="74" t="s">
        <v>1327</v>
      </c>
      <c r="F38" s="55">
        <v>90</v>
      </c>
      <c r="G38" s="55" t="s">
        <v>1327</v>
      </c>
      <c r="H38" s="55">
        <v>1081</v>
      </c>
      <c r="I38" s="80" t="s">
        <v>1327</v>
      </c>
      <c r="J38" s="55">
        <v>2</v>
      </c>
      <c r="K38" s="81" t="s">
        <v>1327</v>
      </c>
      <c r="L38" s="58">
        <v>2</v>
      </c>
      <c r="M38" s="58" t="s">
        <v>1339</v>
      </c>
      <c r="N38" s="58" t="s">
        <v>1335</v>
      </c>
      <c r="O38" s="82" t="s">
        <v>1341</v>
      </c>
      <c r="P38" s="59">
        <v>2376</v>
      </c>
      <c r="Q38" s="83" t="s">
        <v>1341</v>
      </c>
      <c r="R38" s="55" t="s">
        <v>1006</v>
      </c>
      <c r="S38" s="84" t="s">
        <v>1341</v>
      </c>
      <c r="T38" s="55" t="s">
        <v>1007</v>
      </c>
      <c r="U38" s="85" t="s">
        <v>1344</v>
      </c>
    </row>
    <row r="39" spans="1:21" x14ac:dyDescent="0.25">
      <c r="A39" s="77" t="s">
        <v>1324</v>
      </c>
      <c r="B39" s="61">
        <v>43154</v>
      </c>
      <c r="C39" s="79" t="s">
        <v>1325</v>
      </c>
      <c r="D39" s="74">
        <v>575000</v>
      </c>
      <c r="E39" s="74" t="s">
        <v>1327</v>
      </c>
      <c r="F39" s="55">
        <v>94</v>
      </c>
      <c r="G39" s="55" t="s">
        <v>1327</v>
      </c>
      <c r="H39" s="55">
        <f>10000*13.4713</f>
        <v>134713</v>
      </c>
      <c r="I39" s="80" t="s">
        <v>1327</v>
      </c>
      <c r="J39" s="55">
        <v>3</v>
      </c>
      <c r="K39" s="81" t="s">
        <v>1327</v>
      </c>
      <c r="L39" s="58">
        <v>2</v>
      </c>
      <c r="M39" s="58" t="s">
        <v>1339</v>
      </c>
      <c r="N39" s="58" t="s">
        <v>1335</v>
      </c>
      <c r="O39" s="82" t="s">
        <v>1341</v>
      </c>
      <c r="P39" s="59" t="s">
        <v>1008</v>
      </c>
      <c r="Q39" s="83" t="s">
        <v>1341</v>
      </c>
      <c r="R39" s="55" t="s">
        <v>1009</v>
      </c>
      <c r="S39" s="84" t="s">
        <v>1341</v>
      </c>
      <c r="T39" s="55" t="s">
        <v>1010</v>
      </c>
      <c r="U39" s="85" t="s">
        <v>1344</v>
      </c>
    </row>
    <row r="40" spans="1:21" x14ac:dyDescent="0.25">
      <c r="A40" s="77" t="s">
        <v>1324</v>
      </c>
      <c r="B40" s="61">
        <v>43154</v>
      </c>
      <c r="C40" s="79" t="s">
        <v>1325</v>
      </c>
      <c r="D40" s="74">
        <v>3248000</v>
      </c>
      <c r="E40" s="74" t="s">
        <v>1327</v>
      </c>
      <c r="F40" s="55">
        <v>90</v>
      </c>
      <c r="G40" s="55" t="s">
        <v>1327</v>
      </c>
      <c r="H40" s="55">
        <v>425</v>
      </c>
      <c r="I40" s="80" t="s">
        <v>1327</v>
      </c>
      <c r="J40" s="55">
        <v>1</v>
      </c>
      <c r="K40" s="81" t="s">
        <v>1327</v>
      </c>
      <c r="L40" s="58">
        <v>2</v>
      </c>
      <c r="M40" s="58" t="s">
        <v>1339</v>
      </c>
      <c r="N40" s="58" t="s">
        <v>1337</v>
      </c>
      <c r="O40" s="82" t="s">
        <v>1341</v>
      </c>
      <c r="P40" s="59">
        <v>189</v>
      </c>
      <c r="Q40" s="83" t="s">
        <v>1341</v>
      </c>
      <c r="R40" s="55" t="s">
        <v>1011</v>
      </c>
      <c r="S40" s="84" t="s">
        <v>1341</v>
      </c>
      <c r="T40" s="55" t="s">
        <v>1012</v>
      </c>
      <c r="U40" s="85" t="s">
        <v>1344</v>
      </c>
    </row>
    <row r="41" spans="1:21" x14ac:dyDescent="0.25">
      <c r="A41" s="77" t="s">
        <v>1324</v>
      </c>
      <c r="B41" s="61">
        <v>43154</v>
      </c>
      <c r="C41" s="79" t="s">
        <v>1325</v>
      </c>
      <c r="D41" s="74">
        <v>0</v>
      </c>
      <c r="E41" s="74" t="s">
        <v>1327</v>
      </c>
      <c r="F41" s="55">
        <v>4</v>
      </c>
      <c r="G41" s="55" t="s">
        <v>1327</v>
      </c>
      <c r="H41" s="55">
        <v>681</v>
      </c>
      <c r="I41" s="80" t="s">
        <v>1327</v>
      </c>
      <c r="J41" s="55">
        <v>2</v>
      </c>
      <c r="K41" s="81" t="s">
        <v>1327</v>
      </c>
      <c r="L41" s="58">
        <v>1</v>
      </c>
      <c r="M41" s="58" t="s">
        <v>1339</v>
      </c>
      <c r="N41" s="58" t="s">
        <v>1336</v>
      </c>
      <c r="O41" s="82" t="s">
        <v>1341</v>
      </c>
      <c r="P41" s="59">
        <v>1494</v>
      </c>
      <c r="Q41" s="83" t="s">
        <v>1341</v>
      </c>
      <c r="R41" s="55" t="s">
        <v>965</v>
      </c>
      <c r="S41" s="84" t="s">
        <v>1341</v>
      </c>
      <c r="T41" s="55" t="s">
        <v>1013</v>
      </c>
      <c r="U41" s="85" t="s">
        <v>1344</v>
      </c>
    </row>
    <row r="42" spans="1:21" x14ac:dyDescent="0.25">
      <c r="A42" s="77" t="s">
        <v>1324</v>
      </c>
      <c r="B42" s="61">
        <v>43157</v>
      </c>
      <c r="C42" s="79" t="s">
        <v>1325</v>
      </c>
      <c r="D42" s="74">
        <v>290000</v>
      </c>
      <c r="E42" s="74" t="s">
        <v>1327</v>
      </c>
      <c r="F42" s="55">
        <v>14</v>
      </c>
      <c r="G42" s="55" t="s">
        <v>1327</v>
      </c>
      <c r="H42" s="55">
        <v>1149</v>
      </c>
      <c r="I42" s="80" t="s">
        <v>1327</v>
      </c>
      <c r="J42" s="55">
        <v>2</v>
      </c>
      <c r="K42" s="81" t="s">
        <v>1327</v>
      </c>
      <c r="L42" s="58">
        <v>2</v>
      </c>
      <c r="M42" s="58" t="s">
        <v>1339</v>
      </c>
      <c r="N42" s="58" t="s">
        <v>1335</v>
      </c>
      <c r="O42" s="82" t="s">
        <v>1341</v>
      </c>
      <c r="P42" s="59">
        <v>820</v>
      </c>
      <c r="Q42" s="83" t="s">
        <v>1341</v>
      </c>
      <c r="R42" s="55" t="s">
        <v>1015</v>
      </c>
      <c r="S42" s="84" t="s">
        <v>1341</v>
      </c>
      <c r="T42" s="55" t="s">
        <v>1014</v>
      </c>
      <c r="U42" s="85" t="s">
        <v>1344</v>
      </c>
    </row>
    <row r="43" spans="1:21" x14ac:dyDescent="0.25">
      <c r="A43" s="77" t="s">
        <v>1324</v>
      </c>
      <c r="B43" s="61">
        <v>43157</v>
      </c>
      <c r="C43" s="79" t="s">
        <v>1325</v>
      </c>
      <c r="D43" s="74">
        <v>700000</v>
      </c>
      <c r="E43" s="74" t="s">
        <v>1327</v>
      </c>
      <c r="F43" s="55">
        <v>95</v>
      </c>
      <c r="G43" s="55" t="s">
        <v>1327</v>
      </c>
      <c r="H43" s="55">
        <v>910</v>
      </c>
      <c r="I43" s="80" t="s">
        <v>1327</v>
      </c>
      <c r="J43" s="55">
        <v>2</v>
      </c>
      <c r="K43" s="81" t="s">
        <v>1327</v>
      </c>
      <c r="L43" s="58">
        <v>2</v>
      </c>
      <c r="M43" s="58" t="s">
        <v>1339</v>
      </c>
      <c r="N43" s="58" t="s">
        <v>1335</v>
      </c>
      <c r="O43" s="82" t="s">
        <v>1341</v>
      </c>
      <c r="P43" s="59">
        <v>1214</v>
      </c>
      <c r="Q43" s="83" t="s">
        <v>1341</v>
      </c>
      <c r="R43" s="55" t="s">
        <v>1016</v>
      </c>
      <c r="S43" s="84" t="s">
        <v>1341</v>
      </c>
      <c r="T43" s="55" t="s">
        <v>459</v>
      </c>
      <c r="U43" s="85" t="s">
        <v>1344</v>
      </c>
    </row>
    <row r="44" spans="1:21" x14ac:dyDescent="0.25">
      <c r="A44" s="77" t="s">
        <v>1324</v>
      </c>
      <c r="B44" s="61">
        <v>43158</v>
      </c>
      <c r="C44" s="79" t="s">
        <v>1325</v>
      </c>
      <c r="D44" s="74">
        <v>520000</v>
      </c>
      <c r="E44" s="74" t="s">
        <v>1327</v>
      </c>
      <c r="F44" s="55">
        <v>18</v>
      </c>
      <c r="G44" s="55" t="s">
        <v>1327</v>
      </c>
      <c r="H44" s="55">
        <v>1151</v>
      </c>
      <c r="I44" s="80" t="s">
        <v>1327</v>
      </c>
      <c r="J44" s="55">
        <v>2</v>
      </c>
      <c r="K44" s="81" t="s">
        <v>1327</v>
      </c>
      <c r="L44" s="58">
        <v>2</v>
      </c>
      <c r="M44" s="58" t="s">
        <v>1339</v>
      </c>
      <c r="N44" s="58" t="s">
        <v>1335</v>
      </c>
      <c r="O44" s="82" t="s">
        <v>1341</v>
      </c>
      <c r="P44" s="59">
        <v>970</v>
      </c>
      <c r="Q44" s="83" t="s">
        <v>1341</v>
      </c>
      <c r="R44" s="55" t="s">
        <v>1017</v>
      </c>
      <c r="S44" s="84" t="s">
        <v>1341</v>
      </c>
      <c r="T44" s="55" t="s">
        <v>1018</v>
      </c>
      <c r="U44" s="85" t="s">
        <v>1344</v>
      </c>
    </row>
    <row r="45" spans="1:21" x14ac:dyDescent="0.25">
      <c r="A45" s="77" t="s">
        <v>1324</v>
      </c>
      <c r="B45" s="61">
        <v>43158</v>
      </c>
      <c r="C45" s="79" t="s">
        <v>1325</v>
      </c>
      <c r="D45" s="74">
        <v>150000</v>
      </c>
      <c r="E45" s="74" t="s">
        <v>1327</v>
      </c>
      <c r="F45" s="55">
        <v>18</v>
      </c>
      <c r="G45" s="55" t="s">
        <v>1327</v>
      </c>
      <c r="H45" s="55">
        <f>10000*9.6411</f>
        <v>96411</v>
      </c>
      <c r="I45" s="80" t="s">
        <v>1327</v>
      </c>
      <c r="J45" s="55">
        <v>3</v>
      </c>
      <c r="K45" s="81" t="s">
        <v>1327</v>
      </c>
      <c r="L45" s="58">
        <v>2</v>
      </c>
      <c r="M45" s="58" t="s">
        <v>1339</v>
      </c>
      <c r="N45" s="58" t="s">
        <v>1335</v>
      </c>
      <c r="O45" s="82" t="s">
        <v>1341</v>
      </c>
      <c r="P45" s="59" t="s">
        <v>1019</v>
      </c>
      <c r="Q45" s="83" t="s">
        <v>1341</v>
      </c>
      <c r="R45" s="55" t="s">
        <v>1020</v>
      </c>
      <c r="S45" s="84" t="s">
        <v>1341</v>
      </c>
      <c r="T45" s="55" t="s">
        <v>1021</v>
      </c>
      <c r="U45" s="85" t="s">
        <v>1344</v>
      </c>
    </row>
    <row r="46" spans="1:21" x14ac:dyDescent="0.25">
      <c r="A46" s="77" t="s">
        <v>1324</v>
      </c>
      <c r="B46" s="61">
        <v>43158</v>
      </c>
      <c r="C46" s="79" t="s">
        <v>1325</v>
      </c>
      <c r="D46" s="74">
        <v>400000</v>
      </c>
      <c r="E46" s="74" t="s">
        <v>1327</v>
      </c>
      <c r="F46" s="55">
        <v>92</v>
      </c>
      <c r="G46" s="55" t="s">
        <v>1327</v>
      </c>
      <c r="H46" s="55">
        <v>700</v>
      </c>
      <c r="I46" s="80" t="s">
        <v>1327</v>
      </c>
      <c r="J46" s="55">
        <v>2</v>
      </c>
      <c r="K46" s="81" t="s">
        <v>1327</v>
      </c>
      <c r="L46" s="58">
        <v>2</v>
      </c>
      <c r="M46" s="58" t="s">
        <v>1339</v>
      </c>
      <c r="N46" s="58" t="s">
        <v>1336</v>
      </c>
      <c r="O46" s="82" t="s">
        <v>1341</v>
      </c>
      <c r="P46" s="59">
        <v>1110</v>
      </c>
      <c r="Q46" s="83" t="s">
        <v>1341</v>
      </c>
      <c r="R46" s="55" t="s">
        <v>1022</v>
      </c>
      <c r="S46" s="84" t="s">
        <v>1341</v>
      </c>
      <c r="T46" s="55" t="s">
        <v>1023</v>
      </c>
      <c r="U46" s="85" t="s">
        <v>1344</v>
      </c>
    </row>
    <row r="47" spans="1:21" x14ac:dyDescent="0.25">
      <c r="A47" s="77" t="s">
        <v>1324</v>
      </c>
      <c r="B47" s="61">
        <v>43159</v>
      </c>
      <c r="C47" s="79" t="s">
        <v>1325</v>
      </c>
      <c r="D47" s="74">
        <v>80000</v>
      </c>
      <c r="E47" s="74" t="s">
        <v>1327</v>
      </c>
      <c r="F47" s="55">
        <v>13</v>
      </c>
      <c r="G47" s="55" t="s">
        <v>1327</v>
      </c>
      <c r="H47" s="55">
        <v>1581</v>
      </c>
      <c r="I47" s="80" t="s">
        <v>1327</v>
      </c>
      <c r="J47" s="55">
        <v>2</v>
      </c>
      <c r="K47" s="81" t="s">
        <v>1327</v>
      </c>
      <c r="L47" s="58">
        <v>2</v>
      </c>
      <c r="M47" s="58" t="s">
        <v>1339</v>
      </c>
      <c r="N47" s="58" t="s">
        <v>1335</v>
      </c>
      <c r="O47" s="82" t="s">
        <v>1341</v>
      </c>
      <c r="P47" s="59">
        <v>11952</v>
      </c>
      <c r="Q47" s="83" t="s">
        <v>1341</v>
      </c>
      <c r="R47" s="55" t="s">
        <v>1024</v>
      </c>
      <c r="S47" s="84" t="s">
        <v>1341</v>
      </c>
      <c r="T47" s="55" t="s">
        <v>1025</v>
      </c>
      <c r="U47" s="85" t="s">
        <v>1344</v>
      </c>
    </row>
    <row r="48" spans="1:21" x14ac:dyDescent="0.25">
      <c r="A48" s="77" t="s">
        <v>1324</v>
      </c>
      <c r="B48" s="61">
        <v>43159</v>
      </c>
      <c r="C48" s="79" t="s">
        <v>1325</v>
      </c>
      <c r="D48" s="74">
        <v>0</v>
      </c>
      <c r="E48" s="74" t="s">
        <v>1327</v>
      </c>
      <c r="F48" s="55">
        <v>14</v>
      </c>
      <c r="G48" s="55" t="s">
        <v>1327</v>
      </c>
      <c r="H48" s="55">
        <v>800</v>
      </c>
      <c r="I48" s="80" t="s">
        <v>1327</v>
      </c>
      <c r="J48" s="55">
        <v>2</v>
      </c>
      <c r="K48" s="81" t="s">
        <v>1327</v>
      </c>
      <c r="L48" s="58">
        <v>1</v>
      </c>
      <c r="M48" s="58" t="s">
        <v>1339</v>
      </c>
      <c r="N48" s="58" t="s">
        <v>1336</v>
      </c>
      <c r="O48" s="82" t="s">
        <v>1341</v>
      </c>
      <c r="P48" s="59">
        <v>3738</v>
      </c>
      <c r="Q48" s="83" t="s">
        <v>1341</v>
      </c>
      <c r="R48" s="55" t="s">
        <v>1026</v>
      </c>
      <c r="S48" s="84" t="s">
        <v>1341</v>
      </c>
      <c r="T48" s="55" t="s">
        <v>1027</v>
      </c>
      <c r="U48" s="85" t="s">
        <v>1344</v>
      </c>
    </row>
    <row r="49" spans="1:21" x14ac:dyDescent="0.25">
      <c r="A49" s="77" t="s">
        <v>1324</v>
      </c>
      <c r="B49" s="61">
        <v>43164</v>
      </c>
      <c r="C49" s="79" t="s">
        <v>1325</v>
      </c>
      <c r="D49" s="74">
        <v>100000</v>
      </c>
      <c r="E49" s="74" t="s">
        <v>1327</v>
      </c>
      <c r="F49" s="55">
        <v>14</v>
      </c>
      <c r="G49" s="55" t="s">
        <v>1327</v>
      </c>
      <c r="H49" s="55">
        <v>2496</v>
      </c>
      <c r="I49" s="80" t="s">
        <v>1327</v>
      </c>
      <c r="J49" s="55">
        <v>2</v>
      </c>
      <c r="K49" s="81" t="s">
        <v>1327</v>
      </c>
      <c r="L49" s="58">
        <v>2</v>
      </c>
      <c r="M49" s="58" t="s">
        <v>1339</v>
      </c>
      <c r="N49" s="58" t="s">
        <v>1335</v>
      </c>
      <c r="O49" s="82" t="s">
        <v>1341</v>
      </c>
      <c r="P49" s="59">
        <v>2039</v>
      </c>
      <c r="Q49" s="83" t="s">
        <v>1341</v>
      </c>
      <c r="R49" s="55" t="s">
        <v>1028</v>
      </c>
      <c r="S49" s="84" t="s">
        <v>1341</v>
      </c>
      <c r="T49" s="55" t="s">
        <v>1029</v>
      </c>
      <c r="U49" s="85" t="s">
        <v>1344</v>
      </c>
    </row>
    <row r="50" spans="1:21" x14ac:dyDescent="0.25">
      <c r="A50" s="77" t="s">
        <v>1324</v>
      </c>
      <c r="B50" s="61">
        <v>43165</v>
      </c>
      <c r="C50" s="79" t="s">
        <v>1325</v>
      </c>
      <c r="D50" s="74">
        <v>175000</v>
      </c>
      <c r="E50" s="74" t="s">
        <v>1327</v>
      </c>
      <c r="F50" s="55">
        <v>8</v>
      </c>
      <c r="G50" s="55" t="s">
        <v>1327</v>
      </c>
      <c r="H50" s="55">
        <f>10000*1.2842</f>
        <v>12842</v>
      </c>
      <c r="I50" s="80" t="s">
        <v>1327</v>
      </c>
      <c r="J50" s="55">
        <v>3</v>
      </c>
      <c r="K50" s="81" t="s">
        <v>1327</v>
      </c>
      <c r="L50" s="58">
        <v>2</v>
      </c>
      <c r="M50" s="58" t="s">
        <v>1339</v>
      </c>
      <c r="N50" s="58" t="s">
        <v>1335</v>
      </c>
      <c r="O50" s="82" t="s">
        <v>1341</v>
      </c>
      <c r="P50" s="59">
        <v>983</v>
      </c>
      <c r="Q50" s="83" t="s">
        <v>1341</v>
      </c>
      <c r="R50" s="55" t="s">
        <v>1030</v>
      </c>
      <c r="S50" s="84" t="s">
        <v>1341</v>
      </c>
      <c r="T50" s="55" t="s">
        <v>1031</v>
      </c>
      <c r="U50" s="85" t="s">
        <v>1344</v>
      </c>
    </row>
    <row r="51" spans="1:21" x14ac:dyDescent="0.25">
      <c r="A51" s="77" t="s">
        <v>1324</v>
      </c>
      <c r="B51" s="61">
        <v>43165</v>
      </c>
      <c r="C51" s="79" t="s">
        <v>1325</v>
      </c>
      <c r="D51" s="74">
        <v>260000</v>
      </c>
      <c r="E51" s="74" t="s">
        <v>1327</v>
      </c>
      <c r="F51" s="55">
        <v>90</v>
      </c>
      <c r="G51" s="55" t="s">
        <v>1327</v>
      </c>
      <c r="H51" s="55">
        <v>1646</v>
      </c>
      <c r="I51" s="80" t="s">
        <v>1327</v>
      </c>
      <c r="J51" s="55">
        <v>2</v>
      </c>
      <c r="K51" s="81" t="s">
        <v>1327</v>
      </c>
      <c r="L51" s="58">
        <v>2</v>
      </c>
      <c r="M51" s="58" t="s">
        <v>1339</v>
      </c>
      <c r="N51" s="58" t="s">
        <v>1335</v>
      </c>
      <c r="O51" s="82" t="s">
        <v>1341</v>
      </c>
      <c r="P51" s="59">
        <v>10109</v>
      </c>
      <c r="Q51" s="83" t="s">
        <v>1341</v>
      </c>
      <c r="R51" s="55" t="s">
        <v>1032</v>
      </c>
      <c r="S51" s="84" t="s">
        <v>1341</v>
      </c>
      <c r="T51" s="55" t="s">
        <v>1033</v>
      </c>
      <c r="U51" s="85" t="s">
        <v>1344</v>
      </c>
    </row>
    <row r="52" spans="1:21" x14ac:dyDescent="0.25">
      <c r="A52" s="77" t="s">
        <v>1324</v>
      </c>
      <c r="B52" s="61">
        <v>43165</v>
      </c>
      <c r="C52" s="79" t="s">
        <v>1325</v>
      </c>
      <c r="D52" s="74">
        <v>0</v>
      </c>
      <c r="E52" s="74" t="s">
        <v>1327</v>
      </c>
      <c r="F52" s="55">
        <v>25</v>
      </c>
      <c r="G52" s="55" t="s">
        <v>1327</v>
      </c>
      <c r="H52" s="55">
        <v>1197</v>
      </c>
      <c r="I52" s="80" t="s">
        <v>1327</v>
      </c>
      <c r="J52" s="55">
        <v>2</v>
      </c>
      <c r="K52" s="81" t="s">
        <v>1327</v>
      </c>
      <c r="L52" s="58">
        <v>1</v>
      </c>
      <c r="M52" s="58" t="s">
        <v>1339</v>
      </c>
      <c r="N52" s="58" t="s">
        <v>1335</v>
      </c>
      <c r="O52" s="82" t="s">
        <v>1341</v>
      </c>
      <c r="P52" s="59">
        <v>10154</v>
      </c>
      <c r="Q52" s="83" t="s">
        <v>1341</v>
      </c>
      <c r="R52" s="55" t="s">
        <v>505</v>
      </c>
      <c r="S52" s="84" t="s">
        <v>1341</v>
      </c>
      <c r="T52" s="55" t="s">
        <v>1034</v>
      </c>
      <c r="U52" s="85" t="s">
        <v>1344</v>
      </c>
    </row>
    <row r="53" spans="1:21" x14ac:dyDescent="0.25">
      <c r="A53" s="77" t="s">
        <v>1324</v>
      </c>
      <c r="B53" s="61">
        <v>43166</v>
      </c>
      <c r="C53" s="79" t="s">
        <v>1325</v>
      </c>
      <c r="D53" s="74">
        <v>375000</v>
      </c>
      <c r="E53" s="74" t="s">
        <v>1327</v>
      </c>
      <c r="F53" s="55">
        <v>17</v>
      </c>
      <c r="G53" s="55" t="s">
        <v>1327</v>
      </c>
      <c r="H53" s="55">
        <v>2569</v>
      </c>
      <c r="I53" s="80" t="s">
        <v>1327</v>
      </c>
      <c r="J53" s="55">
        <v>2</v>
      </c>
      <c r="K53" s="81" t="s">
        <v>1327</v>
      </c>
      <c r="L53" s="58">
        <v>2</v>
      </c>
      <c r="M53" s="58" t="s">
        <v>1339</v>
      </c>
      <c r="N53" s="58" t="s">
        <v>1335</v>
      </c>
      <c r="O53" s="82" t="s">
        <v>1341</v>
      </c>
      <c r="P53" s="59">
        <v>3418</v>
      </c>
      <c r="Q53" s="83" t="s">
        <v>1341</v>
      </c>
      <c r="R53" s="55" t="s">
        <v>580</v>
      </c>
      <c r="S53" s="84" t="s">
        <v>1341</v>
      </c>
      <c r="T53" s="55" t="s">
        <v>1035</v>
      </c>
      <c r="U53" s="85" t="s">
        <v>1344</v>
      </c>
    </row>
    <row r="54" spans="1:21" x14ac:dyDescent="0.25">
      <c r="A54" s="77" t="s">
        <v>1324</v>
      </c>
      <c r="B54" s="61">
        <v>43166</v>
      </c>
      <c r="C54" s="79" t="s">
        <v>1325</v>
      </c>
      <c r="D54" s="74">
        <v>320000</v>
      </c>
      <c r="E54" s="74" t="s">
        <v>1327</v>
      </c>
      <c r="F54" s="55">
        <v>13</v>
      </c>
      <c r="G54" s="55" t="s">
        <v>1327</v>
      </c>
      <c r="H54" s="55">
        <v>1687</v>
      </c>
      <c r="I54" s="80" t="s">
        <v>1327</v>
      </c>
      <c r="J54" s="55">
        <v>2</v>
      </c>
      <c r="K54" s="81" t="s">
        <v>1327</v>
      </c>
      <c r="L54" s="58">
        <v>2</v>
      </c>
      <c r="M54" s="58" t="s">
        <v>1339</v>
      </c>
      <c r="N54" s="58" t="s">
        <v>1335</v>
      </c>
      <c r="O54" s="82" t="s">
        <v>1341</v>
      </c>
      <c r="P54" s="59">
        <v>30059</v>
      </c>
      <c r="Q54" s="83" t="s">
        <v>1341</v>
      </c>
      <c r="R54" s="55" t="s">
        <v>1036</v>
      </c>
      <c r="S54" s="84" t="s">
        <v>1341</v>
      </c>
      <c r="T54" s="55" t="s">
        <v>1037</v>
      </c>
      <c r="U54" s="85" t="s">
        <v>1344</v>
      </c>
    </row>
    <row r="55" spans="1:21" x14ac:dyDescent="0.25">
      <c r="A55" s="77" t="s">
        <v>1324</v>
      </c>
      <c r="B55" s="61">
        <v>43167</v>
      </c>
      <c r="C55" s="79" t="s">
        <v>1325</v>
      </c>
      <c r="D55" s="74">
        <v>170000</v>
      </c>
      <c r="E55" s="74" t="s">
        <v>1327</v>
      </c>
      <c r="F55" s="55">
        <v>90</v>
      </c>
      <c r="G55" s="55" t="s">
        <v>1327</v>
      </c>
      <c r="H55" s="55">
        <v>4085</v>
      </c>
      <c r="I55" s="80" t="s">
        <v>1327</v>
      </c>
      <c r="J55" s="55">
        <v>2</v>
      </c>
      <c r="K55" s="81" t="s">
        <v>1327</v>
      </c>
      <c r="L55" s="58">
        <v>2</v>
      </c>
      <c r="M55" s="58" t="s">
        <v>1339</v>
      </c>
      <c r="N55" s="58" t="s">
        <v>1335</v>
      </c>
      <c r="O55" s="82" t="s">
        <v>1341</v>
      </c>
      <c r="P55" s="59">
        <v>17430</v>
      </c>
      <c r="Q55" s="83" t="s">
        <v>1341</v>
      </c>
      <c r="R55" s="55" t="s">
        <v>1038</v>
      </c>
      <c r="S55" s="84" t="s">
        <v>1341</v>
      </c>
      <c r="T55" s="55" t="s">
        <v>1039</v>
      </c>
      <c r="U55" s="85" t="s">
        <v>1344</v>
      </c>
    </row>
    <row r="56" spans="1:21" x14ac:dyDescent="0.25">
      <c r="A56" s="77" t="s">
        <v>1324</v>
      </c>
      <c r="B56" s="61">
        <v>43167</v>
      </c>
      <c r="C56" s="79" t="s">
        <v>1325</v>
      </c>
      <c r="D56" s="74">
        <v>100000</v>
      </c>
      <c r="E56" s="74" t="s">
        <v>1327</v>
      </c>
      <c r="F56" s="55">
        <v>90</v>
      </c>
      <c r="G56" s="55" t="s">
        <v>1327</v>
      </c>
      <c r="H56" s="55">
        <v>908</v>
      </c>
      <c r="I56" s="80" t="s">
        <v>1327</v>
      </c>
      <c r="J56" s="55">
        <v>2</v>
      </c>
      <c r="K56" s="81" t="s">
        <v>1327</v>
      </c>
      <c r="L56" s="58">
        <v>2</v>
      </c>
      <c r="M56" s="58" t="s">
        <v>1339</v>
      </c>
      <c r="N56" s="58" t="s">
        <v>1335</v>
      </c>
      <c r="O56" s="82" t="s">
        <v>1341</v>
      </c>
      <c r="P56" s="59">
        <v>37594</v>
      </c>
      <c r="Q56" s="83" t="s">
        <v>1341</v>
      </c>
      <c r="R56" s="55" t="s">
        <v>1040</v>
      </c>
      <c r="S56" s="84" t="s">
        <v>1341</v>
      </c>
      <c r="T56" s="55" t="s">
        <v>1041</v>
      </c>
      <c r="U56" s="85" t="s">
        <v>1344</v>
      </c>
    </row>
    <row r="57" spans="1:21" x14ac:dyDescent="0.25">
      <c r="A57" s="77" t="s">
        <v>1324</v>
      </c>
      <c r="B57" s="61">
        <v>43171</v>
      </c>
      <c r="C57" s="79" t="s">
        <v>1325</v>
      </c>
      <c r="D57" s="74">
        <v>455000</v>
      </c>
      <c r="E57" s="74" t="s">
        <v>1327</v>
      </c>
      <c r="F57" s="55">
        <v>14</v>
      </c>
      <c r="G57" s="55" t="s">
        <v>1327</v>
      </c>
      <c r="H57" s="55">
        <v>834</v>
      </c>
      <c r="I57" s="80" t="s">
        <v>1327</v>
      </c>
      <c r="J57" s="55">
        <v>2</v>
      </c>
      <c r="K57" s="81" t="s">
        <v>1327</v>
      </c>
      <c r="L57" s="58">
        <v>2</v>
      </c>
      <c r="M57" s="58" t="s">
        <v>1339</v>
      </c>
      <c r="N57" s="58" t="s">
        <v>1335</v>
      </c>
      <c r="O57" s="82" t="s">
        <v>1341</v>
      </c>
      <c r="P57" s="59">
        <v>27851</v>
      </c>
      <c r="Q57" s="83" t="s">
        <v>1341</v>
      </c>
      <c r="R57" s="55" t="s">
        <v>1042</v>
      </c>
      <c r="S57" s="84" t="s">
        <v>1341</v>
      </c>
      <c r="T57" s="55" t="s">
        <v>1043</v>
      </c>
      <c r="U57" s="85" t="s">
        <v>1344</v>
      </c>
    </row>
    <row r="58" spans="1:21" x14ac:dyDescent="0.25">
      <c r="A58" s="77" t="s">
        <v>1324</v>
      </c>
      <c r="B58" s="61">
        <v>43171</v>
      </c>
      <c r="C58" s="79" t="s">
        <v>1325</v>
      </c>
      <c r="D58" s="74">
        <v>10000</v>
      </c>
      <c r="E58" s="74" t="s">
        <v>1327</v>
      </c>
      <c r="F58" s="55">
        <v>132</v>
      </c>
      <c r="G58" s="55" t="s">
        <v>1327</v>
      </c>
      <c r="H58" s="55">
        <f>10000*2.4106</f>
        <v>24106</v>
      </c>
      <c r="I58" s="80" t="s">
        <v>1327</v>
      </c>
      <c r="J58" s="55">
        <v>3</v>
      </c>
      <c r="K58" s="81" t="s">
        <v>1327</v>
      </c>
      <c r="L58" s="58">
        <v>1</v>
      </c>
      <c r="M58" s="58" t="s">
        <v>1339</v>
      </c>
      <c r="N58" s="58" t="s">
        <v>1335</v>
      </c>
      <c r="O58" s="82" t="s">
        <v>1341</v>
      </c>
      <c r="P58" s="59" t="s">
        <v>1044</v>
      </c>
      <c r="Q58" s="83" t="s">
        <v>1341</v>
      </c>
      <c r="R58" s="55" t="s">
        <v>1045</v>
      </c>
      <c r="S58" s="84" t="s">
        <v>1341</v>
      </c>
      <c r="T58" s="55" t="s">
        <v>1046</v>
      </c>
      <c r="U58" s="85" t="s">
        <v>1344</v>
      </c>
    </row>
    <row r="59" spans="1:21" x14ac:dyDescent="0.25">
      <c r="A59" s="77" t="s">
        <v>1324</v>
      </c>
      <c r="B59" s="61">
        <v>43175</v>
      </c>
      <c r="C59" s="79" t="s">
        <v>1325</v>
      </c>
      <c r="D59" s="74">
        <v>450000</v>
      </c>
      <c r="E59" s="74" t="s">
        <v>1327</v>
      </c>
      <c r="F59" s="55">
        <v>90</v>
      </c>
      <c r="G59" s="55" t="s">
        <v>1327</v>
      </c>
      <c r="H59" s="55">
        <f>10000*12.997</f>
        <v>129970</v>
      </c>
      <c r="I59" s="80" t="s">
        <v>1327</v>
      </c>
      <c r="J59" s="55">
        <v>3</v>
      </c>
      <c r="K59" s="81" t="s">
        <v>1327</v>
      </c>
      <c r="L59" s="58">
        <v>2</v>
      </c>
      <c r="M59" s="58" t="s">
        <v>1339</v>
      </c>
      <c r="N59" s="58" t="s">
        <v>1335</v>
      </c>
      <c r="O59" s="82" t="s">
        <v>1341</v>
      </c>
      <c r="P59" s="59">
        <v>3158</v>
      </c>
      <c r="Q59" s="83" t="s">
        <v>1341</v>
      </c>
      <c r="R59" s="55" t="s">
        <v>1048</v>
      </c>
      <c r="S59" s="84" t="s">
        <v>1341</v>
      </c>
      <c r="T59" s="55" t="s">
        <v>1012</v>
      </c>
      <c r="U59" s="85" t="s">
        <v>1344</v>
      </c>
    </row>
    <row r="60" spans="1:21" x14ac:dyDescent="0.25">
      <c r="A60" s="77" t="s">
        <v>1324</v>
      </c>
      <c r="B60" s="61">
        <v>43175</v>
      </c>
      <c r="C60" s="79" t="s">
        <v>1325</v>
      </c>
      <c r="D60" s="74">
        <v>150000</v>
      </c>
      <c r="E60" s="74" t="s">
        <v>1327</v>
      </c>
      <c r="F60" s="55">
        <v>90</v>
      </c>
      <c r="G60" s="55" t="s">
        <v>1327</v>
      </c>
      <c r="H60" s="55">
        <v>821</v>
      </c>
      <c r="I60" s="80" t="s">
        <v>1327</v>
      </c>
      <c r="J60" s="55">
        <v>2</v>
      </c>
      <c r="K60" s="81" t="s">
        <v>1327</v>
      </c>
      <c r="L60" s="58">
        <v>2</v>
      </c>
      <c r="M60" s="58" t="s">
        <v>1339</v>
      </c>
      <c r="N60" s="58" t="s">
        <v>1335</v>
      </c>
      <c r="O60" s="82" t="s">
        <v>1341</v>
      </c>
      <c r="P60" s="59">
        <v>826</v>
      </c>
      <c r="Q60" s="83" t="s">
        <v>1341</v>
      </c>
      <c r="R60" s="55" t="s">
        <v>1049</v>
      </c>
      <c r="S60" s="84" t="s">
        <v>1341</v>
      </c>
      <c r="T60" s="55" t="s">
        <v>1050</v>
      </c>
      <c r="U60" s="85" t="s">
        <v>1344</v>
      </c>
    </row>
    <row r="61" spans="1:21" x14ac:dyDescent="0.25">
      <c r="A61" s="77" t="s">
        <v>1324</v>
      </c>
      <c r="B61" s="61">
        <v>43175</v>
      </c>
      <c r="C61" s="79" t="s">
        <v>1325</v>
      </c>
      <c r="D61" s="74">
        <v>800000</v>
      </c>
      <c r="E61" s="74" t="s">
        <v>1327</v>
      </c>
      <c r="F61" s="55">
        <v>14</v>
      </c>
      <c r="G61" s="55" t="s">
        <v>1327</v>
      </c>
      <c r="H61" s="55"/>
      <c r="I61" s="80" t="s">
        <v>1327</v>
      </c>
      <c r="J61" s="55">
        <v>2</v>
      </c>
      <c r="K61" s="81" t="s">
        <v>1327</v>
      </c>
      <c r="L61" s="58">
        <v>2</v>
      </c>
      <c r="M61" s="58" t="s">
        <v>1339</v>
      </c>
      <c r="N61" s="58" t="s">
        <v>1337</v>
      </c>
      <c r="O61" s="82" t="s">
        <v>1341</v>
      </c>
      <c r="P61" s="59">
        <v>7749</v>
      </c>
      <c r="Q61" s="83" t="s">
        <v>1341</v>
      </c>
      <c r="R61" s="55" t="s">
        <v>1051</v>
      </c>
      <c r="S61" s="84" t="s">
        <v>1341</v>
      </c>
      <c r="T61" s="55" t="s">
        <v>1052</v>
      </c>
      <c r="U61" s="85" t="s">
        <v>1344</v>
      </c>
    </row>
    <row r="62" spans="1:21" x14ac:dyDescent="0.25">
      <c r="A62" s="77" t="s">
        <v>1324</v>
      </c>
      <c r="B62" s="61">
        <v>43175</v>
      </c>
      <c r="C62" s="79" t="s">
        <v>1325</v>
      </c>
      <c r="D62" s="74">
        <v>600000</v>
      </c>
      <c r="E62" s="74" t="s">
        <v>1327</v>
      </c>
      <c r="F62" s="55">
        <v>14</v>
      </c>
      <c r="G62" s="55" t="s">
        <v>1327</v>
      </c>
      <c r="H62" s="55">
        <v>414</v>
      </c>
      <c r="I62" s="80" t="s">
        <v>1327</v>
      </c>
      <c r="J62" s="55">
        <v>2</v>
      </c>
      <c r="K62" s="81" t="s">
        <v>1327</v>
      </c>
      <c r="L62" s="58">
        <v>2</v>
      </c>
      <c r="M62" s="58" t="s">
        <v>1339</v>
      </c>
      <c r="N62" s="58" t="s">
        <v>1337</v>
      </c>
      <c r="O62" s="82" t="s">
        <v>1341</v>
      </c>
      <c r="P62" s="59">
        <v>1150</v>
      </c>
      <c r="Q62" s="83" t="s">
        <v>1341</v>
      </c>
      <c r="R62" s="55" t="s">
        <v>1053</v>
      </c>
      <c r="S62" s="84" t="s">
        <v>1341</v>
      </c>
      <c r="T62" s="55" t="s">
        <v>1054</v>
      </c>
      <c r="U62" s="85" t="s">
        <v>1344</v>
      </c>
    </row>
    <row r="63" spans="1:21" x14ac:dyDescent="0.25">
      <c r="A63" s="77" t="s">
        <v>1324</v>
      </c>
      <c r="B63" s="61">
        <v>43179</v>
      </c>
      <c r="C63" s="79" t="s">
        <v>1325</v>
      </c>
      <c r="D63" s="74">
        <v>700000</v>
      </c>
      <c r="E63" s="74" t="s">
        <v>1327</v>
      </c>
      <c r="F63" s="55">
        <v>9</v>
      </c>
      <c r="G63" s="55" t="s">
        <v>1327</v>
      </c>
      <c r="H63" s="55">
        <f>10000*1.1129</f>
        <v>11129</v>
      </c>
      <c r="I63" s="80" t="s">
        <v>1327</v>
      </c>
      <c r="J63" s="55">
        <v>2</v>
      </c>
      <c r="K63" s="81" t="s">
        <v>1327</v>
      </c>
      <c r="L63" s="58">
        <v>2</v>
      </c>
      <c r="M63" s="58" t="s">
        <v>1339</v>
      </c>
      <c r="N63" s="58" t="s">
        <v>1335</v>
      </c>
      <c r="O63" s="82" t="s">
        <v>1341</v>
      </c>
      <c r="P63" s="59" t="s">
        <v>1055</v>
      </c>
      <c r="Q63" s="83" t="s">
        <v>1341</v>
      </c>
      <c r="R63" s="55" t="s">
        <v>1056</v>
      </c>
      <c r="S63" s="84" t="s">
        <v>1341</v>
      </c>
      <c r="T63" s="55" t="s">
        <v>1057</v>
      </c>
      <c r="U63" s="85" t="s">
        <v>1344</v>
      </c>
    </row>
    <row r="64" spans="1:21" x14ac:dyDescent="0.25">
      <c r="A64" s="77" t="s">
        <v>1324</v>
      </c>
      <c r="B64" s="61">
        <v>43179</v>
      </c>
      <c r="C64" s="79" t="s">
        <v>1325</v>
      </c>
      <c r="D64" s="74">
        <v>600000</v>
      </c>
      <c r="E64" s="74" t="s">
        <v>1327</v>
      </c>
      <c r="F64" s="55">
        <v>25</v>
      </c>
      <c r="G64" s="55" t="s">
        <v>1327</v>
      </c>
      <c r="H64" s="55">
        <v>2135</v>
      </c>
      <c r="I64" s="80" t="s">
        <v>1327</v>
      </c>
      <c r="J64" s="55">
        <v>1</v>
      </c>
      <c r="K64" s="81" t="s">
        <v>1327</v>
      </c>
      <c r="L64" s="58">
        <v>2</v>
      </c>
      <c r="M64" s="58" t="s">
        <v>1339</v>
      </c>
      <c r="N64" s="58" t="s">
        <v>1335</v>
      </c>
      <c r="O64" s="82" t="s">
        <v>1341</v>
      </c>
      <c r="P64" s="59">
        <v>220</v>
      </c>
      <c r="Q64" s="83" t="s">
        <v>1341</v>
      </c>
      <c r="R64" s="55" t="s">
        <v>1058</v>
      </c>
      <c r="S64" s="84" t="s">
        <v>1341</v>
      </c>
      <c r="T64" s="55" t="s">
        <v>1059</v>
      </c>
      <c r="U64" s="85" t="s">
        <v>1344</v>
      </c>
    </row>
    <row r="65" spans="1:21" x14ac:dyDescent="0.25">
      <c r="A65" s="77" t="s">
        <v>1324</v>
      </c>
      <c r="B65" s="61">
        <v>43180</v>
      </c>
      <c r="C65" s="79" t="s">
        <v>1325</v>
      </c>
      <c r="D65" s="74">
        <v>150000</v>
      </c>
      <c r="E65" s="74" t="s">
        <v>1327</v>
      </c>
      <c r="F65" s="55">
        <v>94</v>
      </c>
      <c r="G65" s="55" t="s">
        <v>1327</v>
      </c>
      <c r="H65" s="55">
        <f>10000*16.2765</f>
        <v>162765</v>
      </c>
      <c r="I65" s="80" t="s">
        <v>1327</v>
      </c>
      <c r="J65" s="55">
        <v>3</v>
      </c>
      <c r="K65" s="81" t="s">
        <v>1327</v>
      </c>
      <c r="L65" s="58">
        <v>2</v>
      </c>
      <c r="M65" s="58" t="s">
        <v>1339</v>
      </c>
      <c r="N65" s="58" t="s">
        <v>1335</v>
      </c>
      <c r="O65" s="82" t="s">
        <v>1341</v>
      </c>
      <c r="P65" s="59" t="s">
        <v>1060</v>
      </c>
      <c r="Q65" s="83" t="s">
        <v>1341</v>
      </c>
      <c r="R65" s="55" t="s">
        <v>1061</v>
      </c>
      <c r="S65" s="84" t="s">
        <v>1341</v>
      </c>
      <c r="T65" s="55" t="s">
        <v>1062</v>
      </c>
      <c r="U65" s="85" t="s">
        <v>1344</v>
      </c>
    </row>
    <row r="66" spans="1:21" x14ac:dyDescent="0.25">
      <c r="A66" s="77" t="s">
        <v>1324</v>
      </c>
      <c r="B66" s="61">
        <v>43180</v>
      </c>
      <c r="C66" s="79" t="s">
        <v>1325</v>
      </c>
      <c r="D66" s="74">
        <v>410000</v>
      </c>
      <c r="E66" s="74" t="s">
        <v>1327</v>
      </c>
      <c r="F66" s="55">
        <v>90</v>
      </c>
      <c r="G66" s="55" t="s">
        <v>1327</v>
      </c>
      <c r="H66" s="55">
        <v>5225</v>
      </c>
      <c r="I66" s="80" t="s">
        <v>1327</v>
      </c>
      <c r="J66" s="55">
        <v>2</v>
      </c>
      <c r="K66" s="81" t="s">
        <v>1327</v>
      </c>
      <c r="L66" s="58">
        <v>2</v>
      </c>
      <c r="M66" s="58" t="s">
        <v>1339</v>
      </c>
      <c r="N66" s="58" t="s">
        <v>1335</v>
      </c>
      <c r="O66" s="82" t="s">
        <v>1341</v>
      </c>
      <c r="P66" s="59">
        <v>16657</v>
      </c>
      <c r="Q66" s="83" t="s">
        <v>1341</v>
      </c>
      <c r="R66" s="55" t="s">
        <v>1063</v>
      </c>
      <c r="S66" s="84" t="s">
        <v>1341</v>
      </c>
      <c r="T66" s="55" t="s">
        <v>1065</v>
      </c>
      <c r="U66" s="85" t="s">
        <v>1344</v>
      </c>
    </row>
    <row r="67" spans="1:21" x14ac:dyDescent="0.25">
      <c r="A67" s="77" t="s">
        <v>1324</v>
      </c>
      <c r="B67" s="61">
        <v>43180</v>
      </c>
      <c r="C67" s="79" t="s">
        <v>1325</v>
      </c>
      <c r="D67" s="74">
        <v>3400000</v>
      </c>
      <c r="E67" s="74" t="s">
        <v>1327</v>
      </c>
      <c r="F67" s="55">
        <v>94</v>
      </c>
      <c r="G67" s="55" t="s">
        <v>1327</v>
      </c>
      <c r="H67" s="55">
        <f>10000*3272.4589</f>
        <v>32724589</v>
      </c>
      <c r="I67" s="80" t="s">
        <v>1327</v>
      </c>
      <c r="J67" s="55">
        <v>3</v>
      </c>
      <c r="K67" s="81" t="s">
        <v>1327</v>
      </c>
      <c r="L67" s="58">
        <v>2</v>
      </c>
      <c r="M67" s="58" t="s">
        <v>1339</v>
      </c>
      <c r="N67" s="58" t="s">
        <v>1335</v>
      </c>
      <c r="O67" s="82" t="s">
        <v>1341</v>
      </c>
      <c r="P67" s="59" t="s">
        <v>1066</v>
      </c>
      <c r="Q67" s="83" t="s">
        <v>1341</v>
      </c>
      <c r="R67" s="55" t="s">
        <v>1067</v>
      </c>
      <c r="S67" s="84" t="s">
        <v>1341</v>
      </c>
      <c r="T67" s="55" t="s">
        <v>1068</v>
      </c>
      <c r="U67" s="85" t="s">
        <v>1344</v>
      </c>
    </row>
    <row r="68" spans="1:21" x14ac:dyDescent="0.25">
      <c r="A68" s="77" t="s">
        <v>1324</v>
      </c>
      <c r="B68" s="61">
        <v>43182</v>
      </c>
      <c r="C68" s="79" t="s">
        <v>1325</v>
      </c>
      <c r="D68" s="74">
        <v>350000</v>
      </c>
      <c r="E68" s="74" t="s">
        <v>1327</v>
      </c>
      <c r="F68" s="55">
        <v>14</v>
      </c>
      <c r="G68" s="55" t="s">
        <v>1327</v>
      </c>
      <c r="H68" s="55">
        <v>791</v>
      </c>
      <c r="I68" s="80" t="s">
        <v>1327</v>
      </c>
      <c r="J68" s="55">
        <v>2</v>
      </c>
      <c r="K68" s="81" t="s">
        <v>1327</v>
      </c>
      <c r="L68" s="58">
        <v>2</v>
      </c>
      <c r="M68" s="58" t="s">
        <v>1339</v>
      </c>
      <c r="N68" s="58" t="s">
        <v>1336</v>
      </c>
      <c r="O68" s="82" t="s">
        <v>1341</v>
      </c>
      <c r="P68" s="59">
        <v>4118</v>
      </c>
      <c r="Q68" s="83" t="s">
        <v>1341</v>
      </c>
      <c r="R68" s="55" t="s">
        <v>1069</v>
      </c>
      <c r="S68" s="84" t="s">
        <v>1341</v>
      </c>
      <c r="T68" s="55" t="s">
        <v>1070</v>
      </c>
      <c r="U68" s="85" t="s">
        <v>1344</v>
      </c>
    </row>
    <row r="69" spans="1:21" x14ac:dyDescent="0.25">
      <c r="A69" s="77" t="s">
        <v>1324</v>
      </c>
      <c r="B69" s="61">
        <v>43182</v>
      </c>
      <c r="C69" s="79" t="s">
        <v>1325</v>
      </c>
      <c r="D69" s="74">
        <v>360000</v>
      </c>
      <c r="E69" s="74" t="s">
        <v>1327</v>
      </c>
      <c r="F69" s="55">
        <v>14</v>
      </c>
      <c r="G69" s="55" t="s">
        <v>1327</v>
      </c>
      <c r="H69" s="55">
        <v>1088</v>
      </c>
      <c r="I69" s="80" t="s">
        <v>1327</v>
      </c>
      <c r="J69" s="55">
        <v>2</v>
      </c>
      <c r="K69" s="81" t="s">
        <v>1327</v>
      </c>
      <c r="L69" s="58">
        <v>2</v>
      </c>
      <c r="M69" s="58" t="s">
        <v>1339</v>
      </c>
      <c r="N69" s="58" t="s">
        <v>1335</v>
      </c>
      <c r="O69" s="82" t="s">
        <v>1341</v>
      </c>
      <c r="P69" s="59">
        <v>4110</v>
      </c>
      <c r="Q69" s="83" t="s">
        <v>1341</v>
      </c>
      <c r="R69" s="55" t="s">
        <v>1071</v>
      </c>
      <c r="S69" s="84" t="s">
        <v>1341</v>
      </c>
      <c r="T69" s="55" t="s">
        <v>1072</v>
      </c>
      <c r="U69" s="85" t="s">
        <v>1344</v>
      </c>
    </row>
    <row r="70" spans="1:21" x14ac:dyDescent="0.25">
      <c r="A70" s="77" t="s">
        <v>1324</v>
      </c>
      <c r="B70" s="61">
        <v>43182</v>
      </c>
      <c r="C70" s="79" t="s">
        <v>1325</v>
      </c>
      <c r="D70" s="74">
        <v>265000</v>
      </c>
      <c r="E70" s="74" t="s">
        <v>1327</v>
      </c>
      <c r="F70" s="55">
        <v>13</v>
      </c>
      <c r="G70" s="55" t="s">
        <v>1327</v>
      </c>
      <c r="H70" s="55">
        <v>791</v>
      </c>
      <c r="I70" s="80" t="s">
        <v>1327</v>
      </c>
      <c r="J70" s="55">
        <v>2</v>
      </c>
      <c r="K70" s="81" t="s">
        <v>1327</v>
      </c>
      <c r="L70" s="58">
        <v>2</v>
      </c>
      <c r="M70" s="58" t="s">
        <v>1339</v>
      </c>
      <c r="N70" s="58" t="s">
        <v>1336</v>
      </c>
      <c r="O70" s="82" t="s">
        <v>1341</v>
      </c>
      <c r="P70" s="59">
        <v>2825</v>
      </c>
      <c r="Q70" s="83" t="s">
        <v>1341</v>
      </c>
      <c r="R70" s="55" t="s">
        <v>1073</v>
      </c>
      <c r="S70" s="84" t="s">
        <v>1341</v>
      </c>
      <c r="T70" s="55" t="s">
        <v>1074</v>
      </c>
      <c r="U70" s="85" t="s">
        <v>1344</v>
      </c>
    </row>
    <row r="71" spans="1:21" x14ac:dyDescent="0.25">
      <c r="A71" s="77" t="s">
        <v>1324</v>
      </c>
      <c r="B71" s="61">
        <v>43182</v>
      </c>
      <c r="C71" s="79" t="s">
        <v>1325</v>
      </c>
      <c r="D71" s="74">
        <v>1660000</v>
      </c>
      <c r="E71" s="74" t="s">
        <v>1327</v>
      </c>
      <c r="F71" s="55">
        <v>94</v>
      </c>
      <c r="G71" s="55" t="s">
        <v>1327</v>
      </c>
      <c r="H71" s="55">
        <f>10000*1628.6352</f>
        <v>16286352</v>
      </c>
      <c r="I71" s="80" t="s">
        <v>1327</v>
      </c>
      <c r="J71" s="55">
        <v>3</v>
      </c>
      <c r="K71" s="81" t="s">
        <v>1327</v>
      </c>
      <c r="L71" s="58">
        <v>2</v>
      </c>
      <c r="M71" s="58" t="s">
        <v>1339</v>
      </c>
      <c r="N71" s="58" t="s">
        <v>1335</v>
      </c>
      <c r="O71" s="82" t="s">
        <v>1341</v>
      </c>
      <c r="P71" s="59" t="s">
        <v>1075</v>
      </c>
      <c r="Q71" s="83" t="s">
        <v>1341</v>
      </c>
      <c r="R71" s="55" t="s">
        <v>1076</v>
      </c>
      <c r="S71" s="84" t="s">
        <v>1341</v>
      </c>
      <c r="T71" s="55" t="s">
        <v>1077</v>
      </c>
      <c r="U71" s="85" t="s">
        <v>1344</v>
      </c>
    </row>
    <row r="72" spans="1:21" x14ac:dyDescent="0.25">
      <c r="A72" s="77" t="s">
        <v>1324</v>
      </c>
      <c r="B72" s="61">
        <v>43185</v>
      </c>
      <c r="C72" s="79" t="s">
        <v>1325</v>
      </c>
      <c r="D72" s="74">
        <v>250000</v>
      </c>
      <c r="E72" s="74" t="s">
        <v>1327</v>
      </c>
      <c r="F72" s="55">
        <v>13</v>
      </c>
      <c r="G72" s="55" t="s">
        <v>1327</v>
      </c>
      <c r="H72" s="55">
        <v>1737</v>
      </c>
      <c r="I72" s="80" t="s">
        <v>1327</v>
      </c>
      <c r="J72" s="55">
        <v>2</v>
      </c>
      <c r="K72" s="81" t="s">
        <v>1327</v>
      </c>
      <c r="L72" s="58">
        <v>2</v>
      </c>
      <c r="M72" s="58" t="s">
        <v>1339</v>
      </c>
      <c r="N72" s="58" t="s">
        <v>1335</v>
      </c>
      <c r="O72" s="82" t="s">
        <v>1341</v>
      </c>
      <c r="P72" s="59">
        <v>2119</v>
      </c>
      <c r="Q72" s="83" t="s">
        <v>1341</v>
      </c>
      <c r="R72" s="55" t="s">
        <v>1078</v>
      </c>
      <c r="S72" s="84" t="s">
        <v>1341</v>
      </c>
      <c r="T72" s="55" t="s">
        <v>1079</v>
      </c>
      <c r="U72" s="85" t="s">
        <v>1344</v>
      </c>
    </row>
    <row r="73" spans="1:21" x14ac:dyDescent="0.25">
      <c r="A73" s="77" t="s">
        <v>1324</v>
      </c>
      <c r="B73" s="61">
        <v>43185</v>
      </c>
      <c r="C73" s="79" t="s">
        <v>1325</v>
      </c>
      <c r="D73" s="74">
        <v>80000</v>
      </c>
      <c r="E73" s="74" t="s">
        <v>1327</v>
      </c>
      <c r="F73" s="55">
        <v>125</v>
      </c>
      <c r="G73" s="55" t="s">
        <v>1327</v>
      </c>
      <c r="H73" s="55">
        <v>1624</v>
      </c>
      <c r="I73" s="80" t="s">
        <v>1327</v>
      </c>
      <c r="J73" s="55">
        <v>2</v>
      </c>
      <c r="K73" s="81" t="s">
        <v>1327</v>
      </c>
      <c r="L73" s="58">
        <v>2</v>
      </c>
      <c r="M73" s="58" t="s">
        <v>1339</v>
      </c>
      <c r="N73" s="58" t="s">
        <v>1335</v>
      </c>
      <c r="O73" s="82" t="s">
        <v>1341</v>
      </c>
      <c r="P73" s="59">
        <v>886</v>
      </c>
      <c r="Q73" s="83" t="s">
        <v>1341</v>
      </c>
      <c r="R73" s="55" t="s">
        <v>1080</v>
      </c>
      <c r="S73" s="84" t="s">
        <v>1341</v>
      </c>
      <c r="T73" s="55" t="s">
        <v>1081</v>
      </c>
      <c r="U73" s="85" t="s">
        <v>1344</v>
      </c>
    </row>
    <row r="74" spans="1:21" x14ac:dyDescent="0.25">
      <c r="A74" s="77" t="s">
        <v>1324</v>
      </c>
      <c r="B74" s="61">
        <v>43185</v>
      </c>
      <c r="C74" s="79" t="s">
        <v>1325</v>
      </c>
      <c r="D74" s="74">
        <v>100000</v>
      </c>
      <c r="E74" s="74" t="s">
        <v>1327</v>
      </c>
      <c r="F74" s="55">
        <v>14</v>
      </c>
      <c r="G74" s="55" t="s">
        <v>1327</v>
      </c>
      <c r="H74" s="55">
        <v>796</v>
      </c>
      <c r="I74" s="80" t="s">
        <v>1327</v>
      </c>
      <c r="J74" s="55">
        <v>2</v>
      </c>
      <c r="K74" s="81" t="s">
        <v>1327</v>
      </c>
      <c r="L74" s="58">
        <v>2</v>
      </c>
      <c r="M74" s="58" t="s">
        <v>1339</v>
      </c>
      <c r="N74" s="58" t="s">
        <v>1336</v>
      </c>
      <c r="O74" s="82" t="s">
        <v>1341</v>
      </c>
      <c r="P74" s="59">
        <v>4146</v>
      </c>
      <c r="Q74" s="83" t="s">
        <v>1341</v>
      </c>
      <c r="R74" s="55" t="s">
        <v>1082</v>
      </c>
      <c r="S74" s="84" t="s">
        <v>1341</v>
      </c>
      <c r="T74" s="55" t="s">
        <v>1083</v>
      </c>
      <c r="U74" s="85" t="s">
        <v>1344</v>
      </c>
    </row>
    <row r="75" spans="1:21" x14ac:dyDescent="0.25">
      <c r="A75" s="77" t="s">
        <v>1324</v>
      </c>
      <c r="B75" s="61">
        <v>43187</v>
      </c>
      <c r="C75" s="79" t="s">
        <v>1325</v>
      </c>
      <c r="D75" s="74">
        <v>50000</v>
      </c>
      <c r="E75" s="74" t="s">
        <v>1327</v>
      </c>
      <c r="F75" s="55">
        <v>94</v>
      </c>
      <c r="G75" s="55" t="s">
        <v>1327</v>
      </c>
      <c r="H75" s="55">
        <f>10000*3.8354</f>
        <v>38354</v>
      </c>
      <c r="I75" s="80" t="s">
        <v>1327</v>
      </c>
      <c r="J75" s="55">
        <v>3</v>
      </c>
      <c r="K75" s="81" t="s">
        <v>1327</v>
      </c>
      <c r="L75" s="58">
        <v>1</v>
      </c>
      <c r="M75" s="58" t="s">
        <v>1339</v>
      </c>
      <c r="N75" s="58" t="s">
        <v>1335</v>
      </c>
      <c r="O75" s="82" t="s">
        <v>1341</v>
      </c>
      <c r="P75" s="59" t="s">
        <v>1084</v>
      </c>
      <c r="Q75" s="83" t="s">
        <v>1341</v>
      </c>
      <c r="R75" s="55" t="s">
        <v>1086</v>
      </c>
      <c r="S75" s="84" t="s">
        <v>1341</v>
      </c>
      <c r="T75" s="55" t="s">
        <v>1085</v>
      </c>
      <c r="U75" s="85" t="s">
        <v>1344</v>
      </c>
    </row>
    <row r="76" spans="1:21" x14ac:dyDescent="0.25">
      <c r="A76" s="77" t="s">
        <v>1324</v>
      </c>
      <c r="B76" s="61">
        <v>43187</v>
      </c>
      <c r="C76" s="79" t="s">
        <v>1325</v>
      </c>
      <c r="D76" s="74">
        <v>655750</v>
      </c>
      <c r="E76" s="74" t="s">
        <v>1327</v>
      </c>
      <c r="F76" s="55">
        <v>90</v>
      </c>
      <c r="G76" s="55" t="s">
        <v>1327</v>
      </c>
      <c r="H76" s="55">
        <v>1187</v>
      </c>
      <c r="I76" s="80" t="s">
        <v>1327</v>
      </c>
      <c r="J76" s="55">
        <v>2</v>
      </c>
      <c r="K76" s="81" t="s">
        <v>1327</v>
      </c>
      <c r="L76" s="58">
        <v>2</v>
      </c>
      <c r="M76" s="58" t="s">
        <v>1339</v>
      </c>
      <c r="N76" s="58" t="s">
        <v>1335</v>
      </c>
      <c r="O76" s="82" t="s">
        <v>1341</v>
      </c>
      <c r="P76" s="59">
        <v>37951</v>
      </c>
      <c r="Q76" s="83" t="s">
        <v>1341</v>
      </c>
      <c r="R76" s="55" t="s">
        <v>1087</v>
      </c>
      <c r="S76" s="84" t="s">
        <v>1341</v>
      </c>
      <c r="T76" s="55" t="s">
        <v>1088</v>
      </c>
      <c r="U76" s="85" t="s">
        <v>1344</v>
      </c>
    </row>
    <row r="77" spans="1:21" x14ac:dyDescent="0.25">
      <c r="A77" s="77" t="s">
        <v>1324</v>
      </c>
      <c r="B77" s="61">
        <v>43187</v>
      </c>
      <c r="C77" s="79" t="s">
        <v>1325</v>
      </c>
      <c r="D77" s="74">
        <v>75000</v>
      </c>
      <c r="E77" s="74" t="s">
        <v>1327</v>
      </c>
      <c r="F77" s="55">
        <v>14</v>
      </c>
      <c r="G77" s="55" t="s">
        <v>1327</v>
      </c>
      <c r="H77" s="55">
        <v>855</v>
      </c>
      <c r="I77" s="80" t="s">
        <v>1327</v>
      </c>
      <c r="J77" s="55">
        <v>2</v>
      </c>
      <c r="K77" s="81" t="s">
        <v>1327</v>
      </c>
      <c r="L77" s="58">
        <v>1</v>
      </c>
      <c r="M77" s="58" t="s">
        <v>1339</v>
      </c>
      <c r="N77" s="58" t="s">
        <v>1335</v>
      </c>
      <c r="O77" s="82" t="s">
        <v>1341</v>
      </c>
      <c r="P77" s="59">
        <v>11394</v>
      </c>
      <c r="Q77" s="83" t="s">
        <v>1341</v>
      </c>
      <c r="R77" s="55" t="s">
        <v>1089</v>
      </c>
      <c r="S77" s="84" t="s">
        <v>1341</v>
      </c>
      <c r="T77" s="55" t="s">
        <v>1090</v>
      </c>
      <c r="U77" s="85" t="s">
        <v>1344</v>
      </c>
    </row>
    <row r="78" spans="1:21" x14ac:dyDescent="0.25">
      <c r="A78" s="77" t="s">
        <v>1324</v>
      </c>
      <c r="B78" s="61">
        <v>43187</v>
      </c>
      <c r="C78" s="79" t="s">
        <v>1325</v>
      </c>
      <c r="D78" s="74">
        <v>100000</v>
      </c>
      <c r="E78" s="74" t="s">
        <v>1327</v>
      </c>
      <c r="F78" s="55">
        <v>90</v>
      </c>
      <c r="G78" s="55" t="s">
        <v>1327</v>
      </c>
      <c r="H78" s="55">
        <v>663</v>
      </c>
      <c r="I78" s="80" t="s">
        <v>1327</v>
      </c>
      <c r="J78" s="55">
        <v>2</v>
      </c>
      <c r="K78" s="81" t="s">
        <v>1327</v>
      </c>
      <c r="L78" s="58">
        <v>1</v>
      </c>
      <c r="M78" s="58" t="s">
        <v>1339</v>
      </c>
      <c r="N78" s="58" t="s">
        <v>1336</v>
      </c>
      <c r="O78" s="82" t="s">
        <v>1341</v>
      </c>
      <c r="P78" s="59">
        <v>4974</v>
      </c>
      <c r="Q78" s="83" t="s">
        <v>1341</v>
      </c>
      <c r="R78" s="55" t="s">
        <v>1091</v>
      </c>
      <c r="S78" s="84" t="s">
        <v>1341</v>
      </c>
      <c r="T78" s="55" t="s">
        <v>1092</v>
      </c>
      <c r="U78" s="85" t="s">
        <v>1344</v>
      </c>
    </row>
    <row r="79" spans="1:21" x14ac:dyDescent="0.25">
      <c r="A79" s="77" t="s">
        <v>1324</v>
      </c>
      <c r="B79" s="61">
        <v>43187</v>
      </c>
      <c r="C79" s="79" t="s">
        <v>1325</v>
      </c>
      <c r="D79" s="74">
        <v>120000</v>
      </c>
      <c r="E79" s="74" t="s">
        <v>1327</v>
      </c>
      <c r="F79" s="55">
        <v>90</v>
      </c>
      <c r="G79" s="55" t="s">
        <v>1327</v>
      </c>
      <c r="H79" s="55">
        <v>1770</v>
      </c>
      <c r="I79" s="80" t="s">
        <v>1327</v>
      </c>
      <c r="J79" s="55">
        <v>2</v>
      </c>
      <c r="K79" s="81" t="s">
        <v>1327</v>
      </c>
      <c r="L79" s="58">
        <v>2</v>
      </c>
      <c r="M79" s="58" t="s">
        <v>1339</v>
      </c>
      <c r="N79" s="58" t="s">
        <v>1335</v>
      </c>
      <c r="O79" s="82" t="s">
        <v>1341</v>
      </c>
      <c r="P79" s="59">
        <v>21877</v>
      </c>
      <c r="Q79" s="83" t="s">
        <v>1341</v>
      </c>
      <c r="R79" s="55" t="s">
        <v>1093</v>
      </c>
      <c r="S79" s="84" t="s">
        <v>1341</v>
      </c>
      <c r="T79" s="55" t="s">
        <v>1094</v>
      </c>
      <c r="U79" s="85" t="s">
        <v>1344</v>
      </c>
    </row>
    <row r="80" spans="1:21" x14ac:dyDescent="0.25">
      <c r="A80" s="77" t="s">
        <v>1324</v>
      </c>
      <c r="B80" s="61">
        <v>43187</v>
      </c>
      <c r="C80" s="79" t="s">
        <v>1325</v>
      </c>
      <c r="D80" s="74">
        <v>800000</v>
      </c>
      <c r="E80" s="74" t="s">
        <v>1327</v>
      </c>
      <c r="F80" s="55">
        <v>90</v>
      </c>
      <c r="G80" s="55" t="s">
        <v>1327</v>
      </c>
      <c r="H80" s="55">
        <v>630</v>
      </c>
      <c r="I80" s="80" t="s">
        <v>1327</v>
      </c>
      <c r="J80" s="55">
        <v>2</v>
      </c>
      <c r="K80" s="81" t="s">
        <v>1327</v>
      </c>
      <c r="L80" s="58">
        <v>2</v>
      </c>
      <c r="M80" s="58" t="s">
        <v>1339</v>
      </c>
      <c r="N80" s="58" t="s">
        <v>1336</v>
      </c>
      <c r="O80" s="82" t="s">
        <v>1341</v>
      </c>
      <c r="P80" s="59">
        <v>1320</v>
      </c>
      <c r="Q80" s="83" t="s">
        <v>1341</v>
      </c>
      <c r="R80" s="55" t="s">
        <v>1095</v>
      </c>
      <c r="S80" s="84" t="s">
        <v>1341</v>
      </c>
      <c r="T80" s="55" t="s">
        <v>1096</v>
      </c>
      <c r="U80" s="85" t="s">
        <v>1344</v>
      </c>
    </row>
    <row r="81" spans="1:21" x14ac:dyDescent="0.25">
      <c r="A81" s="77" t="s">
        <v>1324</v>
      </c>
      <c r="B81" s="61">
        <v>43187</v>
      </c>
      <c r="C81" s="79" t="s">
        <v>1325</v>
      </c>
      <c r="D81" s="74">
        <v>520000</v>
      </c>
      <c r="E81" s="74" t="s">
        <v>1327</v>
      </c>
      <c r="F81" s="55">
        <v>90</v>
      </c>
      <c r="G81" s="55" t="s">
        <v>1327</v>
      </c>
      <c r="H81" s="55">
        <v>838</v>
      </c>
      <c r="I81" s="80" t="s">
        <v>1327</v>
      </c>
      <c r="J81" s="55">
        <v>2</v>
      </c>
      <c r="K81" s="81" t="s">
        <v>1327</v>
      </c>
      <c r="L81" s="58">
        <v>2</v>
      </c>
      <c r="M81" s="58" t="s">
        <v>1339</v>
      </c>
      <c r="N81" s="58" t="s">
        <v>1335</v>
      </c>
      <c r="O81" s="82" t="s">
        <v>1341</v>
      </c>
      <c r="P81" s="59">
        <v>37686</v>
      </c>
      <c r="Q81" s="83" t="s">
        <v>1341</v>
      </c>
      <c r="R81" s="55" t="s">
        <v>315</v>
      </c>
      <c r="S81" s="84" t="s">
        <v>1341</v>
      </c>
      <c r="T81" s="55" t="s">
        <v>1097</v>
      </c>
      <c r="U81" s="85" t="s">
        <v>1344</v>
      </c>
    </row>
    <row r="82" spans="1:21" x14ac:dyDescent="0.25">
      <c r="A82" s="77" t="s">
        <v>1324</v>
      </c>
      <c r="B82" s="61">
        <v>43187</v>
      </c>
      <c r="C82" s="79" t="s">
        <v>1325</v>
      </c>
      <c r="D82" s="74">
        <v>0</v>
      </c>
      <c r="E82" s="74" t="s">
        <v>1327</v>
      </c>
      <c r="F82" s="55">
        <v>25</v>
      </c>
      <c r="G82" s="55" t="s">
        <v>1327</v>
      </c>
      <c r="H82" s="55">
        <f>10000*1.714</f>
        <v>17140</v>
      </c>
      <c r="I82" s="80" t="s">
        <v>1327</v>
      </c>
      <c r="J82" s="55">
        <v>3</v>
      </c>
      <c r="K82" s="81" t="s">
        <v>1327</v>
      </c>
      <c r="L82" s="58">
        <v>1</v>
      </c>
      <c r="M82" s="58" t="s">
        <v>1339</v>
      </c>
      <c r="N82" s="58" t="s">
        <v>1335</v>
      </c>
      <c r="O82" s="82" t="s">
        <v>1341</v>
      </c>
      <c r="P82" s="59" t="s">
        <v>1098</v>
      </c>
      <c r="Q82" s="83" t="s">
        <v>1341</v>
      </c>
      <c r="R82" s="55" t="s">
        <v>1099</v>
      </c>
      <c r="S82" s="84" t="s">
        <v>1341</v>
      </c>
      <c r="T82" s="55" t="s">
        <v>1100</v>
      </c>
      <c r="U82" s="85" t="s">
        <v>1344</v>
      </c>
    </row>
    <row r="83" spans="1:21" x14ac:dyDescent="0.25">
      <c r="A83" s="77" t="s">
        <v>1324</v>
      </c>
      <c r="B83" s="61">
        <v>43195</v>
      </c>
      <c r="C83" s="79" t="s">
        <v>1325</v>
      </c>
      <c r="D83" s="74">
        <v>1250339</v>
      </c>
      <c r="E83" s="74" t="s">
        <v>1327</v>
      </c>
      <c r="F83" s="55">
        <v>90</v>
      </c>
      <c r="G83" s="55" t="s">
        <v>1327</v>
      </c>
      <c r="H83" s="55">
        <v>250</v>
      </c>
      <c r="I83" s="80" t="s">
        <v>1327</v>
      </c>
      <c r="J83" s="55">
        <v>2</v>
      </c>
      <c r="K83" s="81" t="s">
        <v>1327</v>
      </c>
      <c r="L83" s="58">
        <v>2</v>
      </c>
      <c r="M83" s="58" t="s">
        <v>1339</v>
      </c>
      <c r="N83" s="58" t="s">
        <v>1337</v>
      </c>
      <c r="O83" s="82" t="s">
        <v>1341</v>
      </c>
      <c r="P83" s="59">
        <v>203</v>
      </c>
      <c r="Q83" s="83" t="s">
        <v>1341</v>
      </c>
      <c r="R83" s="55" t="s">
        <v>1101</v>
      </c>
      <c r="S83" s="84" t="s">
        <v>1341</v>
      </c>
      <c r="T83" s="55" t="s">
        <v>1102</v>
      </c>
      <c r="U83" s="85" t="s">
        <v>1344</v>
      </c>
    </row>
    <row r="84" spans="1:21" x14ac:dyDescent="0.25">
      <c r="A84" s="77" t="s">
        <v>1324</v>
      </c>
      <c r="B84" s="61">
        <v>43195</v>
      </c>
      <c r="C84" s="79" t="s">
        <v>1325</v>
      </c>
      <c r="D84" s="74">
        <v>440000</v>
      </c>
      <c r="E84" s="74" t="s">
        <v>1327</v>
      </c>
      <c r="F84" s="55">
        <v>4</v>
      </c>
      <c r="G84" s="55" t="s">
        <v>1327</v>
      </c>
      <c r="H84" s="55">
        <f>10000*12.9327</f>
        <v>129327</v>
      </c>
      <c r="I84" s="80" t="s">
        <v>1327</v>
      </c>
      <c r="J84" s="55">
        <v>3</v>
      </c>
      <c r="K84" s="81" t="s">
        <v>1327</v>
      </c>
      <c r="L84" s="58">
        <v>2</v>
      </c>
      <c r="M84" s="58" t="s">
        <v>1339</v>
      </c>
      <c r="N84" s="58" t="s">
        <v>1335</v>
      </c>
      <c r="O84" s="82" t="s">
        <v>1341</v>
      </c>
      <c r="P84" s="59">
        <v>6068</v>
      </c>
      <c r="Q84" s="83" t="s">
        <v>1341</v>
      </c>
      <c r="R84" s="55" t="s">
        <v>1103</v>
      </c>
      <c r="S84" s="84" t="s">
        <v>1341</v>
      </c>
      <c r="T84" s="55" t="s">
        <v>1104</v>
      </c>
      <c r="U84" s="85" t="s">
        <v>1344</v>
      </c>
    </row>
    <row r="85" spans="1:21" x14ac:dyDescent="0.25">
      <c r="A85" s="77" t="s">
        <v>1324</v>
      </c>
      <c r="B85" s="61">
        <v>43196</v>
      </c>
      <c r="C85" s="79" t="s">
        <v>1325</v>
      </c>
      <c r="D85" s="74">
        <v>399000</v>
      </c>
      <c r="E85" s="74" t="s">
        <v>1327</v>
      </c>
      <c r="F85" s="55">
        <v>90</v>
      </c>
      <c r="G85" s="55" t="s">
        <v>1327</v>
      </c>
      <c r="H85" s="55">
        <v>848</v>
      </c>
      <c r="I85" s="80" t="s">
        <v>1327</v>
      </c>
      <c r="J85" s="55">
        <v>2</v>
      </c>
      <c r="K85" s="81" t="s">
        <v>1327</v>
      </c>
      <c r="L85" s="58">
        <v>2</v>
      </c>
      <c r="M85" s="58" t="s">
        <v>1339</v>
      </c>
      <c r="N85" s="58" t="s">
        <v>1335</v>
      </c>
      <c r="O85" s="82" t="s">
        <v>1341</v>
      </c>
      <c r="P85" s="59">
        <v>37689</v>
      </c>
      <c r="Q85" s="83" t="s">
        <v>1341</v>
      </c>
      <c r="R85" s="55" t="s">
        <v>831</v>
      </c>
      <c r="S85" s="84" t="s">
        <v>1341</v>
      </c>
      <c r="T85" s="55" t="s">
        <v>1097</v>
      </c>
      <c r="U85" s="85" t="s">
        <v>1344</v>
      </c>
    </row>
    <row r="86" spans="1:21" x14ac:dyDescent="0.25">
      <c r="A86" s="77" t="s">
        <v>1324</v>
      </c>
      <c r="B86" s="61">
        <v>43196</v>
      </c>
      <c r="C86" s="79" t="s">
        <v>1325</v>
      </c>
      <c r="D86" s="74">
        <v>265000</v>
      </c>
      <c r="E86" s="74" t="s">
        <v>1327</v>
      </c>
      <c r="F86" s="55">
        <v>90</v>
      </c>
      <c r="G86" s="55" t="s">
        <v>1327</v>
      </c>
      <c r="H86" s="55">
        <v>1950</v>
      </c>
      <c r="I86" s="80" t="s">
        <v>1327</v>
      </c>
      <c r="J86" s="55">
        <v>2</v>
      </c>
      <c r="K86" s="81" t="s">
        <v>1327</v>
      </c>
      <c r="L86" s="58">
        <v>2</v>
      </c>
      <c r="M86" s="58" t="s">
        <v>1339</v>
      </c>
      <c r="N86" s="58" t="s">
        <v>1335</v>
      </c>
      <c r="O86" s="82" t="s">
        <v>1341</v>
      </c>
      <c r="P86" s="59">
        <v>286</v>
      </c>
      <c r="Q86" s="83" t="s">
        <v>1341</v>
      </c>
      <c r="R86" s="55" t="s">
        <v>1105</v>
      </c>
      <c r="S86" s="84" t="s">
        <v>1341</v>
      </c>
      <c r="T86" s="55" t="s">
        <v>1106</v>
      </c>
      <c r="U86" s="85" t="s">
        <v>1344</v>
      </c>
    </row>
    <row r="87" spans="1:21" x14ac:dyDescent="0.25">
      <c r="A87" s="77" t="s">
        <v>1324</v>
      </c>
      <c r="B87" s="61">
        <v>43196</v>
      </c>
      <c r="C87" s="79" t="s">
        <v>1325</v>
      </c>
      <c r="D87" s="74">
        <v>2550000</v>
      </c>
      <c r="E87" s="74" t="s">
        <v>1327</v>
      </c>
      <c r="F87" s="55">
        <v>92</v>
      </c>
      <c r="G87" s="55" t="s">
        <v>1327</v>
      </c>
      <c r="H87" s="55">
        <v>750</v>
      </c>
      <c r="I87" s="80" t="s">
        <v>1327</v>
      </c>
      <c r="J87" s="55">
        <v>2</v>
      </c>
      <c r="K87" s="81" t="s">
        <v>1327</v>
      </c>
      <c r="L87" s="58">
        <v>2</v>
      </c>
      <c r="M87" s="58" t="s">
        <v>1339</v>
      </c>
      <c r="N87" s="58" t="s">
        <v>1336</v>
      </c>
      <c r="O87" s="82" t="s">
        <v>1341</v>
      </c>
      <c r="P87" s="59">
        <v>1315</v>
      </c>
      <c r="Q87" s="83" t="s">
        <v>1341</v>
      </c>
      <c r="R87" s="55" t="s">
        <v>1107</v>
      </c>
      <c r="S87" s="84" t="s">
        <v>1341</v>
      </c>
      <c r="T87" s="55" t="s">
        <v>1108</v>
      </c>
      <c r="U87" s="85" t="s">
        <v>1344</v>
      </c>
    </row>
    <row r="88" spans="1:21" x14ac:dyDescent="0.25">
      <c r="A88" s="77" t="s">
        <v>1324</v>
      </c>
      <c r="B88" s="61">
        <v>43196</v>
      </c>
      <c r="C88" s="79" t="s">
        <v>1325</v>
      </c>
      <c r="D88" s="74">
        <v>250000</v>
      </c>
      <c r="E88" s="74" t="s">
        <v>1327</v>
      </c>
      <c r="F88" s="55">
        <v>90</v>
      </c>
      <c r="G88" s="55" t="s">
        <v>1327</v>
      </c>
      <c r="H88" s="55">
        <v>1179</v>
      </c>
      <c r="I88" s="80" t="s">
        <v>1327</v>
      </c>
      <c r="J88" s="55">
        <v>2</v>
      </c>
      <c r="K88" s="81" t="s">
        <v>1327</v>
      </c>
      <c r="L88" s="58">
        <v>2</v>
      </c>
      <c r="M88" s="58" t="s">
        <v>1339</v>
      </c>
      <c r="N88" s="58" t="s">
        <v>1335</v>
      </c>
      <c r="O88" s="82" t="s">
        <v>1341</v>
      </c>
      <c r="P88" s="59">
        <v>37597</v>
      </c>
      <c r="Q88" s="83" t="s">
        <v>1341</v>
      </c>
      <c r="R88" s="55" t="s">
        <v>1109</v>
      </c>
      <c r="S88" s="84" t="s">
        <v>1341</v>
      </c>
      <c r="T88" s="55" t="s">
        <v>1110</v>
      </c>
      <c r="U88" s="85" t="s">
        <v>1344</v>
      </c>
    </row>
    <row r="89" spans="1:21" x14ac:dyDescent="0.25">
      <c r="A89" s="77" t="s">
        <v>1324</v>
      </c>
      <c r="B89" s="61">
        <v>43196</v>
      </c>
      <c r="C89" s="79" t="s">
        <v>1325</v>
      </c>
      <c r="D89" s="74">
        <v>1600000</v>
      </c>
      <c r="E89" s="74" t="s">
        <v>1327</v>
      </c>
      <c r="F89" s="55">
        <v>48</v>
      </c>
      <c r="G89" s="55" t="s">
        <v>1327</v>
      </c>
      <c r="H89" s="55">
        <f>10000*3531.5989</f>
        <v>35315989</v>
      </c>
      <c r="I89" s="80" t="s">
        <v>1327</v>
      </c>
      <c r="J89" s="55">
        <v>3</v>
      </c>
      <c r="K89" s="81" t="s">
        <v>1327</v>
      </c>
      <c r="L89" s="58">
        <v>2</v>
      </c>
      <c r="M89" s="58" t="s">
        <v>1339</v>
      </c>
      <c r="N89" s="58" t="s">
        <v>1335</v>
      </c>
      <c r="O89" s="82" t="s">
        <v>1341</v>
      </c>
      <c r="P89" s="59" t="s">
        <v>1111</v>
      </c>
      <c r="Q89" s="83" t="s">
        <v>1341</v>
      </c>
      <c r="R89" s="55" t="s">
        <v>1112</v>
      </c>
      <c r="S89" s="84" t="s">
        <v>1341</v>
      </c>
      <c r="T89" s="55" t="s">
        <v>1113</v>
      </c>
      <c r="U89" s="85" t="s">
        <v>1344</v>
      </c>
    </row>
    <row r="90" spans="1:21" x14ac:dyDescent="0.25">
      <c r="A90" s="77" t="s">
        <v>1324</v>
      </c>
      <c r="B90" s="61">
        <v>43196</v>
      </c>
      <c r="C90" s="79" t="s">
        <v>1325</v>
      </c>
      <c r="D90" s="74">
        <v>260000</v>
      </c>
      <c r="E90" s="74" t="s">
        <v>1327</v>
      </c>
      <c r="F90" s="55">
        <v>94</v>
      </c>
      <c r="G90" s="55" t="s">
        <v>1327</v>
      </c>
      <c r="H90" s="55">
        <f>10000*10.5207</f>
        <v>105207</v>
      </c>
      <c r="I90" s="80" t="s">
        <v>1327</v>
      </c>
      <c r="J90" s="55">
        <v>3</v>
      </c>
      <c r="K90" s="81" t="s">
        <v>1327</v>
      </c>
      <c r="L90" s="58">
        <v>1</v>
      </c>
      <c r="M90" s="58" t="s">
        <v>1339</v>
      </c>
      <c r="N90" s="58" t="s">
        <v>1335</v>
      </c>
      <c r="O90" s="82" t="s">
        <v>1341</v>
      </c>
      <c r="P90" s="59" t="s">
        <v>1114</v>
      </c>
      <c r="Q90" s="83" t="s">
        <v>1341</v>
      </c>
      <c r="R90" s="55" t="s">
        <v>1115</v>
      </c>
      <c r="S90" s="84" t="s">
        <v>1341</v>
      </c>
      <c r="T90" s="55" t="s">
        <v>1116</v>
      </c>
      <c r="U90" s="85" t="s">
        <v>1344</v>
      </c>
    </row>
    <row r="91" spans="1:21" x14ac:dyDescent="0.25">
      <c r="A91" s="77" t="s">
        <v>1324</v>
      </c>
      <c r="B91" s="61">
        <v>43200</v>
      </c>
      <c r="C91" s="79" t="s">
        <v>1325</v>
      </c>
      <c r="D91" s="74">
        <v>120000</v>
      </c>
      <c r="E91" s="74" t="s">
        <v>1327</v>
      </c>
      <c r="F91" s="55">
        <v>90</v>
      </c>
      <c r="G91" s="55" t="s">
        <v>1327</v>
      </c>
      <c r="H91" s="55">
        <v>2638</v>
      </c>
      <c r="I91" s="80" t="s">
        <v>1327</v>
      </c>
      <c r="J91" s="55">
        <v>2</v>
      </c>
      <c r="K91" s="81" t="s">
        <v>1327</v>
      </c>
      <c r="L91" s="58">
        <v>2</v>
      </c>
      <c r="M91" s="58" t="s">
        <v>1339</v>
      </c>
      <c r="N91" s="58" t="s">
        <v>1335</v>
      </c>
      <c r="O91" s="82" t="s">
        <v>1341</v>
      </c>
      <c r="P91" s="59">
        <v>37577</v>
      </c>
      <c r="Q91" s="83" t="s">
        <v>1341</v>
      </c>
      <c r="R91" s="55" t="s">
        <v>1117</v>
      </c>
      <c r="S91" s="84" t="s">
        <v>1341</v>
      </c>
      <c r="T91" s="55" t="s">
        <v>1118</v>
      </c>
      <c r="U91" s="85" t="s">
        <v>1344</v>
      </c>
    </row>
    <row r="92" spans="1:21" x14ac:dyDescent="0.25">
      <c r="A92" s="77" t="s">
        <v>1324</v>
      </c>
      <c r="B92" s="61">
        <v>43200</v>
      </c>
      <c r="C92" s="79" t="s">
        <v>1325</v>
      </c>
      <c r="D92" s="74">
        <v>0</v>
      </c>
      <c r="E92" s="74" t="s">
        <v>1327</v>
      </c>
      <c r="F92" s="55">
        <v>94</v>
      </c>
      <c r="G92" s="55" t="s">
        <v>1327</v>
      </c>
      <c r="H92" s="55">
        <f>10000*6785.332</f>
        <v>67853320</v>
      </c>
      <c r="I92" s="80" t="s">
        <v>1327</v>
      </c>
      <c r="J92" s="55">
        <v>3</v>
      </c>
      <c r="K92" s="81" t="s">
        <v>1327</v>
      </c>
      <c r="L92" s="58">
        <v>1</v>
      </c>
      <c r="M92" s="58" t="s">
        <v>1339</v>
      </c>
      <c r="N92" s="58" t="s">
        <v>1335</v>
      </c>
      <c r="O92" s="82" t="s">
        <v>1341</v>
      </c>
      <c r="P92" s="59" t="s">
        <v>1119</v>
      </c>
      <c r="Q92" s="83" t="s">
        <v>1341</v>
      </c>
      <c r="R92" s="55" t="s">
        <v>1120</v>
      </c>
      <c r="S92" s="84" t="s">
        <v>1341</v>
      </c>
      <c r="T92" s="55" t="s">
        <v>1121</v>
      </c>
      <c r="U92" s="85" t="s">
        <v>1344</v>
      </c>
    </row>
    <row r="93" spans="1:21" x14ac:dyDescent="0.25">
      <c r="A93" s="77" t="s">
        <v>1324</v>
      </c>
      <c r="B93" s="61">
        <v>43202</v>
      </c>
      <c r="C93" s="79" t="s">
        <v>1325</v>
      </c>
      <c r="D93" s="74">
        <v>149000</v>
      </c>
      <c r="E93" s="74" t="s">
        <v>1327</v>
      </c>
      <c r="F93" s="55">
        <v>4</v>
      </c>
      <c r="G93" s="55" t="s">
        <v>1327</v>
      </c>
      <c r="H93" s="55">
        <f>10000*2.585</f>
        <v>25850</v>
      </c>
      <c r="I93" s="80" t="s">
        <v>1327</v>
      </c>
      <c r="J93" s="55">
        <v>3</v>
      </c>
      <c r="K93" s="81" t="s">
        <v>1327</v>
      </c>
      <c r="L93" s="58">
        <v>1</v>
      </c>
      <c r="M93" s="58" t="s">
        <v>1339</v>
      </c>
      <c r="N93" s="58" t="s">
        <v>1335</v>
      </c>
      <c r="O93" s="82" t="s">
        <v>1341</v>
      </c>
      <c r="P93" s="63">
        <v>29052</v>
      </c>
      <c r="Q93" s="83" t="s">
        <v>1341</v>
      </c>
      <c r="R93" s="64" t="s">
        <v>1122</v>
      </c>
      <c r="S93" s="84" t="s">
        <v>1341</v>
      </c>
      <c r="T93" s="55" t="s">
        <v>1123</v>
      </c>
      <c r="U93" s="85" t="s">
        <v>1344</v>
      </c>
    </row>
    <row r="94" spans="1:21" x14ac:dyDescent="0.25">
      <c r="A94" s="77" t="s">
        <v>1324</v>
      </c>
      <c r="B94" s="61">
        <v>43202</v>
      </c>
      <c r="C94" s="79" t="s">
        <v>1325</v>
      </c>
      <c r="D94" s="74">
        <v>820000</v>
      </c>
      <c r="E94" s="74" t="s">
        <v>1327</v>
      </c>
      <c r="F94" s="55">
        <v>90</v>
      </c>
      <c r="G94" s="55" t="s">
        <v>1327</v>
      </c>
      <c r="H94" s="55">
        <v>1219</v>
      </c>
      <c r="I94" s="80" t="s">
        <v>1327</v>
      </c>
      <c r="J94" s="55">
        <v>2</v>
      </c>
      <c r="K94" s="81" t="s">
        <v>1327</v>
      </c>
      <c r="L94" s="58">
        <v>2</v>
      </c>
      <c r="M94" s="58" t="s">
        <v>1339</v>
      </c>
      <c r="N94" s="58" t="s">
        <v>1335</v>
      </c>
      <c r="O94" s="82" t="s">
        <v>1341</v>
      </c>
      <c r="P94" s="59">
        <v>37446</v>
      </c>
      <c r="Q94" s="83" t="s">
        <v>1341</v>
      </c>
      <c r="R94" s="55" t="s">
        <v>608</v>
      </c>
      <c r="S94" s="84" t="s">
        <v>1341</v>
      </c>
      <c r="T94" s="55" t="s">
        <v>1124</v>
      </c>
      <c r="U94" s="85" t="s">
        <v>1344</v>
      </c>
    </row>
    <row r="95" spans="1:21" x14ac:dyDescent="0.25">
      <c r="A95" s="77" t="s">
        <v>1324</v>
      </c>
      <c r="B95" s="61">
        <v>43202</v>
      </c>
      <c r="C95" s="79" t="s">
        <v>1325</v>
      </c>
      <c r="D95" s="74">
        <v>400000</v>
      </c>
      <c r="E95" s="74" t="s">
        <v>1327</v>
      </c>
      <c r="F95" s="55">
        <v>94</v>
      </c>
      <c r="G95" s="55" t="s">
        <v>1327</v>
      </c>
      <c r="H95" s="55">
        <f>10000*4480.7685</f>
        <v>44807685</v>
      </c>
      <c r="I95" s="80" t="s">
        <v>1327</v>
      </c>
      <c r="J95" s="55">
        <v>3</v>
      </c>
      <c r="K95" s="81" t="s">
        <v>1327</v>
      </c>
      <c r="L95" s="58">
        <v>2</v>
      </c>
      <c r="M95" s="58" t="s">
        <v>1339</v>
      </c>
      <c r="N95" s="58" t="s">
        <v>1335</v>
      </c>
      <c r="O95" s="82" t="s">
        <v>1341</v>
      </c>
      <c r="P95" s="59" t="s">
        <v>1125</v>
      </c>
      <c r="Q95" s="83" t="s">
        <v>1341</v>
      </c>
      <c r="R95" s="55" t="s">
        <v>1126</v>
      </c>
      <c r="S95" s="84" t="s">
        <v>1341</v>
      </c>
      <c r="T95" s="55" t="s">
        <v>1127</v>
      </c>
      <c r="U95" s="85" t="s">
        <v>1344</v>
      </c>
    </row>
    <row r="96" spans="1:21" x14ac:dyDescent="0.25">
      <c r="A96" s="77" t="s">
        <v>1324</v>
      </c>
      <c r="B96" s="61">
        <v>43202</v>
      </c>
      <c r="C96" s="79" t="s">
        <v>1325</v>
      </c>
      <c r="D96" s="74">
        <v>4100000</v>
      </c>
      <c r="E96" s="74" t="s">
        <v>1327</v>
      </c>
      <c r="F96" s="55">
        <v>94</v>
      </c>
      <c r="G96" s="55" t="s">
        <v>1327</v>
      </c>
      <c r="H96" s="55">
        <f>10000*4480.7685</f>
        <v>44807685</v>
      </c>
      <c r="I96" s="80" t="s">
        <v>1327</v>
      </c>
      <c r="J96" s="55">
        <v>3</v>
      </c>
      <c r="K96" s="81" t="s">
        <v>1327</v>
      </c>
      <c r="L96" s="58">
        <v>2</v>
      </c>
      <c r="M96" s="58" t="s">
        <v>1339</v>
      </c>
      <c r="N96" s="58" t="s">
        <v>1335</v>
      </c>
      <c r="O96" s="82" t="s">
        <v>1341</v>
      </c>
      <c r="P96" s="59" t="s">
        <v>1125</v>
      </c>
      <c r="Q96" s="83" t="s">
        <v>1341</v>
      </c>
      <c r="R96" s="55" t="s">
        <v>1127</v>
      </c>
      <c r="S96" s="84" t="s">
        <v>1341</v>
      </c>
      <c r="T96" s="55" t="s">
        <v>1128</v>
      </c>
      <c r="U96" s="85" t="s">
        <v>1344</v>
      </c>
    </row>
    <row r="97" spans="1:21" x14ac:dyDescent="0.25">
      <c r="A97" s="77" t="s">
        <v>1324</v>
      </c>
      <c r="B97" s="61">
        <v>43203</v>
      </c>
      <c r="C97" s="79" t="s">
        <v>1325</v>
      </c>
      <c r="D97" s="74">
        <v>100000</v>
      </c>
      <c r="E97" s="74" t="s">
        <v>1327</v>
      </c>
      <c r="F97" s="55">
        <v>8</v>
      </c>
      <c r="G97" s="55" t="s">
        <v>1327</v>
      </c>
      <c r="H97" s="55">
        <f>10000*4.0001</f>
        <v>40001</v>
      </c>
      <c r="I97" s="80" t="s">
        <v>1327</v>
      </c>
      <c r="J97" s="55">
        <v>3</v>
      </c>
      <c r="K97" s="81" t="s">
        <v>1327</v>
      </c>
      <c r="L97" s="58">
        <v>1</v>
      </c>
      <c r="M97" s="58" t="s">
        <v>1339</v>
      </c>
      <c r="N97" s="58" t="s">
        <v>1335</v>
      </c>
      <c r="O97" s="82" t="s">
        <v>1341</v>
      </c>
      <c r="P97" s="59">
        <v>7503</v>
      </c>
      <c r="Q97" s="83" t="s">
        <v>1341</v>
      </c>
      <c r="R97" s="55" t="s">
        <v>1129</v>
      </c>
      <c r="S97" s="84" t="s">
        <v>1341</v>
      </c>
      <c r="T97" s="55" t="s">
        <v>1130</v>
      </c>
      <c r="U97" s="85" t="s">
        <v>1344</v>
      </c>
    </row>
    <row r="98" spans="1:21" x14ac:dyDescent="0.25">
      <c r="A98" s="77" t="s">
        <v>1324</v>
      </c>
      <c r="B98" s="61">
        <v>43203</v>
      </c>
      <c r="C98" s="79" t="s">
        <v>1325</v>
      </c>
      <c r="D98" s="74">
        <v>0</v>
      </c>
      <c r="E98" s="74" t="s">
        <v>1327</v>
      </c>
      <c r="F98" s="55">
        <v>4</v>
      </c>
      <c r="G98" s="55" t="s">
        <v>1327</v>
      </c>
      <c r="H98" s="55">
        <v>1554</v>
      </c>
      <c r="I98" s="80" t="s">
        <v>1327</v>
      </c>
      <c r="J98" s="55">
        <v>2</v>
      </c>
      <c r="K98" s="81" t="s">
        <v>1327</v>
      </c>
      <c r="L98" s="58">
        <v>1</v>
      </c>
      <c r="M98" s="58" t="s">
        <v>1339</v>
      </c>
      <c r="N98" s="58" t="s">
        <v>1335</v>
      </c>
      <c r="O98" s="82" t="s">
        <v>1341</v>
      </c>
      <c r="P98" s="59">
        <v>1306</v>
      </c>
      <c r="Q98" s="83" t="s">
        <v>1341</v>
      </c>
      <c r="R98" s="55" t="s">
        <v>1131</v>
      </c>
      <c r="S98" s="84" t="s">
        <v>1341</v>
      </c>
      <c r="T98" s="55" t="s">
        <v>1132</v>
      </c>
      <c r="U98" s="85" t="s">
        <v>1344</v>
      </c>
    </row>
    <row r="99" spans="1:21" x14ac:dyDescent="0.25">
      <c r="A99" s="77" t="s">
        <v>1324</v>
      </c>
      <c r="B99" s="61">
        <v>43206</v>
      </c>
      <c r="C99" s="79" t="s">
        <v>1325</v>
      </c>
      <c r="D99" s="74">
        <v>180000</v>
      </c>
      <c r="E99" s="74" t="s">
        <v>1327</v>
      </c>
      <c r="F99" s="55">
        <v>90</v>
      </c>
      <c r="G99" s="55" t="s">
        <v>1327</v>
      </c>
      <c r="H99" s="55">
        <v>1036</v>
      </c>
      <c r="I99" s="80" t="s">
        <v>1327</v>
      </c>
      <c r="J99" s="55">
        <v>2</v>
      </c>
      <c r="K99" s="81" t="s">
        <v>1327</v>
      </c>
      <c r="L99" s="58">
        <v>1</v>
      </c>
      <c r="M99" s="58" t="s">
        <v>1339</v>
      </c>
      <c r="N99" s="58" t="s">
        <v>1335</v>
      </c>
      <c r="O99" s="82" t="s">
        <v>1341</v>
      </c>
      <c r="P99" s="59">
        <v>4522</v>
      </c>
      <c r="Q99" s="83" t="s">
        <v>1341</v>
      </c>
      <c r="R99" s="55" t="s">
        <v>1133</v>
      </c>
      <c r="S99" s="84" t="s">
        <v>1341</v>
      </c>
      <c r="T99" s="55" t="s">
        <v>1134</v>
      </c>
      <c r="U99" s="85" t="s">
        <v>1344</v>
      </c>
    </row>
    <row r="100" spans="1:21" x14ac:dyDescent="0.25">
      <c r="A100" s="77" t="s">
        <v>1324</v>
      </c>
      <c r="B100" s="61">
        <v>43206</v>
      </c>
      <c r="C100" s="79" t="s">
        <v>1325</v>
      </c>
      <c r="D100" s="74">
        <v>4500000</v>
      </c>
      <c r="E100" s="74" t="s">
        <v>1327</v>
      </c>
      <c r="F100" s="55">
        <v>94</v>
      </c>
      <c r="G100" s="55" t="s">
        <v>1327</v>
      </c>
      <c r="H100" s="55">
        <f>10000*3822.1322</f>
        <v>38221322</v>
      </c>
      <c r="I100" s="80" t="s">
        <v>1327</v>
      </c>
      <c r="J100" s="55">
        <v>3</v>
      </c>
      <c r="K100" s="81" t="s">
        <v>1327</v>
      </c>
      <c r="L100" s="58">
        <v>2</v>
      </c>
      <c r="M100" s="58" t="s">
        <v>1339</v>
      </c>
      <c r="N100" s="58" t="s">
        <v>1335</v>
      </c>
      <c r="O100" s="82" t="s">
        <v>1341</v>
      </c>
      <c r="P100" s="59" t="s">
        <v>1135</v>
      </c>
      <c r="Q100" s="83" t="s">
        <v>1341</v>
      </c>
      <c r="R100" s="55" t="s">
        <v>1136</v>
      </c>
      <c r="S100" s="84" t="s">
        <v>1341</v>
      </c>
      <c r="T100" s="55" t="s">
        <v>1137</v>
      </c>
      <c r="U100" s="85" t="s">
        <v>1344</v>
      </c>
    </row>
    <row r="101" spans="1:21" x14ac:dyDescent="0.25">
      <c r="A101" s="77" t="s">
        <v>1324</v>
      </c>
      <c r="B101" s="61">
        <v>43206</v>
      </c>
      <c r="C101" s="79" t="s">
        <v>1325</v>
      </c>
      <c r="D101" s="74">
        <v>45000</v>
      </c>
      <c r="E101" s="74" t="s">
        <v>1327</v>
      </c>
      <c r="F101" s="55">
        <v>90</v>
      </c>
      <c r="G101" s="55" t="s">
        <v>1327</v>
      </c>
      <c r="H101" s="55">
        <v>656</v>
      </c>
      <c r="I101" s="80" t="s">
        <v>1327</v>
      </c>
      <c r="J101" s="55">
        <v>2</v>
      </c>
      <c r="K101" s="81" t="s">
        <v>1327</v>
      </c>
      <c r="L101" s="58">
        <v>1</v>
      </c>
      <c r="M101" s="58" t="s">
        <v>1339</v>
      </c>
      <c r="N101" s="58" t="s">
        <v>1336</v>
      </c>
      <c r="O101" s="82" t="s">
        <v>1341</v>
      </c>
      <c r="P101" s="59">
        <v>23421</v>
      </c>
      <c r="Q101" s="83" t="s">
        <v>1341</v>
      </c>
      <c r="R101" s="55" t="s">
        <v>429</v>
      </c>
      <c r="S101" s="84" t="s">
        <v>1341</v>
      </c>
      <c r="T101" s="55" t="s">
        <v>1138</v>
      </c>
      <c r="U101" s="85" t="s">
        <v>1344</v>
      </c>
    </row>
    <row r="102" spans="1:21" x14ac:dyDescent="0.25">
      <c r="A102" s="77" t="s">
        <v>1324</v>
      </c>
      <c r="B102" s="61">
        <v>43210</v>
      </c>
      <c r="C102" s="79" t="s">
        <v>1325</v>
      </c>
      <c r="D102" s="74">
        <v>3100000</v>
      </c>
      <c r="E102" s="74" t="s">
        <v>1327</v>
      </c>
      <c r="F102" s="55">
        <v>48</v>
      </c>
      <c r="G102" s="55" t="s">
        <v>1327</v>
      </c>
      <c r="H102" s="55">
        <f>10000*3754.2582</f>
        <v>37542582</v>
      </c>
      <c r="I102" s="80" t="s">
        <v>1327</v>
      </c>
      <c r="J102" s="55">
        <v>3</v>
      </c>
      <c r="K102" s="81" t="s">
        <v>1327</v>
      </c>
      <c r="L102" s="58">
        <v>2</v>
      </c>
      <c r="M102" s="58" t="s">
        <v>1339</v>
      </c>
      <c r="N102" s="58" t="s">
        <v>1335</v>
      </c>
      <c r="O102" s="82" t="s">
        <v>1341</v>
      </c>
      <c r="P102" s="59" t="s">
        <v>1139</v>
      </c>
      <c r="Q102" s="83" t="s">
        <v>1341</v>
      </c>
      <c r="R102" s="55" t="s">
        <v>1140</v>
      </c>
      <c r="S102" s="84" t="s">
        <v>1341</v>
      </c>
      <c r="T102" s="55" t="s">
        <v>1141</v>
      </c>
      <c r="U102" s="85" t="s">
        <v>1344</v>
      </c>
    </row>
    <row r="103" spans="1:21" x14ac:dyDescent="0.25">
      <c r="A103" s="77" t="s">
        <v>1324</v>
      </c>
      <c r="B103" s="61">
        <v>43210</v>
      </c>
      <c r="C103" s="79" t="s">
        <v>1325</v>
      </c>
      <c r="D103" s="74">
        <v>640000</v>
      </c>
      <c r="E103" s="74" t="s">
        <v>1327</v>
      </c>
      <c r="F103" s="55">
        <v>14</v>
      </c>
      <c r="G103" s="55" t="s">
        <v>1327</v>
      </c>
      <c r="H103" s="55">
        <v>826</v>
      </c>
      <c r="I103" s="80" t="s">
        <v>1327</v>
      </c>
      <c r="J103" s="55">
        <v>2</v>
      </c>
      <c r="K103" s="81" t="s">
        <v>1327</v>
      </c>
      <c r="L103" s="58">
        <v>2</v>
      </c>
      <c r="M103" s="58" t="s">
        <v>1339</v>
      </c>
      <c r="N103" s="58" t="s">
        <v>1335</v>
      </c>
      <c r="O103" s="82" t="s">
        <v>1341</v>
      </c>
      <c r="P103" s="59">
        <v>9788</v>
      </c>
      <c r="Q103" s="83" t="s">
        <v>1341</v>
      </c>
      <c r="R103" s="55" t="s">
        <v>858</v>
      </c>
      <c r="S103" s="84" t="s">
        <v>1341</v>
      </c>
      <c r="T103" s="55" t="s">
        <v>1142</v>
      </c>
      <c r="U103" s="85" t="s">
        <v>1344</v>
      </c>
    </row>
    <row r="104" spans="1:21" x14ac:dyDescent="0.25">
      <c r="A104" s="77" t="s">
        <v>1324</v>
      </c>
      <c r="B104" s="61">
        <v>43210</v>
      </c>
      <c r="C104" s="79" t="s">
        <v>1325</v>
      </c>
      <c r="D104" s="74">
        <v>100000</v>
      </c>
      <c r="E104" s="74" t="s">
        <v>1327</v>
      </c>
      <c r="F104" s="55">
        <v>90</v>
      </c>
      <c r="G104" s="55" t="s">
        <v>1327</v>
      </c>
      <c r="H104" s="55">
        <v>1008</v>
      </c>
      <c r="I104" s="80" t="s">
        <v>1327</v>
      </c>
      <c r="J104" s="55">
        <v>2</v>
      </c>
      <c r="K104" s="81" t="s">
        <v>1327</v>
      </c>
      <c r="L104" s="58">
        <v>2</v>
      </c>
      <c r="M104" s="58" t="s">
        <v>1339</v>
      </c>
      <c r="N104" s="58" t="s">
        <v>1335</v>
      </c>
      <c r="O104" s="82" t="s">
        <v>1341</v>
      </c>
      <c r="P104" s="59">
        <v>17337</v>
      </c>
      <c r="Q104" s="83" t="s">
        <v>1341</v>
      </c>
      <c r="R104" s="55" t="s">
        <v>1143</v>
      </c>
      <c r="S104" s="84" t="s">
        <v>1341</v>
      </c>
      <c r="T104" s="55" t="s">
        <v>1144</v>
      </c>
      <c r="U104" s="85" t="s">
        <v>1344</v>
      </c>
    </row>
    <row r="105" spans="1:21" x14ac:dyDescent="0.25">
      <c r="A105" s="77" t="s">
        <v>1324</v>
      </c>
      <c r="B105" s="61">
        <v>43214</v>
      </c>
      <c r="C105" s="79" t="s">
        <v>1325</v>
      </c>
      <c r="D105" s="74">
        <v>2050129.02</v>
      </c>
      <c r="E105" s="74" t="s">
        <v>1327</v>
      </c>
      <c r="F105" s="55">
        <v>120</v>
      </c>
      <c r="G105" s="55" t="s">
        <v>1327</v>
      </c>
      <c r="H105" s="55">
        <f>10000*4643.3695</f>
        <v>46433695</v>
      </c>
      <c r="I105" s="80" t="s">
        <v>1327</v>
      </c>
      <c r="J105" s="55">
        <v>3</v>
      </c>
      <c r="K105" s="81" t="s">
        <v>1327</v>
      </c>
      <c r="L105" s="58">
        <v>2</v>
      </c>
      <c r="M105" s="58" t="s">
        <v>1339</v>
      </c>
      <c r="N105" s="58" t="s">
        <v>1335</v>
      </c>
      <c r="O105" s="82" t="s">
        <v>1341</v>
      </c>
      <c r="P105" s="59" t="s">
        <v>1145</v>
      </c>
      <c r="Q105" s="83" t="s">
        <v>1341</v>
      </c>
      <c r="R105" s="55" t="s">
        <v>1146</v>
      </c>
      <c r="S105" s="84" t="s">
        <v>1341</v>
      </c>
      <c r="T105" s="55" t="s">
        <v>1147</v>
      </c>
      <c r="U105" s="85" t="s">
        <v>1344</v>
      </c>
    </row>
    <row r="106" spans="1:21" x14ac:dyDescent="0.25">
      <c r="A106" s="77" t="s">
        <v>1324</v>
      </c>
      <c r="B106" s="61">
        <v>43215</v>
      </c>
      <c r="C106" s="79" t="s">
        <v>1325</v>
      </c>
      <c r="D106" s="74">
        <v>49000</v>
      </c>
      <c r="E106" s="74" t="s">
        <v>1327</v>
      </c>
      <c r="F106" s="55">
        <v>94</v>
      </c>
      <c r="G106" s="55" t="s">
        <v>1327</v>
      </c>
      <c r="H106" s="55">
        <f>10000*5.1413</f>
        <v>51413</v>
      </c>
      <c r="I106" s="80" t="s">
        <v>1327</v>
      </c>
      <c r="J106" s="55">
        <v>3</v>
      </c>
      <c r="K106" s="81" t="s">
        <v>1327</v>
      </c>
      <c r="L106" s="58">
        <v>1</v>
      </c>
      <c r="M106" s="58" t="s">
        <v>1339</v>
      </c>
      <c r="N106" s="58" t="s">
        <v>1335</v>
      </c>
      <c r="O106" s="82" t="s">
        <v>1341</v>
      </c>
      <c r="P106" s="59" t="s">
        <v>1148</v>
      </c>
      <c r="Q106" s="83" t="s">
        <v>1341</v>
      </c>
      <c r="R106" s="55" t="s">
        <v>1149</v>
      </c>
      <c r="S106" s="84" t="s">
        <v>1341</v>
      </c>
      <c r="T106" s="55" t="s">
        <v>1150</v>
      </c>
      <c r="U106" s="85" t="s">
        <v>1344</v>
      </c>
    </row>
    <row r="107" spans="1:21" x14ac:dyDescent="0.25">
      <c r="A107" s="77" t="s">
        <v>1324</v>
      </c>
      <c r="B107" s="61">
        <v>43215</v>
      </c>
      <c r="C107" s="79" t="s">
        <v>1325</v>
      </c>
      <c r="D107" s="74">
        <v>1820000</v>
      </c>
      <c r="E107" s="74" t="s">
        <v>1327</v>
      </c>
      <c r="F107" s="55">
        <v>90</v>
      </c>
      <c r="G107" s="55" t="s">
        <v>1327</v>
      </c>
      <c r="H107" s="55">
        <v>1493</v>
      </c>
      <c r="I107" s="80" t="s">
        <v>1327</v>
      </c>
      <c r="J107" s="55">
        <v>2</v>
      </c>
      <c r="K107" s="81" t="s">
        <v>1327</v>
      </c>
      <c r="L107" s="58">
        <v>2</v>
      </c>
      <c r="M107" s="58" t="s">
        <v>1339</v>
      </c>
      <c r="N107" s="58" t="s">
        <v>1335</v>
      </c>
      <c r="O107" s="82" t="s">
        <v>1341</v>
      </c>
      <c r="P107" s="59">
        <v>361</v>
      </c>
      <c r="Q107" s="83" t="s">
        <v>1341</v>
      </c>
      <c r="R107" s="55" t="s">
        <v>1151</v>
      </c>
      <c r="S107" s="84" t="s">
        <v>1341</v>
      </c>
      <c r="T107" s="55" t="s">
        <v>1152</v>
      </c>
      <c r="U107" s="85" t="s">
        <v>1344</v>
      </c>
    </row>
    <row r="108" spans="1:21" x14ac:dyDescent="0.25">
      <c r="A108" s="77" t="s">
        <v>1324</v>
      </c>
      <c r="B108" s="61">
        <v>43215</v>
      </c>
      <c r="C108" s="79" t="s">
        <v>1325</v>
      </c>
      <c r="D108" s="74">
        <v>0</v>
      </c>
      <c r="E108" s="74" t="s">
        <v>1327</v>
      </c>
      <c r="F108" s="55">
        <v>90</v>
      </c>
      <c r="G108" s="55" t="s">
        <v>1327</v>
      </c>
      <c r="H108" s="55">
        <v>1949</v>
      </c>
      <c r="I108" s="80" t="s">
        <v>1327</v>
      </c>
      <c r="J108" s="55">
        <v>2</v>
      </c>
      <c r="K108" s="81" t="s">
        <v>1327</v>
      </c>
      <c r="L108" s="58">
        <v>1</v>
      </c>
      <c r="M108" s="58" t="s">
        <v>1339</v>
      </c>
      <c r="N108" s="58" t="s">
        <v>1335</v>
      </c>
      <c r="O108" s="82" t="s">
        <v>1341</v>
      </c>
      <c r="P108" s="59">
        <v>28602</v>
      </c>
      <c r="Q108" s="83" t="s">
        <v>1341</v>
      </c>
      <c r="R108" s="55" t="s">
        <v>301</v>
      </c>
      <c r="S108" s="84" t="s">
        <v>1341</v>
      </c>
      <c r="T108" s="55" t="s">
        <v>1153</v>
      </c>
      <c r="U108" s="85" t="s">
        <v>1344</v>
      </c>
    </row>
    <row r="109" spans="1:21" x14ac:dyDescent="0.25">
      <c r="A109" s="77" t="s">
        <v>1324</v>
      </c>
      <c r="B109" s="61">
        <v>43215</v>
      </c>
      <c r="C109" s="79" t="s">
        <v>1325</v>
      </c>
      <c r="D109" s="74">
        <v>90000</v>
      </c>
      <c r="E109" s="74" t="s">
        <v>1327</v>
      </c>
      <c r="F109" s="55">
        <v>94</v>
      </c>
      <c r="G109" s="55" t="s">
        <v>1327</v>
      </c>
      <c r="H109" s="55">
        <f>10000*15.5972</f>
        <v>155972</v>
      </c>
      <c r="I109" s="80" t="s">
        <v>1327</v>
      </c>
      <c r="J109" s="55">
        <v>3</v>
      </c>
      <c r="K109" s="81" t="s">
        <v>1327</v>
      </c>
      <c r="L109" s="58">
        <v>1</v>
      </c>
      <c r="M109" s="58" t="s">
        <v>1339</v>
      </c>
      <c r="N109" s="58" t="s">
        <v>1335</v>
      </c>
      <c r="O109" s="82" t="s">
        <v>1341</v>
      </c>
      <c r="P109" s="59" t="s">
        <v>1154</v>
      </c>
      <c r="Q109" s="83" t="s">
        <v>1341</v>
      </c>
      <c r="R109" s="55" t="s">
        <v>191</v>
      </c>
      <c r="S109" s="84" t="s">
        <v>1341</v>
      </c>
      <c r="T109" s="55" t="s">
        <v>1155</v>
      </c>
      <c r="U109" s="85" t="s">
        <v>1344</v>
      </c>
    </row>
    <row r="110" spans="1:21" x14ac:dyDescent="0.25">
      <c r="A110" s="77" t="s">
        <v>1324</v>
      </c>
      <c r="B110" s="61">
        <v>43215</v>
      </c>
      <c r="C110" s="79" t="s">
        <v>1325</v>
      </c>
      <c r="D110" s="74">
        <v>150000</v>
      </c>
      <c r="E110" s="74" t="s">
        <v>1327</v>
      </c>
      <c r="F110" s="55">
        <v>94</v>
      </c>
      <c r="G110" s="55" t="s">
        <v>1327</v>
      </c>
      <c r="H110" s="55">
        <f>10000*5.3478</f>
        <v>53478</v>
      </c>
      <c r="I110" s="80" t="s">
        <v>1327</v>
      </c>
      <c r="J110" s="55">
        <v>3</v>
      </c>
      <c r="K110" s="81" t="s">
        <v>1327</v>
      </c>
      <c r="L110" s="58">
        <v>1</v>
      </c>
      <c r="M110" s="58" t="s">
        <v>1339</v>
      </c>
      <c r="N110" s="58" t="s">
        <v>1335</v>
      </c>
      <c r="O110" s="82" t="s">
        <v>1341</v>
      </c>
      <c r="P110" s="59" t="s">
        <v>1156</v>
      </c>
      <c r="Q110" s="83" t="s">
        <v>1341</v>
      </c>
      <c r="R110" s="55" t="s">
        <v>1157</v>
      </c>
      <c r="S110" s="84" t="s">
        <v>1341</v>
      </c>
      <c r="T110" s="55" t="s">
        <v>873</v>
      </c>
      <c r="U110" s="85" t="s">
        <v>1344</v>
      </c>
    </row>
    <row r="111" spans="1:21" x14ac:dyDescent="0.25">
      <c r="A111" s="77" t="s">
        <v>1324</v>
      </c>
      <c r="B111" s="61">
        <v>43215</v>
      </c>
      <c r="C111" s="79" t="s">
        <v>1325</v>
      </c>
      <c r="D111" s="74">
        <v>130000</v>
      </c>
      <c r="E111" s="74" t="s">
        <v>1327</v>
      </c>
      <c r="F111" s="55">
        <v>14</v>
      </c>
      <c r="G111" s="55" t="s">
        <v>1327</v>
      </c>
      <c r="H111" s="55">
        <v>1226</v>
      </c>
      <c r="I111" s="80" t="s">
        <v>1327</v>
      </c>
      <c r="J111" s="55">
        <v>2</v>
      </c>
      <c r="K111" s="81" t="s">
        <v>1327</v>
      </c>
      <c r="L111" s="58">
        <v>2</v>
      </c>
      <c r="M111" s="58" t="s">
        <v>1339</v>
      </c>
      <c r="N111" s="58" t="s">
        <v>1335</v>
      </c>
      <c r="O111" s="82" t="s">
        <v>1341</v>
      </c>
      <c r="P111" s="59">
        <v>23388</v>
      </c>
      <c r="Q111" s="83" t="s">
        <v>1341</v>
      </c>
      <c r="R111" s="55" t="s">
        <v>1158</v>
      </c>
      <c r="S111" s="84" t="s">
        <v>1341</v>
      </c>
      <c r="T111" s="55" t="s">
        <v>1159</v>
      </c>
      <c r="U111" s="85" t="s">
        <v>1344</v>
      </c>
    </row>
    <row r="112" spans="1:21" x14ac:dyDescent="0.25">
      <c r="A112" s="77" t="s">
        <v>1324</v>
      </c>
      <c r="B112" s="61">
        <v>43216</v>
      </c>
      <c r="C112" s="79" t="s">
        <v>1325</v>
      </c>
      <c r="D112" s="74">
        <v>280000</v>
      </c>
      <c r="E112" s="74" t="s">
        <v>1327</v>
      </c>
      <c r="F112" s="55">
        <v>14</v>
      </c>
      <c r="G112" s="55" t="s">
        <v>1327</v>
      </c>
      <c r="H112" s="55">
        <v>995</v>
      </c>
      <c r="I112" s="80" t="s">
        <v>1327</v>
      </c>
      <c r="J112" s="55">
        <v>2</v>
      </c>
      <c r="K112" s="81" t="s">
        <v>1327</v>
      </c>
      <c r="L112" s="58">
        <v>2</v>
      </c>
      <c r="M112" s="58" t="s">
        <v>1339</v>
      </c>
      <c r="N112" s="58" t="s">
        <v>1335</v>
      </c>
      <c r="O112" s="82" t="s">
        <v>1341</v>
      </c>
      <c r="P112" s="59">
        <v>6259</v>
      </c>
      <c r="Q112" s="83" t="s">
        <v>1341</v>
      </c>
      <c r="R112" s="55" t="s">
        <v>1160</v>
      </c>
      <c r="S112" s="84" t="s">
        <v>1341</v>
      </c>
      <c r="T112" s="55" t="s">
        <v>1161</v>
      </c>
      <c r="U112" s="85" t="s">
        <v>1344</v>
      </c>
    </row>
    <row r="113" spans="1:21" x14ac:dyDescent="0.25">
      <c r="A113" s="77" t="s">
        <v>1324</v>
      </c>
      <c r="B113" s="61">
        <v>43216</v>
      </c>
      <c r="C113" s="79" t="s">
        <v>1325</v>
      </c>
      <c r="D113" s="74">
        <v>100000</v>
      </c>
      <c r="E113" s="74" t="s">
        <v>1327</v>
      </c>
      <c r="F113" s="55">
        <v>25</v>
      </c>
      <c r="G113" s="55" t="s">
        <v>1327</v>
      </c>
      <c r="H113" s="55">
        <v>1300</v>
      </c>
      <c r="I113" s="80" t="s">
        <v>1327</v>
      </c>
      <c r="J113" s="55">
        <v>2</v>
      </c>
      <c r="K113" s="81" t="s">
        <v>1327</v>
      </c>
      <c r="L113" s="58">
        <v>2</v>
      </c>
      <c r="M113" s="58" t="s">
        <v>1339</v>
      </c>
      <c r="N113" s="58" t="s">
        <v>1335</v>
      </c>
      <c r="O113" s="82" t="s">
        <v>1341</v>
      </c>
      <c r="P113" s="59">
        <v>280</v>
      </c>
      <c r="Q113" s="83" t="s">
        <v>1341</v>
      </c>
      <c r="R113" s="55" t="s">
        <v>1162</v>
      </c>
      <c r="S113" s="84" t="s">
        <v>1341</v>
      </c>
      <c r="T113" s="55" t="s">
        <v>1163</v>
      </c>
      <c r="U113" s="85" t="s">
        <v>1344</v>
      </c>
    </row>
    <row r="114" spans="1:21" x14ac:dyDescent="0.25">
      <c r="A114" s="77" t="s">
        <v>1324</v>
      </c>
      <c r="B114" s="61">
        <v>43220</v>
      </c>
      <c r="C114" s="79" t="s">
        <v>1325</v>
      </c>
      <c r="D114" s="74">
        <v>380000</v>
      </c>
      <c r="E114" s="74" t="s">
        <v>1327</v>
      </c>
      <c r="F114" s="55">
        <v>90</v>
      </c>
      <c r="G114" s="55" t="s">
        <v>1327</v>
      </c>
      <c r="H114" s="55">
        <v>1165</v>
      </c>
      <c r="I114" s="80" t="s">
        <v>1327</v>
      </c>
      <c r="J114" s="55">
        <v>2</v>
      </c>
      <c r="K114" s="81" t="s">
        <v>1327</v>
      </c>
      <c r="L114" s="58">
        <v>2</v>
      </c>
      <c r="M114" s="58" t="s">
        <v>1339</v>
      </c>
      <c r="N114" s="58" t="s">
        <v>1335</v>
      </c>
      <c r="O114" s="82" t="s">
        <v>1341</v>
      </c>
      <c r="P114" s="59">
        <v>328</v>
      </c>
      <c r="Q114" s="83" t="s">
        <v>1341</v>
      </c>
      <c r="R114" s="55" t="s">
        <v>1164</v>
      </c>
      <c r="S114" s="84" t="s">
        <v>1341</v>
      </c>
      <c r="T114" s="55" t="s">
        <v>1165</v>
      </c>
      <c r="U114" s="85" t="s">
        <v>1344</v>
      </c>
    </row>
    <row r="115" spans="1:21" x14ac:dyDescent="0.25">
      <c r="A115" s="77" t="s">
        <v>1324</v>
      </c>
      <c r="B115" s="61">
        <v>43222</v>
      </c>
      <c r="C115" s="79" t="s">
        <v>1325</v>
      </c>
      <c r="D115" s="74">
        <v>300000</v>
      </c>
      <c r="E115" s="74" t="s">
        <v>1327</v>
      </c>
      <c r="F115" s="55">
        <v>95</v>
      </c>
      <c r="G115" s="55" t="s">
        <v>1327</v>
      </c>
      <c r="H115" s="55">
        <v>818</v>
      </c>
      <c r="I115" s="80" t="s">
        <v>1327</v>
      </c>
      <c r="J115" s="55">
        <v>2</v>
      </c>
      <c r="K115" s="81" t="s">
        <v>1327</v>
      </c>
      <c r="L115" s="58">
        <v>2</v>
      </c>
      <c r="M115" s="58" t="s">
        <v>1339</v>
      </c>
      <c r="N115" s="58" t="s">
        <v>1335</v>
      </c>
      <c r="O115" s="82" t="s">
        <v>1341</v>
      </c>
      <c r="P115" s="59">
        <v>1754</v>
      </c>
      <c r="Q115" s="83" t="s">
        <v>1341</v>
      </c>
      <c r="R115" s="55" t="s">
        <v>1166</v>
      </c>
      <c r="S115" s="84" t="s">
        <v>1341</v>
      </c>
      <c r="T115" s="55" t="s">
        <v>1167</v>
      </c>
      <c r="U115" s="85" t="s">
        <v>1344</v>
      </c>
    </row>
    <row r="116" spans="1:21" x14ac:dyDescent="0.25">
      <c r="A116" s="77" t="s">
        <v>1324</v>
      </c>
      <c r="B116" s="61">
        <v>43223</v>
      </c>
      <c r="C116" s="79" t="s">
        <v>1325</v>
      </c>
      <c r="D116" s="74">
        <v>250000</v>
      </c>
      <c r="E116" s="74" t="s">
        <v>1327</v>
      </c>
      <c r="F116" s="55">
        <v>90</v>
      </c>
      <c r="G116" s="55" t="s">
        <v>1327</v>
      </c>
      <c r="H116" s="55">
        <v>1367</v>
      </c>
      <c r="I116" s="80" t="s">
        <v>1327</v>
      </c>
      <c r="J116" s="55">
        <v>2</v>
      </c>
      <c r="K116" s="81" t="s">
        <v>1327</v>
      </c>
      <c r="L116" s="58">
        <v>2</v>
      </c>
      <c r="M116" s="58" t="s">
        <v>1339</v>
      </c>
      <c r="N116" s="58" t="s">
        <v>1335</v>
      </c>
      <c r="O116" s="82" t="s">
        <v>1341</v>
      </c>
      <c r="P116" s="59">
        <v>2557</v>
      </c>
      <c r="Q116" s="83" t="s">
        <v>1341</v>
      </c>
      <c r="R116" s="55" t="s">
        <v>1168</v>
      </c>
      <c r="S116" s="84" t="s">
        <v>1341</v>
      </c>
      <c r="T116" s="55" t="s">
        <v>1169</v>
      </c>
      <c r="U116" s="85" t="s">
        <v>1344</v>
      </c>
    </row>
    <row r="117" spans="1:21" x14ac:dyDescent="0.25">
      <c r="A117" s="77" t="s">
        <v>1324</v>
      </c>
      <c r="B117" s="61">
        <v>43224</v>
      </c>
      <c r="C117" s="79" t="s">
        <v>1325</v>
      </c>
      <c r="D117" s="74">
        <v>520000</v>
      </c>
      <c r="E117" s="74" t="s">
        <v>1327</v>
      </c>
      <c r="F117" s="55">
        <v>90</v>
      </c>
      <c r="G117" s="55" t="s">
        <v>1327</v>
      </c>
      <c r="H117" s="55">
        <v>1045</v>
      </c>
      <c r="I117" s="80" t="s">
        <v>1327</v>
      </c>
      <c r="J117" s="55">
        <v>2</v>
      </c>
      <c r="K117" s="81" t="s">
        <v>1327</v>
      </c>
      <c r="L117" s="58">
        <v>2</v>
      </c>
      <c r="M117" s="58" t="s">
        <v>1339</v>
      </c>
      <c r="N117" s="58" t="s">
        <v>1335</v>
      </c>
      <c r="O117" s="82" t="s">
        <v>1341</v>
      </c>
      <c r="P117" s="59">
        <v>43440</v>
      </c>
      <c r="Q117" s="83" t="s">
        <v>1341</v>
      </c>
      <c r="R117" s="55" t="s">
        <v>831</v>
      </c>
      <c r="S117" s="84" t="s">
        <v>1341</v>
      </c>
      <c r="T117" s="55" t="s">
        <v>1170</v>
      </c>
      <c r="U117" s="85" t="s">
        <v>1344</v>
      </c>
    </row>
    <row r="118" spans="1:21" x14ac:dyDescent="0.25">
      <c r="A118" s="77" t="s">
        <v>1324</v>
      </c>
      <c r="B118" s="61">
        <v>43224</v>
      </c>
      <c r="C118" s="79" t="s">
        <v>1325</v>
      </c>
      <c r="D118" s="74">
        <v>2949870</v>
      </c>
      <c r="E118" s="74" t="s">
        <v>1327</v>
      </c>
      <c r="F118" s="55">
        <v>120</v>
      </c>
      <c r="G118" s="55" t="s">
        <v>1327</v>
      </c>
      <c r="H118" s="55">
        <f>10000*4545.3695</f>
        <v>45453695</v>
      </c>
      <c r="I118" s="80" t="s">
        <v>1327</v>
      </c>
      <c r="J118" s="55">
        <v>3</v>
      </c>
      <c r="K118" s="81" t="s">
        <v>1327</v>
      </c>
      <c r="L118" s="58">
        <v>2</v>
      </c>
      <c r="M118" s="58" t="s">
        <v>1339</v>
      </c>
      <c r="N118" s="58" t="s">
        <v>1335</v>
      </c>
      <c r="O118" s="82" t="s">
        <v>1341</v>
      </c>
      <c r="P118" s="59" t="s">
        <v>1171</v>
      </c>
      <c r="Q118" s="83" t="s">
        <v>1341</v>
      </c>
      <c r="R118" s="55" t="s">
        <v>1172</v>
      </c>
      <c r="S118" s="84" t="s">
        <v>1341</v>
      </c>
      <c r="T118" s="55" t="s">
        <v>1147</v>
      </c>
      <c r="U118" s="85" t="s">
        <v>1344</v>
      </c>
    </row>
    <row r="119" spans="1:21" x14ac:dyDescent="0.25">
      <c r="A119" s="77" t="s">
        <v>1324</v>
      </c>
      <c r="B119" s="61">
        <v>43228</v>
      </c>
      <c r="C119" s="79" t="s">
        <v>1325</v>
      </c>
      <c r="D119" s="74">
        <v>1250000</v>
      </c>
      <c r="E119" s="74" t="s">
        <v>1327</v>
      </c>
      <c r="F119" s="55">
        <v>14</v>
      </c>
      <c r="G119" s="55" t="s">
        <v>1327</v>
      </c>
      <c r="H119" s="55">
        <v>2868</v>
      </c>
      <c r="I119" s="80" t="s">
        <v>1327</v>
      </c>
      <c r="J119" s="55">
        <v>2</v>
      </c>
      <c r="K119" s="81" t="s">
        <v>1327</v>
      </c>
      <c r="L119" s="58">
        <v>2</v>
      </c>
      <c r="M119" s="58" t="s">
        <v>1339</v>
      </c>
      <c r="N119" s="58" t="s">
        <v>1335</v>
      </c>
      <c r="O119" s="82" t="s">
        <v>1341</v>
      </c>
      <c r="P119" s="59">
        <v>20710</v>
      </c>
      <c r="Q119" s="83" t="s">
        <v>1341</v>
      </c>
      <c r="R119" s="55" t="s">
        <v>1173</v>
      </c>
      <c r="S119" s="84" t="s">
        <v>1341</v>
      </c>
      <c r="T119" s="55" t="s">
        <v>1174</v>
      </c>
      <c r="U119" s="85" t="s">
        <v>1344</v>
      </c>
    </row>
    <row r="120" spans="1:21" x14ac:dyDescent="0.25">
      <c r="A120" s="77" t="s">
        <v>1324</v>
      </c>
      <c r="B120" s="61">
        <v>43228</v>
      </c>
      <c r="C120" s="79" t="s">
        <v>1325</v>
      </c>
      <c r="D120" s="74">
        <v>1100000</v>
      </c>
      <c r="E120" s="74" t="s">
        <v>1327</v>
      </c>
      <c r="F120" s="55">
        <v>4</v>
      </c>
      <c r="G120" s="55" t="s">
        <v>1327</v>
      </c>
      <c r="H120" s="55">
        <v>9100</v>
      </c>
      <c r="I120" s="80" t="s">
        <v>1327</v>
      </c>
      <c r="J120" s="55">
        <v>2</v>
      </c>
      <c r="K120" s="81" t="s">
        <v>1327</v>
      </c>
      <c r="L120" s="58">
        <v>2</v>
      </c>
      <c r="M120" s="58" t="s">
        <v>1339</v>
      </c>
      <c r="N120" s="58" t="s">
        <v>1335</v>
      </c>
      <c r="O120" s="82" t="s">
        <v>1341</v>
      </c>
      <c r="P120" s="59">
        <v>13036</v>
      </c>
      <c r="Q120" s="83" t="s">
        <v>1341</v>
      </c>
      <c r="R120" s="55" t="s">
        <v>1175</v>
      </c>
      <c r="S120" s="84" t="s">
        <v>1341</v>
      </c>
      <c r="T120" s="55" t="s">
        <v>1176</v>
      </c>
      <c r="U120" s="85" t="s">
        <v>1344</v>
      </c>
    </row>
    <row r="121" spans="1:21" x14ac:dyDescent="0.25">
      <c r="A121" s="77" t="s">
        <v>1324</v>
      </c>
      <c r="B121" s="61">
        <v>43228</v>
      </c>
      <c r="C121" s="79" t="s">
        <v>1325</v>
      </c>
      <c r="D121" s="74">
        <v>160000</v>
      </c>
      <c r="E121" s="74" t="s">
        <v>1327</v>
      </c>
      <c r="F121" s="55">
        <v>133</v>
      </c>
      <c r="G121" s="55" t="s">
        <v>1327</v>
      </c>
      <c r="H121" s="55">
        <v>8210</v>
      </c>
      <c r="I121" s="80" t="s">
        <v>1327</v>
      </c>
      <c r="J121" s="55">
        <v>2</v>
      </c>
      <c r="K121" s="81" t="s">
        <v>1327</v>
      </c>
      <c r="L121" s="58">
        <v>1</v>
      </c>
      <c r="M121" s="58" t="s">
        <v>1339</v>
      </c>
      <c r="N121" s="58" t="s">
        <v>1335</v>
      </c>
      <c r="O121" s="82" t="s">
        <v>1341</v>
      </c>
      <c r="P121" s="59">
        <v>785</v>
      </c>
      <c r="Q121" s="83" t="s">
        <v>1341</v>
      </c>
      <c r="R121" s="55" t="s">
        <v>1178</v>
      </c>
      <c r="S121" s="84" t="s">
        <v>1341</v>
      </c>
      <c r="T121" s="55" t="s">
        <v>1179</v>
      </c>
      <c r="U121" s="85" t="s">
        <v>1344</v>
      </c>
    </row>
    <row r="122" spans="1:21" x14ac:dyDescent="0.25">
      <c r="A122" s="77" t="s">
        <v>1324</v>
      </c>
      <c r="B122" s="61">
        <v>43229</v>
      </c>
      <c r="C122" s="79" t="s">
        <v>1325</v>
      </c>
      <c r="D122" s="74">
        <v>1200000</v>
      </c>
      <c r="E122" s="74" t="s">
        <v>1327</v>
      </c>
      <c r="F122" s="55">
        <v>14</v>
      </c>
      <c r="G122" s="55" t="s">
        <v>1327</v>
      </c>
      <c r="H122" s="55">
        <v>922</v>
      </c>
      <c r="I122" s="80" t="s">
        <v>1327</v>
      </c>
      <c r="J122" s="55">
        <v>2</v>
      </c>
      <c r="K122" s="81" t="s">
        <v>1327</v>
      </c>
      <c r="L122" s="58">
        <v>2</v>
      </c>
      <c r="M122" s="58" t="s">
        <v>1339</v>
      </c>
      <c r="N122" s="58" t="s">
        <v>1335</v>
      </c>
      <c r="O122" s="82" t="s">
        <v>1341</v>
      </c>
      <c r="P122" s="59">
        <v>6219</v>
      </c>
      <c r="Q122" s="83" t="s">
        <v>1341</v>
      </c>
      <c r="R122" s="55" t="s">
        <v>1180</v>
      </c>
      <c r="S122" s="84" t="s">
        <v>1341</v>
      </c>
      <c r="T122" s="55" t="s">
        <v>1181</v>
      </c>
      <c r="U122" s="85" t="s">
        <v>1344</v>
      </c>
    </row>
    <row r="123" spans="1:21" x14ac:dyDescent="0.25">
      <c r="A123" s="77" t="s">
        <v>1324</v>
      </c>
      <c r="B123" s="61">
        <v>43235</v>
      </c>
      <c r="C123" s="79" t="s">
        <v>1325</v>
      </c>
      <c r="D123" s="74">
        <v>31000</v>
      </c>
      <c r="E123" s="74" t="s">
        <v>1327</v>
      </c>
      <c r="F123" s="55">
        <v>13</v>
      </c>
      <c r="G123" s="55" t="s">
        <v>1327</v>
      </c>
      <c r="H123" s="55">
        <v>1839</v>
      </c>
      <c r="I123" s="80" t="s">
        <v>1327</v>
      </c>
      <c r="J123" s="55">
        <v>2</v>
      </c>
      <c r="K123" s="81" t="s">
        <v>1327</v>
      </c>
      <c r="L123" s="58">
        <v>1</v>
      </c>
      <c r="M123" s="58" t="s">
        <v>1339</v>
      </c>
      <c r="N123" s="58" t="s">
        <v>1335</v>
      </c>
      <c r="O123" s="82" t="s">
        <v>1341</v>
      </c>
      <c r="P123" s="59">
        <v>10342</v>
      </c>
      <c r="Q123" s="83" t="s">
        <v>1341</v>
      </c>
      <c r="R123" s="55" t="s">
        <v>1009</v>
      </c>
      <c r="S123" s="84" t="s">
        <v>1341</v>
      </c>
      <c r="T123" s="55" t="s">
        <v>1182</v>
      </c>
      <c r="U123" s="85" t="s">
        <v>1344</v>
      </c>
    </row>
    <row r="124" spans="1:21" x14ac:dyDescent="0.25">
      <c r="A124" s="77" t="s">
        <v>1324</v>
      </c>
      <c r="B124" s="61">
        <v>43235</v>
      </c>
      <c r="C124" s="79" t="s">
        <v>1325</v>
      </c>
      <c r="D124" s="74">
        <v>95000</v>
      </c>
      <c r="E124" s="74" t="s">
        <v>1327</v>
      </c>
      <c r="F124" s="55">
        <v>17</v>
      </c>
      <c r="G124" s="55" t="s">
        <v>1327</v>
      </c>
      <c r="H124" s="55">
        <v>877</v>
      </c>
      <c r="I124" s="80" t="s">
        <v>1327</v>
      </c>
      <c r="J124" s="55">
        <v>2</v>
      </c>
      <c r="K124" s="81" t="s">
        <v>1327</v>
      </c>
      <c r="L124" s="58">
        <v>2</v>
      </c>
      <c r="M124" s="58" t="s">
        <v>1339</v>
      </c>
      <c r="N124" s="58" t="s">
        <v>1335</v>
      </c>
      <c r="O124" s="82" t="s">
        <v>1341</v>
      </c>
      <c r="P124" s="59">
        <v>6011</v>
      </c>
      <c r="Q124" s="83" t="s">
        <v>1341</v>
      </c>
      <c r="R124" s="55" t="s">
        <v>1183</v>
      </c>
      <c r="S124" s="84" t="s">
        <v>1341</v>
      </c>
      <c r="T124" s="55" t="s">
        <v>1184</v>
      </c>
      <c r="U124" s="85" t="s">
        <v>1344</v>
      </c>
    </row>
    <row r="125" spans="1:21" x14ac:dyDescent="0.25">
      <c r="A125" s="77" t="s">
        <v>1324</v>
      </c>
      <c r="B125" s="61">
        <v>43235</v>
      </c>
      <c r="C125" s="79" t="s">
        <v>1325</v>
      </c>
      <c r="D125" s="74">
        <v>160000</v>
      </c>
      <c r="E125" s="74" t="s">
        <v>1327</v>
      </c>
      <c r="F125" s="55">
        <v>4</v>
      </c>
      <c r="G125" s="55" t="s">
        <v>1327</v>
      </c>
      <c r="H125" s="55">
        <v>1602</v>
      </c>
      <c r="I125" s="80" t="s">
        <v>1327</v>
      </c>
      <c r="J125" s="55">
        <v>2</v>
      </c>
      <c r="K125" s="81" t="s">
        <v>1327</v>
      </c>
      <c r="L125" s="58">
        <v>2</v>
      </c>
      <c r="M125" s="58" t="s">
        <v>1339</v>
      </c>
      <c r="N125" s="58" t="s">
        <v>1335</v>
      </c>
      <c r="O125" s="82" t="s">
        <v>1341</v>
      </c>
      <c r="P125" s="59">
        <v>1258</v>
      </c>
      <c r="Q125" s="83" t="s">
        <v>1341</v>
      </c>
      <c r="R125" s="55" t="s">
        <v>1185</v>
      </c>
      <c r="S125" s="84" t="s">
        <v>1341</v>
      </c>
      <c r="T125" s="55" t="s">
        <v>324</v>
      </c>
      <c r="U125" s="85" t="s">
        <v>1344</v>
      </c>
    </row>
    <row r="126" spans="1:21" x14ac:dyDescent="0.25">
      <c r="A126" s="77" t="s">
        <v>1324</v>
      </c>
      <c r="B126" s="61">
        <v>43238</v>
      </c>
      <c r="C126" s="79" t="s">
        <v>1325</v>
      </c>
      <c r="D126" s="74">
        <v>0</v>
      </c>
      <c r="E126" s="74" t="s">
        <v>1327</v>
      </c>
      <c r="F126" s="55">
        <v>13</v>
      </c>
      <c r="G126" s="55" t="s">
        <v>1327</v>
      </c>
      <c r="H126" s="55">
        <f>10000*2.4957</f>
        <v>24956.999999999996</v>
      </c>
      <c r="I126" s="80" t="s">
        <v>1327</v>
      </c>
      <c r="J126" s="55">
        <v>3</v>
      </c>
      <c r="K126" s="81" t="s">
        <v>1327</v>
      </c>
      <c r="L126" s="58">
        <v>1</v>
      </c>
      <c r="M126" s="58" t="s">
        <v>1339</v>
      </c>
      <c r="N126" s="58" t="s">
        <v>1335</v>
      </c>
      <c r="O126" s="82" t="s">
        <v>1341</v>
      </c>
      <c r="P126" s="59">
        <v>9487</v>
      </c>
      <c r="Q126" s="83" t="s">
        <v>1341</v>
      </c>
      <c r="R126" s="55" t="s">
        <v>505</v>
      </c>
      <c r="S126" s="84" t="s">
        <v>1341</v>
      </c>
      <c r="T126" s="55" t="s">
        <v>1186</v>
      </c>
      <c r="U126" s="85" t="s">
        <v>1344</v>
      </c>
    </row>
    <row r="127" spans="1:21" x14ac:dyDescent="0.25">
      <c r="A127" s="77" t="s">
        <v>1324</v>
      </c>
      <c r="B127" s="61">
        <v>43238</v>
      </c>
      <c r="C127" s="79" t="s">
        <v>1325</v>
      </c>
      <c r="D127" s="74">
        <v>150000</v>
      </c>
      <c r="E127" s="74" t="s">
        <v>1327</v>
      </c>
      <c r="F127" s="55">
        <v>115</v>
      </c>
      <c r="G127" s="55" t="s">
        <v>1327</v>
      </c>
      <c r="H127" s="55">
        <f>10000*17.6212</f>
        <v>176212.00000000003</v>
      </c>
      <c r="I127" s="80" t="s">
        <v>1327</v>
      </c>
      <c r="J127" s="55">
        <v>3</v>
      </c>
      <c r="K127" s="81" t="s">
        <v>1327</v>
      </c>
      <c r="L127" s="58">
        <v>1</v>
      </c>
      <c r="M127" s="58" t="s">
        <v>1339</v>
      </c>
      <c r="N127" s="58" t="s">
        <v>1335</v>
      </c>
      <c r="O127" s="82" t="s">
        <v>1341</v>
      </c>
      <c r="P127" s="59">
        <v>2092</v>
      </c>
      <c r="Q127" s="83" t="s">
        <v>1341</v>
      </c>
      <c r="R127" s="55" t="s">
        <v>1187</v>
      </c>
      <c r="S127" s="84" t="s">
        <v>1341</v>
      </c>
      <c r="T127" s="55" t="s">
        <v>1188</v>
      </c>
      <c r="U127" s="85" t="s">
        <v>1344</v>
      </c>
    </row>
    <row r="128" spans="1:21" x14ac:dyDescent="0.25">
      <c r="A128" s="77" t="s">
        <v>1324</v>
      </c>
      <c r="B128" s="61">
        <v>43238</v>
      </c>
      <c r="C128" s="79" t="s">
        <v>1325</v>
      </c>
      <c r="D128" s="74">
        <v>250000</v>
      </c>
      <c r="E128" s="74" t="s">
        <v>1327</v>
      </c>
      <c r="F128" s="55">
        <v>90</v>
      </c>
      <c r="G128" s="55" t="s">
        <v>1327</v>
      </c>
      <c r="H128" s="55">
        <v>1275</v>
      </c>
      <c r="I128" s="80" t="s">
        <v>1327</v>
      </c>
      <c r="J128" s="55">
        <v>2</v>
      </c>
      <c r="K128" s="81" t="s">
        <v>1327</v>
      </c>
      <c r="L128" s="58">
        <v>2</v>
      </c>
      <c r="M128" s="58" t="s">
        <v>1339</v>
      </c>
      <c r="N128" s="58" t="s">
        <v>1335</v>
      </c>
      <c r="O128" s="82" t="s">
        <v>1341</v>
      </c>
      <c r="P128" s="59">
        <v>37533</v>
      </c>
      <c r="Q128" s="83" t="s">
        <v>1341</v>
      </c>
      <c r="R128" s="55" t="s">
        <v>1189</v>
      </c>
      <c r="S128" s="84" t="s">
        <v>1341</v>
      </c>
      <c r="T128" s="55" t="s">
        <v>1190</v>
      </c>
      <c r="U128" s="85" t="s">
        <v>1344</v>
      </c>
    </row>
    <row r="129" spans="1:21" x14ac:dyDescent="0.25">
      <c r="A129" s="77" t="s">
        <v>1324</v>
      </c>
      <c r="B129" s="61">
        <v>43241</v>
      </c>
      <c r="C129" s="79" t="s">
        <v>1325</v>
      </c>
      <c r="D129" s="74">
        <v>720000</v>
      </c>
      <c r="E129" s="74" t="s">
        <v>1327</v>
      </c>
      <c r="F129" s="55">
        <v>90</v>
      </c>
      <c r="G129" s="55" t="s">
        <v>1327</v>
      </c>
      <c r="H129" s="55">
        <v>2087</v>
      </c>
      <c r="I129" s="80" t="s">
        <v>1327</v>
      </c>
      <c r="J129" s="55">
        <v>2</v>
      </c>
      <c r="K129" s="81" t="s">
        <v>1327</v>
      </c>
      <c r="L129" s="58">
        <v>2</v>
      </c>
      <c r="M129" s="58" t="s">
        <v>1339</v>
      </c>
      <c r="N129" s="58" t="s">
        <v>1335</v>
      </c>
      <c r="O129" s="82" t="s">
        <v>1341</v>
      </c>
      <c r="P129" s="59">
        <v>16747</v>
      </c>
      <c r="Q129" s="83" t="s">
        <v>1341</v>
      </c>
      <c r="R129" s="55" t="s">
        <v>1191</v>
      </c>
      <c r="S129" s="84" t="s">
        <v>1341</v>
      </c>
      <c r="T129" s="55" t="s">
        <v>956</v>
      </c>
      <c r="U129" s="85" t="s">
        <v>1344</v>
      </c>
    </row>
    <row r="130" spans="1:21" x14ac:dyDescent="0.25">
      <c r="A130" s="77" t="s">
        <v>1324</v>
      </c>
      <c r="B130" s="61">
        <v>43245</v>
      </c>
      <c r="C130" s="79" t="s">
        <v>1325</v>
      </c>
      <c r="D130" s="74">
        <v>82500</v>
      </c>
      <c r="E130" s="74" t="s">
        <v>1327</v>
      </c>
      <c r="F130" s="55">
        <v>14</v>
      </c>
      <c r="G130" s="55" t="s">
        <v>1327</v>
      </c>
      <c r="H130" s="55">
        <v>797</v>
      </c>
      <c r="I130" s="80" t="s">
        <v>1327</v>
      </c>
      <c r="J130" s="55">
        <v>2</v>
      </c>
      <c r="K130" s="81" t="s">
        <v>1327</v>
      </c>
      <c r="L130" s="58">
        <v>2</v>
      </c>
      <c r="M130" s="58" t="s">
        <v>1339</v>
      </c>
      <c r="N130" s="58" t="s">
        <v>1336</v>
      </c>
      <c r="O130" s="82" t="s">
        <v>1341</v>
      </c>
      <c r="P130" s="59">
        <v>12012</v>
      </c>
      <c r="Q130" s="83" t="s">
        <v>1341</v>
      </c>
      <c r="R130" s="55" t="s">
        <v>1192</v>
      </c>
      <c r="S130" s="84" t="s">
        <v>1341</v>
      </c>
      <c r="T130" s="55" t="s">
        <v>1193</v>
      </c>
      <c r="U130" s="85" t="s">
        <v>1344</v>
      </c>
    </row>
    <row r="131" spans="1:21" x14ac:dyDescent="0.25">
      <c r="A131" s="77" t="s">
        <v>1324</v>
      </c>
      <c r="B131" s="61">
        <v>43245</v>
      </c>
      <c r="C131" s="79" t="s">
        <v>1325</v>
      </c>
      <c r="D131" s="74">
        <v>120000</v>
      </c>
      <c r="E131" s="74" t="s">
        <v>1327</v>
      </c>
      <c r="F131" s="55">
        <v>118</v>
      </c>
      <c r="G131" s="55" t="s">
        <v>1327</v>
      </c>
      <c r="H131" s="55">
        <v>902</v>
      </c>
      <c r="I131" s="80" t="s">
        <v>1327</v>
      </c>
      <c r="J131" s="55">
        <v>2</v>
      </c>
      <c r="K131" s="81" t="s">
        <v>1327</v>
      </c>
      <c r="L131" s="58">
        <v>2</v>
      </c>
      <c r="M131" s="58" t="s">
        <v>1339</v>
      </c>
      <c r="N131" s="58" t="s">
        <v>1335</v>
      </c>
      <c r="O131" s="82" t="s">
        <v>1341</v>
      </c>
      <c r="P131" s="59">
        <v>125</v>
      </c>
      <c r="Q131" s="83" t="s">
        <v>1341</v>
      </c>
      <c r="R131" s="55" t="s">
        <v>1194</v>
      </c>
      <c r="S131" s="84" t="s">
        <v>1341</v>
      </c>
      <c r="T131" s="55" t="s">
        <v>660</v>
      </c>
      <c r="U131" s="85" t="s">
        <v>1344</v>
      </c>
    </row>
    <row r="132" spans="1:21" x14ac:dyDescent="0.25">
      <c r="A132" s="77" t="s">
        <v>1324</v>
      </c>
      <c r="B132" s="61">
        <v>43245</v>
      </c>
      <c r="C132" s="79" t="s">
        <v>1325</v>
      </c>
      <c r="D132" s="74">
        <v>125000</v>
      </c>
      <c r="E132" s="74" t="s">
        <v>1327</v>
      </c>
      <c r="F132" s="55">
        <v>14</v>
      </c>
      <c r="G132" s="55" t="s">
        <v>1327</v>
      </c>
      <c r="H132" s="55">
        <v>580</v>
      </c>
      <c r="I132" s="80" t="s">
        <v>1327</v>
      </c>
      <c r="J132" s="55">
        <v>2</v>
      </c>
      <c r="K132" s="81" t="s">
        <v>1327</v>
      </c>
      <c r="L132" s="58">
        <v>2</v>
      </c>
      <c r="M132" s="58" t="s">
        <v>1339</v>
      </c>
      <c r="N132" s="58" t="s">
        <v>1337</v>
      </c>
      <c r="O132" s="82" t="s">
        <v>1341</v>
      </c>
      <c r="P132" s="59">
        <v>20667</v>
      </c>
      <c r="Q132" s="83" t="s">
        <v>1341</v>
      </c>
      <c r="R132" s="55" t="s">
        <v>1195</v>
      </c>
      <c r="S132" s="84" t="s">
        <v>1341</v>
      </c>
      <c r="T132" s="55" t="s">
        <v>1196</v>
      </c>
      <c r="U132" s="85" t="s">
        <v>1344</v>
      </c>
    </row>
    <row r="133" spans="1:21" x14ac:dyDescent="0.25">
      <c r="A133" s="77" t="s">
        <v>1324</v>
      </c>
      <c r="B133" s="61">
        <v>43245</v>
      </c>
      <c r="C133" s="79" t="s">
        <v>1325</v>
      </c>
      <c r="D133" s="74">
        <v>480000</v>
      </c>
      <c r="E133" s="74" t="s">
        <v>1327</v>
      </c>
      <c r="F133" s="55">
        <v>14</v>
      </c>
      <c r="G133" s="55" t="s">
        <v>1327</v>
      </c>
      <c r="H133" s="55">
        <v>5762</v>
      </c>
      <c r="I133" s="80" t="s">
        <v>1327</v>
      </c>
      <c r="J133" s="55">
        <v>2</v>
      </c>
      <c r="K133" s="81" t="s">
        <v>1327</v>
      </c>
      <c r="L133" s="58">
        <v>2</v>
      </c>
      <c r="M133" s="58" t="s">
        <v>1339</v>
      </c>
      <c r="N133" s="58" t="s">
        <v>1335</v>
      </c>
      <c r="O133" s="82" t="s">
        <v>1341</v>
      </c>
      <c r="P133" s="59">
        <v>19662</v>
      </c>
      <c r="Q133" s="83" t="s">
        <v>1341</v>
      </c>
      <c r="R133" s="55" t="s">
        <v>1197</v>
      </c>
      <c r="S133" s="84" t="s">
        <v>1341</v>
      </c>
      <c r="T133" s="55" t="s">
        <v>1198</v>
      </c>
      <c r="U133" s="85" t="s">
        <v>1344</v>
      </c>
    </row>
    <row r="134" spans="1:21" x14ac:dyDescent="0.25">
      <c r="A134" s="77" t="s">
        <v>1324</v>
      </c>
      <c r="B134" s="61">
        <v>43245</v>
      </c>
      <c r="C134" s="79" t="s">
        <v>1325</v>
      </c>
      <c r="D134" s="74">
        <v>25760000</v>
      </c>
      <c r="E134" s="74" t="s">
        <v>1327</v>
      </c>
      <c r="F134" s="55">
        <v>92</v>
      </c>
      <c r="G134" s="55" t="s">
        <v>1327</v>
      </c>
      <c r="H134" s="55">
        <f>10000*2.3674</f>
        <v>23674</v>
      </c>
      <c r="I134" s="80" t="s">
        <v>1327</v>
      </c>
      <c r="J134" s="55">
        <v>1</v>
      </c>
      <c r="K134" s="81" t="s">
        <v>1327</v>
      </c>
      <c r="L134" s="58">
        <v>2</v>
      </c>
      <c r="M134" s="58" t="s">
        <v>1339</v>
      </c>
      <c r="N134" s="58" t="s">
        <v>1335</v>
      </c>
      <c r="O134" s="82" t="s">
        <v>1341</v>
      </c>
      <c r="P134" s="59" t="s">
        <v>1199</v>
      </c>
      <c r="Q134" s="83" t="s">
        <v>1341</v>
      </c>
      <c r="R134" s="55" t="s">
        <v>394</v>
      </c>
      <c r="S134" s="84" t="s">
        <v>1341</v>
      </c>
      <c r="T134" s="55" t="s">
        <v>1200</v>
      </c>
      <c r="U134" s="85" t="s">
        <v>1344</v>
      </c>
    </row>
    <row r="135" spans="1:21" x14ac:dyDescent="0.25">
      <c r="A135" s="77" t="s">
        <v>1324</v>
      </c>
      <c r="B135" s="61">
        <v>43249</v>
      </c>
      <c r="C135" s="79" t="s">
        <v>1325</v>
      </c>
      <c r="D135" s="74">
        <v>480000</v>
      </c>
      <c r="E135" s="74" t="s">
        <v>1327</v>
      </c>
      <c r="F135" s="55">
        <v>90</v>
      </c>
      <c r="G135" s="55" t="s">
        <v>1327</v>
      </c>
      <c r="H135" s="55">
        <v>1997</v>
      </c>
      <c r="I135" s="80" t="s">
        <v>1327</v>
      </c>
      <c r="J135" s="55">
        <v>2</v>
      </c>
      <c r="K135" s="81" t="s">
        <v>1327</v>
      </c>
      <c r="L135" s="58">
        <v>2</v>
      </c>
      <c r="M135" s="58" t="s">
        <v>1339</v>
      </c>
      <c r="N135" s="58" t="s">
        <v>1335</v>
      </c>
      <c r="O135" s="82" t="s">
        <v>1341</v>
      </c>
      <c r="P135" s="59">
        <v>2619</v>
      </c>
      <c r="Q135" s="83" t="s">
        <v>1341</v>
      </c>
      <c r="R135" s="55" t="s">
        <v>1201</v>
      </c>
      <c r="S135" s="84" t="s">
        <v>1341</v>
      </c>
      <c r="T135" s="55" t="s">
        <v>1202</v>
      </c>
      <c r="U135" s="85" t="s">
        <v>1344</v>
      </c>
    </row>
    <row r="136" spans="1:21" x14ac:dyDescent="0.25">
      <c r="A136" s="77" t="s">
        <v>1324</v>
      </c>
      <c r="B136" s="61">
        <v>43249</v>
      </c>
      <c r="C136" s="79" t="s">
        <v>1325</v>
      </c>
      <c r="D136" s="74">
        <v>750000</v>
      </c>
      <c r="E136" s="74" t="s">
        <v>1327</v>
      </c>
      <c r="F136" s="55">
        <v>13</v>
      </c>
      <c r="G136" s="55" t="s">
        <v>1327</v>
      </c>
      <c r="H136" s="55">
        <v>558</v>
      </c>
      <c r="I136" s="80" t="s">
        <v>1327</v>
      </c>
      <c r="J136" s="55">
        <v>2</v>
      </c>
      <c r="K136" s="81" t="s">
        <v>1327</v>
      </c>
      <c r="L136" s="58">
        <v>2</v>
      </c>
      <c r="M136" s="58" t="s">
        <v>1339</v>
      </c>
      <c r="N136" s="58" t="s">
        <v>1337</v>
      </c>
      <c r="O136" s="82" t="s">
        <v>1341</v>
      </c>
      <c r="P136" s="59">
        <v>672</v>
      </c>
      <c r="Q136" s="83" t="s">
        <v>1341</v>
      </c>
      <c r="R136" s="55" t="s">
        <v>1203</v>
      </c>
      <c r="S136" s="84" t="s">
        <v>1341</v>
      </c>
      <c r="T136" s="55" t="s">
        <v>1204</v>
      </c>
      <c r="U136" s="85" t="s">
        <v>1344</v>
      </c>
    </row>
    <row r="137" spans="1:21" x14ac:dyDescent="0.25">
      <c r="A137" s="77" t="s">
        <v>1324</v>
      </c>
      <c r="B137" s="61">
        <v>43249</v>
      </c>
      <c r="C137" s="79" t="s">
        <v>1325</v>
      </c>
      <c r="D137" s="74">
        <v>420000</v>
      </c>
      <c r="E137" s="74" t="s">
        <v>1327</v>
      </c>
      <c r="F137" s="55">
        <v>4</v>
      </c>
      <c r="G137" s="55" t="s">
        <v>1327</v>
      </c>
      <c r="H137" s="55">
        <v>1143</v>
      </c>
      <c r="I137" s="80" t="s">
        <v>1327</v>
      </c>
      <c r="J137" s="55">
        <v>2</v>
      </c>
      <c r="K137" s="81" t="s">
        <v>1327</v>
      </c>
      <c r="L137" s="58">
        <v>2</v>
      </c>
      <c r="M137" s="58" t="s">
        <v>1339</v>
      </c>
      <c r="N137" s="58" t="s">
        <v>1335</v>
      </c>
      <c r="O137" s="82" t="s">
        <v>1341</v>
      </c>
      <c r="P137" s="59">
        <v>1249</v>
      </c>
      <c r="Q137" s="83" t="s">
        <v>1341</v>
      </c>
      <c r="R137" s="55" t="s">
        <v>1205</v>
      </c>
      <c r="S137" s="84" t="s">
        <v>1341</v>
      </c>
      <c r="T137" s="55" t="s">
        <v>1206</v>
      </c>
      <c r="U137" s="85" t="s">
        <v>1344</v>
      </c>
    </row>
    <row r="138" spans="1:21" x14ac:dyDescent="0.25">
      <c r="A138" s="77" t="s">
        <v>1324</v>
      </c>
      <c r="B138" s="61">
        <v>43255</v>
      </c>
      <c r="C138" s="79" t="s">
        <v>1325</v>
      </c>
      <c r="D138" s="74">
        <v>2016000</v>
      </c>
      <c r="E138" s="74" t="s">
        <v>1327</v>
      </c>
      <c r="F138" s="55">
        <v>90</v>
      </c>
      <c r="G138" s="55" t="s">
        <v>1327</v>
      </c>
      <c r="H138" s="55">
        <v>533</v>
      </c>
      <c r="I138" s="80" t="s">
        <v>1327</v>
      </c>
      <c r="J138" s="55">
        <v>2</v>
      </c>
      <c r="K138" s="81" t="s">
        <v>1327</v>
      </c>
      <c r="L138" s="58">
        <v>2</v>
      </c>
      <c r="M138" s="58" t="s">
        <v>1339</v>
      </c>
      <c r="N138" s="58" t="s">
        <v>1337</v>
      </c>
      <c r="O138" s="82" t="s">
        <v>1341</v>
      </c>
      <c r="P138" s="59">
        <v>373</v>
      </c>
      <c r="Q138" s="83" t="s">
        <v>1341</v>
      </c>
      <c r="R138" s="55" t="s">
        <v>1207</v>
      </c>
      <c r="S138" s="84" t="s">
        <v>1341</v>
      </c>
      <c r="T138" s="55" t="s">
        <v>1208</v>
      </c>
      <c r="U138" s="85" t="s">
        <v>1344</v>
      </c>
    </row>
    <row r="139" spans="1:21" x14ac:dyDescent="0.25">
      <c r="A139" s="77" t="s">
        <v>1324</v>
      </c>
      <c r="B139" s="61">
        <v>43255</v>
      </c>
      <c r="C139" s="79" t="s">
        <v>1325</v>
      </c>
      <c r="D139" s="74">
        <v>15900</v>
      </c>
      <c r="E139" s="74" t="s">
        <v>1327</v>
      </c>
      <c r="F139" s="55">
        <v>25</v>
      </c>
      <c r="G139" s="55" t="s">
        <v>1327</v>
      </c>
      <c r="H139" s="55">
        <v>520</v>
      </c>
      <c r="I139" s="80" t="s">
        <v>1327</v>
      </c>
      <c r="J139" s="55">
        <v>2</v>
      </c>
      <c r="K139" s="81" t="s">
        <v>1327</v>
      </c>
      <c r="L139" s="58">
        <v>2</v>
      </c>
      <c r="M139" s="58" t="s">
        <v>1339</v>
      </c>
      <c r="N139" s="58" t="s">
        <v>1337</v>
      </c>
      <c r="O139" s="82" t="s">
        <v>1341</v>
      </c>
      <c r="P139" s="59">
        <v>1561</v>
      </c>
      <c r="Q139" s="83" t="s">
        <v>1341</v>
      </c>
      <c r="R139" s="55" t="s">
        <v>222</v>
      </c>
      <c r="S139" s="84" t="s">
        <v>1341</v>
      </c>
      <c r="T139" s="55" t="s">
        <v>1209</v>
      </c>
      <c r="U139" s="85" t="s">
        <v>1344</v>
      </c>
    </row>
    <row r="140" spans="1:21" x14ac:dyDescent="0.25">
      <c r="A140" s="77" t="s">
        <v>1324</v>
      </c>
      <c r="B140" s="61">
        <v>43262</v>
      </c>
      <c r="C140" s="79" t="s">
        <v>1325</v>
      </c>
      <c r="D140" s="74">
        <v>700000</v>
      </c>
      <c r="E140" s="74" t="s">
        <v>1327</v>
      </c>
      <c r="F140" s="55">
        <v>126</v>
      </c>
      <c r="G140" s="55" t="s">
        <v>1327</v>
      </c>
      <c r="H140" s="55">
        <v>1582</v>
      </c>
      <c r="I140" s="80" t="s">
        <v>1327</v>
      </c>
      <c r="J140" s="55">
        <v>2</v>
      </c>
      <c r="K140" s="81" t="s">
        <v>1327</v>
      </c>
      <c r="L140" s="58">
        <v>2</v>
      </c>
      <c r="M140" s="58" t="s">
        <v>1339</v>
      </c>
      <c r="N140" s="58" t="s">
        <v>1335</v>
      </c>
      <c r="O140" s="82" t="s">
        <v>1341</v>
      </c>
      <c r="P140" s="59">
        <v>151</v>
      </c>
      <c r="Q140" s="83" t="s">
        <v>1341</v>
      </c>
      <c r="R140" s="55" t="s">
        <v>1210</v>
      </c>
      <c r="S140" s="84" t="s">
        <v>1341</v>
      </c>
      <c r="T140" s="55" t="s">
        <v>1211</v>
      </c>
      <c r="U140" s="85" t="s">
        <v>1344</v>
      </c>
    </row>
    <row r="141" spans="1:21" x14ac:dyDescent="0.25">
      <c r="A141" s="77" t="s">
        <v>1324</v>
      </c>
      <c r="B141" s="61">
        <v>43262</v>
      </c>
      <c r="C141" s="79" t="s">
        <v>1325</v>
      </c>
      <c r="D141" s="74">
        <v>200000</v>
      </c>
      <c r="E141" s="74" t="s">
        <v>1327</v>
      </c>
      <c r="F141" s="55">
        <v>125</v>
      </c>
      <c r="G141" s="55" t="s">
        <v>1327</v>
      </c>
      <c r="H141" s="55">
        <v>2532</v>
      </c>
      <c r="I141" s="80" t="s">
        <v>1327</v>
      </c>
      <c r="J141" s="55">
        <v>2</v>
      </c>
      <c r="K141" s="81" t="s">
        <v>1327</v>
      </c>
      <c r="L141" s="58">
        <v>2</v>
      </c>
      <c r="M141" s="58" t="s">
        <v>1339</v>
      </c>
      <c r="N141" s="58" t="s">
        <v>1335</v>
      </c>
      <c r="O141" s="82" t="s">
        <v>1341</v>
      </c>
      <c r="P141" s="59">
        <v>61</v>
      </c>
      <c r="Q141" s="83" t="s">
        <v>1341</v>
      </c>
      <c r="R141" s="55" t="s">
        <v>1213</v>
      </c>
      <c r="S141" s="84" t="s">
        <v>1341</v>
      </c>
      <c r="T141" s="55" t="s">
        <v>1214</v>
      </c>
      <c r="U141" s="85" t="s">
        <v>1344</v>
      </c>
    </row>
    <row r="142" spans="1:21" x14ac:dyDescent="0.25">
      <c r="A142" s="77" t="s">
        <v>1324</v>
      </c>
      <c r="B142" s="61">
        <v>43263</v>
      </c>
      <c r="C142" s="79" t="s">
        <v>1325</v>
      </c>
      <c r="D142" s="74">
        <v>900000</v>
      </c>
      <c r="E142" s="74" t="s">
        <v>1327</v>
      </c>
      <c r="F142" s="55">
        <v>126</v>
      </c>
      <c r="G142" s="55" t="s">
        <v>1327</v>
      </c>
      <c r="H142" s="55">
        <v>878</v>
      </c>
      <c r="I142" s="80" t="s">
        <v>1327</v>
      </c>
      <c r="J142" s="55">
        <v>2</v>
      </c>
      <c r="K142" s="81" t="s">
        <v>1327</v>
      </c>
      <c r="L142" s="58">
        <v>2</v>
      </c>
      <c r="M142" s="58" t="s">
        <v>1339</v>
      </c>
      <c r="N142" s="58" t="s">
        <v>1335</v>
      </c>
      <c r="O142" s="82" t="s">
        <v>1341</v>
      </c>
      <c r="P142" s="59">
        <v>25</v>
      </c>
      <c r="Q142" s="83" t="s">
        <v>1341</v>
      </c>
      <c r="R142" s="55" t="s">
        <v>1215</v>
      </c>
      <c r="S142" s="84" t="s">
        <v>1341</v>
      </c>
      <c r="T142" s="55" t="s">
        <v>1216</v>
      </c>
      <c r="U142" s="85" t="s">
        <v>1344</v>
      </c>
    </row>
    <row r="143" spans="1:21" x14ac:dyDescent="0.25">
      <c r="A143" s="77" t="s">
        <v>1324</v>
      </c>
      <c r="B143" s="61">
        <v>43263</v>
      </c>
      <c r="C143" s="79" t="s">
        <v>1325</v>
      </c>
      <c r="D143" s="74">
        <v>100000</v>
      </c>
      <c r="E143" s="74" t="s">
        <v>1327</v>
      </c>
      <c r="F143" s="55">
        <v>25</v>
      </c>
      <c r="G143" s="55" t="s">
        <v>1327</v>
      </c>
      <c r="H143" s="55">
        <v>868</v>
      </c>
      <c r="I143" s="80" t="s">
        <v>1327</v>
      </c>
      <c r="J143" s="55">
        <v>2</v>
      </c>
      <c r="K143" s="81" t="s">
        <v>1327</v>
      </c>
      <c r="L143" s="58">
        <v>2</v>
      </c>
      <c r="M143" s="58" t="s">
        <v>1339</v>
      </c>
      <c r="N143" s="58" t="s">
        <v>1335</v>
      </c>
      <c r="O143" s="82" t="s">
        <v>1341</v>
      </c>
      <c r="P143" s="59">
        <v>8105</v>
      </c>
      <c r="Q143" s="83" t="s">
        <v>1341</v>
      </c>
      <c r="R143" s="55" t="s">
        <v>1217</v>
      </c>
      <c r="S143" s="84" t="s">
        <v>1341</v>
      </c>
      <c r="T143" s="55" t="s">
        <v>1218</v>
      </c>
      <c r="U143" s="85" t="s">
        <v>1344</v>
      </c>
    </row>
    <row r="144" spans="1:21" x14ac:dyDescent="0.25">
      <c r="A144" s="77" t="s">
        <v>1324</v>
      </c>
      <c r="B144" s="61">
        <v>43263</v>
      </c>
      <c r="C144" s="79" t="s">
        <v>1325</v>
      </c>
      <c r="D144" s="74">
        <v>550000</v>
      </c>
      <c r="E144" s="74" t="s">
        <v>1327</v>
      </c>
      <c r="F144" s="55">
        <v>95</v>
      </c>
      <c r="G144" s="55" t="s">
        <v>1327</v>
      </c>
      <c r="H144" s="55">
        <v>890</v>
      </c>
      <c r="I144" s="80" t="s">
        <v>1327</v>
      </c>
      <c r="J144" s="55">
        <v>2</v>
      </c>
      <c r="K144" s="81" t="s">
        <v>1327</v>
      </c>
      <c r="L144" s="58">
        <v>2</v>
      </c>
      <c r="M144" s="58" t="s">
        <v>1339</v>
      </c>
      <c r="N144" s="58" t="s">
        <v>1335</v>
      </c>
      <c r="O144" s="82" t="s">
        <v>1341</v>
      </c>
      <c r="P144" s="59">
        <v>1173</v>
      </c>
      <c r="Q144" s="83" t="s">
        <v>1341</v>
      </c>
      <c r="R144" s="55" t="s">
        <v>659</v>
      </c>
      <c r="S144" s="84" t="s">
        <v>1341</v>
      </c>
      <c r="T144" s="55" t="s">
        <v>1219</v>
      </c>
      <c r="U144" s="85" t="s">
        <v>1344</v>
      </c>
    </row>
    <row r="145" spans="1:21" x14ac:dyDescent="0.25">
      <c r="A145" s="77" t="s">
        <v>1324</v>
      </c>
      <c r="B145" s="61">
        <v>43263</v>
      </c>
      <c r="C145" s="79" t="s">
        <v>1325</v>
      </c>
      <c r="D145" s="74">
        <v>150000</v>
      </c>
      <c r="E145" s="74" t="s">
        <v>1327</v>
      </c>
      <c r="F145" s="55">
        <v>118</v>
      </c>
      <c r="G145" s="55" t="s">
        <v>1327</v>
      </c>
      <c r="H145" s="55">
        <v>912</v>
      </c>
      <c r="I145" s="80" t="s">
        <v>1327</v>
      </c>
      <c r="J145" s="55">
        <v>2</v>
      </c>
      <c r="K145" s="81" t="s">
        <v>1327</v>
      </c>
      <c r="L145" s="58">
        <v>2</v>
      </c>
      <c r="M145" s="58" t="s">
        <v>1339</v>
      </c>
      <c r="N145" s="58" t="s">
        <v>1335</v>
      </c>
      <c r="O145" s="82" t="s">
        <v>1341</v>
      </c>
      <c r="P145" s="59">
        <v>639</v>
      </c>
      <c r="Q145" s="83" t="s">
        <v>1341</v>
      </c>
      <c r="R145" s="55" t="s">
        <v>1220</v>
      </c>
      <c r="S145" s="84" t="s">
        <v>1341</v>
      </c>
      <c r="T145" s="55" t="s">
        <v>1221</v>
      </c>
      <c r="U145" s="85" t="s">
        <v>1344</v>
      </c>
    </row>
    <row r="146" spans="1:21" x14ac:dyDescent="0.25">
      <c r="A146" s="77" t="s">
        <v>1324</v>
      </c>
      <c r="B146" s="61">
        <v>43265</v>
      </c>
      <c r="C146" s="79" t="s">
        <v>1325</v>
      </c>
      <c r="D146" s="74">
        <v>525000</v>
      </c>
      <c r="E146" s="74" t="s">
        <v>1327</v>
      </c>
      <c r="F146" s="55">
        <v>95</v>
      </c>
      <c r="G146" s="55" t="s">
        <v>1327</v>
      </c>
      <c r="H146" s="55">
        <v>1004</v>
      </c>
      <c r="I146" s="80" t="s">
        <v>1327</v>
      </c>
      <c r="J146" s="55">
        <v>2</v>
      </c>
      <c r="K146" s="81" t="s">
        <v>1327</v>
      </c>
      <c r="L146" s="58">
        <v>2</v>
      </c>
      <c r="M146" s="58" t="s">
        <v>1339</v>
      </c>
      <c r="N146" s="58" t="s">
        <v>1335</v>
      </c>
      <c r="O146" s="82" t="s">
        <v>1341</v>
      </c>
      <c r="P146" s="59">
        <v>8867</v>
      </c>
      <c r="Q146" s="83" t="s">
        <v>1341</v>
      </c>
      <c r="R146" s="55" t="s">
        <v>1222</v>
      </c>
      <c r="S146" s="84" t="s">
        <v>1341</v>
      </c>
      <c r="T146" s="55" t="s">
        <v>1223</v>
      </c>
      <c r="U146" s="85" t="s">
        <v>1344</v>
      </c>
    </row>
    <row r="147" spans="1:21" x14ac:dyDescent="0.25">
      <c r="A147" s="77" t="s">
        <v>1324</v>
      </c>
      <c r="B147" s="61">
        <v>43265</v>
      </c>
      <c r="C147" s="79" t="s">
        <v>1325</v>
      </c>
      <c r="D147" s="74">
        <v>215000</v>
      </c>
      <c r="E147" s="74" t="s">
        <v>1327</v>
      </c>
      <c r="F147" s="55">
        <v>92</v>
      </c>
      <c r="G147" s="55" t="s">
        <v>1327</v>
      </c>
      <c r="H147" s="55">
        <v>900</v>
      </c>
      <c r="I147" s="80" t="s">
        <v>1327</v>
      </c>
      <c r="J147" s="55">
        <v>2</v>
      </c>
      <c r="K147" s="81" t="s">
        <v>1327</v>
      </c>
      <c r="L147" s="58">
        <v>2</v>
      </c>
      <c r="M147" s="58" t="s">
        <v>1339</v>
      </c>
      <c r="N147" s="58" t="s">
        <v>1335</v>
      </c>
      <c r="O147" s="82" t="s">
        <v>1341</v>
      </c>
      <c r="P147" s="59">
        <v>730</v>
      </c>
      <c r="Q147" s="83" t="s">
        <v>1341</v>
      </c>
      <c r="R147" s="55" t="s">
        <v>1224</v>
      </c>
      <c r="S147" s="84" t="s">
        <v>1341</v>
      </c>
      <c r="T147" s="55" t="s">
        <v>1225</v>
      </c>
      <c r="U147" s="85" t="s">
        <v>1344</v>
      </c>
    </row>
    <row r="148" spans="1:21" x14ac:dyDescent="0.25">
      <c r="A148" s="77" t="s">
        <v>1324</v>
      </c>
      <c r="B148" s="61">
        <v>43265</v>
      </c>
      <c r="C148" s="79" t="s">
        <v>1325</v>
      </c>
      <c r="D148" s="74">
        <v>114000</v>
      </c>
      <c r="E148" s="74" t="s">
        <v>1327</v>
      </c>
      <c r="F148" s="55">
        <v>4</v>
      </c>
      <c r="G148" s="55" t="s">
        <v>1327</v>
      </c>
      <c r="H148" s="55">
        <v>941</v>
      </c>
      <c r="I148" s="80" t="s">
        <v>1327</v>
      </c>
      <c r="J148" s="55">
        <v>2</v>
      </c>
      <c r="K148" s="81" t="s">
        <v>1327</v>
      </c>
      <c r="L148" s="58">
        <v>2</v>
      </c>
      <c r="M148" s="58" t="s">
        <v>1339</v>
      </c>
      <c r="N148" s="58" t="s">
        <v>1335</v>
      </c>
      <c r="O148" s="82" t="s">
        <v>1341</v>
      </c>
      <c r="P148" s="59">
        <v>1208</v>
      </c>
      <c r="Q148" s="83" t="s">
        <v>1341</v>
      </c>
      <c r="R148" s="55" t="s">
        <v>166</v>
      </c>
      <c r="S148" s="84" t="s">
        <v>1341</v>
      </c>
      <c r="T148" s="55" t="s">
        <v>1226</v>
      </c>
      <c r="U148" s="85" t="s">
        <v>1344</v>
      </c>
    </row>
    <row r="149" spans="1:21" x14ac:dyDescent="0.25">
      <c r="A149" s="77" t="s">
        <v>1324</v>
      </c>
      <c r="B149" s="61">
        <v>43265</v>
      </c>
      <c r="C149" s="79" t="s">
        <v>1325</v>
      </c>
      <c r="D149" s="74">
        <v>120000</v>
      </c>
      <c r="E149" s="74" t="s">
        <v>1327</v>
      </c>
      <c r="F149" s="55">
        <v>118</v>
      </c>
      <c r="G149" s="55" t="s">
        <v>1327</v>
      </c>
      <c r="H149" s="55">
        <v>2301</v>
      </c>
      <c r="I149" s="80" t="s">
        <v>1327</v>
      </c>
      <c r="J149" s="55">
        <v>2</v>
      </c>
      <c r="K149" s="81" t="s">
        <v>1327</v>
      </c>
      <c r="L149" s="58">
        <v>2</v>
      </c>
      <c r="M149" s="58" t="s">
        <v>1339</v>
      </c>
      <c r="N149" s="58" t="s">
        <v>1335</v>
      </c>
      <c r="O149" s="82" t="s">
        <v>1341</v>
      </c>
      <c r="P149" s="59">
        <v>700</v>
      </c>
      <c r="Q149" s="83" t="s">
        <v>1341</v>
      </c>
      <c r="R149" s="55" t="s">
        <v>1227</v>
      </c>
      <c r="S149" s="84" t="s">
        <v>1341</v>
      </c>
      <c r="T149" s="55" t="s">
        <v>1228</v>
      </c>
      <c r="U149" s="85" t="s">
        <v>1344</v>
      </c>
    </row>
    <row r="150" spans="1:21" x14ac:dyDescent="0.25">
      <c r="A150" s="77" t="s">
        <v>1324</v>
      </c>
      <c r="B150" s="61">
        <v>43265</v>
      </c>
      <c r="C150" s="79" t="s">
        <v>1325</v>
      </c>
      <c r="D150" s="74">
        <v>425000</v>
      </c>
      <c r="E150" s="74" t="s">
        <v>1327</v>
      </c>
      <c r="F150" s="55">
        <v>90</v>
      </c>
      <c r="G150" s="55" t="s">
        <v>1327</v>
      </c>
      <c r="H150" s="55">
        <v>1816</v>
      </c>
      <c r="I150" s="80" t="s">
        <v>1327</v>
      </c>
      <c r="J150" s="55">
        <v>2</v>
      </c>
      <c r="K150" s="81" t="s">
        <v>1327</v>
      </c>
      <c r="L150" s="58">
        <v>2</v>
      </c>
      <c r="M150" s="58" t="s">
        <v>1339</v>
      </c>
      <c r="N150" s="58" t="s">
        <v>1335</v>
      </c>
      <c r="O150" s="82" t="s">
        <v>1341</v>
      </c>
      <c r="P150" s="59">
        <v>5027</v>
      </c>
      <c r="Q150" s="83" t="s">
        <v>1341</v>
      </c>
      <c r="R150" s="55" t="s">
        <v>1229</v>
      </c>
      <c r="S150" s="84" t="s">
        <v>1341</v>
      </c>
      <c r="T150" s="55" t="s">
        <v>1230</v>
      </c>
      <c r="U150" s="85" t="s">
        <v>1344</v>
      </c>
    </row>
    <row r="151" spans="1:21" x14ac:dyDescent="0.25">
      <c r="A151" s="77" t="s">
        <v>1324</v>
      </c>
      <c r="B151" s="61">
        <v>43270</v>
      </c>
      <c r="C151" s="79" t="s">
        <v>1325</v>
      </c>
      <c r="D151" s="74">
        <v>3000000</v>
      </c>
      <c r="E151" s="74" t="s">
        <v>1327</v>
      </c>
      <c r="F151" s="55">
        <v>94</v>
      </c>
      <c r="G151" s="55" t="s">
        <v>1327</v>
      </c>
      <c r="H151" s="55">
        <f>10000*4027.6959</f>
        <v>40276959</v>
      </c>
      <c r="I151" s="80" t="s">
        <v>1327</v>
      </c>
      <c r="J151" s="55">
        <v>3</v>
      </c>
      <c r="K151" s="81" t="s">
        <v>1327</v>
      </c>
      <c r="L151" s="58">
        <v>2</v>
      </c>
      <c r="M151" s="58" t="s">
        <v>1339</v>
      </c>
      <c r="N151" s="58" t="s">
        <v>1335</v>
      </c>
      <c r="O151" s="82" t="s">
        <v>1341</v>
      </c>
      <c r="P151" s="59" t="s">
        <v>1231</v>
      </c>
      <c r="Q151" s="83" t="s">
        <v>1341</v>
      </c>
      <c r="R151" s="55" t="s">
        <v>1232</v>
      </c>
      <c r="S151" s="84" t="s">
        <v>1341</v>
      </c>
      <c r="T151" s="55" t="s">
        <v>1233</v>
      </c>
      <c r="U151" s="85" t="s">
        <v>1344</v>
      </c>
    </row>
    <row r="152" spans="1:21" x14ac:dyDescent="0.25">
      <c r="A152" s="77" t="s">
        <v>1324</v>
      </c>
      <c r="B152" s="61">
        <v>43270</v>
      </c>
      <c r="C152" s="79" t="s">
        <v>1325</v>
      </c>
      <c r="D152" s="74">
        <v>800000</v>
      </c>
      <c r="E152" s="74" t="s">
        <v>1327</v>
      </c>
      <c r="F152" s="55">
        <v>14</v>
      </c>
      <c r="G152" s="55" t="s">
        <v>1327</v>
      </c>
      <c r="H152" s="55">
        <v>676</v>
      </c>
      <c r="I152" s="80" t="s">
        <v>1327</v>
      </c>
      <c r="J152" s="55">
        <v>2</v>
      </c>
      <c r="K152" s="81" t="s">
        <v>1327</v>
      </c>
      <c r="L152" s="58">
        <v>2</v>
      </c>
      <c r="M152" s="58" t="s">
        <v>1339</v>
      </c>
      <c r="N152" s="58" t="s">
        <v>1336</v>
      </c>
      <c r="O152" s="82" t="s">
        <v>1341</v>
      </c>
      <c r="P152" s="59">
        <v>7296</v>
      </c>
      <c r="Q152" s="83" t="s">
        <v>1341</v>
      </c>
      <c r="R152" s="55" t="s">
        <v>1234</v>
      </c>
      <c r="S152" s="84" t="s">
        <v>1341</v>
      </c>
      <c r="T152" s="55" t="s">
        <v>1235</v>
      </c>
      <c r="U152" s="85" t="s">
        <v>1344</v>
      </c>
    </row>
    <row r="153" spans="1:21" x14ac:dyDescent="0.25">
      <c r="A153" s="77" t="s">
        <v>1324</v>
      </c>
      <c r="B153" s="61">
        <v>43270</v>
      </c>
      <c r="C153" s="79" t="s">
        <v>1325</v>
      </c>
      <c r="D153" s="74">
        <v>220000</v>
      </c>
      <c r="E153" s="74" t="s">
        <v>1327</v>
      </c>
      <c r="F153" s="55">
        <v>90</v>
      </c>
      <c r="G153" s="55" t="s">
        <v>1327</v>
      </c>
      <c r="H153" s="55">
        <v>1295</v>
      </c>
      <c r="I153" s="80" t="s">
        <v>1327</v>
      </c>
      <c r="J153" s="55">
        <v>2</v>
      </c>
      <c r="K153" s="81" t="s">
        <v>1327</v>
      </c>
      <c r="L153" s="58">
        <v>2</v>
      </c>
      <c r="M153" s="58" t="s">
        <v>1339</v>
      </c>
      <c r="N153" s="58" t="s">
        <v>1335</v>
      </c>
      <c r="O153" s="82" t="s">
        <v>1341</v>
      </c>
      <c r="P153" s="59">
        <v>33833</v>
      </c>
      <c r="Q153" s="83" t="s">
        <v>1341</v>
      </c>
      <c r="R153" s="55" t="s">
        <v>1236</v>
      </c>
      <c r="S153" s="84" t="s">
        <v>1341</v>
      </c>
      <c r="T153" s="55" t="s">
        <v>1237</v>
      </c>
      <c r="U153" s="85" t="s">
        <v>1344</v>
      </c>
    </row>
    <row r="154" spans="1:21" x14ac:dyDescent="0.25">
      <c r="A154" s="77" t="s">
        <v>1324</v>
      </c>
      <c r="B154" s="61">
        <v>43271</v>
      </c>
      <c r="C154" s="79" t="s">
        <v>1325</v>
      </c>
      <c r="D154" s="74">
        <v>169500</v>
      </c>
      <c r="E154" s="74" t="s">
        <v>1327</v>
      </c>
      <c r="F154" s="55">
        <v>95</v>
      </c>
      <c r="G154" s="55" t="s">
        <v>1327</v>
      </c>
      <c r="H154" s="55">
        <v>620</v>
      </c>
      <c r="I154" s="80" t="s">
        <v>1327</v>
      </c>
      <c r="J154" s="55">
        <v>2</v>
      </c>
      <c r="K154" s="81" t="s">
        <v>1327</v>
      </c>
      <c r="L154" s="58">
        <v>2</v>
      </c>
      <c r="M154" s="58" t="s">
        <v>1339</v>
      </c>
      <c r="N154" s="58" t="s">
        <v>1336</v>
      </c>
      <c r="O154" s="82" t="s">
        <v>1341</v>
      </c>
      <c r="P154" s="59">
        <v>4453</v>
      </c>
      <c r="Q154" s="83" t="s">
        <v>1341</v>
      </c>
      <c r="R154" s="55" t="s">
        <v>119</v>
      </c>
      <c r="S154" s="84" t="s">
        <v>1341</v>
      </c>
      <c r="T154" s="55" t="s">
        <v>1238</v>
      </c>
      <c r="U154" s="85" t="s">
        <v>1344</v>
      </c>
    </row>
    <row r="155" spans="1:21" x14ac:dyDescent="0.25">
      <c r="A155" s="77" t="s">
        <v>1324</v>
      </c>
      <c r="B155" s="61">
        <v>43271</v>
      </c>
      <c r="C155" s="79" t="s">
        <v>1325</v>
      </c>
      <c r="D155" s="74">
        <v>80000</v>
      </c>
      <c r="E155" s="74" t="s">
        <v>1327</v>
      </c>
      <c r="F155" s="55">
        <v>134</v>
      </c>
      <c r="G155" s="55" t="s">
        <v>1327</v>
      </c>
      <c r="H155" s="55">
        <f>10000*7.5759</f>
        <v>75759</v>
      </c>
      <c r="I155" s="80" t="s">
        <v>1327</v>
      </c>
      <c r="J155" s="55">
        <v>3</v>
      </c>
      <c r="K155" s="81" t="s">
        <v>1327</v>
      </c>
      <c r="L155" s="58">
        <v>2</v>
      </c>
      <c r="M155" s="58" t="s">
        <v>1339</v>
      </c>
      <c r="N155" s="58" t="s">
        <v>1335</v>
      </c>
      <c r="O155" s="82" t="s">
        <v>1341</v>
      </c>
      <c r="P155" s="59">
        <v>347</v>
      </c>
      <c r="Q155" s="83" t="s">
        <v>1341</v>
      </c>
      <c r="R155" s="55" t="s">
        <v>1240</v>
      </c>
      <c r="S155" s="84" t="s">
        <v>1341</v>
      </c>
      <c r="T155" s="55" t="s">
        <v>1241</v>
      </c>
      <c r="U155" s="85" t="s">
        <v>1344</v>
      </c>
    </row>
    <row r="156" spans="1:21" x14ac:dyDescent="0.25">
      <c r="A156" s="77" t="s">
        <v>1324</v>
      </c>
      <c r="B156" s="61">
        <v>43271</v>
      </c>
      <c r="C156" s="79" t="s">
        <v>1325</v>
      </c>
      <c r="D156" s="74">
        <v>0</v>
      </c>
      <c r="E156" s="74" t="s">
        <v>1327</v>
      </c>
      <c r="F156" s="55">
        <v>90</v>
      </c>
      <c r="G156" s="55" t="s">
        <v>1327</v>
      </c>
      <c r="H156" s="55">
        <v>1858</v>
      </c>
      <c r="I156" s="80" t="s">
        <v>1327</v>
      </c>
      <c r="J156" s="55">
        <v>2</v>
      </c>
      <c r="K156" s="81" t="s">
        <v>1327</v>
      </c>
      <c r="L156" s="58">
        <v>1</v>
      </c>
      <c r="M156" s="58" t="s">
        <v>1339</v>
      </c>
      <c r="N156" s="58" t="s">
        <v>1335</v>
      </c>
      <c r="O156" s="82" t="s">
        <v>1341</v>
      </c>
      <c r="P156" s="59">
        <v>11141</v>
      </c>
      <c r="Q156" s="83" t="s">
        <v>1341</v>
      </c>
      <c r="R156" s="55" t="s">
        <v>1242</v>
      </c>
      <c r="S156" s="84" t="s">
        <v>1341</v>
      </c>
      <c r="T156" s="55" t="s">
        <v>1243</v>
      </c>
      <c r="U156" s="85" t="s">
        <v>1344</v>
      </c>
    </row>
    <row r="157" spans="1:21" x14ac:dyDescent="0.25">
      <c r="A157" s="77" t="s">
        <v>1324</v>
      </c>
      <c r="B157" s="61">
        <v>43276</v>
      </c>
      <c r="C157" s="79" t="s">
        <v>1325</v>
      </c>
      <c r="D157" s="74">
        <v>90000</v>
      </c>
      <c r="E157" s="74" t="s">
        <v>1327</v>
      </c>
      <c r="F157" s="55">
        <v>14</v>
      </c>
      <c r="G157" s="55" t="s">
        <v>1327</v>
      </c>
      <c r="H157" s="55">
        <v>1027</v>
      </c>
      <c r="I157" s="80" t="s">
        <v>1327</v>
      </c>
      <c r="J157" s="55">
        <v>2</v>
      </c>
      <c r="K157" s="81" t="s">
        <v>1327</v>
      </c>
      <c r="L157" s="58">
        <v>2</v>
      </c>
      <c r="M157" s="58" t="s">
        <v>1339</v>
      </c>
      <c r="N157" s="58" t="s">
        <v>1335</v>
      </c>
      <c r="O157" s="82" t="s">
        <v>1341</v>
      </c>
      <c r="P157" s="59">
        <v>6623</v>
      </c>
      <c r="Q157" s="83" t="s">
        <v>1341</v>
      </c>
      <c r="R157" s="55" t="s">
        <v>1244</v>
      </c>
      <c r="S157" s="84" t="s">
        <v>1341</v>
      </c>
      <c r="T157" s="55" t="s">
        <v>1245</v>
      </c>
      <c r="U157" s="85" t="s">
        <v>1344</v>
      </c>
    </row>
    <row r="158" spans="1:21" x14ac:dyDescent="0.25">
      <c r="A158" s="77" t="s">
        <v>1324</v>
      </c>
      <c r="B158" s="61">
        <v>43276</v>
      </c>
      <c r="C158" s="79" t="s">
        <v>1325</v>
      </c>
      <c r="D158" s="74">
        <v>20000000</v>
      </c>
      <c r="E158" s="74" t="s">
        <v>1327</v>
      </c>
      <c r="F158" s="55">
        <v>94</v>
      </c>
      <c r="G158" s="55" t="s">
        <v>1327</v>
      </c>
      <c r="H158" s="55">
        <f>10000*3999.2838</f>
        <v>39992838</v>
      </c>
      <c r="I158" s="80" t="s">
        <v>1327</v>
      </c>
      <c r="J158" s="55">
        <v>3</v>
      </c>
      <c r="K158" s="81" t="s">
        <v>1327</v>
      </c>
      <c r="L158" s="58">
        <v>2</v>
      </c>
      <c r="M158" s="58" t="s">
        <v>1339</v>
      </c>
      <c r="N158" s="58" t="s">
        <v>1335</v>
      </c>
      <c r="O158" s="82" t="s">
        <v>1341</v>
      </c>
      <c r="P158" s="59" t="s">
        <v>1246</v>
      </c>
      <c r="Q158" s="83" t="s">
        <v>1341</v>
      </c>
      <c r="R158" s="55" t="s">
        <v>1247</v>
      </c>
      <c r="S158" s="84" t="s">
        <v>1341</v>
      </c>
      <c r="T158" s="55" t="s">
        <v>1248</v>
      </c>
      <c r="U158" s="85" t="s">
        <v>1344</v>
      </c>
    </row>
    <row r="159" spans="1:21" x14ac:dyDescent="0.25">
      <c r="A159" s="77" t="s">
        <v>1324</v>
      </c>
      <c r="B159" s="61">
        <v>43278</v>
      </c>
      <c r="C159" s="79" t="s">
        <v>1325</v>
      </c>
      <c r="D159" s="74">
        <v>1100000</v>
      </c>
      <c r="E159" s="74" t="s">
        <v>1327</v>
      </c>
      <c r="F159" s="55">
        <v>14</v>
      </c>
      <c r="G159" s="55" t="s">
        <v>1327</v>
      </c>
      <c r="H159" s="55">
        <v>1024</v>
      </c>
      <c r="I159" s="80" t="s">
        <v>1327</v>
      </c>
      <c r="J159" s="55">
        <v>2</v>
      </c>
      <c r="K159" s="81" t="s">
        <v>1327</v>
      </c>
      <c r="L159" s="58">
        <v>2</v>
      </c>
      <c r="M159" s="58" t="s">
        <v>1339</v>
      </c>
      <c r="N159" s="58" t="s">
        <v>1335</v>
      </c>
      <c r="O159" s="82" t="s">
        <v>1341</v>
      </c>
      <c r="P159" s="59">
        <v>3724</v>
      </c>
      <c r="Q159" s="83" t="s">
        <v>1341</v>
      </c>
      <c r="R159" s="55" t="s">
        <v>1249</v>
      </c>
      <c r="S159" s="84" t="s">
        <v>1341</v>
      </c>
      <c r="T159" s="55" t="s">
        <v>1250</v>
      </c>
      <c r="U159" s="85" t="s">
        <v>1344</v>
      </c>
    </row>
    <row r="160" spans="1:21" x14ac:dyDescent="0.25">
      <c r="A160" s="77" t="s">
        <v>1324</v>
      </c>
      <c r="B160" s="61">
        <v>43278</v>
      </c>
      <c r="C160" s="79" t="s">
        <v>1325</v>
      </c>
      <c r="D160" s="74">
        <v>45000</v>
      </c>
      <c r="E160" s="74" t="s">
        <v>1327</v>
      </c>
      <c r="F160" s="55">
        <v>4</v>
      </c>
      <c r="G160" s="55" t="s">
        <v>1327</v>
      </c>
      <c r="H160" s="55">
        <v>1587</v>
      </c>
      <c r="I160" s="80" t="s">
        <v>1327</v>
      </c>
      <c r="J160" s="55">
        <v>2</v>
      </c>
      <c r="K160" s="81" t="s">
        <v>1327</v>
      </c>
      <c r="L160" s="58">
        <v>2</v>
      </c>
      <c r="M160" s="58" t="s">
        <v>1339</v>
      </c>
      <c r="N160" s="58" t="s">
        <v>1335</v>
      </c>
      <c r="O160" s="82" t="s">
        <v>1341</v>
      </c>
      <c r="P160" s="59">
        <v>1232</v>
      </c>
      <c r="Q160" s="83" t="s">
        <v>1341</v>
      </c>
      <c r="R160" s="55" t="s">
        <v>1251</v>
      </c>
      <c r="S160" s="84" t="s">
        <v>1341</v>
      </c>
      <c r="T160" s="55" t="s">
        <v>1252</v>
      </c>
      <c r="U160" s="85" t="s">
        <v>1344</v>
      </c>
    </row>
    <row r="161" spans="1:21" x14ac:dyDescent="0.25">
      <c r="A161" s="77" t="s">
        <v>1324</v>
      </c>
      <c r="B161" s="61">
        <v>43280</v>
      </c>
      <c r="C161" s="79" t="s">
        <v>1325</v>
      </c>
      <c r="D161" s="74">
        <v>520000</v>
      </c>
      <c r="E161" s="74" t="s">
        <v>1327</v>
      </c>
      <c r="F161" s="55">
        <v>13</v>
      </c>
      <c r="G161" s="55" t="s">
        <v>1327</v>
      </c>
      <c r="H161" s="55">
        <v>1712</v>
      </c>
      <c r="I161" s="80" t="s">
        <v>1327</v>
      </c>
      <c r="J161" s="55">
        <v>2</v>
      </c>
      <c r="K161" s="81" t="s">
        <v>1327</v>
      </c>
      <c r="L161" s="58">
        <v>2</v>
      </c>
      <c r="M161" s="58" t="s">
        <v>1339</v>
      </c>
      <c r="N161" s="58" t="s">
        <v>1335</v>
      </c>
      <c r="O161" s="82" t="s">
        <v>1341</v>
      </c>
      <c r="P161" s="59">
        <v>8378</v>
      </c>
      <c r="Q161" s="83" t="s">
        <v>1341</v>
      </c>
      <c r="R161" s="55" t="s">
        <v>740</v>
      </c>
      <c r="S161" s="84" t="s">
        <v>1341</v>
      </c>
      <c r="T161" s="55" t="s">
        <v>1253</v>
      </c>
      <c r="U161" s="85" t="s">
        <v>1344</v>
      </c>
    </row>
    <row r="162" spans="1:21" x14ac:dyDescent="0.25">
      <c r="A162" s="77" t="s">
        <v>1324</v>
      </c>
      <c r="B162" s="61">
        <v>43284</v>
      </c>
      <c r="C162" s="79" t="s">
        <v>1325</v>
      </c>
      <c r="D162" s="74">
        <v>0</v>
      </c>
      <c r="E162" s="74" t="s">
        <v>1327</v>
      </c>
      <c r="F162" s="55">
        <v>95</v>
      </c>
      <c r="G162" s="55" t="s">
        <v>1327</v>
      </c>
      <c r="H162" s="55">
        <f>10000*2405.5309</f>
        <v>24055309.000000004</v>
      </c>
      <c r="I162" s="80" t="s">
        <v>1327</v>
      </c>
      <c r="J162" s="55">
        <v>3</v>
      </c>
      <c r="K162" s="81" t="s">
        <v>1327</v>
      </c>
      <c r="L162" s="58">
        <v>1</v>
      </c>
      <c r="M162" s="58" t="s">
        <v>1339</v>
      </c>
      <c r="N162" s="58" t="s">
        <v>1335</v>
      </c>
      <c r="O162" s="82" t="s">
        <v>1341</v>
      </c>
      <c r="P162" s="59" t="s">
        <v>1254</v>
      </c>
      <c r="Q162" s="83" t="s">
        <v>1341</v>
      </c>
      <c r="R162" s="55" t="s">
        <v>1255</v>
      </c>
      <c r="S162" s="84" t="s">
        <v>1341</v>
      </c>
      <c r="T162" s="55" t="s">
        <v>1256</v>
      </c>
      <c r="U162" s="85" t="s">
        <v>1344</v>
      </c>
    </row>
    <row r="163" spans="1:21" x14ac:dyDescent="0.25">
      <c r="A163" s="77" t="s">
        <v>1324</v>
      </c>
      <c r="B163" s="61">
        <v>43284</v>
      </c>
      <c r="C163" s="79" t="s">
        <v>1325</v>
      </c>
      <c r="D163" s="74">
        <v>1300000</v>
      </c>
      <c r="E163" s="74" t="s">
        <v>1327</v>
      </c>
      <c r="F163" s="55">
        <v>94</v>
      </c>
      <c r="G163" s="55" t="s">
        <v>1327</v>
      </c>
      <c r="H163" s="55">
        <f>10000*4333.5771</f>
        <v>43335771.000000007</v>
      </c>
      <c r="I163" s="80" t="s">
        <v>1327</v>
      </c>
      <c r="J163" s="55">
        <v>3</v>
      </c>
      <c r="K163" s="81" t="s">
        <v>1327</v>
      </c>
      <c r="L163" s="58">
        <v>2</v>
      </c>
      <c r="M163" s="58" t="s">
        <v>1339</v>
      </c>
      <c r="N163" s="58" t="s">
        <v>1335</v>
      </c>
      <c r="O163" s="82" t="s">
        <v>1341</v>
      </c>
      <c r="P163" s="59" t="s">
        <v>1257</v>
      </c>
      <c r="Q163" s="83" t="s">
        <v>1341</v>
      </c>
      <c r="R163" s="55" t="s">
        <v>1258</v>
      </c>
      <c r="S163" s="84" t="s">
        <v>1341</v>
      </c>
      <c r="T163" s="55" t="s">
        <v>1259</v>
      </c>
      <c r="U163" s="85" t="s">
        <v>1344</v>
      </c>
    </row>
    <row r="164" spans="1:21" x14ac:dyDescent="0.25">
      <c r="A164" s="77" t="s">
        <v>1324</v>
      </c>
      <c r="B164" s="61">
        <v>43286</v>
      </c>
      <c r="C164" s="79" t="s">
        <v>1325</v>
      </c>
      <c r="D164" s="74">
        <v>200000</v>
      </c>
      <c r="E164" s="74" t="s">
        <v>1327</v>
      </c>
      <c r="F164" s="55">
        <v>90</v>
      </c>
      <c r="G164" s="55" t="s">
        <v>1327</v>
      </c>
      <c r="H164" s="55">
        <v>1551</v>
      </c>
      <c r="I164" s="80" t="s">
        <v>1327</v>
      </c>
      <c r="J164" s="55">
        <v>2</v>
      </c>
      <c r="K164" s="81" t="s">
        <v>1327</v>
      </c>
      <c r="L164" s="58">
        <v>2</v>
      </c>
      <c r="M164" s="58" t="s">
        <v>1339</v>
      </c>
      <c r="N164" s="58" t="s">
        <v>1335</v>
      </c>
      <c r="O164" s="82" t="s">
        <v>1341</v>
      </c>
      <c r="P164" s="59">
        <v>17267</v>
      </c>
      <c r="Q164" s="83" t="s">
        <v>1341</v>
      </c>
      <c r="R164" s="55" t="s">
        <v>1260</v>
      </c>
      <c r="S164" s="84" t="s">
        <v>1341</v>
      </c>
      <c r="T164" s="55" t="s">
        <v>1261</v>
      </c>
      <c r="U164" s="85" t="s">
        <v>1344</v>
      </c>
    </row>
    <row r="165" spans="1:21" x14ac:dyDescent="0.25">
      <c r="A165" s="77" t="s">
        <v>1324</v>
      </c>
      <c r="B165" s="61">
        <v>43286</v>
      </c>
      <c r="C165" s="79" t="s">
        <v>1325</v>
      </c>
      <c r="D165" s="74">
        <v>130000</v>
      </c>
      <c r="E165" s="74" t="s">
        <v>1327</v>
      </c>
      <c r="F165" s="55">
        <v>118</v>
      </c>
      <c r="G165" s="55" t="s">
        <v>1327</v>
      </c>
      <c r="H165" s="55">
        <f>10000*6.6201</f>
        <v>66201</v>
      </c>
      <c r="I165" s="80" t="s">
        <v>1327</v>
      </c>
      <c r="J165" s="55">
        <v>3</v>
      </c>
      <c r="K165" s="81" t="s">
        <v>1327</v>
      </c>
      <c r="L165" s="58">
        <v>1</v>
      </c>
      <c r="M165" s="58" t="s">
        <v>1339</v>
      </c>
      <c r="N165" s="58" t="s">
        <v>1335</v>
      </c>
      <c r="O165" s="82" t="s">
        <v>1341</v>
      </c>
      <c r="P165" s="59">
        <v>689</v>
      </c>
      <c r="Q165" s="83" t="s">
        <v>1341</v>
      </c>
      <c r="R165" s="55" t="s">
        <v>1262</v>
      </c>
      <c r="S165" s="84" t="s">
        <v>1341</v>
      </c>
      <c r="T165" s="55" t="s">
        <v>1263</v>
      </c>
      <c r="U165" s="85" t="s">
        <v>1344</v>
      </c>
    </row>
    <row r="166" spans="1:21" x14ac:dyDescent="0.25">
      <c r="A166" s="77" t="s">
        <v>1324</v>
      </c>
      <c r="B166" s="61">
        <v>43286</v>
      </c>
      <c r="C166" s="79" t="s">
        <v>1325</v>
      </c>
      <c r="D166" s="74">
        <v>230000</v>
      </c>
      <c r="E166" s="74" t="s">
        <v>1327</v>
      </c>
      <c r="F166" s="55">
        <v>13</v>
      </c>
      <c r="G166" s="55" t="s">
        <v>1327</v>
      </c>
      <c r="H166" s="55">
        <v>1404</v>
      </c>
      <c r="I166" s="80" t="s">
        <v>1327</v>
      </c>
      <c r="J166" s="55">
        <v>2</v>
      </c>
      <c r="K166" s="81" t="s">
        <v>1327</v>
      </c>
      <c r="L166" s="58">
        <v>2</v>
      </c>
      <c r="M166" s="58" t="s">
        <v>1339</v>
      </c>
      <c r="N166" s="58" t="s">
        <v>1335</v>
      </c>
      <c r="O166" s="82" t="s">
        <v>1341</v>
      </c>
      <c r="P166" s="59">
        <v>23874</v>
      </c>
      <c r="Q166" s="83" t="s">
        <v>1341</v>
      </c>
      <c r="R166" s="55" t="s">
        <v>1264</v>
      </c>
      <c r="S166" s="84" t="s">
        <v>1341</v>
      </c>
      <c r="T166" s="55" t="s">
        <v>1265</v>
      </c>
      <c r="U166" s="85" t="s">
        <v>1344</v>
      </c>
    </row>
    <row r="167" spans="1:21" x14ac:dyDescent="0.25">
      <c r="A167" s="77" t="s">
        <v>1324</v>
      </c>
      <c r="B167" s="61">
        <v>43290</v>
      </c>
      <c r="C167" s="79" t="s">
        <v>1325</v>
      </c>
      <c r="D167" s="74">
        <v>2000000</v>
      </c>
      <c r="E167" s="74" t="s">
        <v>1327</v>
      </c>
      <c r="F167" s="55">
        <v>13</v>
      </c>
      <c r="G167" s="55" t="s">
        <v>1327</v>
      </c>
      <c r="H167" s="55">
        <f>10000*2.7725</f>
        <v>27725</v>
      </c>
      <c r="I167" s="80" t="s">
        <v>1327</v>
      </c>
      <c r="J167" s="55">
        <v>3</v>
      </c>
      <c r="K167" s="81" t="s">
        <v>1327</v>
      </c>
      <c r="L167" s="58">
        <v>2</v>
      </c>
      <c r="M167" s="58" t="s">
        <v>1339</v>
      </c>
      <c r="N167" s="58" t="s">
        <v>1335</v>
      </c>
      <c r="O167" s="82" t="s">
        <v>1341</v>
      </c>
      <c r="P167" s="59">
        <v>2436</v>
      </c>
      <c r="Q167" s="83" t="s">
        <v>1341</v>
      </c>
      <c r="R167" s="55" t="s">
        <v>1266</v>
      </c>
      <c r="S167" s="84" t="s">
        <v>1341</v>
      </c>
      <c r="T167" s="55" t="s">
        <v>1267</v>
      </c>
      <c r="U167" s="85" t="s">
        <v>1344</v>
      </c>
    </row>
    <row r="168" spans="1:21" x14ac:dyDescent="0.25">
      <c r="A168" s="77" t="s">
        <v>1324</v>
      </c>
      <c r="B168" s="61">
        <v>43290</v>
      </c>
      <c r="C168" s="79" t="s">
        <v>1325</v>
      </c>
      <c r="D168" s="74">
        <v>1400000</v>
      </c>
      <c r="E168" s="74" t="s">
        <v>1327</v>
      </c>
      <c r="F168" s="55">
        <v>28</v>
      </c>
      <c r="G168" s="55" t="s">
        <v>1327</v>
      </c>
      <c r="H168" s="55">
        <v>8815</v>
      </c>
      <c r="I168" s="80" t="s">
        <v>1327</v>
      </c>
      <c r="J168" s="55">
        <v>2</v>
      </c>
      <c r="K168" s="81" t="s">
        <v>1327</v>
      </c>
      <c r="L168" s="58">
        <v>2</v>
      </c>
      <c r="M168" s="58" t="s">
        <v>1339</v>
      </c>
      <c r="N168" s="58" t="s">
        <v>1335</v>
      </c>
      <c r="O168" s="82" t="s">
        <v>1341</v>
      </c>
      <c r="P168" s="59">
        <v>5958</v>
      </c>
      <c r="Q168" s="83" t="s">
        <v>1341</v>
      </c>
      <c r="R168" s="55" t="s">
        <v>1268</v>
      </c>
      <c r="S168" s="84" t="s">
        <v>1341</v>
      </c>
      <c r="T168" s="55" t="s">
        <v>1269</v>
      </c>
      <c r="U168" s="85" t="s">
        <v>1344</v>
      </c>
    </row>
    <row r="169" spans="1:21" x14ac:dyDescent="0.25">
      <c r="A169" s="77" t="s">
        <v>1324</v>
      </c>
      <c r="B169" s="61">
        <v>43291</v>
      </c>
      <c r="C169" s="79" t="s">
        <v>1325</v>
      </c>
      <c r="D169" s="74">
        <v>2200000</v>
      </c>
      <c r="E169" s="74" t="s">
        <v>1327</v>
      </c>
      <c r="F169" s="55">
        <v>94</v>
      </c>
      <c r="G169" s="55" t="s">
        <v>1327</v>
      </c>
      <c r="H169" s="55">
        <f>10000*4790.4395</f>
        <v>47904395.000000007</v>
      </c>
      <c r="I169" s="80" t="s">
        <v>1327</v>
      </c>
      <c r="J169" s="55">
        <v>3</v>
      </c>
      <c r="K169" s="81" t="s">
        <v>1327</v>
      </c>
      <c r="L169" s="58">
        <v>2</v>
      </c>
      <c r="M169" s="58" t="s">
        <v>1339</v>
      </c>
      <c r="N169" s="58" t="s">
        <v>1335</v>
      </c>
      <c r="O169" s="82" t="s">
        <v>1341</v>
      </c>
      <c r="P169" s="59" t="s">
        <v>1270</v>
      </c>
      <c r="Q169" s="83" t="s">
        <v>1341</v>
      </c>
      <c r="R169" s="55" t="s">
        <v>1271</v>
      </c>
      <c r="S169" s="84" t="s">
        <v>1341</v>
      </c>
      <c r="T169" s="55" t="s">
        <v>1272</v>
      </c>
      <c r="U169" s="85" t="s">
        <v>1344</v>
      </c>
    </row>
    <row r="170" spans="1:21" x14ac:dyDescent="0.25">
      <c r="A170" s="77" t="s">
        <v>1324</v>
      </c>
      <c r="B170" s="61">
        <v>43291</v>
      </c>
      <c r="C170" s="79" t="s">
        <v>1325</v>
      </c>
      <c r="D170" s="74">
        <v>755000</v>
      </c>
      <c r="E170" s="74" t="s">
        <v>1327</v>
      </c>
      <c r="F170" s="55">
        <v>14</v>
      </c>
      <c r="G170" s="55" t="s">
        <v>1327</v>
      </c>
      <c r="H170" s="55">
        <v>706</v>
      </c>
      <c r="I170" s="80" t="s">
        <v>1327</v>
      </c>
      <c r="J170" s="55">
        <v>2</v>
      </c>
      <c r="K170" s="81" t="s">
        <v>1327</v>
      </c>
      <c r="L170" s="58">
        <v>2</v>
      </c>
      <c r="M170" s="58" t="s">
        <v>1339</v>
      </c>
      <c r="N170" s="58" t="s">
        <v>1336</v>
      </c>
      <c r="O170" s="82" t="s">
        <v>1341</v>
      </c>
      <c r="P170" s="59">
        <v>7170</v>
      </c>
      <c r="Q170" s="83" t="s">
        <v>1341</v>
      </c>
      <c r="R170" s="55" t="s">
        <v>1273</v>
      </c>
      <c r="S170" s="84" t="s">
        <v>1341</v>
      </c>
      <c r="T170" s="55" t="s">
        <v>1274</v>
      </c>
      <c r="U170" s="85" t="s">
        <v>1344</v>
      </c>
    </row>
    <row r="171" spans="1:21" x14ac:dyDescent="0.25">
      <c r="A171" s="77" t="s">
        <v>1324</v>
      </c>
      <c r="B171" s="61">
        <v>43291</v>
      </c>
      <c r="C171" s="79" t="s">
        <v>1325</v>
      </c>
      <c r="D171" s="74">
        <v>280000</v>
      </c>
      <c r="E171" s="74" t="s">
        <v>1327</v>
      </c>
      <c r="F171" s="55">
        <v>99</v>
      </c>
      <c r="G171" s="55" t="s">
        <v>1327</v>
      </c>
      <c r="H171" s="55">
        <v>1028</v>
      </c>
      <c r="I171" s="80" t="s">
        <v>1327</v>
      </c>
      <c r="J171" s="55">
        <v>2</v>
      </c>
      <c r="K171" s="81" t="s">
        <v>1327</v>
      </c>
      <c r="L171" s="58">
        <v>2</v>
      </c>
      <c r="M171" s="58" t="s">
        <v>1339</v>
      </c>
      <c r="N171" s="58" t="s">
        <v>1335</v>
      </c>
      <c r="O171" s="82" t="s">
        <v>1341</v>
      </c>
      <c r="P171" s="59">
        <v>895</v>
      </c>
      <c r="Q171" s="83" t="s">
        <v>1341</v>
      </c>
      <c r="R171" s="55" t="s">
        <v>1275</v>
      </c>
      <c r="S171" s="84" t="s">
        <v>1341</v>
      </c>
      <c r="T171" s="55" t="s">
        <v>1276</v>
      </c>
      <c r="U171" s="85" t="s">
        <v>1344</v>
      </c>
    </row>
    <row r="172" spans="1:21" x14ac:dyDescent="0.25">
      <c r="A172" s="77" t="s">
        <v>1324</v>
      </c>
      <c r="B172" s="61">
        <v>43294</v>
      </c>
      <c r="C172" s="79" t="s">
        <v>1325</v>
      </c>
      <c r="D172" s="74">
        <v>160000</v>
      </c>
      <c r="E172" s="74" t="s">
        <v>1327</v>
      </c>
      <c r="F172" s="55">
        <v>4</v>
      </c>
      <c r="G172" s="55" t="s">
        <v>1327</v>
      </c>
      <c r="H172" s="55">
        <v>1540</v>
      </c>
      <c r="I172" s="80" t="s">
        <v>1327</v>
      </c>
      <c r="J172" s="55">
        <v>2</v>
      </c>
      <c r="K172" s="81" t="s">
        <v>1327</v>
      </c>
      <c r="L172" s="58">
        <v>2</v>
      </c>
      <c r="M172" s="58" t="s">
        <v>1339</v>
      </c>
      <c r="N172" s="58" t="s">
        <v>1335</v>
      </c>
      <c r="O172" s="82" t="s">
        <v>1341</v>
      </c>
      <c r="P172" s="59">
        <v>2084</v>
      </c>
      <c r="Q172" s="83" t="s">
        <v>1341</v>
      </c>
      <c r="R172" s="55" t="s">
        <v>1277</v>
      </c>
      <c r="S172" s="84" t="s">
        <v>1341</v>
      </c>
      <c r="T172" s="55" t="s">
        <v>1278</v>
      </c>
      <c r="U172" s="85" t="s">
        <v>1344</v>
      </c>
    </row>
    <row r="173" spans="1:21" x14ac:dyDescent="0.25">
      <c r="A173" s="77" t="s">
        <v>1324</v>
      </c>
      <c r="B173" s="61">
        <v>43294</v>
      </c>
      <c r="C173" s="79" t="s">
        <v>1325</v>
      </c>
      <c r="D173" s="74">
        <v>150000</v>
      </c>
      <c r="E173" s="74" t="s">
        <v>1327</v>
      </c>
      <c r="F173" s="55">
        <v>90</v>
      </c>
      <c r="G173" s="55" t="s">
        <v>1327</v>
      </c>
      <c r="H173" s="55">
        <v>3035</v>
      </c>
      <c r="I173" s="80" t="s">
        <v>1327</v>
      </c>
      <c r="J173" s="55">
        <v>2</v>
      </c>
      <c r="K173" s="81" t="s">
        <v>1327</v>
      </c>
      <c r="L173" s="58">
        <v>2</v>
      </c>
      <c r="M173" s="58" t="s">
        <v>1339</v>
      </c>
      <c r="N173" s="58" t="s">
        <v>1335</v>
      </c>
      <c r="O173" s="82" t="s">
        <v>1341</v>
      </c>
      <c r="P173" s="59">
        <v>16669</v>
      </c>
      <c r="Q173" s="83" t="s">
        <v>1341</v>
      </c>
      <c r="R173" s="55" t="s">
        <v>1279</v>
      </c>
      <c r="S173" s="84" t="s">
        <v>1341</v>
      </c>
      <c r="T173" s="55" t="s">
        <v>1280</v>
      </c>
      <c r="U173" s="85" t="s">
        <v>1344</v>
      </c>
    </row>
    <row r="174" spans="1:21" x14ac:dyDescent="0.25">
      <c r="A174" s="77" t="s">
        <v>1324</v>
      </c>
      <c r="B174" s="61">
        <v>43299</v>
      </c>
      <c r="C174" s="79" t="s">
        <v>1325</v>
      </c>
      <c r="D174" s="74">
        <v>125000</v>
      </c>
      <c r="E174" s="74" t="s">
        <v>1327</v>
      </c>
      <c r="F174" s="55">
        <v>90</v>
      </c>
      <c r="G174" s="55" t="s">
        <v>1327</v>
      </c>
      <c r="H174" s="55">
        <v>800</v>
      </c>
      <c r="I174" s="80" t="s">
        <v>1327</v>
      </c>
      <c r="J174" s="55">
        <v>2</v>
      </c>
      <c r="K174" s="81" t="s">
        <v>1327</v>
      </c>
      <c r="L174" s="58">
        <v>2</v>
      </c>
      <c r="M174" s="58" t="s">
        <v>1339</v>
      </c>
      <c r="N174" s="58" t="s">
        <v>1336</v>
      </c>
      <c r="O174" s="82" t="s">
        <v>1341</v>
      </c>
      <c r="P174" s="59">
        <v>16756</v>
      </c>
      <c r="Q174" s="83" t="s">
        <v>1341</v>
      </c>
      <c r="R174" s="55" t="s">
        <v>1281</v>
      </c>
      <c r="S174" s="84" t="s">
        <v>1341</v>
      </c>
      <c r="T174" s="55" t="s">
        <v>1282</v>
      </c>
      <c r="U174" s="85" t="s">
        <v>1344</v>
      </c>
    </row>
    <row r="175" spans="1:21" x14ac:dyDescent="0.25">
      <c r="A175" s="77" t="s">
        <v>1324</v>
      </c>
      <c r="B175" s="61">
        <v>43300</v>
      </c>
      <c r="C175" s="79" t="s">
        <v>1325</v>
      </c>
      <c r="D175" s="74">
        <v>4500000</v>
      </c>
      <c r="E175" s="74" t="s">
        <v>1327</v>
      </c>
      <c r="F175" s="55">
        <v>94</v>
      </c>
      <c r="G175" s="55" t="s">
        <v>1327</v>
      </c>
      <c r="H175" s="55">
        <f>10000*3247.4769</f>
        <v>32474769</v>
      </c>
      <c r="I175" s="80" t="s">
        <v>1327</v>
      </c>
      <c r="J175" s="55">
        <v>3</v>
      </c>
      <c r="K175" s="81" t="s">
        <v>1327</v>
      </c>
      <c r="L175" s="58">
        <v>2</v>
      </c>
      <c r="M175" s="58" t="s">
        <v>1339</v>
      </c>
      <c r="N175" s="58" t="s">
        <v>1335</v>
      </c>
      <c r="O175" s="82" t="s">
        <v>1341</v>
      </c>
      <c r="P175" s="59" t="s">
        <v>1283</v>
      </c>
      <c r="Q175" s="83" t="s">
        <v>1341</v>
      </c>
      <c r="R175" s="55" t="s">
        <v>1284</v>
      </c>
      <c r="S175" s="84" t="s">
        <v>1341</v>
      </c>
      <c r="T175" s="55" t="s">
        <v>1285</v>
      </c>
      <c r="U175" s="85" t="s">
        <v>1344</v>
      </c>
    </row>
    <row r="176" spans="1:21" x14ac:dyDescent="0.25">
      <c r="A176" s="77" t="s">
        <v>1324</v>
      </c>
      <c r="B176" s="61">
        <v>43305</v>
      </c>
      <c r="C176" s="79" t="s">
        <v>1325</v>
      </c>
      <c r="D176" s="74">
        <v>230000</v>
      </c>
      <c r="E176" s="74" t="s">
        <v>1327</v>
      </c>
      <c r="F176" s="55">
        <v>95</v>
      </c>
      <c r="G176" s="55" t="s">
        <v>1327</v>
      </c>
      <c r="H176" s="55">
        <v>774</v>
      </c>
      <c r="I176" s="80" t="s">
        <v>1327</v>
      </c>
      <c r="J176" s="55">
        <v>2</v>
      </c>
      <c r="K176" s="81" t="s">
        <v>1327</v>
      </c>
      <c r="L176" s="58">
        <v>2</v>
      </c>
      <c r="M176" s="58" t="s">
        <v>1339</v>
      </c>
      <c r="N176" s="58" t="s">
        <v>1336</v>
      </c>
      <c r="O176" s="82" t="s">
        <v>1341</v>
      </c>
      <c r="P176" s="59">
        <v>4349</v>
      </c>
      <c r="Q176" s="83" t="s">
        <v>1341</v>
      </c>
      <c r="R176" s="55" t="s">
        <v>191</v>
      </c>
      <c r="S176" s="84" t="s">
        <v>1341</v>
      </c>
      <c r="T176" s="55" t="s">
        <v>119</v>
      </c>
      <c r="U176" s="85" t="s">
        <v>1344</v>
      </c>
    </row>
    <row r="177" spans="1:21" x14ac:dyDescent="0.25">
      <c r="A177" s="77" t="s">
        <v>1324</v>
      </c>
      <c r="B177" s="61">
        <v>43305</v>
      </c>
      <c r="C177" s="79" t="s">
        <v>1325</v>
      </c>
      <c r="D177" s="74">
        <v>500000</v>
      </c>
      <c r="E177" s="74" t="s">
        <v>1327</v>
      </c>
      <c r="F177" s="55">
        <v>90</v>
      </c>
      <c r="G177" s="55" t="s">
        <v>1327</v>
      </c>
      <c r="H177" s="55">
        <v>1059</v>
      </c>
      <c r="I177" s="80" t="s">
        <v>1327</v>
      </c>
      <c r="J177" s="55">
        <v>2</v>
      </c>
      <c r="K177" s="81" t="s">
        <v>1327</v>
      </c>
      <c r="L177" s="58">
        <v>2</v>
      </c>
      <c r="M177" s="58" t="s">
        <v>1339</v>
      </c>
      <c r="N177" s="58" t="s">
        <v>1335</v>
      </c>
      <c r="O177" s="82" t="s">
        <v>1341</v>
      </c>
      <c r="P177" s="59">
        <v>5452</v>
      </c>
      <c r="Q177" s="83" t="s">
        <v>1341</v>
      </c>
      <c r="R177" s="55" t="s">
        <v>1286</v>
      </c>
      <c r="S177" s="84" t="s">
        <v>1341</v>
      </c>
      <c r="T177" s="55" t="s">
        <v>1287</v>
      </c>
      <c r="U177" s="85" t="s">
        <v>1344</v>
      </c>
    </row>
    <row r="178" spans="1:21" x14ac:dyDescent="0.25">
      <c r="A178" s="77" t="s">
        <v>1324</v>
      </c>
      <c r="B178" s="61">
        <v>43305</v>
      </c>
      <c r="C178" s="79" t="s">
        <v>1325</v>
      </c>
      <c r="D178" s="74">
        <v>150000</v>
      </c>
      <c r="E178" s="74" t="s">
        <v>1327</v>
      </c>
      <c r="F178" s="55">
        <v>95</v>
      </c>
      <c r="G178" s="55" t="s">
        <v>1327</v>
      </c>
      <c r="H178" s="55">
        <v>1724</v>
      </c>
      <c r="I178" s="80" t="s">
        <v>1327</v>
      </c>
      <c r="J178" s="55">
        <v>2</v>
      </c>
      <c r="K178" s="81" t="s">
        <v>1327</v>
      </c>
      <c r="L178" s="58">
        <v>2</v>
      </c>
      <c r="M178" s="58" t="s">
        <v>1339</v>
      </c>
      <c r="N178" s="58" t="s">
        <v>1335</v>
      </c>
      <c r="O178" s="82" t="s">
        <v>1341</v>
      </c>
      <c r="P178" s="59">
        <v>6625</v>
      </c>
      <c r="Q178" s="83" t="s">
        <v>1341</v>
      </c>
      <c r="R178" s="55" t="s">
        <v>1288</v>
      </c>
      <c r="S178" s="84" t="s">
        <v>1341</v>
      </c>
      <c r="T178" s="55" t="s">
        <v>1289</v>
      </c>
      <c r="U178" s="85" t="s">
        <v>1344</v>
      </c>
    </row>
    <row r="179" spans="1:21" x14ac:dyDescent="0.25">
      <c r="A179" s="77" t="s">
        <v>1324</v>
      </c>
      <c r="B179" s="61">
        <v>43307</v>
      </c>
      <c r="C179" s="79" t="s">
        <v>1325</v>
      </c>
      <c r="D179" s="74">
        <v>410000</v>
      </c>
      <c r="E179" s="74" t="s">
        <v>1327</v>
      </c>
      <c r="F179" s="55">
        <v>14</v>
      </c>
      <c r="G179" s="55" t="s">
        <v>1327</v>
      </c>
      <c r="H179" s="55">
        <f>10000*13.654</f>
        <v>136540</v>
      </c>
      <c r="I179" s="80" t="s">
        <v>1327</v>
      </c>
      <c r="J179" s="55">
        <v>3</v>
      </c>
      <c r="K179" s="81" t="s">
        <v>1327</v>
      </c>
      <c r="L179" s="58">
        <v>2</v>
      </c>
      <c r="M179" s="58" t="s">
        <v>1339</v>
      </c>
      <c r="N179" s="58" t="s">
        <v>1335</v>
      </c>
      <c r="O179" s="82" t="s">
        <v>1341</v>
      </c>
      <c r="P179" s="59" t="s">
        <v>1290</v>
      </c>
      <c r="Q179" s="83" t="s">
        <v>1341</v>
      </c>
      <c r="R179" s="55" t="s">
        <v>1291</v>
      </c>
      <c r="S179" s="84" t="s">
        <v>1341</v>
      </c>
      <c r="T179" s="55" t="s">
        <v>1292</v>
      </c>
      <c r="U179" s="85" t="s">
        <v>1344</v>
      </c>
    </row>
    <row r="180" spans="1:21" x14ac:dyDescent="0.25">
      <c r="A180" s="77" t="s">
        <v>1324</v>
      </c>
      <c r="B180" s="61">
        <v>43307</v>
      </c>
      <c r="C180" s="79" t="s">
        <v>1325</v>
      </c>
      <c r="D180" s="74">
        <v>200000</v>
      </c>
      <c r="E180" s="74" t="s">
        <v>1327</v>
      </c>
      <c r="F180" s="55">
        <v>92</v>
      </c>
      <c r="G180" s="55" t="s">
        <v>1327</v>
      </c>
      <c r="H180" s="55">
        <v>1385</v>
      </c>
      <c r="I180" s="80" t="s">
        <v>1327</v>
      </c>
      <c r="J180" s="55">
        <v>2</v>
      </c>
      <c r="K180" s="81" t="s">
        <v>1327</v>
      </c>
      <c r="L180" s="58">
        <v>2</v>
      </c>
      <c r="M180" s="58" t="s">
        <v>1339</v>
      </c>
      <c r="N180" s="58" t="s">
        <v>1335</v>
      </c>
      <c r="O180" s="82" t="s">
        <v>1341</v>
      </c>
      <c r="P180" s="59">
        <v>1309</v>
      </c>
      <c r="Q180" s="83" t="s">
        <v>1341</v>
      </c>
      <c r="R180" s="55" t="s">
        <v>1293</v>
      </c>
      <c r="S180" s="84" t="s">
        <v>1341</v>
      </c>
      <c r="T180" s="55" t="s">
        <v>1294</v>
      </c>
      <c r="U180" s="85" t="s">
        <v>1344</v>
      </c>
    </row>
    <row r="181" spans="1:21" x14ac:dyDescent="0.25">
      <c r="A181" s="77" t="s">
        <v>1324</v>
      </c>
      <c r="B181" s="61">
        <v>43307</v>
      </c>
      <c r="C181" s="79" t="s">
        <v>1325</v>
      </c>
      <c r="D181" s="74">
        <v>0</v>
      </c>
      <c r="E181" s="74" t="s">
        <v>1327</v>
      </c>
      <c r="F181" s="55">
        <v>100</v>
      </c>
      <c r="G181" s="55" t="s">
        <v>1327</v>
      </c>
      <c r="H181" s="55">
        <v>3467</v>
      </c>
      <c r="I181" s="80" t="s">
        <v>1327</v>
      </c>
      <c r="J181" s="55">
        <v>2</v>
      </c>
      <c r="K181" s="81" t="s">
        <v>1327</v>
      </c>
      <c r="L181" s="58">
        <v>1</v>
      </c>
      <c r="M181" s="58" t="s">
        <v>1339</v>
      </c>
      <c r="N181" s="58" t="s">
        <v>1335</v>
      </c>
      <c r="O181" s="82" t="s">
        <v>1341</v>
      </c>
      <c r="P181" s="59" t="s">
        <v>1295</v>
      </c>
      <c r="Q181" s="83" t="s">
        <v>1341</v>
      </c>
      <c r="R181" s="55" t="s">
        <v>1296</v>
      </c>
      <c r="S181" s="84" t="s">
        <v>1341</v>
      </c>
      <c r="T181" s="55" t="s">
        <v>1297</v>
      </c>
      <c r="U181" s="85" t="s">
        <v>1344</v>
      </c>
    </row>
    <row r="182" spans="1:21" x14ac:dyDescent="0.25">
      <c r="A182" s="77" t="s">
        <v>1324</v>
      </c>
      <c r="B182" s="61">
        <v>43312</v>
      </c>
      <c r="C182" s="79" t="s">
        <v>1325</v>
      </c>
      <c r="D182" s="74">
        <v>150000</v>
      </c>
      <c r="E182" s="74" t="s">
        <v>1327</v>
      </c>
      <c r="F182" s="55">
        <v>14</v>
      </c>
      <c r="G182" s="55" t="s">
        <v>1327</v>
      </c>
      <c r="H182" s="55">
        <v>1153</v>
      </c>
      <c r="I182" s="80" t="s">
        <v>1327</v>
      </c>
      <c r="J182" s="55">
        <v>2</v>
      </c>
      <c r="K182" s="81" t="s">
        <v>1327</v>
      </c>
      <c r="L182" s="58">
        <v>2</v>
      </c>
      <c r="M182" s="58" t="s">
        <v>1339</v>
      </c>
      <c r="N182" s="58" t="s">
        <v>1335</v>
      </c>
      <c r="O182" s="82" t="s">
        <v>1341</v>
      </c>
      <c r="P182" s="59">
        <v>4715</v>
      </c>
      <c r="Q182" s="83" t="s">
        <v>1341</v>
      </c>
      <c r="R182" s="55" t="s">
        <v>1298</v>
      </c>
      <c r="S182" s="84" t="s">
        <v>1341</v>
      </c>
      <c r="T182" s="55" t="s">
        <v>1299</v>
      </c>
      <c r="U182" s="85" t="s">
        <v>1344</v>
      </c>
    </row>
    <row r="183" spans="1:21" x14ac:dyDescent="0.25">
      <c r="A183" s="77" t="s">
        <v>1324</v>
      </c>
      <c r="B183" s="61">
        <v>43312</v>
      </c>
      <c r="C183" s="79" t="s">
        <v>1325</v>
      </c>
      <c r="D183" s="74">
        <v>150000</v>
      </c>
      <c r="E183" s="74" t="s">
        <v>1327</v>
      </c>
      <c r="F183" s="55">
        <v>90</v>
      </c>
      <c r="G183" s="55" t="s">
        <v>1327</v>
      </c>
      <c r="H183" s="55">
        <v>994</v>
      </c>
      <c r="I183" s="80" t="s">
        <v>1327</v>
      </c>
      <c r="J183" s="55">
        <v>2</v>
      </c>
      <c r="K183" s="81" t="s">
        <v>1327</v>
      </c>
      <c r="L183" s="58">
        <v>2</v>
      </c>
      <c r="M183" s="58" t="s">
        <v>1339</v>
      </c>
      <c r="N183" s="58" t="s">
        <v>1335</v>
      </c>
      <c r="O183" s="82" t="s">
        <v>1341</v>
      </c>
      <c r="P183" s="59">
        <v>37955</v>
      </c>
      <c r="Q183" s="83" t="s">
        <v>1341</v>
      </c>
      <c r="R183" s="55" t="s">
        <v>1300</v>
      </c>
      <c r="S183" s="84" t="s">
        <v>1341</v>
      </c>
      <c r="T183" s="55" t="s">
        <v>1301</v>
      </c>
      <c r="U183" s="85" t="s">
        <v>1344</v>
      </c>
    </row>
    <row r="184" spans="1:21" x14ac:dyDescent="0.25">
      <c r="A184" s="77" t="s">
        <v>1324</v>
      </c>
      <c r="B184" s="61">
        <v>43314</v>
      </c>
      <c r="C184" s="79" t="s">
        <v>1325</v>
      </c>
      <c r="D184" s="74">
        <v>140000</v>
      </c>
      <c r="E184" s="74" t="s">
        <v>1327</v>
      </c>
      <c r="F184" s="55">
        <v>4</v>
      </c>
      <c r="G184" s="55" t="s">
        <v>1327</v>
      </c>
      <c r="H184" s="55">
        <v>995</v>
      </c>
      <c r="I184" s="80" t="s">
        <v>1327</v>
      </c>
      <c r="J184" s="55">
        <v>2</v>
      </c>
      <c r="K184" s="81" t="s">
        <v>1327</v>
      </c>
      <c r="L184" s="58">
        <v>2</v>
      </c>
      <c r="M184" s="58" t="s">
        <v>1339</v>
      </c>
      <c r="N184" s="58" t="s">
        <v>1335</v>
      </c>
      <c r="O184" s="82" t="s">
        <v>1341</v>
      </c>
      <c r="P184" s="59">
        <v>1690</v>
      </c>
      <c r="Q184" s="83" t="s">
        <v>1341</v>
      </c>
      <c r="R184" s="55" t="s">
        <v>1116</v>
      </c>
      <c r="S184" s="84" t="s">
        <v>1341</v>
      </c>
      <c r="T184" s="55" t="s">
        <v>1302</v>
      </c>
      <c r="U184" s="85" t="s">
        <v>1344</v>
      </c>
    </row>
    <row r="185" spans="1:21" x14ac:dyDescent="0.25">
      <c r="A185" s="77" t="s">
        <v>1324</v>
      </c>
      <c r="B185" s="61">
        <v>43314</v>
      </c>
      <c r="C185" s="79" t="s">
        <v>1325</v>
      </c>
      <c r="D185" s="74">
        <v>80000</v>
      </c>
      <c r="E185" s="74" t="s">
        <v>1327</v>
      </c>
      <c r="F185" s="55">
        <v>126</v>
      </c>
      <c r="G185" s="55" t="s">
        <v>1327</v>
      </c>
      <c r="H185" s="55">
        <v>1613</v>
      </c>
      <c r="I185" s="80" t="s">
        <v>1327</v>
      </c>
      <c r="J185" s="55">
        <v>2</v>
      </c>
      <c r="K185" s="81" t="s">
        <v>1327</v>
      </c>
      <c r="L185" s="58">
        <v>1</v>
      </c>
      <c r="M185" s="58" t="s">
        <v>1339</v>
      </c>
      <c r="N185" s="58" t="s">
        <v>1335</v>
      </c>
      <c r="O185" s="82" t="s">
        <v>1341</v>
      </c>
      <c r="P185" s="59">
        <v>119</v>
      </c>
      <c r="Q185" s="83" t="s">
        <v>1341</v>
      </c>
      <c r="R185" s="55" t="s">
        <v>1303</v>
      </c>
      <c r="S185" s="84" t="s">
        <v>1341</v>
      </c>
      <c r="T185" s="55" t="s">
        <v>1304</v>
      </c>
      <c r="U185" s="85" t="s">
        <v>1344</v>
      </c>
    </row>
    <row r="186" spans="1:21" x14ac:dyDescent="0.25">
      <c r="A186" s="77" t="s">
        <v>1324</v>
      </c>
      <c r="B186" s="61">
        <v>43314</v>
      </c>
      <c r="C186" s="79" t="s">
        <v>1325</v>
      </c>
      <c r="D186" s="74">
        <v>75000</v>
      </c>
      <c r="E186" s="74" t="s">
        <v>1327</v>
      </c>
      <c r="F186" s="55">
        <v>90</v>
      </c>
      <c r="G186" s="55" t="s">
        <v>1327</v>
      </c>
      <c r="H186" s="55">
        <v>5028</v>
      </c>
      <c r="I186" s="80" t="s">
        <v>1327</v>
      </c>
      <c r="J186" s="55">
        <v>2</v>
      </c>
      <c r="K186" s="81" t="s">
        <v>1327</v>
      </c>
      <c r="L186" s="58">
        <v>1</v>
      </c>
      <c r="M186" s="58" t="s">
        <v>1339</v>
      </c>
      <c r="N186" s="58" t="s">
        <v>1335</v>
      </c>
      <c r="O186" s="82" t="s">
        <v>1341</v>
      </c>
      <c r="P186" s="59">
        <v>2714</v>
      </c>
      <c r="Q186" s="83" t="s">
        <v>1341</v>
      </c>
      <c r="R186" s="55" t="s">
        <v>1305</v>
      </c>
      <c r="S186" s="84" t="s">
        <v>1341</v>
      </c>
      <c r="T186" s="55" t="s">
        <v>1306</v>
      </c>
      <c r="U186" s="85" t="s">
        <v>1344</v>
      </c>
    </row>
    <row r="187" spans="1:21" x14ac:dyDescent="0.25">
      <c r="A187" s="77" t="s">
        <v>1324</v>
      </c>
      <c r="B187" s="61">
        <v>43318</v>
      </c>
      <c r="C187" s="79" t="s">
        <v>1325</v>
      </c>
      <c r="D187" s="74">
        <v>170000</v>
      </c>
      <c r="E187" s="74" t="s">
        <v>1327</v>
      </c>
      <c r="F187" s="55">
        <v>18</v>
      </c>
      <c r="G187" s="55" t="s">
        <v>1327</v>
      </c>
      <c r="H187" s="55">
        <v>1225</v>
      </c>
      <c r="I187" s="80" t="s">
        <v>1327</v>
      </c>
      <c r="J187" s="55">
        <v>2</v>
      </c>
      <c r="K187" s="81" t="s">
        <v>1327</v>
      </c>
      <c r="L187" s="58">
        <v>2</v>
      </c>
      <c r="M187" s="58" t="s">
        <v>1339</v>
      </c>
      <c r="N187" s="58" t="s">
        <v>1335</v>
      </c>
      <c r="O187" s="82" t="s">
        <v>1341</v>
      </c>
      <c r="P187" s="59">
        <v>2128</v>
      </c>
      <c r="Q187" s="83" t="s">
        <v>1341</v>
      </c>
      <c r="R187" s="55" t="s">
        <v>1307</v>
      </c>
      <c r="S187" s="84" t="s">
        <v>1341</v>
      </c>
      <c r="T187" s="55" t="s">
        <v>1308</v>
      </c>
      <c r="U187" s="85" t="s">
        <v>1344</v>
      </c>
    </row>
    <row r="188" spans="1:21" x14ac:dyDescent="0.25">
      <c r="A188" s="77" t="s">
        <v>1324</v>
      </c>
      <c r="B188" s="61">
        <v>43318</v>
      </c>
      <c r="C188" s="79" t="s">
        <v>1325</v>
      </c>
      <c r="D188" s="74">
        <v>360000</v>
      </c>
      <c r="E188" s="74" t="s">
        <v>1327</v>
      </c>
      <c r="F188" s="55">
        <v>90</v>
      </c>
      <c r="G188" s="55" t="s">
        <v>1327</v>
      </c>
      <c r="H188" s="55">
        <v>777</v>
      </c>
      <c r="I188" s="80" t="s">
        <v>1327</v>
      </c>
      <c r="J188" s="55">
        <v>2</v>
      </c>
      <c r="K188" s="81" t="s">
        <v>1327</v>
      </c>
      <c r="L188" s="58">
        <v>2</v>
      </c>
      <c r="M188" s="58" t="s">
        <v>1339</v>
      </c>
      <c r="N188" s="58" t="s">
        <v>1336</v>
      </c>
      <c r="O188" s="82" t="s">
        <v>1341</v>
      </c>
      <c r="P188" s="59">
        <v>903</v>
      </c>
      <c r="Q188" s="83" t="s">
        <v>1341</v>
      </c>
      <c r="R188" s="55" t="s">
        <v>1309</v>
      </c>
      <c r="S188" s="84" t="s">
        <v>1341</v>
      </c>
      <c r="T188" s="55" t="s">
        <v>1310</v>
      </c>
      <c r="U188" s="85" t="s">
        <v>1344</v>
      </c>
    </row>
    <row r="189" spans="1:21" x14ac:dyDescent="0.25">
      <c r="A189" s="77" t="s">
        <v>1324</v>
      </c>
      <c r="B189" s="61">
        <v>43318</v>
      </c>
      <c r="C189" s="79" t="s">
        <v>1325</v>
      </c>
      <c r="D189" s="74">
        <v>170000</v>
      </c>
      <c r="E189" s="74" t="s">
        <v>1327</v>
      </c>
      <c r="F189" s="55">
        <v>95</v>
      </c>
      <c r="G189" s="55" t="s">
        <v>1327</v>
      </c>
      <c r="H189" s="55">
        <v>1000</v>
      </c>
      <c r="I189" s="80" t="s">
        <v>1327</v>
      </c>
      <c r="J189" s="55">
        <v>2</v>
      </c>
      <c r="K189" s="81" t="s">
        <v>1327</v>
      </c>
      <c r="L189" s="58">
        <v>2</v>
      </c>
      <c r="M189" s="58" t="s">
        <v>1339</v>
      </c>
      <c r="N189" s="58" t="s">
        <v>1335</v>
      </c>
      <c r="O189" s="82" t="s">
        <v>1341</v>
      </c>
      <c r="P189" s="59">
        <v>336</v>
      </c>
      <c r="Q189" s="83" t="s">
        <v>1341</v>
      </c>
      <c r="R189" s="55" t="s">
        <v>1311</v>
      </c>
      <c r="S189" s="84" t="s">
        <v>1341</v>
      </c>
      <c r="T189" s="55" t="s">
        <v>1312</v>
      </c>
      <c r="U189" s="85" t="s">
        <v>1344</v>
      </c>
    </row>
    <row r="190" spans="1:21" x14ac:dyDescent="0.25">
      <c r="A190" s="77" t="s">
        <v>1324</v>
      </c>
      <c r="B190" s="61">
        <v>43319</v>
      </c>
      <c r="C190" s="79" t="s">
        <v>1325</v>
      </c>
      <c r="D190" s="74">
        <v>115000</v>
      </c>
      <c r="E190" s="74" t="s">
        <v>1327</v>
      </c>
      <c r="F190" s="55">
        <v>14</v>
      </c>
      <c r="G190" s="55" t="s">
        <v>1327</v>
      </c>
      <c r="H190" s="55">
        <v>784</v>
      </c>
      <c r="I190" s="80" t="s">
        <v>1327</v>
      </c>
      <c r="J190" s="55">
        <v>2</v>
      </c>
      <c r="K190" s="81" t="s">
        <v>1327</v>
      </c>
      <c r="L190" s="58">
        <v>2</v>
      </c>
      <c r="M190" s="58" t="s">
        <v>1339</v>
      </c>
      <c r="N190" s="58" t="s">
        <v>1336</v>
      </c>
      <c r="O190" s="82" t="s">
        <v>1341</v>
      </c>
      <c r="P190" s="59">
        <v>17786</v>
      </c>
      <c r="Q190" s="83" t="s">
        <v>1341</v>
      </c>
      <c r="R190" s="55" t="s">
        <v>1313</v>
      </c>
      <c r="S190" s="84" t="s">
        <v>1341</v>
      </c>
      <c r="T190" s="55" t="s">
        <v>1314</v>
      </c>
      <c r="U190" s="85" t="s">
        <v>1344</v>
      </c>
    </row>
    <row r="191" spans="1:21" x14ac:dyDescent="0.25">
      <c r="A191" s="77" t="s">
        <v>1324</v>
      </c>
      <c r="B191" s="61">
        <v>43322</v>
      </c>
      <c r="C191" s="79" t="s">
        <v>1325</v>
      </c>
      <c r="D191" s="74">
        <v>250000</v>
      </c>
      <c r="E191" s="74" t="s">
        <v>1327</v>
      </c>
      <c r="F191" s="55">
        <v>5</v>
      </c>
      <c r="G191" s="55" t="s">
        <v>1327</v>
      </c>
      <c r="H191" s="55">
        <f>10000*6.9954</f>
        <v>69954</v>
      </c>
      <c r="I191" s="80" t="s">
        <v>1327</v>
      </c>
      <c r="J191" s="55">
        <v>3</v>
      </c>
      <c r="K191" s="81" t="s">
        <v>1327</v>
      </c>
      <c r="L191" s="58">
        <v>1</v>
      </c>
      <c r="M191" s="58" t="s">
        <v>1339</v>
      </c>
      <c r="N191" s="58" t="s">
        <v>1335</v>
      </c>
      <c r="O191" s="82" t="s">
        <v>1341</v>
      </c>
      <c r="P191" s="59">
        <v>8435</v>
      </c>
      <c r="Q191" s="83" t="s">
        <v>1341</v>
      </c>
      <c r="R191" s="55" t="s">
        <v>731</v>
      </c>
      <c r="S191" s="84" t="s">
        <v>1341</v>
      </c>
      <c r="T191" s="55" t="s">
        <v>732</v>
      </c>
      <c r="U191" s="85" t="s">
        <v>1344</v>
      </c>
    </row>
    <row r="192" spans="1:21" x14ac:dyDescent="0.25">
      <c r="A192" s="77" t="s">
        <v>1324</v>
      </c>
      <c r="B192" s="61">
        <v>43322</v>
      </c>
      <c r="C192" s="79" t="s">
        <v>1325</v>
      </c>
      <c r="D192" s="74">
        <v>340000</v>
      </c>
      <c r="E192" s="74" t="s">
        <v>1327</v>
      </c>
      <c r="F192" s="55">
        <v>14</v>
      </c>
      <c r="G192" s="55" t="s">
        <v>1327</v>
      </c>
      <c r="H192" s="55">
        <v>3600</v>
      </c>
      <c r="I192" s="80" t="s">
        <v>1327</v>
      </c>
      <c r="J192" s="55">
        <v>2</v>
      </c>
      <c r="K192" s="81" t="s">
        <v>1327</v>
      </c>
      <c r="L192" s="58">
        <v>2</v>
      </c>
      <c r="M192" s="58" t="s">
        <v>1339</v>
      </c>
      <c r="N192" s="58" t="s">
        <v>1335</v>
      </c>
      <c r="O192" s="82" t="s">
        <v>1341</v>
      </c>
      <c r="P192" s="59">
        <v>319</v>
      </c>
      <c r="Q192" s="83" t="s">
        <v>1341</v>
      </c>
      <c r="R192" s="55" t="s">
        <v>733</v>
      </c>
      <c r="S192" s="84" t="s">
        <v>1341</v>
      </c>
      <c r="T192" s="55" t="s">
        <v>736</v>
      </c>
      <c r="U192" s="85" t="s">
        <v>1344</v>
      </c>
    </row>
    <row r="193" spans="1:21" x14ac:dyDescent="0.25">
      <c r="A193" s="77" t="s">
        <v>1324</v>
      </c>
      <c r="B193" s="61">
        <v>43322</v>
      </c>
      <c r="C193" s="79" t="s">
        <v>1325</v>
      </c>
      <c r="D193" s="74">
        <v>600000</v>
      </c>
      <c r="E193" s="74" t="s">
        <v>1327</v>
      </c>
      <c r="F193" s="55">
        <v>120</v>
      </c>
      <c r="G193" s="55" t="s">
        <v>1327</v>
      </c>
      <c r="H193" s="55">
        <f>10000*19.61</f>
        <v>196100</v>
      </c>
      <c r="I193" s="80" t="s">
        <v>1327</v>
      </c>
      <c r="J193" s="55">
        <v>3</v>
      </c>
      <c r="K193" s="81" t="s">
        <v>1327</v>
      </c>
      <c r="L193" s="58">
        <v>2</v>
      </c>
      <c r="M193" s="58" t="s">
        <v>1339</v>
      </c>
      <c r="N193" s="58" t="s">
        <v>1335</v>
      </c>
      <c r="O193" s="82" t="s">
        <v>1341</v>
      </c>
      <c r="P193" s="59">
        <v>1023</v>
      </c>
      <c r="Q193" s="83" t="s">
        <v>1341</v>
      </c>
      <c r="R193" s="55" t="s">
        <v>735</v>
      </c>
      <c r="S193" s="84" t="s">
        <v>1341</v>
      </c>
      <c r="T193" s="55" t="s">
        <v>737</v>
      </c>
      <c r="U193" s="85" t="s">
        <v>1344</v>
      </c>
    </row>
    <row r="194" spans="1:21" ht="21.75" customHeight="1" x14ac:dyDescent="0.25">
      <c r="A194" s="77" t="s">
        <v>1324</v>
      </c>
      <c r="B194" s="61">
        <v>43322</v>
      </c>
      <c r="C194" s="79" t="s">
        <v>1325</v>
      </c>
      <c r="D194" s="74">
        <v>255500</v>
      </c>
      <c r="E194" s="74" t="s">
        <v>1327</v>
      </c>
      <c r="F194" s="55">
        <v>94</v>
      </c>
      <c r="G194" s="55" t="s">
        <v>1327</v>
      </c>
      <c r="H194" s="55">
        <f>10000*28.9351</f>
        <v>289351</v>
      </c>
      <c r="I194" s="80" t="s">
        <v>1327</v>
      </c>
      <c r="J194" s="55">
        <v>3</v>
      </c>
      <c r="K194" s="81" t="s">
        <v>1327</v>
      </c>
      <c r="L194" s="58">
        <v>2</v>
      </c>
      <c r="M194" s="58" t="s">
        <v>1339</v>
      </c>
      <c r="N194" s="58" t="s">
        <v>1335</v>
      </c>
      <c r="O194" s="82" t="s">
        <v>1341</v>
      </c>
      <c r="P194" s="59" t="s">
        <v>738</v>
      </c>
      <c r="Q194" s="83" t="s">
        <v>1341</v>
      </c>
      <c r="R194" s="60" t="s">
        <v>740</v>
      </c>
      <c r="S194" s="84" t="s">
        <v>1341</v>
      </c>
      <c r="T194" s="55" t="s">
        <v>739</v>
      </c>
      <c r="U194" s="85" t="s">
        <v>1344</v>
      </c>
    </row>
    <row r="195" spans="1:21" x14ac:dyDescent="0.25">
      <c r="A195" s="77" t="s">
        <v>1324</v>
      </c>
      <c r="B195" s="61">
        <v>43326</v>
      </c>
      <c r="C195" s="79" t="s">
        <v>1325</v>
      </c>
      <c r="D195" s="74">
        <v>150000</v>
      </c>
      <c r="E195" s="74" t="s">
        <v>1327</v>
      </c>
      <c r="F195" s="55">
        <v>90</v>
      </c>
      <c r="G195" s="55" t="s">
        <v>1327</v>
      </c>
      <c r="H195" s="55">
        <v>1602</v>
      </c>
      <c r="I195" s="80" t="s">
        <v>1327</v>
      </c>
      <c r="J195" s="55">
        <v>2</v>
      </c>
      <c r="K195" s="81" t="s">
        <v>1327</v>
      </c>
      <c r="L195" s="58">
        <v>2</v>
      </c>
      <c r="M195" s="58" t="s">
        <v>1339</v>
      </c>
      <c r="N195" s="58" t="s">
        <v>1335</v>
      </c>
      <c r="O195" s="82" t="s">
        <v>1341</v>
      </c>
      <c r="P195" s="59">
        <v>37559</v>
      </c>
      <c r="Q195" s="83" t="s">
        <v>1341</v>
      </c>
      <c r="R195" s="55" t="s">
        <v>742</v>
      </c>
      <c r="S195" s="84" t="s">
        <v>1341</v>
      </c>
      <c r="T195" s="55" t="s">
        <v>743</v>
      </c>
      <c r="U195" s="85" t="s">
        <v>1344</v>
      </c>
    </row>
    <row r="196" spans="1:21" x14ac:dyDescent="0.25">
      <c r="A196" s="77" t="s">
        <v>1324</v>
      </c>
      <c r="B196" s="61">
        <v>43326</v>
      </c>
      <c r="C196" s="79" t="s">
        <v>1325</v>
      </c>
      <c r="D196" s="74">
        <v>0</v>
      </c>
      <c r="E196" s="74" t="s">
        <v>1327</v>
      </c>
      <c r="F196" s="55">
        <v>13</v>
      </c>
      <c r="G196" s="55" t="s">
        <v>1327</v>
      </c>
      <c r="H196" s="55">
        <v>1953</v>
      </c>
      <c r="I196" s="80" t="s">
        <v>1327</v>
      </c>
      <c r="J196" s="55">
        <v>2</v>
      </c>
      <c r="K196" s="81" t="s">
        <v>1327</v>
      </c>
      <c r="L196" s="58">
        <v>1</v>
      </c>
      <c r="M196" s="58" t="s">
        <v>1339</v>
      </c>
      <c r="N196" s="58" t="s">
        <v>1335</v>
      </c>
      <c r="O196" s="82" t="s">
        <v>1341</v>
      </c>
      <c r="P196" s="59">
        <v>16791</v>
      </c>
      <c r="Q196" s="83" t="s">
        <v>1341</v>
      </c>
      <c r="R196" s="55" t="s">
        <v>505</v>
      </c>
      <c r="S196" s="84" t="s">
        <v>1341</v>
      </c>
      <c r="T196" s="55" t="s">
        <v>744</v>
      </c>
      <c r="U196" s="85" t="s">
        <v>1344</v>
      </c>
    </row>
    <row r="197" spans="1:21" x14ac:dyDescent="0.25">
      <c r="A197" s="77" t="s">
        <v>1324</v>
      </c>
      <c r="B197" s="61">
        <v>43326</v>
      </c>
      <c r="C197" s="79" t="s">
        <v>1325</v>
      </c>
      <c r="D197" s="74">
        <v>0</v>
      </c>
      <c r="E197" s="74" t="s">
        <v>1327</v>
      </c>
      <c r="F197" s="55">
        <v>90</v>
      </c>
      <c r="G197" s="55" t="s">
        <v>1327</v>
      </c>
      <c r="H197" s="55">
        <v>1615</v>
      </c>
      <c r="I197" s="80" t="s">
        <v>1327</v>
      </c>
      <c r="J197" s="55">
        <v>2</v>
      </c>
      <c r="K197" s="81" t="s">
        <v>1327</v>
      </c>
      <c r="L197" s="58">
        <v>1</v>
      </c>
      <c r="M197" s="58" t="s">
        <v>1339</v>
      </c>
      <c r="N197" s="58" t="s">
        <v>1335</v>
      </c>
      <c r="O197" s="82" t="s">
        <v>1341</v>
      </c>
      <c r="P197" s="59">
        <v>2330</v>
      </c>
      <c r="Q197" s="83" t="s">
        <v>1341</v>
      </c>
      <c r="R197" s="55" t="s">
        <v>745</v>
      </c>
      <c r="S197" s="84" t="s">
        <v>1341</v>
      </c>
      <c r="T197" s="55"/>
      <c r="U197" s="85" t="s">
        <v>1344</v>
      </c>
    </row>
    <row r="198" spans="1:21" x14ac:dyDescent="0.25">
      <c r="A198" s="77" t="s">
        <v>1324</v>
      </c>
      <c r="B198" s="61">
        <v>43327</v>
      </c>
      <c r="C198" s="79" t="s">
        <v>1325</v>
      </c>
      <c r="D198" s="74">
        <v>830000</v>
      </c>
      <c r="E198" s="74" t="s">
        <v>1327</v>
      </c>
      <c r="F198" s="55">
        <v>90</v>
      </c>
      <c r="G198" s="55" t="s">
        <v>1327</v>
      </c>
      <c r="H198" s="55">
        <v>1380</v>
      </c>
      <c r="I198" s="80" t="s">
        <v>1327</v>
      </c>
      <c r="J198" s="55">
        <v>2</v>
      </c>
      <c r="K198" s="81" t="s">
        <v>1327</v>
      </c>
      <c r="L198" s="58">
        <v>2</v>
      </c>
      <c r="M198" s="58" t="s">
        <v>1339</v>
      </c>
      <c r="N198" s="58" t="s">
        <v>1335</v>
      </c>
      <c r="O198" s="82" t="s">
        <v>1341</v>
      </c>
      <c r="P198" s="59">
        <v>11431</v>
      </c>
      <c r="Q198" s="83" t="s">
        <v>1341</v>
      </c>
      <c r="R198" s="55" t="s">
        <v>746</v>
      </c>
      <c r="S198" s="84" t="s">
        <v>1341</v>
      </c>
      <c r="T198" s="55" t="s">
        <v>747</v>
      </c>
      <c r="U198" s="85" t="s">
        <v>1344</v>
      </c>
    </row>
    <row r="199" spans="1:21" x14ac:dyDescent="0.25">
      <c r="A199" s="77" t="s">
        <v>1324</v>
      </c>
      <c r="B199" s="61">
        <v>43328</v>
      </c>
      <c r="C199" s="79" t="s">
        <v>1325</v>
      </c>
      <c r="D199" s="74">
        <v>180000</v>
      </c>
      <c r="E199" s="74" t="s">
        <v>1327</v>
      </c>
      <c r="F199" s="55">
        <v>5</v>
      </c>
      <c r="G199" s="55" t="s">
        <v>1327</v>
      </c>
      <c r="H199" s="55">
        <v>731</v>
      </c>
      <c r="I199" s="80" t="s">
        <v>1327</v>
      </c>
      <c r="J199" s="55">
        <v>2</v>
      </c>
      <c r="K199" s="81" t="s">
        <v>1327</v>
      </c>
      <c r="L199" s="58">
        <v>2</v>
      </c>
      <c r="M199" s="58" t="s">
        <v>1339</v>
      </c>
      <c r="N199" s="58" t="s">
        <v>1336</v>
      </c>
      <c r="O199" s="82" t="s">
        <v>1341</v>
      </c>
      <c r="P199" s="59">
        <v>5578</v>
      </c>
      <c r="Q199" s="83" t="s">
        <v>1341</v>
      </c>
      <c r="R199" s="55" t="s">
        <v>748</v>
      </c>
      <c r="S199" s="84" t="s">
        <v>1341</v>
      </c>
      <c r="T199" s="55" t="s">
        <v>749</v>
      </c>
      <c r="U199" s="85" t="s">
        <v>1344</v>
      </c>
    </row>
    <row r="200" spans="1:21" x14ac:dyDescent="0.25">
      <c r="A200" s="77" t="s">
        <v>1324</v>
      </c>
      <c r="B200" s="61">
        <v>43332</v>
      </c>
      <c r="C200" s="79" t="s">
        <v>1325</v>
      </c>
      <c r="D200" s="74">
        <v>75000</v>
      </c>
      <c r="E200" s="74" t="s">
        <v>1327</v>
      </c>
      <c r="F200" s="55">
        <v>17</v>
      </c>
      <c r="G200" s="55" t="s">
        <v>1327</v>
      </c>
      <c r="H200" s="55">
        <v>780</v>
      </c>
      <c r="I200" s="80" t="s">
        <v>1327</v>
      </c>
      <c r="J200" s="55">
        <v>2</v>
      </c>
      <c r="K200" s="81" t="s">
        <v>1327</v>
      </c>
      <c r="L200" s="58">
        <v>1</v>
      </c>
      <c r="M200" s="58" t="s">
        <v>1339</v>
      </c>
      <c r="N200" s="58" t="s">
        <v>1336</v>
      </c>
      <c r="O200" s="82" t="s">
        <v>1341</v>
      </c>
      <c r="P200" s="59">
        <v>5862</v>
      </c>
      <c r="Q200" s="83" t="s">
        <v>1341</v>
      </c>
      <c r="R200" s="55" t="s">
        <v>750</v>
      </c>
      <c r="S200" s="84" t="s">
        <v>1341</v>
      </c>
      <c r="T200" s="55" t="s">
        <v>751</v>
      </c>
      <c r="U200" s="85" t="s">
        <v>1344</v>
      </c>
    </row>
    <row r="201" spans="1:21" x14ac:dyDescent="0.25">
      <c r="A201" s="77" t="s">
        <v>1324</v>
      </c>
      <c r="B201" s="61">
        <v>43332</v>
      </c>
      <c r="C201" s="79" t="s">
        <v>1325</v>
      </c>
      <c r="D201" s="74">
        <v>0</v>
      </c>
      <c r="E201" s="74" t="s">
        <v>1327</v>
      </c>
      <c r="F201" s="55">
        <v>94</v>
      </c>
      <c r="G201" s="55" t="s">
        <v>1327</v>
      </c>
      <c r="H201" s="55">
        <f>10000*3497.7539</f>
        <v>34977539</v>
      </c>
      <c r="I201" s="80" t="s">
        <v>1327</v>
      </c>
      <c r="J201" s="55">
        <v>3</v>
      </c>
      <c r="K201" s="81" t="s">
        <v>1327</v>
      </c>
      <c r="L201" s="58">
        <v>1</v>
      </c>
      <c r="M201" s="58" t="s">
        <v>1339</v>
      </c>
      <c r="N201" s="58" t="s">
        <v>1335</v>
      </c>
      <c r="O201" s="82" t="s">
        <v>1341</v>
      </c>
      <c r="P201" s="59" t="s">
        <v>752</v>
      </c>
      <c r="Q201" s="83" t="s">
        <v>1341</v>
      </c>
      <c r="R201" s="55" t="s">
        <v>505</v>
      </c>
      <c r="S201" s="84" t="s">
        <v>1341</v>
      </c>
      <c r="T201" s="55" t="s">
        <v>753</v>
      </c>
      <c r="U201" s="85" t="s">
        <v>1344</v>
      </c>
    </row>
    <row r="202" spans="1:21" x14ac:dyDescent="0.25">
      <c r="A202" s="77" t="s">
        <v>1324</v>
      </c>
      <c r="B202" s="61">
        <v>43333</v>
      </c>
      <c r="C202" s="79" t="s">
        <v>1325</v>
      </c>
      <c r="D202" s="74">
        <v>1100000</v>
      </c>
      <c r="E202" s="74" t="s">
        <v>1327</v>
      </c>
      <c r="F202" s="55">
        <v>17</v>
      </c>
      <c r="G202" s="55" t="s">
        <v>1327</v>
      </c>
      <c r="H202" s="55">
        <v>4617</v>
      </c>
      <c r="I202" s="80" t="s">
        <v>1327</v>
      </c>
      <c r="J202" s="55">
        <v>2</v>
      </c>
      <c r="K202" s="81" t="s">
        <v>1327</v>
      </c>
      <c r="L202" s="58">
        <v>2</v>
      </c>
      <c r="M202" s="58" t="s">
        <v>1339</v>
      </c>
      <c r="N202" s="58" t="s">
        <v>1335</v>
      </c>
      <c r="O202" s="82" t="s">
        <v>1341</v>
      </c>
      <c r="P202" s="59">
        <v>5916</v>
      </c>
      <c r="Q202" s="83" t="s">
        <v>1341</v>
      </c>
      <c r="R202" s="55" t="s">
        <v>754</v>
      </c>
      <c r="S202" s="84" t="s">
        <v>1341</v>
      </c>
      <c r="T202" s="55" t="s">
        <v>755</v>
      </c>
      <c r="U202" s="85" t="s">
        <v>1344</v>
      </c>
    </row>
    <row r="203" spans="1:21" x14ac:dyDescent="0.25">
      <c r="A203" s="77" t="s">
        <v>1324</v>
      </c>
      <c r="B203" s="61">
        <v>43333</v>
      </c>
      <c r="C203" s="79" t="s">
        <v>1325</v>
      </c>
      <c r="D203" s="74">
        <v>300000</v>
      </c>
      <c r="E203" s="74" t="s">
        <v>1327</v>
      </c>
      <c r="F203" s="55">
        <v>25</v>
      </c>
      <c r="G203" s="55" t="s">
        <v>1327</v>
      </c>
      <c r="H203" s="55">
        <v>1041</v>
      </c>
      <c r="I203" s="80" t="s">
        <v>1327</v>
      </c>
      <c r="J203" s="55">
        <v>2</v>
      </c>
      <c r="K203" s="81" t="s">
        <v>1327</v>
      </c>
      <c r="L203" s="58">
        <v>2</v>
      </c>
      <c r="M203" s="58" t="s">
        <v>1339</v>
      </c>
      <c r="N203" s="58" t="s">
        <v>1335</v>
      </c>
      <c r="O203" s="82" t="s">
        <v>1341</v>
      </c>
      <c r="P203" s="59">
        <v>5120</v>
      </c>
      <c r="Q203" s="83" t="s">
        <v>1341</v>
      </c>
      <c r="R203" s="55" t="s">
        <v>756</v>
      </c>
      <c r="S203" s="84" t="s">
        <v>1341</v>
      </c>
      <c r="T203" s="55" t="s">
        <v>757</v>
      </c>
      <c r="U203" s="85" t="s">
        <v>1344</v>
      </c>
    </row>
    <row r="204" spans="1:21" x14ac:dyDescent="0.25">
      <c r="A204" s="77" t="s">
        <v>1324</v>
      </c>
      <c r="B204" s="61">
        <v>43333</v>
      </c>
      <c r="C204" s="79" t="s">
        <v>1325</v>
      </c>
      <c r="D204" s="74">
        <v>6300000</v>
      </c>
      <c r="E204" s="74" t="s">
        <v>1327</v>
      </c>
      <c r="F204" s="55">
        <v>90</v>
      </c>
      <c r="G204" s="55" t="s">
        <v>1327</v>
      </c>
      <c r="H204" s="55">
        <v>1008</v>
      </c>
      <c r="I204" s="80" t="s">
        <v>1327</v>
      </c>
      <c r="J204" s="55">
        <v>2</v>
      </c>
      <c r="K204" s="81" t="s">
        <v>1327</v>
      </c>
      <c r="L204" s="58">
        <v>2</v>
      </c>
      <c r="M204" s="58" t="s">
        <v>1339</v>
      </c>
      <c r="N204" s="58" t="s">
        <v>1335</v>
      </c>
      <c r="O204" s="82" t="s">
        <v>1341</v>
      </c>
      <c r="P204" s="59">
        <v>16596</v>
      </c>
      <c r="Q204" s="83" t="s">
        <v>1341</v>
      </c>
      <c r="R204" s="55" t="s">
        <v>758</v>
      </c>
      <c r="S204" s="84" t="s">
        <v>1341</v>
      </c>
      <c r="T204" s="55" t="s">
        <v>759</v>
      </c>
      <c r="U204" s="85" t="s">
        <v>1344</v>
      </c>
    </row>
    <row r="205" spans="1:21" x14ac:dyDescent="0.25">
      <c r="A205" s="77" t="s">
        <v>1324</v>
      </c>
      <c r="B205" s="61">
        <v>43333</v>
      </c>
      <c r="C205" s="79" t="s">
        <v>1325</v>
      </c>
      <c r="D205" s="74">
        <v>25000</v>
      </c>
      <c r="E205" s="74" t="s">
        <v>1327</v>
      </c>
      <c r="F205" s="55">
        <v>122</v>
      </c>
      <c r="G205" s="55" t="s">
        <v>1327</v>
      </c>
      <c r="H205" s="55">
        <f>10000*3.2526</f>
        <v>32526</v>
      </c>
      <c r="I205" s="80" t="s">
        <v>1327</v>
      </c>
      <c r="J205" s="55">
        <v>3</v>
      </c>
      <c r="K205" s="81" t="s">
        <v>1327</v>
      </c>
      <c r="L205" s="58">
        <v>1</v>
      </c>
      <c r="M205" s="58" t="s">
        <v>1339</v>
      </c>
      <c r="N205" s="58" t="s">
        <v>1335</v>
      </c>
      <c r="O205" s="82" t="s">
        <v>1341</v>
      </c>
      <c r="P205" s="59" t="s">
        <v>760</v>
      </c>
      <c r="Q205" s="83" t="s">
        <v>1341</v>
      </c>
      <c r="R205" s="55" t="s">
        <v>761</v>
      </c>
      <c r="S205" s="84" t="s">
        <v>1341</v>
      </c>
      <c r="T205" s="55" t="s">
        <v>762</v>
      </c>
      <c r="U205" s="85" t="s">
        <v>1344</v>
      </c>
    </row>
    <row r="206" spans="1:21" x14ac:dyDescent="0.25">
      <c r="A206" s="77" t="s">
        <v>1324</v>
      </c>
      <c r="B206" s="61">
        <v>43336</v>
      </c>
      <c r="C206" s="79" t="s">
        <v>1325</v>
      </c>
      <c r="D206" s="74">
        <v>3400000</v>
      </c>
      <c r="E206" s="74" t="s">
        <v>1327</v>
      </c>
      <c r="F206" s="55">
        <v>123</v>
      </c>
      <c r="G206" s="55" t="s">
        <v>1327</v>
      </c>
      <c r="H206" s="55">
        <v>995</v>
      </c>
      <c r="I206" s="80" t="s">
        <v>1327</v>
      </c>
      <c r="J206" s="55">
        <v>2</v>
      </c>
      <c r="K206" s="81" t="s">
        <v>1327</v>
      </c>
      <c r="L206" s="58">
        <v>1</v>
      </c>
      <c r="M206" s="58" t="s">
        <v>1339</v>
      </c>
      <c r="N206" s="58" t="s">
        <v>1335</v>
      </c>
      <c r="O206" s="82" t="s">
        <v>1341</v>
      </c>
      <c r="P206" s="59">
        <v>32</v>
      </c>
      <c r="Q206" s="83" t="s">
        <v>1341</v>
      </c>
      <c r="R206" s="55" t="s">
        <v>758</v>
      </c>
      <c r="S206" s="84" t="s">
        <v>1341</v>
      </c>
      <c r="T206" s="55" t="s">
        <v>759</v>
      </c>
      <c r="U206" s="85" t="s">
        <v>1344</v>
      </c>
    </row>
    <row r="207" spans="1:21" x14ac:dyDescent="0.25">
      <c r="A207" s="77" t="s">
        <v>1324</v>
      </c>
      <c r="B207" s="61">
        <v>43336</v>
      </c>
      <c r="C207" s="79" t="s">
        <v>1325</v>
      </c>
      <c r="D207" s="74">
        <v>0</v>
      </c>
      <c r="E207" s="74" t="s">
        <v>1327</v>
      </c>
      <c r="F207" s="55">
        <v>124</v>
      </c>
      <c r="G207" s="55" t="s">
        <v>1327</v>
      </c>
      <c r="H207" s="55">
        <v>1592</v>
      </c>
      <c r="I207" s="80" t="s">
        <v>1327</v>
      </c>
      <c r="J207" s="55">
        <v>2</v>
      </c>
      <c r="K207" s="81" t="s">
        <v>1327</v>
      </c>
      <c r="L207" s="58">
        <v>2</v>
      </c>
      <c r="M207" s="58" t="s">
        <v>1339</v>
      </c>
      <c r="N207" s="58" t="s">
        <v>1335</v>
      </c>
      <c r="O207" s="82" t="s">
        <v>1341</v>
      </c>
      <c r="P207" s="59">
        <v>980</v>
      </c>
      <c r="Q207" s="83" t="s">
        <v>1341</v>
      </c>
      <c r="R207" s="55" t="s">
        <v>766</v>
      </c>
      <c r="S207" s="84" t="s">
        <v>1341</v>
      </c>
      <c r="T207" s="55" t="s">
        <v>767</v>
      </c>
      <c r="U207" s="85" t="s">
        <v>1344</v>
      </c>
    </row>
    <row r="208" spans="1:21" x14ac:dyDescent="0.25">
      <c r="A208" s="77" t="s">
        <v>1324</v>
      </c>
      <c r="B208" s="61">
        <v>43341</v>
      </c>
      <c r="C208" s="79" t="s">
        <v>1325</v>
      </c>
      <c r="D208" s="74">
        <v>1700000</v>
      </c>
      <c r="E208" s="74" t="s">
        <v>1327</v>
      </c>
      <c r="F208" s="55">
        <v>4</v>
      </c>
      <c r="G208" s="55" t="s">
        <v>1327</v>
      </c>
      <c r="H208" s="55">
        <v>2628</v>
      </c>
      <c r="I208" s="80" t="s">
        <v>1327</v>
      </c>
      <c r="J208" s="55">
        <v>2</v>
      </c>
      <c r="K208" s="81" t="s">
        <v>1327</v>
      </c>
      <c r="L208" s="58">
        <v>2</v>
      </c>
      <c r="M208" s="58" t="s">
        <v>1339</v>
      </c>
      <c r="N208" s="58" t="s">
        <v>1335</v>
      </c>
      <c r="O208" s="82" t="s">
        <v>1341</v>
      </c>
      <c r="P208" s="59">
        <v>16081</v>
      </c>
      <c r="Q208" s="83" t="s">
        <v>1341</v>
      </c>
      <c r="R208" s="55" t="s">
        <v>768</v>
      </c>
      <c r="S208" s="84" t="s">
        <v>1341</v>
      </c>
      <c r="T208" s="55" t="s">
        <v>769</v>
      </c>
      <c r="U208" s="85" t="s">
        <v>1344</v>
      </c>
    </row>
    <row r="209" spans="1:21" x14ac:dyDescent="0.25">
      <c r="A209" s="77" t="s">
        <v>1324</v>
      </c>
      <c r="B209" s="61">
        <v>43343</v>
      </c>
      <c r="C209" s="79" t="s">
        <v>1325</v>
      </c>
      <c r="D209" s="74">
        <v>530000</v>
      </c>
      <c r="E209" s="74" t="s">
        <v>1327</v>
      </c>
      <c r="F209" s="55">
        <v>14</v>
      </c>
      <c r="G209" s="55" t="s">
        <v>1327</v>
      </c>
      <c r="H209" s="55">
        <v>773</v>
      </c>
      <c r="I209" s="80" t="s">
        <v>1327</v>
      </c>
      <c r="J209" s="55">
        <v>2</v>
      </c>
      <c r="K209" s="81" t="s">
        <v>1327</v>
      </c>
      <c r="L209" s="58">
        <v>2</v>
      </c>
      <c r="M209" s="58" t="s">
        <v>1339</v>
      </c>
      <c r="N209" s="58" t="s">
        <v>1336</v>
      </c>
      <c r="O209" s="82" t="s">
        <v>1341</v>
      </c>
      <c r="P209" s="59">
        <v>9115</v>
      </c>
      <c r="Q209" s="83" t="s">
        <v>1341</v>
      </c>
      <c r="R209" s="55" t="s">
        <v>770</v>
      </c>
      <c r="S209" s="84" t="s">
        <v>1341</v>
      </c>
      <c r="T209" s="55" t="s">
        <v>771</v>
      </c>
      <c r="U209" s="85" t="s">
        <v>1344</v>
      </c>
    </row>
    <row r="210" spans="1:21" x14ac:dyDescent="0.25">
      <c r="A210" s="77" t="s">
        <v>1324</v>
      </c>
      <c r="B210" s="61">
        <v>43346</v>
      </c>
      <c r="C210" s="79" t="s">
        <v>1325</v>
      </c>
      <c r="D210" s="74">
        <v>1200000</v>
      </c>
      <c r="E210" s="74" t="s">
        <v>1327</v>
      </c>
      <c r="F210" s="55">
        <v>94</v>
      </c>
      <c r="G210" s="55" t="s">
        <v>1327</v>
      </c>
      <c r="H210" s="55">
        <f>10000*3684.0955</f>
        <v>36840955</v>
      </c>
      <c r="I210" s="80" t="s">
        <v>1327</v>
      </c>
      <c r="J210" s="55">
        <v>3</v>
      </c>
      <c r="K210" s="81" t="s">
        <v>1327</v>
      </c>
      <c r="L210" s="58">
        <v>2</v>
      </c>
      <c r="M210" s="58" t="s">
        <v>1339</v>
      </c>
      <c r="N210" s="58" t="s">
        <v>1335</v>
      </c>
      <c r="O210" s="82" t="s">
        <v>1341</v>
      </c>
      <c r="P210" s="59" t="s">
        <v>774</v>
      </c>
      <c r="Q210" s="83" t="s">
        <v>1341</v>
      </c>
      <c r="R210" s="55" t="s">
        <v>772</v>
      </c>
      <c r="S210" s="84" t="s">
        <v>1341</v>
      </c>
      <c r="T210" s="55" t="s">
        <v>773</v>
      </c>
      <c r="U210" s="85" t="s">
        <v>1344</v>
      </c>
    </row>
    <row r="211" spans="1:21" x14ac:dyDescent="0.25">
      <c r="A211" s="77" t="s">
        <v>1324</v>
      </c>
      <c r="B211" s="61">
        <v>43349</v>
      </c>
      <c r="C211" s="79" t="s">
        <v>1325</v>
      </c>
      <c r="D211" s="74">
        <v>215000</v>
      </c>
      <c r="E211" s="74" t="s">
        <v>1327</v>
      </c>
      <c r="F211" s="55">
        <v>14</v>
      </c>
      <c r="G211" s="55" t="s">
        <v>1327</v>
      </c>
      <c r="H211" s="55">
        <v>1047</v>
      </c>
      <c r="I211" s="80" t="s">
        <v>1327</v>
      </c>
      <c r="J211" s="55">
        <v>2</v>
      </c>
      <c r="K211" s="81" t="s">
        <v>1327</v>
      </c>
      <c r="L211" s="58">
        <v>2</v>
      </c>
      <c r="M211" s="58" t="s">
        <v>1339</v>
      </c>
      <c r="N211" s="58" t="s">
        <v>1335</v>
      </c>
      <c r="O211" s="82" t="s">
        <v>1341</v>
      </c>
      <c r="P211" s="59">
        <v>7725</v>
      </c>
      <c r="Q211" s="83" t="s">
        <v>1341</v>
      </c>
      <c r="R211" s="55" t="s">
        <v>775</v>
      </c>
      <c r="S211" s="84" t="s">
        <v>1341</v>
      </c>
      <c r="T211" s="55" t="s">
        <v>776</v>
      </c>
      <c r="U211" s="85" t="s">
        <v>1344</v>
      </c>
    </row>
    <row r="212" spans="1:21" x14ac:dyDescent="0.25">
      <c r="A212" s="77" t="s">
        <v>1324</v>
      </c>
      <c r="B212" s="61">
        <v>43349</v>
      </c>
      <c r="C212" s="79" t="s">
        <v>1325</v>
      </c>
      <c r="D212" s="74">
        <v>285000</v>
      </c>
      <c r="E212" s="74" t="s">
        <v>1327</v>
      </c>
      <c r="F212" s="55">
        <v>25</v>
      </c>
      <c r="G212" s="55" t="s">
        <v>1327</v>
      </c>
      <c r="H212" s="55">
        <v>483</v>
      </c>
      <c r="I212" s="80" t="s">
        <v>1327</v>
      </c>
      <c r="J212" s="55">
        <v>2</v>
      </c>
      <c r="K212" s="81" t="s">
        <v>1327</v>
      </c>
      <c r="L212" s="58">
        <v>2</v>
      </c>
      <c r="M212" s="58" t="s">
        <v>1339</v>
      </c>
      <c r="N212" s="58" t="s">
        <v>1337</v>
      </c>
      <c r="O212" s="82" t="s">
        <v>1341</v>
      </c>
      <c r="P212" s="59">
        <v>10323</v>
      </c>
      <c r="Q212" s="83" t="s">
        <v>1341</v>
      </c>
      <c r="R212" s="55" t="s">
        <v>777</v>
      </c>
      <c r="S212" s="84" t="s">
        <v>1341</v>
      </c>
      <c r="T212" s="55" t="s">
        <v>778</v>
      </c>
      <c r="U212" s="85" t="s">
        <v>1344</v>
      </c>
    </row>
    <row r="213" spans="1:21" x14ac:dyDescent="0.25">
      <c r="A213" s="77" t="s">
        <v>1324</v>
      </c>
      <c r="B213" s="61">
        <v>43350</v>
      </c>
      <c r="C213" s="79" t="s">
        <v>1325</v>
      </c>
      <c r="D213" s="74">
        <v>225000</v>
      </c>
      <c r="E213" s="74" t="s">
        <v>1327</v>
      </c>
      <c r="F213" s="55">
        <v>90</v>
      </c>
      <c r="G213" s="55" t="s">
        <v>1327</v>
      </c>
      <c r="H213" s="55">
        <v>1044</v>
      </c>
      <c r="I213" s="80" t="s">
        <v>1327</v>
      </c>
      <c r="J213" s="55">
        <v>2</v>
      </c>
      <c r="K213" s="81" t="s">
        <v>1327</v>
      </c>
      <c r="L213" s="58">
        <v>2</v>
      </c>
      <c r="M213" s="58" t="s">
        <v>1339</v>
      </c>
      <c r="N213" s="58" t="s">
        <v>1335</v>
      </c>
      <c r="O213" s="82" t="s">
        <v>1341</v>
      </c>
      <c r="P213" s="59">
        <v>12204</v>
      </c>
      <c r="Q213" s="83" t="s">
        <v>1341</v>
      </c>
      <c r="R213" s="55" t="s">
        <v>779</v>
      </c>
      <c r="S213" s="84" t="s">
        <v>1341</v>
      </c>
      <c r="T213" s="55" t="s">
        <v>780</v>
      </c>
      <c r="U213" s="85" t="s">
        <v>1344</v>
      </c>
    </row>
    <row r="214" spans="1:21" x14ac:dyDescent="0.25">
      <c r="A214" s="77" t="s">
        <v>1324</v>
      </c>
      <c r="B214" s="61">
        <v>43350</v>
      </c>
      <c r="C214" s="79" t="s">
        <v>1325</v>
      </c>
      <c r="D214" s="74">
        <v>315000</v>
      </c>
      <c r="E214" s="74" t="s">
        <v>1327</v>
      </c>
      <c r="F214" s="55">
        <v>90</v>
      </c>
      <c r="G214" s="55" t="s">
        <v>1327</v>
      </c>
      <c r="H214" s="55">
        <v>280</v>
      </c>
      <c r="I214" s="80" t="s">
        <v>1327</v>
      </c>
      <c r="J214" s="55">
        <v>2</v>
      </c>
      <c r="K214" s="81" t="s">
        <v>1327</v>
      </c>
      <c r="L214" s="58">
        <v>2</v>
      </c>
      <c r="M214" s="58" t="s">
        <v>1339</v>
      </c>
      <c r="N214" s="58" t="s">
        <v>1337</v>
      </c>
      <c r="O214" s="82" t="s">
        <v>1341</v>
      </c>
      <c r="P214" s="59">
        <v>714</v>
      </c>
      <c r="Q214" s="83" t="s">
        <v>1341</v>
      </c>
      <c r="R214" s="55" t="s">
        <v>781</v>
      </c>
      <c r="S214" s="84" t="s">
        <v>1341</v>
      </c>
      <c r="T214" s="55" t="s">
        <v>782</v>
      </c>
      <c r="U214" s="85" t="s">
        <v>1344</v>
      </c>
    </row>
    <row r="215" spans="1:21" x14ac:dyDescent="0.25">
      <c r="A215" s="77" t="s">
        <v>1324</v>
      </c>
      <c r="B215" s="61">
        <v>43354</v>
      </c>
      <c r="C215" s="79" t="s">
        <v>1325</v>
      </c>
      <c r="D215" s="74">
        <v>1350000</v>
      </c>
      <c r="E215" s="74" t="s">
        <v>1327</v>
      </c>
      <c r="F215" s="55">
        <v>90</v>
      </c>
      <c r="G215" s="55" t="s">
        <v>1327</v>
      </c>
      <c r="H215" s="55">
        <v>3853</v>
      </c>
      <c r="I215" s="80" t="s">
        <v>1327</v>
      </c>
      <c r="J215" s="55">
        <v>2</v>
      </c>
      <c r="K215" s="81" t="s">
        <v>1327</v>
      </c>
      <c r="L215" s="58">
        <v>2</v>
      </c>
      <c r="M215" s="58" t="s">
        <v>1339</v>
      </c>
      <c r="N215" s="58" t="s">
        <v>1335</v>
      </c>
      <c r="O215" s="82" t="s">
        <v>1341</v>
      </c>
      <c r="P215" s="59">
        <v>11371</v>
      </c>
      <c r="Q215" s="83" t="s">
        <v>1341</v>
      </c>
      <c r="R215" s="55" t="s">
        <v>580</v>
      </c>
      <c r="S215" s="84" t="s">
        <v>1341</v>
      </c>
      <c r="T215" s="55" t="s">
        <v>783</v>
      </c>
      <c r="U215" s="85" t="s">
        <v>1344</v>
      </c>
    </row>
    <row r="216" spans="1:21" x14ac:dyDescent="0.25">
      <c r="A216" s="77" t="s">
        <v>1324</v>
      </c>
      <c r="B216" s="61">
        <v>43354</v>
      </c>
      <c r="C216" s="79" t="s">
        <v>1325</v>
      </c>
      <c r="D216" s="74">
        <v>290000</v>
      </c>
      <c r="E216" s="74" t="s">
        <v>1327</v>
      </c>
      <c r="F216" s="55">
        <v>90</v>
      </c>
      <c r="G216" s="55" t="s">
        <v>1327</v>
      </c>
      <c r="H216" s="55">
        <v>1957</v>
      </c>
      <c r="I216" s="80" t="s">
        <v>1327</v>
      </c>
      <c r="J216" s="55">
        <v>2</v>
      </c>
      <c r="K216" s="81" t="s">
        <v>1327</v>
      </c>
      <c r="L216" s="58">
        <v>2</v>
      </c>
      <c r="M216" s="58" t="s">
        <v>1339</v>
      </c>
      <c r="N216" s="58" t="s">
        <v>1335</v>
      </c>
      <c r="O216" s="82" t="s">
        <v>1341</v>
      </c>
      <c r="P216" s="59">
        <v>1012</v>
      </c>
      <c r="Q216" s="83" t="s">
        <v>1341</v>
      </c>
      <c r="R216" s="55" t="s">
        <v>784</v>
      </c>
      <c r="S216" s="84" t="s">
        <v>1341</v>
      </c>
      <c r="T216" s="55" t="s">
        <v>785</v>
      </c>
      <c r="U216" s="85" t="s">
        <v>1344</v>
      </c>
    </row>
    <row r="217" spans="1:21" x14ac:dyDescent="0.25">
      <c r="A217" s="77" t="s">
        <v>1324</v>
      </c>
      <c r="B217" s="61">
        <v>43355</v>
      </c>
      <c r="C217" s="79" t="s">
        <v>1325</v>
      </c>
      <c r="D217" s="74">
        <v>750000</v>
      </c>
      <c r="E217" s="74" t="s">
        <v>1327</v>
      </c>
      <c r="F217" s="55">
        <v>95</v>
      </c>
      <c r="G217" s="55" t="s">
        <v>1327</v>
      </c>
      <c r="H217" s="55">
        <v>786</v>
      </c>
      <c r="I217" s="80" t="s">
        <v>1327</v>
      </c>
      <c r="J217" s="55">
        <v>2</v>
      </c>
      <c r="K217" s="81" t="s">
        <v>1327</v>
      </c>
      <c r="L217" s="58">
        <v>2</v>
      </c>
      <c r="M217" s="58" t="s">
        <v>1339</v>
      </c>
      <c r="N217" s="58" t="s">
        <v>1336</v>
      </c>
      <c r="O217" s="82" t="s">
        <v>1341</v>
      </c>
      <c r="P217" s="59">
        <v>4369</v>
      </c>
      <c r="Q217" s="83" t="s">
        <v>1341</v>
      </c>
      <c r="R217" s="55" t="s">
        <v>787</v>
      </c>
      <c r="S217" s="84" t="s">
        <v>1341</v>
      </c>
      <c r="T217" s="55" t="s">
        <v>788</v>
      </c>
      <c r="U217" s="85" t="s">
        <v>1344</v>
      </c>
    </row>
    <row r="218" spans="1:21" x14ac:dyDescent="0.25">
      <c r="A218" s="77" t="s">
        <v>1324</v>
      </c>
      <c r="B218" s="61">
        <v>43357</v>
      </c>
      <c r="C218" s="79" t="s">
        <v>1325</v>
      </c>
      <c r="D218" s="74">
        <v>0</v>
      </c>
      <c r="E218" s="74" t="s">
        <v>1327</v>
      </c>
      <c r="F218" s="55">
        <v>4</v>
      </c>
      <c r="G218" s="55" t="s">
        <v>1327</v>
      </c>
      <c r="H218" s="55">
        <v>531</v>
      </c>
      <c r="I218" s="80" t="s">
        <v>1327</v>
      </c>
      <c r="J218" s="55">
        <v>2</v>
      </c>
      <c r="K218" s="81" t="s">
        <v>1327</v>
      </c>
      <c r="L218" s="58">
        <v>1</v>
      </c>
      <c r="M218" s="58" t="s">
        <v>1339</v>
      </c>
      <c r="N218" s="58" t="s">
        <v>1337</v>
      </c>
      <c r="O218" s="82" t="s">
        <v>1341</v>
      </c>
      <c r="P218" s="59">
        <v>3214</v>
      </c>
      <c r="Q218" s="83" t="s">
        <v>1341</v>
      </c>
      <c r="R218" s="55" t="s">
        <v>505</v>
      </c>
      <c r="S218" s="84" t="s">
        <v>1341</v>
      </c>
      <c r="T218" s="55" t="s">
        <v>789</v>
      </c>
      <c r="U218" s="85" t="s">
        <v>1344</v>
      </c>
    </row>
    <row r="219" spans="1:21" x14ac:dyDescent="0.25">
      <c r="A219" s="77" t="s">
        <v>1324</v>
      </c>
      <c r="B219" s="61">
        <v>43357</v>
      </c>
      <c r="C219" s="79" t="s">
        <v>1325</v>
      </c>
      <c r="D219" s="74">
        <v>0</v>
      </c>
      <c r="E219" s="74" t="s">
        <v>1327</v>
      </c>
      <c r="F219" s="55">
        <v>13</v>
      </c>
      <c r="G219" s="55" t="s">
        <v>1327</v>
      </c>
      <c r="H219" s="55">
        <v>3613</v>
      </c>
      <c r="I219" s="80" t="s">
        <v>1327</v>
      </c>
      <c r="J219" s="55">
        <v>2</v>
      </c>
      <c r="K219" s="81" t="s">
        <v>1327</v>
      </c>
      <c r="L219" s="58">
        <v>1</v>
      </c>
      <c r="M219" s="58" t="s">
        <v>1339</v>
      </c>
      <c r="N219" s="58" t="s">
        <v>1335</v>
      </c>
      <c r="O219" s="82" t="s">
        <v>1341</v>
      </c>
      <c r="P219" s="59">
        <v>459</v>
      </c>
      <c r="Q219" s="83" t="s">
        <v>1341</v>
      </c>
      <c r="R219" s="55" t="s">
        <v>790</v>
      </c>
      <c r="S219" s="84" t="s">
        <v>1341</v>
      </c>
      <c r="T219" s="55" t="s">
        <v>755</v>
      </c>
      <c r="U219" s="85" t="s">
        <v>1344</v>
      </c>
    </row>
    <row r="220" spans="1:21" x14ac:dyDescent="0.25">
      <c r="A220" s="77" t="s">
        <v>1324</v>
      </c>
      <c r="B220" s="61">
        <v>43357</v>
      </c>
      <c r="C220" s="79" t="s">
        <v>1325</v>
      </c>
      <c r="D220" s="74">
        <v>280000</v>
      </c>
      <c r="E220" s="74" t="s">
        <v>1327</v>
      </c>
      <c r="F220" s="55">
        <v>13</v>
      </c>
      <c r="G220" s="55" t="s">
        <v>1327</v>
      </c>
      <c r="H220" s="55">
        <v>3613</v>
      </c>
      <c r="I220" s="80" t="s">
        <v>1327</v>
      </c>
      <c r="J220" s="55">
        <v>2</v>
      </c>
      <c r="K220" s="81" t="s">
        <v>1327</v>
      </c>
      <c r="L220" s="58">
        <v>2</v>
      </c>
      <c r="M220" s="58" t="s">
        <v>1339</v>
      </c>
      <c r="N220" s="58" t="s">
        <v>1335</v>
      </c>
      <c r="O220" s="82" t="s">
        <v>1341</v>
      </c>
      <c r="P220" s="59">
        <v>459</v>
      </c>
      <c r="Q220" s="83" t="s">
        <v>1341</v>
      </c>
      <c r="R220" s="55" t="s">
        <v>790</v>
      </c>
      <c r="S220" s="84" t="s">
        <v>1341</v>
      </c>
      <c r="T220" s="55" t="s">
        <v>791</v>
      </c>
      <c r="U220" s="85" t="s">
        <v>1344</v>
      </c>
    </row>
    <row r="221" spans="1:21" x14ac:dyDescent="0.25">
      <c r="A221" s="77" t="s">
        <v>1324</v>
      </c>
      <c r="B221" s="61">
        <v>43360</v>
      </c>
      <c r="C221" s="79" t="s">
        <v>1325</v>
      </c>
      <c r="D221" s="74">
        <v>435000</v>
      </c>
      <c r="E221" s="74" t="s">
        <v>1327</v>
      </c>
      <c r="F221" s="55">
        <v>95</v>
      </c>
      <c r="G221" s="55" t="s">
        <v>1327</v>
      </c>
      <c r="H221" s="55">
        <v>793</v>
      </c>
      <c r="I221" s="80" t="s">
        <v>1327</v>
      </c>
      <c r="J221" s="55">
        <v>2</v>
      </c>
      <c r="K221" s="81" t="s">
        <v>1327</v>
      </c>
      <c r="L221" s="58">
        <v>2</v>
      </c>
      <c r="M221" s="58" t="s">
        <v>1339</v>
      </c>
      <c r="N221" s="58" t="s">
        <v>1336</v>
      </c>
      <c r="O221" s="82" t="s">
        <v>1341</v>
      </c>
      <c r="P221" s="59">
        <v>4210</v>
      </c>
      <c r="Q221" s="83" t="s">
        <v>1341</v>
      </c>
      <c r="R221" s="55" t="s">
        <v>792</v>
      </c>
      <c r="S221" s="84" t="s">
        <v>1341</v>
      </c>
      <c r="T221" s="55" t="s">
        <v>793</v>
      </c>
      <c r="U221" s="85" t="s">
        <v>1344</v>
      </c>
    </row>
    <row r="222" spans="1:21" x14ac:dyDescent="0.25">
      <c r="A222" s="77" t="s">
        <v>1324</v>
      </c>
      <c r="B222" s="61">
        <v>43362</v>
      </c>
      <c r="C222" s="79" t="s">
        <v>1325</v>
      </c>
      <c r="D222" s="74">
        <v>0</v>
      </c>
      <c r="E222" s="74" t="s">
        <v>1327</v>
      </c>
      <c r="F222" s="55">
        <v>14</v>
      </c>
      <c r="G222" s="55" t="s">
        <v>1327</v>
      </c>
      <c r="H222" s="55">
        <v>800</v>
      </c>
      <c r="I222" s="80" t="s">
        <v>1327</v>
      </c>
      <c r="J222" s="55">
        <v>2</v>
      </c>
      <c r="K222" s="81" t="s">
        <v>1327</v>
      </c>
      <c r="L222" s="58">
        <v>1</v>
      </c>
      <c r="M222" s="58" t="s">
        <v>1339</v>
      </c>
      <c r="N222" s="58" t="s">
        <v>1336</v>
      </c>
      <c r="O222" s="82" t="s">
        <v>1341</v>
      </c>
      <c r="P222" s="59">
        <v>8459</v>
      </c>
      <c r="Q222" s="83" t="s">
        <v>1341</v>
      </c>
      <c r="R222" s="55" t="s">
        <v>505</v>
      </c>
      <c r="S222" s="84" t="s">
        <v>1341</v>
      </c>
      <c r="T222" s="55" t="s">
        <v>794</v>
      </c>
      <c r="U222" s="85" t="s">
        <v>1344</v>
      </c>
    </row>
    <row r="223" spans="1:21" x14ac:dyDescent="0.25">
      <c r="A223" s="77" t="s">
        <v>1324</v>
      </c>
      <c r="B223" s="61">
        <v>43362</v>
      </c>
      <c r="C223" s="79" t="s">
        <v>1325</v>
      </c>
      <c r="D223" s="74">
        <v>400000</v>
      </c>
      <c r="E223" s="74" t="s">
        <v>1327</v>
      </c>
      <c r="F223" s="55">
        <v>94</v>
      </c>
      <c r="G223" s="55" t="s">
        <v>1327</v>
      </c>
      <c r="H223" s="55">
        <f>10000*16.0818</f>
        <v>160818</v>
      </c>
      <c r="I223" s="80" t="s">
        <v>1327</v>
      </c>
      <c r="J223" s="55">
        <v>3</v>
      </c>
      <c r="K223" s="81" t="s">
        <v>1327</v>
      </c>
      <c r="L223" s="58">
        <v>2</v>
      </c>
      <c r="M223" s="58" t="s">
        <v>1339</v>
      </c>
      <c r="N223" s="58" t="s">
        <v>1335</v>
      </c>
      <c r="O223" s="82" t="s">
        <v>1341</v>
      </c>
      <c r="P223" s="59" t="s">
        <v>795</v>
      </c>
      <c r="Q223" s="83" t="s">
        <v>1341</v>
      </c>
      <c r="R223" s="55" t="s">
        <v>796</v>
      </c>
      <c r="S223" s="84" t="s">
        <v>1341</v>
      </c>
      <c r="T223" s="55" t="s">
        <v>797</v>
      </c>
      <c r="U223" s="85" t="s">
        <v>1344</v>
      </c>
    </row>
    <row r="224" spans="1:21" x14ac:dyDescent="0.25">
      <c r="A224" s="77" t="s">
        <v>1324</v>
      </c>
      <c r="B224" s="61">
        <v>43367</v>
      </c>
      <c r="C224" s="79" t="s">
        <v>1325</v>
      </c>
      <c r="D224" s="74">
        <v>100000</v>
      </c>
      <c r="E224" s="74" t="s">
        <v>1327</v>
      </c>
      <c r="F224" s="55">
        <v>100</v>
      </c>
      <c r="G224" s="55" t="s">
        <v>1327</v>
      </c>
      <c r="H224" s="55">
        <f>10000*1611.3514</f>
        <v>16113514</v>
      </c>
      <c r="I224" s="80" t="s">
        <v>1327</v>
      </c>
      <c r="J224" s="55">
        <v>3</v>
      </c>
      <c r="K224" s="81" t="s">
        <v>1327</v>
      </c>
      <c r="L224" s="58">
        <v>1</v>
      </c>
      <c r="M224" s="58" t="s">
        <v>1339</v>
      </c>
      <c r="N224" s="58" t="s">
        <v>1335</v>
      </c>
      <c r="O224" s="82" t="s">
        <v>1341</v>
      </c>
      <c r="P224" s="59" t="s">
        <v>798</v>
      </c>
      <c r="Q224" s="83" t="s">
        <v>1341</v>
      </c>
      <c r="R224" s="55" t="s">
        <v>799</v>
      </c>
      <c r="S224" s="84" t="s">
        <v>1341</v>
      </c>
      <c r="T224" s="55" t="s">
        <v>800</v>
      </c>
      <c r="U224" s="85" t="s">
        <v>1344</v>
      </c>
    </row>
    <row r="225" spans="1:21" x14ac:dyDescent="0.25">
      <c r="A225" s="77" t="s">
        <v>1324</v>
      </c>
      <c r="B225" s="61">
        <v>43367</v>
      </c>
      <c r="C225" s="79" t="s">
        <v>1325</v>
      </c>
      <c r="D225" s="74">
        <v>0</v>
      </c>
      <c r="E225" s="74" t="s">
        <v>1327</v>
      </c>
      <c r="F225" s="55">
        <v>90</v>
      </c>
      <c r="G225" s="55" t="s">
        <v>1327</v>
      </c>
      <c r="H225" s="55">
        <v>896</v>
      </c>
      <c r="I225" s="80" t="s">
        <v>1327</v>
      </c>
      <c r="J225" s="55">
        <v>2</v>
      </c>
      <c r="K225" s="81" t="s">
        <v>1327</v>
      </c>
      <c r="L225" s="58">
        <v>1</v>
      </c>
      <c r="M225" s="58" t="s">
        <v>1339</v>
      </c>
      <c r="N225" s="58" t="s">
        <v>1335</v>
      </c>
      <c r="O225" s="82" t="s">
        <v>1341</v>
      </c>
      <c r="P225" s="59">
        <v>1130</v>
      </c>
      <c r="Q225" s="83" t="s">
        <v>1341</v>
      </c>
      <c r="R225" s="55" t="s">
        <v>801</v>
      </c>
      <c r="S225" s="84" t="s">
        <v>1341</v>
      </c>
      <c r="T225" s="55" t="s">
        <v>802</v>
      </c>
      <c r="U225" s="85" t="s">
        <v>1344</v>
      </c>
    </row>
    <row r="226" spans="1:21" x14ac:dyDescent="0.25">
      <c r="A226" s="77" t="s">
        <v>1324</v>
      </c>
      <c r="B226" s="61">
        <v>43367</v>
      </c>
      <c r="C226" s="79" t="s">
        <v>1325</v>
      </c>
      <c r="D226" s="74">
        <v>1200000</v>
      </c>
      <c r="E226" s="74" t="s">
        <v>1327</v>
      </c>
      <c r="F226" s="55">
        <v>29</v>
      </c>
      <c r="G226" s="55" t="s">
        <v>1327</v>
      </c>
      <c r="H226" s="55">
        <f>10000*8.2947</f>
        <v>82947</v>
      </c>
      <c r="I226" s="80" t="s">
        <v>1327</v>
      </c>
      <c r="J226" s="55">
        <v>3</v>
      </c>
      <c r="K226" s="81" t="s">
        <v>1327</v>
      </c>
      <c r="L226" s="58">
        <v>2</v>
      </c>
      <c r="M226" s="58" t="s">
        <v>1339</v>
      </c>
      <c r="N226" s="58" t="s">
        <v>1335</v>
      </c>
      <c r="O226" s="82" t="s">
        <v>1341</v>
      </c>
      <c r="P226" s="59" t="s">
        <v>803</v>
      </c>
      <c r="Q226" s="83" t="s">
        <v>1341</v>
      </c>
      <c r="R226" s="55" t="s">
        <v>804</v>
      </c>
      <c r="S226" s="84" t="s">
        <v>1341</v>
      </c>
      <c r="T226" s="55" t="s">
        <v>805</v>
      </c>
      <c r="U226" s="85" t="s">
        <v>1344</v>
      </c>
    </row>
    <row r="227" spans="1:21" x14ac:dyDescent="0.25">
      <c r="A227" s="77" t="s">
        <v>1324</v>
      </c>
      <c r="B227" s="61">
        <v>43367</v>
      </c>
      <c r="C227" s="79" t="s">
        <v>1325</v>
      </c>
      <c r="D227" s="74">
        <v>90000</v>
      </c>
      <c r="E227" s="74" t="s">
        <v>1327</v>
      </c>
      <c r="F227" s="55">
        <v>25</v>
      </c>
      <c r="G227" s="55" t="s">
        <v>1327</v>
      </c>
      <c r="H227" s="55">
        <v>1658</v>
      </c>
      <c r="I227" s="80" t="s">
        <v>1327</v>
      </c>
      <c r="J227" s="55">
        <v>2</v>
      </c>
      <c r="K227" s="81" t="s">
        <v>1327</v>
      </c>
      <c r="L227" s="58">
        <v>1</v>
      </c>
      <c r="M227" s="58" t="s">
        <v>1339</v>
      </c>
      <c r="N227" s="58" t="s">
        <v>1335</v>
      </c>
      <c r="O227" s="82" t="s">
        <v>1341</v>
      </c>
      <c r="P227" s="59">
        <v>8124</v>
      </c>
      <c r="Q227" s="83" t="s">
        <v>1341</v>
      </c>
      <c r="R227" s="55" t="s">
        <v>806</v>
      </c>
      <c r="S227" s="84" t="s">
        <v>1341</v>
      </c>
      <c r="T227" s="55" t="s">
        <v>807</v>
      </c>
      <c r="U227" s="85" t="s">
        <v>1344</v>
      </c>
    </row>
    <row r="228" spans="1:21" x14ac:dyDescent="0.25">
      <c r="A228" s="77" t="s">
        <v>1324</v>
      </c>
      <c r="B228" s="61">
        <v>43367</v>
      </c>
      <c r="C228" s="79" t="s">
        <v>1325</v>
      </c>
      <c r="D228" s="74">
        <v>290000</v>
      </c>
      <c r="E228" s="74" t="s">
        <v>1327</v>
      </c>
      <c r="F228" s="55">
        <v>94</v>
      </c>
      <c r="G228" s="55" t="s">
        <v>1327</v>
      </c>
      <c r="H228" s="55">
        <f>10000*5.3549</f>
        <v>53549</v>
      </c>
      <c r="I228" s="80" t="s">
        <v>1327</v>
      </c>
      <c r="J228" s="55">
        <v>3</v>
      </c>
      <c r="K228" s="81" t="s">
        <v>1327</v>
      </c>
      <c r="L228" s="58">
        <v>2</v>
      </c>
      <c r="M228" s="58" t="s">
        <v>1339</v>
      </c>
      <c r="N228" s="58" t="s">
        <v>1335</v>
      </c>
      <c r="O228" s="82" t="s">
        <v>1341</v>
      </c>
      <c r="P228" s="59" t="s">
        <v>808</v>
      </c>
      <c r="Q228" s="83" t="s">
        <v>1341</v>
      </c>
      <c r="R228" s="55" t="s">
        <v>809</v>
      </c>
      <c r="S228" s="84" t="s">
        <v>1341</v>
      </c>
      <c r="T228" s="55" t="s">
        <v>810</v>
      </c>
      <c r="U228" s="85" t="s">
        <v>1344</v>
      </c>
    </row>
    <row r="229" spans="1:21" x14ac:dyDescent="0.25">
      <c r="A229" s="77" t="s">
        <v>1324</v>
      </c>
      <c r="B229" s="61">
        <v>43369</v>
      </c>
      <c r="C229" s="79" t="s">
        <v>1325</v>
      </c>
      <c r="D229" s="74">
        <v>340000</v>
      </c>
      <c r="E229" s="74" t="s">
        <v>1327</v>
      </c>
      <c r="F229" s="55">
        <v>14</v>
      </c>
      <c r="G229" s="55" t="s">
        <v>1327</v>
      </c>
      <c r="H229" s="55">
        <v>1773</v>
      </c>
      <c r="I229" s="80" t="s">
        <v>1327</v>
      </c>
      <c r="J229" s="55">
        <v>2</v>
      </c>
      <c r="K229" s="81" t="s">
        <v>1327</v>
      </c>
      <c r="L229" s="58">
        <v>2</v>
      </c>
      <c r="M229" s="58" t="s">
        <v>1339</v>
      </c>
      <c r="N229" s="58" t="s">
        <v>1335</v>
      </c>
      <c r="O229" s="82" t="s">
        <v>1341</v>
      </c>
      <c r="P229" s="59">
        <v>22762</v>
      </c>
      <c r="Q229" s="83" t="s">
        <v>1341</v>
      </c>
      <c r="R229" s="55" t="s">
        <v>811</v>
      </c>
      <c r="S229" s="84" t="s">
        <v>1341</v>
      </c>
      <c r="T229" s="55" t="s">
        <v>812</v>
      </c>
      <c r="U229" s="85" t="s">
        <v>1344</v>
      </c>
    </row>
    <row r="230" spans="1:21" x14ac:dyDescent="0.25">
      <c r="A230" s="77" t="s">
        <v>1324</v>
      </c>
      <c r="B230" s="61">
        <v>43369</v>
      </c>
      <c r="C230" s="79" t="s">
        <v>1325</v>
      </c>
      <c r="D230" s="74">
        <v>625000</v>
      </c>
      <c r="E230" s="74" t="s">
        <v>1327</v>
      </c>
      <c r="F230" s="55">
        <v>25</v>
      </c>
      <c r="G230" s="55" t="s">
        <v>1327</v>
      </c>
      <c r="H230" s="55">
        <v>704</v>
      </c>
      <c r="I230" s="80" t="s">
        <v>1327</v>
      </c>
      <c r="J230" s="55">
        <v>2</v>
      </c>
      <c r="K230" s="81" t="s">
        <v>1327</v>
      </c>
      <c r="L230" s="58">
        <v>2</v>
      </c>
      <c r="M230" s="58" t="s">
        <v>1339</v>
      </c>
      <c r="N230" s="58" t="s">
        <v>1336</v>
      </c>
      <c r="O230" s="82" t="s">
        <v>1341</v>
      </c>
      <c r="P230" s="59">
        <v>5187</v>
      </c>
      <c r="Q230" s="83" t="s">
        <v>1341</v>
      </c>
      <c r="R230" s="55" t="s">
        <v>813</v>
      </c>
      <c r="S230" s="84" t="s">
        <v>1341</v>
      </c>
      <c r="T230" s="55" t="s">
        <v>814</v>
      </c>
      <c r="U230" s="85" t="s">
        <v>1344</v>
      </c>
    </row>
    <row r="231" spans="1:21" x14ac:dyDescent="0.25">
      <c r="A231" s="77" t="s">
        <v>1324</v>
      </c>
      <c r="B231" s="61">
        <v>43376</v>
      </c>
      <c r="C231" s="79" t="s">
        <v>1325</v>
      </c>
      <c r="D231" s="74">
        <v>65000</v>
      </c>
      <c r="E231" s="74" t="s">
        <v>1327</v>
      </c>
      <c r="F231" s="55">
        <v>125</v>
      </c>
      <c r="G231" s="55" t="s">
        <v>1327</v>
      </c>
      <c r="H231" s="55">
        <v>2615</v>
      </c>
      <c r="I231" s="80" t="s">
        <v>1327</v>
      </c>
      <c r="J231" s="55">
        <v>2</v>
      </c>
      <c r="K231" s="81" t="s">
        <v>1327</v>
      </c>
      <c r="L231" s="58">
        <v>1</v>
      </c>
      <c r="M231" s="58" t="s">
        <v>1339</v>
      </c>
      <c r="N231" s="58" t="s">
        <v>1335</v>
      </c>
      <c r="O231" s="82" t="s">
        <v>1341</v>
      </c>
      <c r="P231" s="59">
        <v>890</v>
      </c>
      <c r="Q231" s="83" t="s">
        <v>1341</v>
      </c>
      <c r="R231" s="55" t="s">
        <v>816</v>
      </c>
      <c r="S231" s="84" t="s">
        <v>1341</v>
      </c>
      <c r="T231" s="55" t="s">
        <v>817</v>
      </c>
      <c r="U231" s="85" t="s">
        <v>1344</v>
      </c>
    </row>
    <row r="232" spans="1:21" x14ac:dyDescent="0.25">
      <c r="A232" s="77" t="s">
        <v>1324</v>
      </c>
      <c r="B232" s="61">
        <v>43377</v>
      </c>
      <c r="C232" s="79" t="s">
        <v>1325</v>
      </c>
      <c r="D232" s="74">
        <v>304000</v>
      </c>
      <c r="E232" s="74" t="s">
        <v>1327</v>
      </c>
      <c r="F232" s="55">
        <v>90</v>
      </c>
      <c r="G232" s="55" t="s">
        <v>1327</v>
      </c>
      <c r="H232" s="55">
        <v>876</v>
      </c>
      <c r="I232" s="80" t="s">
        <v>1327</v>
      </c>
      <c r="J232" s="55">
        <v>2</v>
      </c>
      <c r="K232" s="81" t="s">
        <v>1327</v>
      </c>
      <c r="L232" s="58">
        <v>2</v>
      </c>
      <c r="M232" s="58" t="s">
        <v>1339</v>
      </c>
      <c r="N232" s="58" t="s">
        <v>1335</v>
      </c>
      <c r="O232" s="82" t="s">
        <v>1341</v>
      </c>
      <c r="P232" s="59">
        <v>8888</v>
      </c>
      <c r="Q232" s="83" t="s">
        <v>1341</v>
      </c>
      <c r="R232" s="55" t="s">
        <v>396</v>
      </c>
      <c r="S232" s="84" t="s">
        <v>1341</v>
      </c>
      <c r="T232" s="55" t="s">
        <v>818</v>
      </c>
      <c r="U232" s="85" t="s">
        <v>1344</v>
      </c>
    </row>
    <row r="233" spans="1:21" x14ac:dyDescent="0.25">
      <c r="A233" s="77" t="s">
        <v>1324</v>
      </c>
      <c r="B233" s="61">
        <v>43377</v>
      </c>
      <c r="C233" s="79" t="s">
        <v>1325</v>
      </c>
      <c r="D233" s="74">
        <v>275000</v>
      </c>
      <c r="E233" s="74" t="s">
        <v>1327</v>
      </c>
      <c r="F233" s="55">
        <v>95</v>
      </c>
      <c r="G233" s="55" t="s">
        <v>1327</v>
      </c>
      <c r="H233" s="55">
        <v>779</v>
      </c>
      <c r="I233" s="80" t="s">
        <v>1327</v>
      </c>
      <c r="J233" s="55">
        <v>2</v>
      </c>
      <c r="K233" s="81" t="s">
        <v>1327</v>
      </c>
      <c r="L233" s="58">
        <v>2</v>
      </c>
      <c r="M233" s="58" t="s">
        <v>1339</v>
      </c>
      <c r="N233" s="58" t="s">
        <v>1336</v>
      </c>
      <c r="O233" s="82" t="s">
        <v>1341</v>
      </c>
      <c r="P233" s="59">
        <v>1467</v>
      </c>
      <c r="Q233" s="83" t="s">
        <v>1341</v>
      </c>
      <c r="R233" s="55" t="s">
        <v>819</v>
      </c>
      <c r="S233" s="84" t="s">
        <v>1341</v>
      </c>
      <c r="T233" s="55" t="s">
        <v>820</v>
      </c>
      <c r="U233" s="85" t="s">
        <v>1344</v>
      </c>
    </row>
    <row r="234" spans="1:21" x14ac:dyDescent="0.25">
      <c r="A234" s="77" t="s">
        <v>1324</v>
      </c>
      <c r="B234" s="61">
        <v>43377</v>
      </c>
      <c r="C234" s="79" t="s">
        <v>1325</v>
      </c>
      <c r="D234" s="74">
        <v>80000</v>
      </c>
      <c r="E234" s="74" t="s">
        <v>1327</v>
      </c>
      <c r="F234" s="55">
        <v>90</v>
      </c>
      <c r="G234" s="55" t="s">
        <v>1327</v>
      </c>
      <c r="H234" s="55">
        <v>1003</v>
      </c>
      <c r="I234" s="80" t="s">
        <v>1327</v>
      </c>
      <c r="J234" s="55">
        <v>2</v>
      </c>
      <c r="K234" s="81" t="s">
        <v>1327</v>
      </c>
      <c r="L234" s="58">
        <v>1</v>
      </c>
      <c r="M234" s="58" t="s">
        <v>1339</v>
      </c>
      <c r="N234" s="58" t="s">
        <v>1335</v>
      </c>
      <c r="O234" s="82" t="s">
        <v>1341</v>
      </c>
      <c r="P234" s="59">
        <v>956</v>
      </c>
      <c r="Q234" s="83" t="s">
        <v>1341</v>
      </c>
      <c r="R234" s="55" t="s">
        <v>821</v>
      </c>
      <c r="S234" s="84" t="s">
        <v>1341</v>
      </c>
      <c r="T234" s="55" t="s">
        <v>822</v>
      </c>
      <c r="U234" s="85" t="s">
        <v>1344</v>
      </c>
    </row>
    <row r="235" spans="1:21" x14ac:dyDescent="0.25">
      <c r="A235" s="77" t="s">
        <v>1324</v>
      </c>
      <c r="B235" s="61">
        <v>43384</v>
      </c>
      <c r="C235" s="79" t="s">
        <v>1325</v>
      </c>
      <c r="D235" s="74">
        <v>0</v>
      </c>
      <c r="E235" s="74" t="s">
        <v>1327</v>
      </c>
      <c r="F235" s="55">
        <v>126</v>
      </c>
      <c r="G235" s="55" t="s">
        <v>1327</v>
      </c>
      <c r="H235" s="55">
        <v>896</v>
      </c>
      <c r="I235" s="80" t="s">
        <v>1327</v>
      </c>
      <c r="J235" s="55">
        <v>2</v>
      </c>
      <c r="K235" s="81" t="s">
        <v>1327</v>
      </c>
      <c r="L235" s="58">
        <v>1</v>
      </c>
      <c r="M235" s="58" t="s">
        <v>1339</v>
      </c>
      <c r="N235" s="58" t="s">
        <v>1335</v>
      </c>
      <c r="O235" s="82" t="s">
        <v>1341</v>
      </c>
      <c r="P235" s="59">
        <v>1348</v>
      </c>
      <c r="Q235" s="83" t="s">
        <v>1341</v>
      </c>
      <c r="R235" s="55" t="s">
        <v>301</v>
      </c>
      <c r="S235" s="84" t="s">
        <v>1341</v>
      </c>
      <c r="T235" s="55" t="s">
        <v>824</v>
      </c>
      <c r="U235" s="85" t="s">
        <v>1344</v>
      </c>
    </row>
    <row r="236" spans="1:21" x14ac:dyDescent="0.25">
      <c r="A236" s="77" t="s">
        <v>1324</v>
      </c>
      <c r="B236" s="61">
        <v>43384</v>
      </c>
      <c r="C236" s="79" t="s">
        <v>1325</v>
      </c>
      <c r="D236" s="74">
        <v>665155</v>
      </c>
      <c r="E236" s="74" t="s">
        <v>1327</v>
      </c>
      <c r="F236" s="55">
        <v>94</v>
      </c>
      <c r="G236" s="55" t="s">
        <v>1327</v>
      </c>
      <c r="H236" s="55">
        <f>10000*23.2538</f>
        <v>232537.99999999997</v>
      </c>
      <c r="I236" s="80" t="s">
        <v>1327</v>
      </c>
      <c r="J236" s="55">
        <v>3</v>
      </c>
      <c r="K236" s="81" t="s">
        <v>1327</v>
      </c>
      <c r="L236" s="58">
        <v>2</v>
      </c>
      <c r="M236" s="58" t="s">
        <v>1339</v>
      </c>
      <c r="N236" s="58" t="s">
        <v>1335</v>
      </c>
      <c r="O236" s="82" t="s">
        <v>1341</v>
      </c>
      <c r="P236" s="59" t="s">
        <v>825</v>
      </c>
      <c r="Q236" s="83" t="s">
        <v>1341</v>
      </c>
      <c r="R236" s="55" t="s">
        <v>826</v>
      </c>
      <c r="S236" s="84" t="s">
        <v>1341</v>
      </c>
      <c r="T236" s="55" t="s">
        <v>827</v>
      </c>
      <c r="U236" s="85" t="s">
        <v>1344</v>
      </c>
    </row>
    <row r="237" spans="1:21" x14ac:dyDescent="0.25">
      <c r="A237" s="77" t="s">
        <v>1324</v>
      </c>
      <c r="B237" s="61">
        <v>43388</v>
      </c>
      <c r="C237" s="79" t="s">
        <v>1325</v>
      </c>
      <c r="D237" s="74">
        <v>100000</v>
      </c>
      <c r="E237" s="74" t="s">
        <v>1327</v>
      </c>
      <c r="F237" s="55">
        <v>127</v>
      </c>
      <c r="G237" s="55" t="s">
        <v>1327</v>
      </c>
      <c r="H237" s="55">
        <v>6623</v>
      </c>
      <c r="I237" s="80" t="s">
        <v>1327</v>
      </c>
      <c r="J237" s="55">
        <v>2</v>
      </c>
      <c r="K237" s="81" t="s">
        <v>1327</v>
      </c>
      <c r="L237" s="58">
        <v>2</v>
      </c>
      <c r="M237" s="58" t="s">
        <v>1339</v>
      </c>
      <c r="N237" s="58" t="s">
        <v>1335</v>
      </c>
      <c r="O237" s="82" t="s">
        <v>1341</v>
      </c>
      <c r="P237" s="59">
        <v>2775</v>
      </c>
      <c r="Q237" s="83" t="s">
        <v>1341</v>
      </c>
      <c r="R237" s="55" t="s">
        <v>829</v>
      </c>
      <c r="S237" s="84" t="s">
        <v>1341</v>
      </c>
      <c r="T237" s="55" t="s">
        <v>830</v>
      </c>
      <c r="U237" s="85" t="s">
        <v>1344</v>
      </c>
    </row>
    <row r="238" spans="1:21" x14ac:dyDescent="0.25">
      <c r="A238" s="77" t="s">
        <v>1324</v>
      </c>
      <c r="B238" s="61">
        <v>43388</v>
      </c>
      <c r="C238" s="79" t="s">
        <v>1325</v>
      </c>
      <c r="D238" s="74">
        <v>520000</v>
      </c>
      <c r="E238" s="74" t="s">
        <v>1327</v>
      </c>
      <c r="F238" s="55">
        <v>90</v>
      </c>
      <c r="G238" s="55" t="s">
        <v>1327</v>
      </c>
      <c r="H238" s="55">
        <v>741</v>
      </c>
      <c r="I238" s="80" t="s">
        <v>1327</v>
      </c>
      <c r="J238" s="55">
        <v>2</v>
      </c>
      <c r="K238" s="81" t="s">
        <v>1327</v>
      </c>
      <c r="L238" s="58">
        <v>2</v>
      </c>
      <c r="M238" s="58" t="s">
        <v>1339</v>
      </c>
      <c r="N238" s="58" t="s">
        <v>1336</v>
      </c>
      <c r="O238" s="82" t="s">
        <v>1341</v>
      </c>
      <c r="P238" s="59">
        <v>43439</v>
      </c>
      <c r="Q238" s="83" t="s">
        <v>1341</v>
      </c>
      <c r="R238" s="55" t="s">
        <v>831</v>
      </c>
      <c r="S238" s="84" t="s">
        <v>1341</v>
      </c>
      <c r="T238" s="55" t="s">
        <v>832</v>
      </c>
      <c r="U238" s="85" t="s">
        <v>1344</v>
      </c>
    </row>
    <row r="239" spans="1:21" x14ac:dyDescent="0.25">
      <c r="A239" s="77" t="s">
        <v>1324</v>
      </c>
      <c r="B239" s="61">
        <v>43389</v>
      </c>
      <c r="C239" s="79" t="s">
        <v>1325</v>
      </c>
      <c r="D239" s="74">
        <v>120000</v>
      </c>
      <c r="E239" s="74" t="s">
        <v>1327</v>
      </c>
      <c r="F239" s="55">
        <v>94</v>
      </c>
      <c r="G239" s="55" t="s">
        <v>1327</v>
      </c>
      <c r="H239" s="55">
        <f>10000*13.0746</f>
        <v>130746</v>
      </c>
      <c r="I239" s="80" t="s">
        <v>1327</v>
      </c>
      <c r="J239" s="55">
        <v>3</v>
      </c>
      <c r="K239" s="81" t="s">
        <v>1327</v>
      </c>
      <c r="L239" s="58">
        <v>2</v>
      </c>
      <c r="M239" s="58" t="s">
        <v>1339</v>
      </c>
      <c r="N239" s="58" t="s">
        <v>1335</v>
      </c>
      <c r="O239" s="82" t="s">
        <v>1341</v>
      </c>
      <c r="P239" s="59" t="s">
        <v>833</v>
      </c>
      <c r="Q239" s="83" t="s">
        <v>1341</v>
      </c>
      <c r="R239" s="55" t="s">
        <v>834</v>
      </c>
      <c r="S239" s="84" t="s">
        <v>1341</v>
      </c>
      <c r="T239" s="55" t="s">
        <v>835</v>
      </c>
      <c r="U239" s="85" t="s">
        <v>1344</v>
      </c>
    </row>
    <row r="240" spans="1:21" x14ac:dyDescent="0.25">
      <c r="A240" s="77" t="s">
        <v>1324</v>
      </c>
      <c r="B240" s="61">
        <v>43389</v>
      </c>
      <c r="C240" s="79" t="s">
        <v>1325</v>
      </c>
      <c r="D240" s="74">
        <v>30000</v>
      </c>
      <c r="E240" s="74" t="s">
        <v>1327</v>
      </c>
      <c r="F240" s="55">
        <v>94</v>
      </c>
      <c r="G240" s="55" t="s">
        <v>1327</v>
      </c>
      <c r="H240" s="55">
        <f>10000*3.6463</f>
        <v>36463</v>
      </c>
      <c r="I240" s="80" t="s">
        <v>1327</v>
      </c>
      <c r="J240" s="55">
        <v>3</v>
      </c>
      <c r="K240" s="81" t="s">
        <v>1327</v>
      </c>
      <c r="L240" s="58">
        <v>1</v>
      </c>
      <c r="M240" s="58" t="s">
        <v>1339</v>
      </c>
      <c r="N240" s="58" t="s">
        <v>1335</v>
      </c>
      <c r="O240" s="82" t="s">
        <v>1341</v>
      </c>
      <c r="P240" s="59" t="s">
        <v>836</v>
      </c>
      <c r="Q240" s="83" t="s">
        <v>1341</v>
      </c>
      <c r="R240" s="55" t="s">
        <v>834</v>
      </c>
      <c r="S240" s="84" t="s">
        <v>1341</v>
      </c>
      <c r="T240" s="55" t="s">
        <v>835</v>
      </c>
      <c r="U240" s="85" t="s">
        <v>1344</v>
      </c>
    </row>
    <row r="241" spans="1:21" x14ac:dyDescent="0.25">
      <c r="A241" s="77" t="s">
        <v>1324</v>
      </c>
      <c r="B241" s="61">
        <v>43389</v>
      </c>
      <c r="C241" s="79" t="s">
        <v>1325</v>
      </c>
      <c r="D241" s="74">
        <v>450000</v>
      </c>
      <c r="E241" s="74" t="s">
        <v>1327</v>
      </c>
      <c r="F241" s="55">
        <v>14</v>
      </c>
      <c r="G241" s="55" t="s">
        <v>1327</v>
      </c>
      <c r="H241" s="55">
        <v>800</v>
      </c>
      <c r="I241" s="80" t="s">
        <v>1327</v>
      </c>
      <c r="J241" s="55">
        <v>2</v>
      </c>
      <c r="K241" s="81" t="s">
        <v>1327</v>
      </c>
      <c r="L241" s="58">
        <v>2</v>
      </c>
      <c r="M241" s="58" t="s">
        <v>1339</v>
      </c>
      <c r="N241" s="58" t="s">
        <v>1336</v>
      </c>
      <c r="O241" s="82" t="s">
        <v>1341</v>
      </c>
      <c r="P241" s="59">
        <v>5659</v>
      </c>
      <c r="Q241" s="83" t="s">
        <v>1341</v>
      </c>
      <c r="R241" s="55" t="s">
        <v>837</v>
      </c>
      <c r="S241" s="84" t="s">
        <v>1341</v>
      </c>
      <c r="T241" s="55" t="s">
        <v>838</v>
      </c>
      <c r="U241" s="85" t="s">
        <v>1344</v>
      </c>
    </row>
    <row r="242" spans="1:21" x14ac:dyDescent="0.25">
      <c r="A242" s="77" t="s">
        <v>1324</v>
      </c>
      <c r="B242" s="61">
        <v>43390</v>
      </c>
      <c r="C242" s="79" t="s">
        <v>1325</v>
      </c>
      <c r="D242" s="74">
        <v>578600</v>
      </c>
      <c r="E242" s="74" t="s">
        <v>1327</v>
      </c>
      <c r="F242" s="55">
        <v>13</v>
      </c>
      <c r="G242" s="55" t="s">
        <v>1327</v>
      </c>
      <c r="H242" s="55">
        <v>457</v>
      </c>
      <c r="I242" s="80" t="s">
        <v>1327</v>
      </c>
      <c r="J242" s="55">
        <v>2</v>
      </c>
      <c r="K242" s="81" t="s">
        <v>1327</v>
      </c>
      <c r="L242" s="58">
        <v>2</v>
      </c>
      <c r="M242" s="58" t="s">
        <v>1339</v>
      </c>
      <c r="N242" s="58" t="s">
        <v>1337</v>
      </c>
      <c r="O242" s="82" t="s">
        <v>1341</v>
      </c>
      <c r="P242" s="59">
        <v>8646</v>
      </c>
      <c r="Q242" s="83" t="s">
        <v>1341</v>
      </c>
      <c r="R242" s="55" t="s">
        <v>166</v>
      </c>
      <c r="S242" s="84" t="s">
        <v>1341</v>
      </c>
      <c r="T242" s="55" t="s">
        <v>839</v>
      </c>
      <c r="U242" s="85" t="s">
        <v>1344</v>
      </c>
    </row>
    <row r="243" spans="1:21" x14ac:dyDescent="0.25">
      <c r="A243" s="77" t="s">
        <v>1324</v>
      </c>
      <c r="B243" s="61">
        <v>43390</v>
      </c>
      <c r="C243" s="79" t="s">
        <v>1325</v>
      </c>
      <c r="D243" s="74">
        <v>680000</v>
      </c>
      <c r="E243" s="74" t="s">
        <v>1327</v>
      </c>
      <c r="F243" s="55">
        <v>4</v>
      </c>
      <c r="G243" s="55" t="s">
        <v>1327</v>
      </c>
      <c r="H243" s="55">
        <v>2506</v>
      </c>
      <c r="I243" s="80" t="s">
        <v>1327</v>
      </c>
      <c r="J243" s="55">
        <v>2</v>
      </c>
      <c r="K243" s="81" t="s">
        <v>1327</v>
      </c>
      <c r="L243" s="58">
        <v>2</v>
      </c>
      <c r="M243" s="58" t="s">
        <v>1339</v>
      </c>
      <c r="N243" s="58" t="s">
        <v>1335</v>
      </c>
      <c r="O243" s="82" t="s">
        <v>1341</v>
      </c>
      <c r="P243" s="59">
        <v>19875</v>
      </c>
      <c r="Q243" s="83" t="s">
        <v>1341</v>
      </c>
      <c r="R243" s="55" t="s">
        <v>840</v>
      </c>
      <c r="S243" s="84" t="s">
        <v>1341</v>
      </c>
      <c r="T243" s="55" t="s">
        <v>769</v>
      </c>
      <c r="U243" s="85" t="s">
        <v>1344</v>
      </c>
    </row>
    <row r="244" spans="1:21" x14ac:dyDescent="0.25">
      <c r="A244" s="77" t="s">
        <v>1324</v>
      </c>
      <c r="B244" s="61">
        <v>43395</v>
      </c>
      <c r="C244" s="79" t="s">
        <v>1325</v>
      </c>
      <c r="D244" s="74">
        <v>20000</v>
      </c>
      <c r="E244" s="74" t="s">
        <v>1327</v>
      </c>
      <c r="F244" s="55">
        <v>17</v>
      </c>
      <c r="G244" s="55" t="s">
        <v>1327</v>
      </c>
      <c r="H244" s="55">
        <v>2310</v>
      </c>
      <c r="I244" s="80" t="s">
        <v>1327</v>
      </c>
      <c r="J244" s="55">
        <v>2</v>
      </c>
      <c r="K244" s="81" t="s">
        <v>1327</v>
      </c>
      <c r="L244" s="58">
        <v>2</v>
      </c>
      <c r="M244" s="58" t="s">
        <v>1339</v>
      </c>
      <c r="N244" s="58" t="s">
        <v>1335</v>
      </c>
      <c r="O244" s="82" t="s">
        <v>1341</v>
      </c>
      <c r="P244" s="59">
        <v>688</v>
      </c>
      <c r="Q244" s="83" t="s">
        <v>1341</v>
      </c>
      <c r="R244" s="55" t="s">
        <v>841</v>
      </c>
      <c r="S244" s="84" t="s">
        <v>1341</v>
      </c>
      <c r="T244" s="55" t="s">
        <v>842</v>
      </c>
      <c r="U244" s="85" t="s">
        <v>1344</v>
      </c>
    </row>
    <row r="245" spans="1:21" x14ac:dyDescent="0.25">
      <c r="A245" s="77" t="s">
        <v>1324</v>
      </c>
      <c r="B245" s="61">
        <v>43395</v>
      </c>
      <c r="C245" s="79" t="s">
        <v>1325</v>
      </c>
      <c r="D245" s="74">
        <v>375000</v>
      </c>
      <c r="E245" s="74" t="s">
        <v>1327</v>
      </c>
      <c r="F245" s="55">
        <v>14</v>
      </c>
      <c r="G245" s="55" t="s">
        <v>1327</v>
      </c>
      <c r="H245" s="55">
        <v>1433</v>
      </c>
      <c r="I245" s="80" t="s">
        <v>1327</v>
      </c>
      <c r="J245" s="55">
        <v>2</v>
      </c>
      <c r="K245" s="81" t="s">
        <v>1327</v>
      </c>
      <c r="L245" s="58">
        <v>2</v>
      </c>
      <c r="M245" s="58" t="s">
        <v>1339</v>
      </c>
      <c r="N245" s="58" t="s">
        <v>1335</v>
      </c>
      <c r="O245" s="82" t="s">
        <v>1341</v>
      </c>
      <c r="P245" s="59">
        <v>7730</v>
      </c>
      <c r="Q245" s="83" t="s">
        <v>1341</v>
      </c>
      <c r="R245" s="55" t="s">
        <v>843</v>
      </c>
      <c r="S245" s="84" t="s">
        <v>1341</v>
      </c>
      <c r="T245" s="55" t="s">
        <v>844</v>
      </c>
      <c r="U245" s="85" t="s">
        <v>1344</v>
      </c>
    </row>
    <row r="246" spans="1:21" x14ac:dyDescent="0.25">
      <c r="A246" s="77" t="s">
        <v>1324</v>
      </c>
      <c r="B246" s="61">
        <v>43395</v>
      </c>
      <c r="C246" s="79" t="s">
        <v>1325</v>
      </c>
      <c r="D246" s="74">
        <v>350000</v>
      </c>
      <c r="E246" s="74" t="s">
        <v>1327</v>
      </c>
      <c r="F246" s="55">
        <v>14</v>
      </c>
      <c r="G246" s="55" t="s">
        <v>1327</v>
      </c>
      <c r="H246" s="55">
        <v>817</v>
      </c>
      <c r="I246" s="80" t="s">
        <v>1327</v>
      </c>
      <c r="J246" s="55">
        <v>2</v>
      </c>
      <c r="K246" s="81" t="s">
        <v>1327</v>
      </c>
      <c r="L246" s="58">
        <v>2</v>
      </c>
      <c r="M246" s="58" t="s">
        <v>1339</v>
      </c>
      <c r="N246" s="58" t="s">
        <v>1335</v>
      </c>
      <c r="O246" s="82" t="s">
        <v>1341</v>
      </c>
      <c r="P246" s="59">
        <v>6263</v>
      </c>
      <c r="Q246" s="83" t="s">
        <v>1341</v>
      </c>
      <c r="R246" s="55" t="s">
        <v>845</v>
      </c>
      <c r="S246" s="84" t="s">
        <v>1341</v>
      </c>
      <c r="T246" s="55" t="s">
        <v>846</v>
      </c>
      <c r="U246" s="85" t="s">
        <v>1344</v>
      </c>
    </row>
    <row r="247" spans="1:21" x14ac:dyDescent="0.25">
      <c r="A247" s="77" t="s">
        <v>1324</v>
      </c>
      <c r="B247" s="61">
        <v>43396</v>
      </c>
      <c r="C247" s="79" t="s">
        <v>1325</v>
      </c>
      <c r="D247" s="74">
        <v>40000</v>
      </c>
      <c r="E247" s="74" t="s">
        <v>1327</v>
      </c>
      <c r="F247" s="55">
        <v>90</v>
      </c>
      <c r="G247" s="55" t="s">
        <v>1327</v>
      </c>
      <c r="H247" s="55">
        <v>1006</v>
      </c>
      <c r="I247" s="80" t="s">
        <v>1327</v>
      </c>
      <c r="J247" s="55">
        <v>2</v>
      </c>
      <c r="K247" s="81" t="s">
        <v>1327</v>
      </c>
      <c r="L247" s="58">
        <v>2</v>
      </c>
      <c r="M247" s="58" t="s">
        <v>1339</v>
      </c>
      <c r="N247" s="58" t="s">
        <v>1335</v>
      </c>
      <c r="O247" s="82" t="s">
        <v>1341</v>
      </c>
      <c r="P247" s="59">
        <v>17214</v>
      </c>
      <c r="Q247" s="83" t="s">
        <v>1341</v>
      </c>
      <c r="R247" s="55" t="s">
        <v>847</v>
      </c>
      <c r="S247" s="84" t="s">
        <v>1341</v>
      </c>
      <c r="T247" s="55" t="s">
        <v>848</v>
      </c>
      <c r="U247" s="85" t="s">
        <v>1344</v>
      </c>
    </row>
    <row r="248" spans="1:21" x14ac:dyDescent="0.25">
      <c r="A248" s="77" t="s">
        <v>1324</v>
      </c>
      <c r="B248" s="61">
        <v>43396</v>
      </c>
      <c r="C248" s="79" t="s">
        <v>1325</v>
      </c>
      <c r="D248" s="74">
        <v>40000</v>
      </c>
      <c r="E248" s="74" t="s">
        <v>1327</v>
      </c>
      <c r="F248" s="55">
        <v>95</v>
      </c>
      <c r="G248" s="55" t="s">
        <v>1327</v>
      </c>
      <c r="H248" s="55">
        <v>1000</v>
      </c>
      <c r="I248" s="80" t="s">
        <v>1327</v>
      </c>
      <c r="J248" s="55">
        <v>2</v>
      </c>
      <c r="K248" s="81" t="s">
        <v>1327</v>
      </c>
      <c r="L248" s="58">
        <v>2</v>
      </c>
      <c r="M248" s="58" t="s">
        <v>1339</v>
      </c>
      <c r="N248" s="58" t="s">
        <v>1335</v>
      </c>
      <c r="O248" s="82" t="s">
        <v>1341</v>
      </c>
      <c r="P248" s="59">
        <v>390</v>
      </c>
      <c r="Q248" s="83" t="s">
        <v>1341</v>
      </c>
      <c r="R248" s="55" t="s">
        <v>849</v>
      </c>
      <c r="S248" s="84" t="s">
        <v>1341</v>
      </c>
      <c r="T248" s="55" t="s">
        <v>850</v>
      </c>
      <c r="U248" s="85" t="s">
        <v>1344</v>
      </c>
    </row>
    <row r="249" spans="1:21" x14ac:dyDescent="0.25">
      <c r="A249" s="77" t="s">
        <v>1324</v>
      </c>
      <c r="B249" s="61">
        <v>43397</v>
      </c>
      <c r="C249" s="79" t="s">
        <v>1325</v>
      </c>
      <c r="D249" s="74">
        <v>597700</v>
      </c>
      <c r="E249" s="74" t="s">
        <v>1327</v>
      </c>
      <c r="F249" s="55">
        <v>92</v>
      </c>
      <c r="G249" s="55" t="s">
        <v>1327</v>
      </c>
      <c r="H249" s="55">
        <f>10000*2.0643</f>
        <v>20642.999999999996</v>
      </c>
      <c r="I249" s="80" t="s">
        <v>1327</v>
      </c>
      <c r="J249" s="55">
        <v>3</v>
      </c>
      <c r="K249" s="81" t="s">
        <v>1327</v>
      </c>
      <c r="L249" s="58">
        <v>2</v>
      </c>
      <c r="M249" s="58" t="s">
        <v>1339</v>
      </c>
      <c r="N249" s="58" t="s">
        <v>1335</v>
      </c>
      <c r="O249" s="82" t="s">
        <v>1341</v>
      </c>
      <c r="P249" s="59" t="s">
        <v>851</v>
      </c>
      <c r="Q249" s="83" t="s">
        <v>1341</v>
      </c>
      <c r="R249" s="55" t="s">
        <v>852</v>
      </c>
      <c r="S249" s="84" t="s">
        <v>1341</v>
      </c>
      <c r="T249" s="55" t="s">
        <v>853</v>
      </c>
      <c r="U249" s="85" t="s">
        <v>1344</v>
      </c>
    </row>
    <row r="250" spans="1:21" x14ac:dyDescent="0.25">
      <c r="A250" s="77" t="s">
        <v>1324</v>
      </c>
      <c r="B250" s="61">
        <v>43403</v>
      </c>
      <c r="C250" s="79" t="s">
        <v>1325</v>
      </c>
      <c r="D250" s="74">
        <v>150000</v>
      </c>
      <c r="E250" s="74" t="s">
        <v>1327</v>
      </c>
      <c r="F250" s="55">
        <v>4</v>
      </c>
      <c r="G250" s="55" t="s">
        <v>1327</v>
      </c>
      <c r="H250" s="55">
        <v>900</v>
      </c>
      <c r="I250" s="80" t="s">
        <v>1327</v>
      </c>
      <c r="J250" s="55">
        <v>2</v>
      </c>
      <c r="K250" s="81" t="s">
        <v>1327</v>
      </c>
      <c r="L250" s="58">
        <v>2</v>
      </c>
      <c r="M250" s="58" t="s">
        <v>1339</v>
      </c>
      <c r="N250" s="58" t="s">
        <v>1335</v>
      </c>
      <c r="O250" s="82" t="s">
        <v>1341</v>
      </c>
      <c r="P250" s="59">
        <v>13810</v>
      </c>
      <c r="Q250" s="83" t="s">
        <v>1341</v>
      </c>
      <c r="R250" s="55" t="s">
        <v>854</v>
      </c>
      <c r="S250" s="84" t="s">
        <v>1341</v>
      </c>
      <c r="T250" s="55" t="s">
        <v>633</v>
      </c>
      <c r="U250" s="85" t="s">
        <v>1344</v>
      </c>
    </row>
    <row r="251" spans="1:21" x14ac:dyDescent="0.25">
      <c r="A251" s="77" t="s">
        <v>1324</v>
      </c>
      <c r="B251" s="61">
        <v>43403</v>
      </c>
      <c r="C251" s="79" t="s">
        <v>1325</v>
      </c>
      <c r="D251" s="74">
        <v>860000</v>
      </c>
      <c r="E251" s="74" t="s">
        <v>1327</v>
      </c>
      <c r="F251" s="55">
        <v>14</v>
      </c>
      <c r="G251" s="55" t="s">
        <v>1327</v>
      </c>
      <c r="H251" s="55">
        <v>1093</v>
      </c>
      <c r="I251" s="80" t="s">
        <v>1327</v>
      </c>
      <c r="J251" s="55">
        <v>2</v>
      </c>
      <c r="K251" s="81" t="s">
        <v>1327</v>
      </c>
      <c r="L251" s="58">
        <v>2</v>
      </c>
      <c r="M251" s="58" t="s">
        <v>1339</v>
      </c>
      <c r="N251" s="58" t="s">
        <v>1335</v>
      </c>
      <c r="O251" s="82" t="s">
        <v>1341</v>
      </c>
      <c r="P251" s="59">
        <v>24559</v>
      </c>
      <c r="Q251" s="83" t="s">
        <v>1341</v>
      </c>
      <c r="R251" s="55" t="s">
        <v>855</v>
      </c>
      <c r="S251" s="84" t="s">
        <v>1341</v>
      </c>
      <c r="T251" s="55" t="s">
        <v>856</v>
      </c>
      <c r="U251" s="85" t="s">
        <v>1344</v>
      </c>
    </row>
    <row r="252" spans="1:21" x14ac:dyDescent="0.25">
      <c r="A252" s="77" t="s">
        <v>1324</v>
      </c>
      <c r="B252" s="61">
        <v>43406</v>
      </c>
      <c r="C252" s="79" t="s">
        <v>1325</v>
      </c>
      <c r="D252" s="74">
        <v>5000</v>
      </c>
      <c r="E252" s="74" t="s">
        <v>1327</v>
      </c>
      <c r="F252" s="55">
        <v>25</v>
      </c>
      <c r="G252" s="55" t="s">
        <v>1327</v>
      </c>
      <c r="H252" s="55">
        <v>1441</v>
      </c>
      <c r="I252" s="80" t="s">
        <v>1327</v>
      </c>
      <c r="J252" s="55">
        <v>2</v>
      </c>
      <c r="K252" s="81" t="s">
        <v>1327</v>
      </c>
      <c r="L252" s="58">
        <v>2</v>
      </c>
      <c r="M252" s="58" t="s">
        <v>1339</v>
      </c>
      <c r="N252" s="58" t="s">
        <v>1335</v>
      </c>
      <c r="O252" s="82" t="s">
        <v>1341</v>
      </c>
      <c r="P252" s="59">
        <v>562</v>
      </c>
      <c r="Q252" s="83" t="s">
        <v>1341</v>
      </c>
      <c r="R252" s="55" t="s">
        <v>222</v>
      </c>
      <c r="S252" s="84" t="s">
        <v>1341</v>
      </c>
      <c r="T252" s="55" t="s">
        <v>857</v>
      </c>
      <c r="U252" s="85" t="s">
        <v>1344</v>
      </c>
    </row>
    <row r="253" spans="1:21" x14ac:dyDescent="0.25">
      <c r="A253" s="77" t="s">
        <v>1324</v>
      </c>
      <c r="B253" s="61">
        <v>43406</v>
      </c>
      <c r="C253" s="79" t="s">
        <v>1325</v>
      </c>
      <c r="D253" s="74">
        <v>500000</v>
      </c>
      <c r="E253" s="74" t="s">
        <v>1327</v>
      </c>
      <c r="F253" s="55">
        <v>14</v>
      </c>
      <c r="G253" s="55" t="s">
        <v>1327</v>
      </c>
      <c r="H253" s="55">
        <v>792</v>
      </c>
      <c r="I253" s="80" t="s">
        <v>1327</v>
      </c>
      <c r="J253" s="55">
        <v>2</v>
      </c>
      <c r="K253" s="81" t="s">
        <v>1327</v>
      </c>
      <c r="L253" s="58">
        <v>2</v>
      </c>
      <c r="M253" s="58" t="s">
        <v>1339</v>
      </c>
      <c r="N253" s="58" t="s">
        <v>1336</v>
      </c>
      <c r="O253" s="82" t="s">
        <v>1341</v>
      </c>
      <c r="P253" s="59">
        <v>9441</v>
      </c>
      <c r="Q253" s="83" t="s">
        <v>1341</v>
      </c>
      <c r="R253" s="55" t="s">
        <v>858</v>
      </c>
      <c r="S253" s="84" t="s">
        <v>1341</v>
      </c>
      <c r="T253" s="55" t="s">
        <v>859</v>
      </c>
      <c r="U253" s="85" t="s">
        <v>1344</v>
      </c>
    </row>
    <row r="254" spans="1:21" x14ac:dyDescent="0.25">
      <c r="A254" s="77" t="s">
        <v>1324</v>
      </c>
      <c r="B254" s="61">
        <v>43406</v>
      </c>
      <c r="C254" s="79" t="s">
        <v>1325</v>
      </c>
      <c r="D254" s="74">
        <v>500000</v>
      </c>
      <c r="E254" s="74" t="s">
        <v>1327</v>
      </c>
      <c r="F254" s="55">
        <v>25</v>
      </c>
      <c r="G254" s="55" t="s">
        <v>1327</v>
      </c>
      <c r="H254" s="55">
        <v>2647</v>
      </c>
      <c r="I254" s="80" t="s">
        <v>1327</v>
      </c>
      <c r="J254" s="55">
        <v>1</v>
      </c>
      <c r="K254" s="81" t="s">
        <v>1327</v>
      </c>
      <c r="L254" s="58">
        <v>2</v>
      </c>
      <c r="M254" s="58" t="s">
        <v>1339</v>
      </c>
      <c r="N254" s="58" t="s">
        <v>1335</v>
      </c>
      <c r="O254" s="82" t="s">
        <v>1341</v>
      </c>
      <c r="P254" s="59">
        <v>177</v>
      </c>
      <c r="Q254" s="83" t="s">
        <v>1341</v>
      </c>
      <c r="R254" s="55" t="s">
        <v>860</v>
      </c>
      <c r="S254" s="84" t="s">
        <v>1341</v>
      </c>
      <c r="T254" s="55" t="s">
        <v>402</v>
      </c>
      <c r="U254" s="85" t="s">
        <v>1344</v>
      </c>
    </row>
    <row r="255" spans="1:21" x14ac:dyDescent="0.25">
      <c r="A255" s="77" t="s">
        <v>1324</v>
      </c>
      <c r="B255" s="61">
        <v>43411</v>
      </c>
      <c r="C255" s="79" t="s">
        <v>1325</v>
      </c>
      <c r="D255" s="74">
        <v>60000</v>
      </c>
      <c r="E255" s="74" t="s">
        <v>1327</v>
      </c>
      <c r="F255" s="55">
        <v>4</v>
      </c>
      <c r="G255" s="55" t="s">
        <v>1327</v>
      </c>
      <c r="H255" s="55">
        <v>448</v>
      </c>
      <c r="I255" s="80" t="s">
        <v>1327</v>
      </c>
      <c r="J255" s="55">
        <v>2</v>
      </c>
      <c r="K255" s="81" t="s">
        <v>1327</v>
      </c>
      <c r="L255" s="58">
        <v>1</v>
      </c>
      <c r="M255" s="58" t="s">
        <v>1339</v>
      </c>
      <c r="N255" s="58" t="s">
        <v>1337</v>
      </c>
      <c r="O255" s="82" t="s">
        <v>1341</v>
      </c>
      <c r="P255" s="59">
        <v>691</v>
      </c>
      <c r="Q255" s="83" t="s">
        <v>1341</v>
      </c>
      <c r="R255" s="55" t="s">
        <v>166</v>
      </c>
      <c r="S255" s="84" t="s">
        <v>1341</v>
      </c>
      <c r="T255" s="55" t="s">
        <v>861</v>
      </c>
      <c r="U255" s="85" t="s">
        <v>1344</v>
      </c>
    </row>
    <row r="256" spans="1:21" x14ac:dyDescent="0.25">
      <c r="A256" s="77" t="s">
        <v>1324</v>
      </c>
      <c r="B256" s="61">
        <v>43411</v>
      </c>
      <c r="C256" s="79" t="s">
        <v>1325</v>
      </c>
      <c r="D256" s="74">
        <v>350000</v>
      </c>
      <c r="E256" s="74" t="s">
        <v>1327</v>
      </c>
      <c r="F256" s="55">
        <v>4</v>
      </c>
      <c r="G256" s="55" t="s">
        <v>1327</v>
      </c>
      <c r="H256" s="55">
        <v>448</v>
      </c>
      <c r="I256" s="80" t="s">
        <v>1327</v>
      </c>
      <c r="J256" s="55">
        <v>2</v>
      </c>
      <c r="K256" s="81" t="s">
        <v>1327</v>
      </c>
      <c r="L256" s="58">
        <v>2</v>
      </c>
      <c r="M256" s="58" t="s">
        <v>1339</v>
      </c>
      <c r="N256" s="58" t="s">
        <v>1337</v>
      </c>
      <c r="O256" s="82" t="s">
        <v>1341</v>
      </c>
      <c r="P256" s="59">
        <v>691</v>
      </c>
      <c r="Q256" s="83" t="s">
        <v>1341</v>
      </c>
      <c r="R256" s="55" t="s">
        <v>861</v>
      </c>
      <c r="S256" s="84" t="s">
        <v>1341</v>
      </c>
      <c r="T256" s="55" t="s">
        <v>544</v>
      </c>
      <c r="U256" s="85" t="s">
        <v>1344</v>
      </c>
    </row>
    <row r="257" spans="1:21" x14ac:dyDescent="0.25">
      <c r="A257" s="77" t="s">
        <v>1324</v>
      </c>
      <c r="B257" s="61">
        <v>43411</v>
      </c>
      <c r="C257" s="79" t="s">
        <v>1325</v>
      </c>
      <c r="D257" s="74">
        <v>0</v>
      </c>
      <c r="E257" s="74" t="s">
        <v>1327</v>
      </c>
      <c r="F257" s="55">
        <v>94</v>
      </c>
      <c r="G257" s="55" t="s">
        <v>1327</v>
      </c>
      <c r="H257" s="55">
        <f>10000*3660.974</f>
        <v>36609740</v>
      </c>
      <c r="I257" s="80" t="s">
        <v>1327</v>
      </c>
      <c r="J257" s="55">
        <v>3</v>
      </c>
      <c r="K257" s="81" t="s">
        <v>1327</v>
      </c>
      <c r="L257" s="58">
        <v>1</v>
      </c>
      <c r="M257" s="58" t="s">
        <v>1339</v>
      </c>
      <c r="N257" s="58" t="s">
        <v>1335</v>
      </c>
      <c r="O257" s="82" t="s">
        <v>1341</v>
      </c>
      <c r="P257" s="59" t="s">
        <v>862</v>
      </c>
      <c r="Q257" s="83" t="s">
        <v>1341</v>
      </c>
      <c r="R257" s="55" t="s">
        <v>505</v>
      </c>
      <c r="S257" s="84" t="s">
        <v>1341</v>
      </c>
      <c r="T257" s="55" t="s">
        <v>863</v>
      </c>
      <c r="U257" s="85" t="s">
        <v>1344</v>
      </c>
    </row>
    <row r="258" spans="1:21" x14ac:dyDescent="0.25">
      <c r="A258" s="77" t="s">
        <v>1324</v>
      </c>
      <c r="B258" s="61">
        <v>43411</v>
      </c>
      <c r="C258" s="79" t="s">
        <v>1325</v>
      </c>
      <c r="D258" s="74">
        <v>1300000</v>
      </c>
      <c r="E258" s="74" t="s">
        <v>1327</v>
      </c>
      <c r="F258" s="55">
        <v>15</v>
      </c>
      <c r="G258" s="55" t="s">
        <v>1327</v>
      </c>
      <c r="H258" s="55">
        <v>2545</v>
      </c>
      <c r="I258" s="80" t="s">
        <v>1327</v>
      </c>
      <c r="J258" s="55">
        <v>2</v>
      </c>
      <c r="K258" s="81" t="s">
        <v>1327</v>
      </c>
      <c r="L258" s="58">
        <v>2</v>
      </c>
      <c r="M258" s="58" t="s">
        <v>1339</v>
      </c>
      <c r="N258" s="58" t="s">
        <v>1335</v>
      </c>
      <c r="O258" s="82" t="s">
        <v>1341</v>
      </c>
      <c r="P258" s="59">
        <v>991</v>
      </c>
      <c r="Q258" s="83" t="s">
        <v>1341</v>
      </c>
      <c r="R258" s="55" t="s">
        <v>864</v>
      </c>
      <c r="S258" s="84" t="s">
        <v>1341</v>
      </c>
      <c r="T258" s="55" t="s">
        <v>865</v>
      </c>
      <c r="U258" s="85" t="s">
        <v>1344</v>
      </c>
    </row>
    <row r="259" spans="1:21" x14ac:dyDescent="0.25">
      <c r="A259" s="77" t="s">
        <v>1324</v>
      </c>
      <c r="B259" s="61">
        <v>43412</v>
      </c>
      <c r="C259" s="79" t="s">
        <v>1325</v>
      </c>
      <c r="D259" s="74">
        <v>133000</v>
      </c>
      <c r="E259" s="74" t="s">
        <v>1327</v>
      </c>
      <c r="F259" s="55">
        <v>4</v>
      </c>
      <c r="G259" s="55" t="s">
        <v>1327</v>
      </c>
      <c r="H259" s="55">
        <v>1507</v>
      </c>
      <c r="I259" s="80" t="s">
        <v>1327</v>
      </c>
      <c r="J259" s="55">
        <v>2</v>
      </c>
      <c r="K259" s="81" t="s">
        <v>1327</v>
      </c>
      <c r="L259" s="58">
        <v>2</v>
      </c>
      <c r="M259" s="58" t="s">
        <v>1339</v>
      </c>
      <c r="N259" s="58" t="s">
        <v>1335</v>
      </c>
      <c r="O259" s="82" t="s">
        <v>1341</v>
      </c>
      <c r="P259" s="59">
        <v>1188</v>
      </c>
      <c r="Q259" s="83" t="s">
        <v>1341</v>
      </c>
      <c r="R259" s="55" t="s">
        <v>166</v>
      </c>
      <c r="S259" s="84" t="s">
        <v>1341</v>
      </c>
      <c r="T259" s="55" t="s">
        <v>866</v>
      </c>
      <c r="U259" s="85" t="s">
        <v>1344</v>
      </c>
    </row>
    <row r="260" spans="1:21" x14ac:dyDescent="0.25">
      <c r="A260" s="77" t="s">
        <v>1324</v>
      </c>
      <c r="B260" s="61">
        <v>43412</v>
      </c>
      <c r="C260" s="79" t="s">
        <v>1325</v>
      </c>
      <c r="D260" s="74">
        <v>0</v>
      </c>
      <c r="E260" s="74" t="s">
        <v>1327</v>
      </c>
      <c r="F260" s="55">
        <v>93</v>
      </c>
      <c r="G260" s="55" t="s">
        <v>1327</v>
      </c>
      <c r="H260" s="55">
        <v>1977</v>
      </c>
      <c r="I260" s="80" t="s">
        <v>1327</v>
      </c>
      <c r="J260" s="55">
        <v>2</v>
      </c>
      <c r="K260" s="81" t="s">
        <v>1327</v>
      </c>
      <c r="L260" s="58">
        <v>1</v>
      </c>
      <c r="M260" s="58" t="s">
        <v>1339</v>
      </c>
      <c r="N260" s="58" t="s">
        <v>1335</v>
      </c>
      <c r="O260" s="82" t="s">
        <v>1341</v>
      </c>
      <c r="P260" s="59">
        <v>266</v>
      </c>
      <c r="Q260" s="83" t="s">
        <v>1341</v>
      </c>
      <c r="R260" s="55" t="s">
        <v>867</v>
      </c>
      <c r="S260" s="84" t="s">
        <v>1341</v>
      </c>
      <c r="T260" s="55" t="s">
        <v>868</v>
      </c>
      <c r="U260" s="85" t="s">
        <v>1344</v>
      </c>
    </row>
    <row r="261" spans="1:21" x14ac:dyDescent="0.25">
      <c r="A261" s="77" t="s">
        <v>1324</v>
      </c>
      <c r="B261" s="61">
        <v>43413</v>
      </c>
      <c r="C261" s="79" t="s">
        <v>1325</v>
      </c>
      <c r="D261" s="74">
        <v>331200</v>
      </c>
      <c r="E261" s="74" t="s">
        <v>1327</v>
      </c>
      <c r="F261" s="55">
        <v>14</v>
      </c>
      <c r="G261" s="55" t="s">
        <v>1327</v>
      </c>
      <c r="H261" s="55">
        <v>750</v>
      </c>
      <c r="I261" s="80" t="s">
        <v>1327</v>
      </c>
      <c r="J261" s="55">
        <v>2</v>
      </c>
      <c r="K261" s="81" t="s">
        <v>1327</v>
      </c>
      <c r="L261" s="58">
        <v>2</v>
      </c>
      <c r="M261" s="58" t="s">
        <v>1339</v>
      </c>
      <c r="N261" s="58" t="s">
        <v>1336</v>
      </c>
      <c r="O261" s="82" t="s">
        <v>1341</v>
      </c>
      <c r="P261" s="59">
        <v>13122</v>
      </c>
      <c r="Q261" s="83" t="s">
        <v>1341</v>
      </c>
      <c r="R261" s="55" t="s">
        <v>166</v>
      </c>
      <c r="S261" s="84" t="s">
        <v>1341</v>
      </c>
      <c r="T261" s="55" t="s">
        <v>869</v>
      </c>
      <c r="U261" s="85" t="s">
        <v>1344</v>
      </c>
    </row>
    <row r="262" spans="1:21" x14ac:dyDescent="0.25">
      <c r="A262" s="77" t="s">
        <v>1324</v>
      </c>
      <c r="B262" s="61">
        <v>43416</v>
      </c>
      <c r="C262" s="79" t="s">
        <v>1325</v>
      </c>
      <c r="D262" s="74">
        <v>100000</v>
      </c>
      <c r="E262" s="74" t="s">
        <v>1327</v>
      </c>
      <c r="F262" s="55">
        <v>14</v>
      </c>
      <c r="G262" s="55" t="s">
        <v>1327</v>
      </c>
      <c r="H262" s="55">
        <v>938</v>
      </c>
      <c r="I262" s="80" t="s">
        <v>1327</v>
      </c>
      <c r="J262" s="55">
        <v>2</v>
      </c>
      <c r="K262" s="81" t="s">
        <v>1327</v>
      </c>
      <c r="L262" s="58">
        <v>2</v>
      </c>
      <c r="M262" s="58" t="s">
        <v>1339</v>
      </c>
      <c r="N262" s="58" t="s">
        <v>1335</v>
      </c>
      <c r="O262" s="82" t="s">
        <v>1341</v>
      </c>
      <c r="P262" s="59">
        <v>7187</v>
      </c>
      <c r="Q262" s="83" t="s">
        <v>1341</v>
      </c>
      <c r="R262" s="55" t="s">
        <v>870</v>
      </c>
      <c r="S262" s="84" t="s">
        <v>1341</v>
      </c>
      <c r="T262" s="55" t="s">
        <v>871</v>
      </c>
      <c r="U262" s="85" t="s">
        <v>1344</v>
      </c>
    </row>
    <row r="263" spans="1:21" x14ac:dyDescent="0.25">
      <c r="A263" s="77" t="s">
        <v>1324</v>
      </c>
      <c r="B263" s="61">
        <v>43417</v>
      </c>
      <c r="C263" s="79" t="s">
        <v>1325</v>
      </c>
      <c r="D263" s="74">
        <v>380000</v>
      </c>
      <c r="E263" s="74" t="s">
        <v>1327</v>
      </c>
      <c r="F263" s="55">
        <v>124</v>
      </c>
      <c r="G263" s="55" t="s">
        <v>1327</v>
      </c>
      <c r="H263" s="55">
        <v>1632</v>
      </c>
      <c r="I263" s="80" t="s">
        <v>1327</v>
      </c>
      <c r="J263" s="55">
        <v>2</v>
      </c>
      <c r="K263" s="81" t="s">
        <v>1327</v>
      </c>
      <c r="L263" s="58">
        <v>2</v>
      </c>
      <c r="M263" s="58" t="s">
        <v>1339</v>
      </c>
      <c r="N263" s="58" t="s">
        <v>1335</v>
      </c>
      <c r="O263" s="82" t="s">
        <v>1341</v>
      </c>
      <c r="P263" s="59">
        <v>918</v>
      </c>
      <c r="Q263" s="83" t="s">
        <v>1341</v>
      </c>
      <c r="R263" s="55" t="s">
        <v>580</v>
      </c>
      <c r="S263" s="84" t="s">
        <v>1341</v>
      </c>
      <c r="T263" s="55" t="s">
        <v>872</v>
      </c>
      <c r="U263" s="85" t="s">
        <v>1344</v>
      </c>
    </row>
    <row r="264" spans="1:21" x14ac:dyDescent="0.25">
      <c r="A264" s="77" t="s">
        <v>1324</v>
      </c>
      <c r="B264" s="61">
        <v>43417</v>
      </c>
      <c r="C264" s="79" t="s">
        <v>1325</v>
      </c>
      <c r="D264" s="74">
        <v>260000</v>
      </c>
      <c r="E264" s="74" t="s">
        <v>1327</v>
      </c>
      <c r="F264" s="55">
        <v>95</v>
      </c>
      <c r="G264" s="55" t="s">
        <v>1327</v>
      </c>
      <c r="H264" s="55">
        <v>1040</v>
      </c>
      <c r="I264" s="80" t="s">
        <v>1327</v>
      </c>
      <c r="J264" s="55">
        <v>2</v>
      </c>
      <c r="K264" s="81" t="s">
        <v>1327</v>
      </c>
      <c r="L264" s="58">
        <v>2</v>
      </c>
      <c r="M264" s="58" t="s">
        <v>1339</v>
      </c>
      <c r="N264" s="58" t="s">
        <v>1335</v>
      </c>
      <c r="O264" s="82" t="s">
        <v>1341</v>
      </c>
      <c r="P264" s="59">
        <v>886</v>
      </c>
      <c r="Q264" s="83" t="s">
        <v>1341</v>
      </c>
      <c r="R264" s="55" t="s">
        <v>873</v>
      </c>
      <c r="S264" s="84" t="s">
        <v>1341</v>
      </c>
      <c r="T264" s="55" t="s">
        <v>874</v>
      </c>
      <c r="U264" s="85" t="s">
        <v>1344</v>
      </c>
    </row>
    <row r="265" spans="1:21" x14ac:dyDescent="0.25">
      <c r="A265" s="77" t="s">
        <v>1324</v>
      </c>
      <c r="B265" s="61">
        <v>43417</v>
      </c>
      <c r="C265" s="79" t="s">
        <v>1325</v>
      </c>
      <c r="D265" s="74">
        <v>78000</v>
      </c>
      <c r="E265" s="74" t="s">
        <v>1327</v>
      </c>
      <c r="F265" s="55">
        <v>14</v>
      </c>
      <c r="G265" s="55" t="s">
        <v>1327</v>
      </c>
      <c r="H265" s="55">
        <v>808</v>
      </c>
      <c r="I265" s="80" t="s">
        <v>1327</v>
      </c>
      <c r="J265" s="55">
        <v>2</v>
      </c>
      <c r="K265" s="81" t="s">
        <v>1327</v>
      </c>
      <c r="L265" s="58">
        <v>2</v>
      </c>
      <c r="M265" s="58" t="s">
        <v>1339</v>
      </c>
      <c r="N265" s="58" t="s">
        <v>1335</v>
      </c>
      <c r="O265" s="82" t="s">
        <v>1341</v>
      </c>
      <c r="P265" s="59">
        <v>12835</v>
      </c>
      <c r="Q265" s="83" t="s">
        <v>1341</v>
      </c>
      <c r="R265" s="55" t="s">
        <v>875</v>
      </c>
      <c r="S265" s="84" t="s">
        <v>1341</v>
      </c>
      <c r="T265" s="55" t="s">
        <v>876</v>
      </c>
      <c r="U265" s="85" t="s">
        <v>1344</v>
      </c>
    </row>
    <row r="266" spans="1:21" x14ac:dyDescent="0.25">
      <c r="A266" s="77" t="s">
        <v>1324</v>
      </c>
      <c r="B266" s="61">
        <v>43417</v>
      </c>
      <c r="C266" s="79" t="s">
        <v>1325</v>
      </c>
      <c r="D266" s="74">
        <v>150000</v>
      </c>
      <c r="E266" s="74" t="s">
        <v>1327</v>
      </c>
      <c r="F266" s="55">
        <v>8</v>
      </c>
      <c r="G266" s="55" t="s">
        <v>1327</v>
      </c>
      <c r="H266" s="55">
        <v>2774</v>
      </c>
      <c r="I266" s="80" t="s">
        <v>1327</v>
      </c>
      <c r="J266" s="55">
        <v>2</v>
      </c>
      <c r="K266" s="81" t="s">
        <v>1327</v>
      </c>
      <c r="L266" s="58">
        <v>2</v>
      </c>
      <c r="M266" s="58" t="s">
        <v>1339</v>
      </c>
      <c r="N266" s="58" t="s">
        <v>1335</v>
      </c>
      <c r="O266" s="82" t="s">
        <v>1341</v>
      </c>
      <c r="P266" s="59">
        <v>6345</v>
      </c>
      <c r="Q266" s="83" t="s">
        <v>1341</v>
      </c>
      <c r="R266" s="55" t="s">
        <v>877</v>
      </c>
      <c r="S266" s="84" t="s">
        <v>1341</v>
      </c>
      <c r="T266" s="55" t="s">
        <v>878</v>
      </c>
      <c r="U266" s="85" t="s">
        <v>1344</v>
      </c>
    </row>
    <row r="267" spans="1:21" x14ac:dyDescent="0.25">
      <c r="A267" s="77" t="s">
        <v>1324</v>
      </c>
      <c r="B267" s="61">
        <v>43418</v>
      </c>
      <c r="C267" s="79" t="s">
        <v>1325</v>
      </c>
      <c r="D267" s="74">
        <v>295000</v>
      </c>
      <c r="E267" s="74" t="s">
        <v>1327</v>
      </c>
      <c r="F267" s="55">
        <v>25</v>
      </c>
      <c r="G267" s="55" t="s">
        <v>1327</v>
      </c>
      <c r="H267" s="55">
        <v>1385</v>
      </c>
      <c r="I267" s="80" t="s">
        <v>1327</v>
      </c>
      <c r="J267" s="55">
        <v>2</v>
      </c>
      <c r="K267" s="81" t="s">
        <v>1327</v>
      </c>
      <c r="L267" s="58">
        <v>2</v>
      </c>
      <c r="M267" s="58" t="s">
        <v>1339</v>
      </c>
      <c r="N267" s="58" t="s">
        <v>1335</v>
      </c>
      <c r="O267" s="82" t="s">
        <v>1341</v>
      </c>
      <c r="P267" s="59">
        <v>2846</v>
      </c>
      <c r="Q267" s="83" t="s">
        <v>1341</v>
      </c>
      <c r="R267" s="55" t="s">
        <v>879</v>
      </c>
      <c r="S267" s="84" t="s">
        <v>1341</v>
      </c>
      <c r="T267" s="55" t="s">
        <v>880</v>
      </c>
      <c r="U267" s="85" t="s">
        <v>1344</v>
      </c>
    </row>
    <row r="268" spans="1:21" x14ac:dyDescent="0.25">
      <c r="A268" s="77" t="s">
        <v>1324</v>
      </c>
      <c r="B268" s="61">
        <v>43418</v>
      </c>
      <c r="C268" s="79" t="s">
        <v>1325</v>
      </c>
      <c r="D268" s="74">
        <v>190000</v>
      </c>
      <c r="E268" s="74" t="s">
        <v>1327</v>
      </c>
      <c r="F268" s="55">
        <v>28</v>
      </c>
      <c r="G268" s="55" t="s">
        <v>1327</v>
      </c>
      <c r="H268" s="55">
        <v>994</v>
      </c>
      <c r="I268" s="80" t="s">
        <v>1327</v>
      </c>
      <c r="J268" s="55">
        <v>2</v>
      </c>
      <c r="K268" s="81" t="s">
        <v>1327</v>
      </c>
      <c r="L268" s="58">
        <v>2</v>
      </c>
      <c r="M268" s="58" t="s">
        <v>1339</v>
      </c>
      <c r="N268" s="58" t="s">
        <v>1335</v>
      </c>
      <c r="O268" s="82" t="s">
        <v>1341</v>
      </c>
      <c r="P268" s="59">
        <v>1107</v>
      </c>
      <c r="Q268" s="83" t="s">
        <v>1341</v>
      </c>
      <c r="R268" s="55" t="s">
        <v>881</v>
      </c>
      <c r="S268" s="84" t="s">
        <v>1341</v>
      </c>
      <c r="T268" s="55" t="s">
        <v>882</v>
      </c>
      <c r="U268" s="85" t="s">
        <v>1344</v>
      </c>
    </row>
    <row r="269" spans="1:21" x14ac:dyDescent="0.25">
      <c r="A269" s="77" t="s">
        <v>1324</v>
      </c>
      <c r="B269" s="61">
        <v>43419</v>
      </c>
      <c r="C269" s="79" t="s">
        <v>1325</v>
      </c>
      <c r="D269" s="74">
        <v>180000</v>
      </c>
      <c r="E269" s="74" t="s">
        <v>1327</v>
      </c>
      <c r="F269" s="55">
        <v>96</v>
      </c>
      <c r="G269" s="55" t="s">
        <v>1327</v>
      </c>
      <c r="H269" s="55">
        <v>1681</v>
      </c>
      <c r="I269" s="80" t="s">
        <v>1327</v>
      </c>
      <c r="J269" s="55">
        <v>2</v>
      </c>
      <c r="K269" s="81" t="s">
        <v>1327</v>
      </c>
      <c r="L269" s="58">
        <v>2</v>
      </c>
      <c r="M269" s="58" t="s">
        <v>1339</v>
      </c>
      <c r="N269" s="58" t="s">
        <v>1335</v>
      </c>
      <c r="O269" s="82" t="s">
        <v>1341</v>
      </c>
      <c r="P269" s="59">
        <v>998</v>
      </c>
      <c r="Q269" s="83" t="s">
        <v>1341</v>
      </c>
      <c r="R269" s="55" t="s">
        <v>883</v>
      </c>
      <c r="S269" s="84" t="s">
        <v>1341</v>
      </c>
      <c r="T269" s="55" t="s">
        <v>884</v>
      </c>
      <c r="U269" s="85" t="s">
        <v>1344</v>
      </c>
    </row>
    <row r="270" spans="1:21" x14ac:dyDescent="0.25">
      <c r="A270" s="77" t="s">
        <v>1324</v>
      </c>
      <c r="B270" s="61">
        <v>43419</v>
      </c>
      <c r="C270" s="79" t="s">
        <v>1325</v>
      </c>
      <c r="D270" s="74">
        <v>20000000</v>
      </c>
      <c r="E270" s="74" t="s">
        <v>1327</v>
      </c>
      <c r="F270" s="55">
        <v>128</v>
      </c>
      <c r="G270" s="55" t="s">
        <v>1327</v>
      </c>
      <c r="H270" s="55">
        <f>10000*1990.1919</f>
        <v>19901919</v>
      </c>
      <c r="I270" s="80" t="s">
        <v>1327</v>
      </c>
      <c r="J270" s="55">
        <v>1</v>
      </c>
      <c r="K270" s="81" t="s">
        <v>1327</v>
      </c>
      <c r="L270" s="58">
        <v>2</v>
      </c>
      <c r="M270" s="58" t="s">
        <v>1339</v>
      </c>
      <c r="N270" s="58" t="s">
        <v>1335</v>
      </c>
      <c r="O270" s="82" t="s">
        <v>1341</v>
      </c>
      <c r="P270" s="59" t="s">
        <v>885</v>
      </c>
      <c r="Q270" s="83" t="s">
        <v>1341</v>
      </c>
      <c r="R270" s="55" t="s">
        <v>886</v>
      </c>
      <c r="S270" s="84" t="s">
        <v>1341</v>
      </c>
      <c r="T270" s="55" t="s">
        <v>887</v>
      </c>
      <c r="U270" s="85" t="s">
        <v>1344</v>
      </c>
    </row>
    <row r="271" spans="1:21" x14ac:dyDescent="0.25">
      <c r="A271" s="77" t="s">
        <v>1324</v>
      </c>
      <c r="B271" s="61">
        <v>43424</v>
      </c>
      <c r="C271" s="79" t="s">
        <v>1325</v>
      </c>
      <c r="D271" s="74">
        <v>450000</v>
      </c>
      <c r="E271" s="74" t="s">
        <v>1327</v>
      </c>
      <c r="F271" s="55">
        <v>14</v>
      </c>
      <c r="G271" s="55" t="s">
        <v>1327</v>
      </c>
      <c r="H271" s="55">
        <v>384</v>
      </c>
      <c r="I271" s="80" t="s">
        <v>1327</v>
      </c>
      <c r="J271" s="55">
        <v>2</v>
      </c>
      <c r="K271" s="81" t="s">
        <v>1327</v>
      </c>
      <c r="L271" s="58">
        <v>2</v>
      </c>
      <c r="M271" s="58" t="s">
        <v>1339</v>
      </c>
      <c r="N271" s="58" t="s">
        <v>1337</v>
      </c>
      <c r="O271" s="82" t="s">
        <v>1341</v>
      </c>
      <c r="P271" s="59">
        <v>502</v>
      </c>
      <c r="Q271" s="83" t="s">
        <v>1341</v>
      </c>
      <c r="R271" s="55" t="s">
        <v>889</v>
      </c>
      <c r="S271" s="84" t="s">
        <v>1341</v>
      </c>
      <c r="T271" s="55" t="s">
        <v>890</v>
      </c>
      <c r="U271" s="85" t="s">
        <v>1344</v>
      </c>
    </row>
    <row r="272" spans="1:21" x14ac:dyDescent="0.25">
      <c r="A272" s="77" t="s">
        <v>1324</v>
      </c>
      <c r="B272" s="61">
        <v>43424</v>
      </c>
      <c r="C272" s="79" t="s">
        <v>1325</v>
      </c>
      <c r="D272" s="74">
        <v>325000</v>
      </c>
      <c r="E272" s="74" t="s">
        <v>1327</v>
      </c>
      <c r="F272" s="55">
        <v>90</v>
      </c>
      <c r="G272" s="55" t="s">
        <v>1327</v>
      </c>
      <c r="H272" s="55">
        <v>719</v>
      </c>
      <c r="I272" s="80" t="s">
        <v>1327</v>
      </c>
      <c r="J272" s="55">
        <v>2</v>
      </c>
      <c r="K272" s="81" t="s">
        <v>1327</v>
      </c>
      <c r="L272" s="58">
        <v>2</v>
      </c>
      <c r="M272" s="58" t="s">
        <v>1339</v>
      </c>
      <c r="N272" s="58" t="s">
        <v>1336</v>
      </c>
      <c r="O272" s="82" t="s">
        <v>1341</v>
      </c>
      <c r="P272" s="59">
        <v>37461</v>
      </c>
      <c r="Q272" s="83" t="s">
        <v>1341</v>
      </c>
      <c r="R272" s="55" t="s">
        <v>891</v>
      </c>
      <c r="S272" s="84" t="s">
        <v>1341</v>
      </c>
      <c r="T272" s="55" t="s">
        <v>892</v>
      </c>
      <c r="U272" s="85" t="s">
        <v>1344</v>
      </c>
    </row>
    <row r="273" spans="1:21" x14ac:dyDescent="0.25">
      <c r="A273" s="77" t="s">
        <v>1324</v>
      </c>
      <c r="B273" s="61">
        <v>43424</v>
      </c>
      <c r="C273" s="79" t="s">
        <v>1325</v>
      </c>
      <c r="D273" s="74">
        <v>2590000</v>
      </c>
      <c r="E273" s="74" t="s">
        <v>1327</v>
      </c>
      <c r="F273" s="55">
        <v>14</v>
      </c>
      <c r="G273" s="55" t="s">
        <v>1327</v>
      </c>
      <c r="H273" s="55">
        <v>3443</v>
      </c>
      <c r="I273" s="80" t="s">
        <v>1327</v>
      </c>
      <c r="J273" s="55">
        <v>2</v>
      </c>
      <c r="K273" s="81" t="s">
        <v>1327</v>
      </c>
      <c r="L273" s="58">
        <v>2</v>
      </c>
      <c r="M273" s="58" t="s">
        <v>1339</v>
      </c>
      <c r="N273" s="58" t="s">
        <v>1335</v>
      </c>
      <c r="O273" s="82" t="s">
        <v>1341</v>
      </c>
      <c r="P273" s="59">
        <v>371</v>
      </c>
      <c r="Q273" s="83" t="s">
        <v>1341</v>
      </c>
      <c r="R273" s="55" t="s">
        <v>893</v>
      </c>
      <c r="S273" s="84" t="s">
        <v>1341</v>
      </c>
      <c r="T273" s="55" t="s">
        <v>894</v>
      </c>
      <c r="U273" s="85" t="s">
        <v>1344</v>
      </c>
    </row>
    <row r="274" spans="1:21" x14ac:dyDescent="0.25">
      <c r="A274" s="77" t="s">
        <v>1324</v>
      </c>
      <c r="B274" s="61">
        <v>43426</v>
      </c>
      <c r="C274" s="79" t="s">
        <v>1325</v>
      </c>
      <c r="D274" s="74">
        <v>630000</v>
      </c>
      <c r="E274" s="74" t="s">
        <v>1327</v>
      </c>
      <c r="F274" s="55">
        <v>25</v>
      </c>
      <c r="G274" s="55" t="s">
        <v>1327</v>
      </c>
      <c r="H274" s="55">
        <f>10000*11.2009</f>
        <v>112009.00000000001</v>
      </c>
      <c r="I274" s="80" t="s">
        <v>1327</v>
      </c>
      <c r="J274" s="55">
        <v>3</v>
      </c>
      <c r="K274" s="81" t="s">
        <v>1327</v>
      </c>
      <c r="L274" s="58">
        <v>2</v>
      </c>
      <c r="M274" s="58" t="s">
        <v>1339</v>
      </c>
      <c r="N274" s="58" t="s">
        <v>1335</v>
      </c>
      <c r="O274" s="82" t="s">
        <v>1341</v>
      </c>
      <c r="P274" s="59">
        <v>3699</v>
      </c>
      <c r="Q274" s="83" t="s">
        <v>1341</v>
      </c>
      <c r="R274" s="55" t="s">
        <v>401</v>
      </c>
      <c r="S274" s="84" t="s">
        <v>1341</v>
      </c>
      <c r="T274" s="55" t="s">
        <v>402</v>
      </c>
      <c r="U274" s="85" t="s">
        <v>1344</v>
      </c>
    </row>
    <row r="275" spans="1:21" x14ac:dyDescent="0.25">
      <c r="A275" s="77" t="s">
        <v>1324</v>
      </c>
      <c r="B275" s="61">
        <v>43432</v>
      </c>
      <c r="C275" s="79" t="s">
        <v>1325</v>
      </c>
      <c r="D275" s="74">
        <v>200000</v>
      </c>
      <c r="E275" s="74" t="s">
        <v>1327</v>
      </c>
      <c r="F275" s="55">
        <v>90</v>
      </c>
      <c r="G275" s="55" t="s">
        <v>1327</v>
      </c>
      <c r="H275" s="55">
        <v>2460</v>
      </c>
      <c r="I275" s="80" t="s">
        <v>1327</v>
      </c>
      <c r="J275" s="55">
        <v>2</v>
      </c>
      <c r="K275" s="81" t="s">
        <v>1327</v>
      </c>
      <c r="L275" s="58">
        <v>2</v>
      </c>
      <c r="M275" s="58" t="s">
        <v>1339</v>
      </c>
      <c r="N275" s="58" t="s">
        <v>1335</v>
      </c>
      <c r="O275" s="82" t="s">
        <v>1341</v>
      </c>
      <c r="P275" s="59">
        <v>23547</v>
      </c>
      <c r="Q275" s="83" t="s">
        <v>1341</v>
      </c>
      <c r="R275" s="55" t="s">
        <v>895</v>
      </c>
      <c r="S275" s="84" t="s">
        <v>1341</v>
      </c>
      <c r="T275" s="55" t="s">
        <v>896</v>
      </c>
      <c r="U275" s="85" t="s">
        <v>1344</v>
      </c>
    </row>
    <row r="276" spans="1:21" x14ac:dyDescent="0.25">
      <c r="A276" s="77" t="s">
        <v>1324</v>
      </c>
      <c r="B276" s="61">
        <v>43433</v>
      </c>
      <c r="C276" s="79" t="s">
        <v>1325</v>
      </c>
      <c r="D276" s="74">
        <v>70000</v>
      </c>
      <c r="E276" s="74" t="s">
        <v>1327</v>
      </c>
      <c r="F276" s="55">
        <v>124</v>
      </c>
      <c r="G276" s="55" t="s">
        <v>1327</v>
      </c>
      <c r="H276" s="55">
        <v>805</v>
      </c>
      <c r="I276" s="80" t="s">
        <v>1327</v>
      </c>
      <c r="J276" s="55">
        <v>2</v>
      </c>
      <c r="K276" s="81" t="s">
        <v>1327</v>
      </c>
      <c r="L276" s="58">
        <v>1</v>
      </c>
      <c r="M276" s="58" t="s">
        <v>1339</v>
      </c>
      <c r="N276" s="58" t="s">
        <v>1335</v>
      </c>
      <c r="O276" s="82" t="s">
        <v>1341</v>
      </c>
      <c r="P276" s="59">
        <v>530</v>
      </c>
      <c r="Q276" s="83" t="s">
        <v>1341</v>
      </c>
      <c r="R276" s="55" t="s">
        <v>897</v>
      </c>
      <c r="S276" s="84" t="s">
        <v>1341</v>
      </c>
      <c r="T276" s="55" t="s">
        <v>898</v>
      </c>
      <c r="U276" s="85" t="s">
        <v>1344</v>
      </c>
    </row>
    <row r="277" spans="1:21" x14ac:dyDescent="0.25">
      <c r="A277" s="77" t="s">
        <v>1324</v>
      </c>
      <c r="B277" s="61">
        <v>43433</v>
      </c>
      <c r="C277" s="79" t="s">
        <v>1325</v>
      </c>
      <c r="D277" s="74">
        <v>180000</v>
      </c>
      <c r="E277" s="74" t="s">
        <v>1327</v>
      </c>
      <c r="F277" s="55">
        <v>25</v>
      </c>
      <c r="G277" s="55" t="s">
        <v>1327</v>
      </c>
      <c r="H277" s="55">
        <v>670</v>
      </c>
      <c r="I277" s="80" t="s">
        <v>1327</v>
      </c>
      <c r="J277" s="55">
        <v>2</v>
      </c>
      <c r="K277" s="81" t="s">
        <v>1327</v>
      </c>
      <c r="L277" s="58">
        <v>2</v>
      </c>
      <c r="M277" s="58" t="s">
        <v>1339</v>
      </c>
      <c r="N277" s="58" t="s">
        <v>1336</v>
      </c>
      <c r="O277" s="82" t="s">
        <v>1341</v>
      </c>
      <c r="P277" s="59">
        <v>7035</v>
      </c>
      <c r="Q277" s="83" t="s">
        <v>1341</v>
      </c>
      <c r="R277" s="55" t="s">
        <v>900</v>
      </c>
      <c r="S277" s="84" t="s">
        <v>1341</v>
      </c>
      <c r="T277" s="55" t="s">
        <v>899</v>
      </c>
      <c r="U277" s="85" t="s">
        <v>1344</v>
      </c>
    </row>
    <row r="278" spans="1:21" x14ac:dyDescent="0.25">
      <c r="A278" s="77" t="s">
        <v>1324</v>
      </c>
      <c r="B278" s="61">
        <v>43437</v>
      </c>
      <c r="C278" s="79" t="s">
        <v>1325</v>
      </c>
      <c r="D278" s="74">
        <v>250000</v>
      </c>
      <c r="E278" s="74" t="s">
        <v>1327</v>
      </c>
      <c r="F278" s="55">
        <v>4</v>
      </c>
      <c r="G278" s="55" t="s">
        <v>1327</v>
      </c>
      <c r="H278" s="55">
        <v>2249</v>
      </c>
      <c r="I278" s="80" t="s">
        <v>1327</v>
      </c>
      <c r="J278" s="55">
        <v>2</v>
      </c>
      <c r="K278" s="81" t="s">
        <v>1327</v>
      </c>
      <c r="L278" s="58">
        <v>2</v>
      </c>
      <c r="M278" s="58" t="s">
        <v>1339</v>
      </c>
      <c r="N278" s="58" t="s">
        <v>1335</v>
      </c>
      <c r="O278" s="82" t="s">
        <v>1341</v>
      </c>
      <c r="P278" s="59">
        <v>30826</v>
      </c>
      <c r="Q278" s="83" t="s">
        <v>1341</v>
      </c>
      <c r="R278" s="55" t="s">
        <v>901</v>
      </c>
      <c r="S278" s="84" t="s">
        <v>1341</v>
      </c>
      <c r="T278" s="55" t="s">
        <v>902</v>
      </c>
      <c r="U278" s="85" t="s">
        <v>1344</v>
      </c>
    </row>
    <row r="279" spans="1:21" x14ac:dyDescent="0.25">
      <c r="A279" s="77" t="s">
        <v>1324</v>
      </c>
      <c r="B279" s="61">
        <v>43437</v>
      </c>
      <c r="C279" s="79" t="s">
        <v>1325</v>
      </c>
      <c r="D279" s="74">
        <v>167000</v>
      </c>
      <c r="E279" s="74" t="s">
        <v>1327</v>
      </c>
      <c r="F279" s="55">
        <v>4</v>
      </c>
      <c r="G279" s="55" t="s">
        <v>1327</v>
      </c>
      <c r="H279" s="55">
        <v>445</v>
      </c>
      <c r="I279" s="80" t="s">
        <v>1327</v>
      </c>
      <c r="J279" s="55">
        <v>2</v>
      </c>
      <c r="K279" s="81" t="s">
        <v>1327</v>
      </c>
      <c r="L279" s="58">
        <v>2</v>
      </c>
      <c r="M279" s="58" t="s">
        <v>1339</v>
      </c>
      <c r="N279" s="58" t="s">
        <v>1337</v>
      </c>
      <c r="O279" s="82" t="s">
        <v>1341</v>
      </c>
      <c r="P279" s="59">
        <v>1126</v>
      </c>
      <c r="Q279" s="83" t="s">
        <v>1341</v>
      </c>
      <c r="R279" s="55" t="s">
        <v>166</v>
      </c>
      <c r="S279" s="84" t="s">
        <v>1341</v>
      </c>
      <c r="T279" s="55" t="s">
        <v>903</v>
      </c>
      <c r="U279" s="85" t="s">
        <v>1344</v>
      </c>
    </row>
    <row r="280" spans="1:21" x14ac:dyDescent="0.25">
      <c r="A280" s="77" t="s">
        <v>1324</v>
      </c>
      <c r="B280" s="61">
        <v>43437</v>
      </c>
      <c r="C280" s="79" t="s">
        <v>1325</v>
      </c>
      <c r="D280" s="74">
        <v>380000</v>
      </c>
      <c r="E280" s="74" t="s">
        <v>1327</v>
      </c>
      <c r="F280" s="55">
        <v>90</v>
      </c>
      <c r="G280" s="55" t="s">
        <v>1327</v>
      </c>
      <c r="H280" s="55">
        <v>1559</v>
      </c>
      <c r="I280" s="80" t="s">
        <v>1327</v>
      </c>
      <c r="J280" s="55">
        <v>2</v>
      </c>
      <c r="K280" s="81" t="s">
        <v>1327</v>
      </c>
      <c r="L280" s="58">
        <v>2</v>
      </c>
      <c r="M280" s="58" t="s">
        <v>1339</v>
      </c>
      <c r="N280" s="58" t="s">
        <v>1335</v>
      </c>
      <c r="O280" s="82" t="s">
        <v>1341</v>
      </c>
      <c r="P280" s="59">
        <v>917</v>
      </c>
      <c r="Q280" s="83" t="s">
        <v>1341</v>
      </c>
      <c r="R280" s="55" t="s">
        <v>904</v>
      </c>
      <c r="S280" s="84" t="s">
        <v>1341</v>
      </c>
      <c r="T280" s="55" t="s">
        <v>905</v>
      </c>
      <c r="U280" s="85" t="s">
        <v>1344</v>
      </c>
    </row>
    <row r="281" spans="1:21" x14ac:dyDescent="0.25">
      <c r="A281" s="77" t="s">
        <v>1324</v>
      </c>
      <c r="B281" s="61">
        <v>43438</v>
      </c>
      <c r="C281" s="79" t="s">
        <v>1325</v>
      </c>
      <c r="D281" s="74">
        <v>0</v>
      </c>
      <c r="E281" s="74" t="s">
        <v>1327</v>
      </c>
      <c r="F281" s="55">
        <v>90</v>
      </c>
      <c r="G281" s="55" t="s">
        <v>1327</v>
      </c>
      <c r="H281" s="55">
        <f>10000*4.5559</f>
        <v>45559</v>
      </c>
      <c r="I281" s="80" t="s">
        <v>1327</v>
      </c>
      <c r="J281" s="55">
        <v>3</v>
      </c>
      <c r="K281" s="81" t="s">
        <v>1327</v>
      </c>
      <c r="L281" s="58">
        <v>1</v>
      </c>
      <c r="M281" s="58" t="s">
        <v>1339</v>
      </c>
      <c r="N281" s="58" t="s">
        <v>1335</v>
      </c>
      <c r="O281" s="82" t="s">
        <v>1341</v>
      </c>
      <c r="P281" s="59" t="s">
        <v>906</v>
      </c>
      <c r="Q281" s="83" t="s">
        <v>1341</v>
      </c>
      <c r="R281" s="55" t="s">
        <v>301</v>
      </c>
      <c r="S281" s="84" t="s">
        <v>1341</v>
      </c>
      <c r="T281" s="55" t="s">
        <v>907</v>
      </c>
      <c r="U281" s="85" t="s">
        <v>1344</v>
      </c>
    </row>
    <row r="282" spans="1:21" x14ac:dyDescent="0.25">
      <c r="A282" s="77" t="s">
        <v>1324</v>
      </c>
      <c r="B282" s="61">
        <v>43438</v>
      </c>
      <c r="C282" s="79" t="s">
        <v>1325</v>
      </c>
      <c r="D282" s="74">
        <v>800000</v>
      </c>
      <c r="E282" s="74" t="s">
        <v>1327</v>
      </c>
      <c r="F282" s="55">
        <v>14</v>
      </c>
      <c r="G282" s="55" t="s">
        <v>1327</v>
      </c>
      <c r="H282" s="55">
        <v>4562</v>
      </c>
      <c r="I282" s="80" t="s">
        <v>1327</v>
      </c>
      <c r="J282" s="55">
        <v>2</v>
      </c>
      <c r="K282" s="81" t="s">
        <v>1327</v>
      </c>
      <c r="L282" s="58">
        <v>2</v>
      </c>
      <c r="M282" s="58" t="s">
        <v>1339</v>
      </c>
      <c r="N282" s="58" t="s">
        <v>1335</v>
      </c>
      <c r="O282" s="82" t="s">
        <v>1341</v>
      </c>
      <c r="P282" s="59">
        <v>40</v>
      </c>
      <c r="Q282" s="83" t="s">
        <v>1341</v>
      </c>
      <c r="R282" s="55" t="s">
        <v>908</v>
      </c>
      <c r="S282" s="84" t="s">
        <v>1341</v>
      </c>
      <c r="T282" s="55" t="s">
        <v>909</v>
      </c>
      <c r="U282" s="85" t="s">
        <v>1344</v>
      </c>
    </row>
    <row r="283" spans="1:21" x14ac:dyDescent="0.25">
      <c r="A283" s="77" t="s">
        <v>1324</v>
      </c>
      <c r="B283" s="61">
        <v>43439</v>
      </c>
      <c r="C283" s="79" t="s">
        <v>1325</v>
      </c>
      <c r="D283" s="74">
        <v>61600</v>
      </c>
      <c r="E283" s="74" t="s">
        <v>1327</v>
      </c>
      <c r="F283" s="55">
        <v>25</v>
      </c>
      <c r="G283" s="55" t="s">
        <v>1327</v>
      </c>
      <c r="H283" s="55">
        <v>756</v>
      </c>
      <c r="I283" s="80" t="s">
        <v>1327</v>
      </c>
      <c r="J283" s="55">
        <v>2</v>
      </c>
      <c r="K283" s="81" t="s">
        <v>1327</v>
      </c>
      <c r="L283" s="58">
        <v>2</v>
      </c>
      <c r="M283" s="58" t="s">
        <v>1339</v>
      </c>
      <c r="N283" s="58" t="s">
        <v>1336</v>
      </c>
      <c r="O283" s="82" t="s">
        <v>1341</v>
      </c>
      <c r="P283" s="59">
        <v>5162</v>
      </c>
      <c r="Q283" s="83" t="s">
        <v>1341</v>
      </c>
      <c r="R283" s="55" t="s">
        <v>910</v>
      </c>
      <c r="S283" s="84" t="s">
        <v>1341</v>
      </c>
      <c r="T283" s="55" t="s">
        <v>911</v>
      </c>
      <c r="U283" s="85" t="s">
        <v>1344</v>
      </c>
    </row>
    <row r="284" spans="1:21" x14ac:dyDescent="0.25">
      <c r="A284" s="77" t="s">
        <v>1324</v>
      </c>
      <c r="B284" s="61">
        <v>43439</v>
      </c>
      <c r="C284" s="79" t="s">
        <v>1325</v>
      </c>
      <c r="D284" s="74">
        <v>40000</v>
      </c>
      <c r="E284" s="74" t="s">
        <v>1327</v>
      </c>
      <c r="F284" s="55">
        <v>4</v>
      </c>
      <c r="G284" s="55" t="s">
        <v>1327</v>
      </c>
      <c r="H284" s="55">
        <v>900</v>
      </c>
      <c r="I284" s="80" t="s">
        <v>1327</v>
      </c>
      <c r="J284" s="55">
        <v>2</v>
      </c>
      <c r="K284" s="81" t="s">
        <v>1327</v>
      </c>
      <c r="L284" s="58">
        <v>2</v>
      </c>
      <c r="M284" s="58" t="s">
        <v>1339</v>
      </c>
      <c r="N284" s="58" t="s">
        <v>1335</v>
      </c>
      <c r="O284" s="82" t="s">
        <v>1341</v>
      </c>
      <c r="P284" s="59">
        <v>10321</v>
      </c>
      <c r="Q284" s="83" t="s">
        <v>1341</v>
      </c>
      <c r="R284" s="55" t="s">
        <v>912</v>
      </c>
      <c r="S284" s="84" t="s">
        <v>1341</v>
      </c>
      <c r="T284" s="55" t="s">
        <v>913</v>
      </c>
      <c r="U284" s="85" t="s">
        <v>1344</v>
      </c>
    </row>
    <row r="285" spans="1:21" x14ac:dyDescent="0.25">
      <c r="A285" s="77" t="s">
        <v>1324</v>
      </c>
      <c r="B285" s="61">
        <v>43444</v>
      </c>
      <c r="C285" s="79" t="s">
        <v>1325</v>
      </c>
      <c r="D285" s="74">
        <v>280000</v>
      </c>
      <c r="E285" s="74" t="s">
        <v>1327</v>
      </c>
      <c r="F285" s="55">
        <v>14</v>
      </c>
      <c r="G285" s="55" t="s">
        <v>1327</v>
      </c>
      <c r="H285" s="55">
        <v>917</v>
      </c>
      <c r="I285" s="80" t="s">
        <v>1327</v>
      </c>
      <c r="J285" s="55">
        <v>2</v>
      </c>
      <c r="K285" s="81" t="s">
        <v>1327</v>
      </c>
      <c r="L285" s="58">
        <v>2</v>
      </c>
      <c r="M285" s="58" t="s">
        <v>1339</v>
      </c>
      <c r="N285" s="58" t="s">
        <v>1335</v>
      </c>
      <c r="O285" s="82" t="s">
        <v>1341</v>
      </c>
      <c r="P285" s="59">
        <v>3107</v>
      </c>
      <c r="Q285" s="83" t="s">
        <v>1341</v>
      </c>
      <c r="R285" s="55" t="s">
        <v>914</v>
      </c>
      <c r="S285" s="84" t="s">
        <v>1341</v>
      </c>
      <c r="T285" s="55" t="s">
        <v>915</v>
      </c>
      <c r="U285" s="85" t="s">
        <v>1344</v>
      </c>
    </row>
    <row r="286" spans="1:21" x14ac:dyDescent="0.25">
      <c r="A286" s="77" t="s">
        <v>1324</v>
      </c>
      <c r="B286" s="61">
        <v>43444</v>
      </c>
      <c r="C286" s="79" t="s">
        <v>1325</v>
      </c>
      <c r="D286" s="74">
        <v>210000</v>
      </c>
      <c r="E286" s="74" t="s">
        <v>1327</v>
      </c>
      <c r="F286" s="55">
        <v>4</v>
      </c>
      <c r="G286" s="55" t="s">
        <v>1327</v>
      </c>
      <c r="H286" s="55">
        <v>436</v>
      </c>
      <c r="I286" s="80" t="s">
        <v>1327</v>
      </c>
      <c r="J286" s="55">
        <v>2</v>
      </c>
      <c r="K286" s="81" t="s">
        <v>1327</v>
      </c>
      <c r="L286" s="58">
        <v>2</v>
      </c>
      <c r="M286" s="58" t="s">
        <v>1339</v>
      </c>
      <c r="N286" s="58" t="s">
        <v>1337</v>
      </c>
      <c r="O286" s="82" t="s">
        <v>1341</v>
      </c>
      <c r="P286" s="59">
        <v>742</v>
      </c>
      <c r="Q286" s="83" t="s">
        <v>1341</v>
      </c>
      <c r="R286" s="55" t="s">
        <v>166</v>
      </c>
      <c r="S286" s="84" t="s">
        <v>1341</v>
      </c>
      <c r="T286" s="55" t="s">
        <v>916</v>
      </c>
      <c r="U286" s="85" t="s">
        <v>1344</v>
      </c>
    </row>
    <row r="287" spans="1:21" x14ac:dyDescent="0.25">
      <c r="A287" s="77" t="s">
        <v>1324</v>
      </c>
      <c r="B287" s="61">
        <v>43445</v>
      </c>
      <c r="C287" s="79" t="s">
        <v>1325</v>
      </c>
      <c r="D287" s="74">
        <v>3500000</v>
      </c>
      <c r="E287" s="74" t="s">
        <v>1327</v>
      </c>
      <c r="F287" s="55">
        <v>14</v>
      </c>
      <c r="G287" s="55" t="s">
        <v>1327</v>
      </c>
      <c r="H287" s="55">
        <v>654</v>
      </c>
      <c r="I287" s="80" t="s">
        <v>1327</v>
      </c>
      <c r="J287" s="55">
        <v>2</v>
      </c>
      <c r="K287" s="81" t="s">
        <v>1327</v>
      </c>
      <c r="L287" s="58">
        <v>2</v>
      </c>
      <c r="M287" s="58" t="s">
        <v>1339</v>
      </c>
      <c r="N287" s="58" t="s">
        <v>1336</v>
      </c>
      <c r="O287" s="82" t="s">
        <v>1341</v>
      </c>
      <c r="P287" s="59">
        <v>2779</v>
      </c>
      <c r="Q287" s="83" t="s">
        <v>1341</v>
      </c>
      <c r="R287" s="55" t="s">
        <v>917</v>
      </c>
      <c r="S287" s="84" t="s">
        <v>1341</v>
      </c>
      <c r="T287" s="55" t="s">
        <v>918</v>
      </c>
      <c r="U287" s="85" t="s">
        <v>1344</v>
      </c>
    </row>
    <row r="288" spans="1:21" x14ac:dyDescent="0.25">
      <c r="A288" s="77" t="s">
        <v>1324</v>
      </c>
      <c r="B288" s="61">
        <v>43445</v>
      </c>
      <c r="C288" s="79" t="s">
        <v>1325</v>
      </c>
      <c r="D288" s="74">
        <v>3900000</v>
      </c>
      <c r="E288" s="74" t="s">
        <v>1327</v>
      </c>
      <c r="F288" s="55">
        <v>119</v>
      </c>
      <c r="G288" s="55" t="s">
        <v>1327</v>
      </c>
      <c r="H288" s="55">
        <f>10000*3248.728</f>
        <v>32487280</v>
      </c>
      <c r="I288" s="80" t="s">
        <v>1327</v>
      </c>
      <c r="J288" s="55">
        <v>3</v>
      </c>
      <c r="K288" s="81" t="s">
        <v>1327</v>
      </c>
      <c r="L288" s="58">
        <v>2</v>
      </c>
      <c r="M288" s="58" t="s">
        <v>1339</v>
      </c>
      <c r="N288" s="58" t="s">
        <v>1335</v>
      </c>
      <c r="O288" s="82" t="s">
        <v>1341</v>
      </c>
      <c r="P288" s="59" t="s">
        <v>919</v>
      </c>
      <c r="Q288" s="83" t="s">
        <v>1341</v>
      </c>
      <c r="R288" s="55" t="s">
        <v>920</v>
      </c>
      <c r="S288" s="84" t="s">
        <v>1341</v>
      </c>
      <c r="T288" s="55" t="s">
        <v>921</v>
      </c>
      <c r="U288" s="85" t="s">
        <v>1344</v>
      </c>
    </row>
    <row r="289" spans="1:21" x14ac:dyDescent="0.25">
      <c r="A289" s="77" t="s">
        <v>1324</v>
      </c>
      <c r="B289" s="61">
        <v>43445</v>
      </c>
      <c r="C289" s="79" t="s">
        <v>1325</v>
      </c>
      <c r="D289" s="74">
        <v>3500000</v>
      </c>
      <c r="E289" s="74" t="s">
        <v>1327</v>
      </c>
      <c r="F289" s="55">
        <v>128</v>
      </c>
      <c r="G289" s="55" t="s">
        <v>1327</v>
      </c>
      <c r="H289" s="55">
        <f>10000*519.1186</f>
        <v>5191186</v>
      </c>
      <c r="I289" s="80" t="s">
        <v>1327</v>
      </c>
      <c r="J289" s="55">
        <v>3</v>
      </c>
      <c r="K289" s="81" t="s">
        <v>1327</v>
      </c>
      <c r="L289" s="58">
        <v>2</v>
      </c>
      <c r="M289" s="58" t="s">
        <v>1339</v>
      </c>
      <c r="N289" s="58" t="s">
        <v>1335</v>
      </c>
      <c r="O289" s="82" t="s">
        <v>1341</v>
      </c>
      <c r="P289" s="59" t="s">
        <v>922</v>
      </c>
      <c r="Q289" s="83" t="s">
        <v>1341</v>
      </c>
      <c r="R289" s="55" t="s">
        <v>923</v>
      </c>
      <c r="S289" s="84" t="s">
        <v>1341</v>
      </c>
      <c r="T289" s="55" t="s">
        <v>924</v>
      </c>
      <c r="U289" s="85" t="s">
        <v>1344</v>
      </c>
    </row>
    <row r="290" spans="1:21" x14ac:dyDescent="0.25">
      <c r="A290" s="77" t="s">
        <v>1324</v>
      </c>
      <c r="B290" s="61">
        <v>43446</v>
      </c>
      <c r="C290" s="79" t="s">
        <v>1325</v>
      </c>
      <c r="D290" s="74">
        <v>90000</v>
      </c>
      <c r="E290" s="74" t="s">
        <v>1327</v>
      </c>
      <c r="F290" s="55">
        <v>14</v>
      </c>
      <c r="G290" s="55" t="s">
        <v>1327</v>
      </c>
      <c r="H290" s="55">
        <v>804</v>
      </c>
      <c r="I290" s="80" t="s">
        <v>1327</v>
      </c>
      <c r="J290" s="55">
        <v>2</v>
      </c>
      <c r="K290" s="81" t="s">
        <v>1327</v>
      </c>
      <c r="L290" s="58">
        <v>2</v>
      </c>
      <c r="M290" s="58" t="s">
        <v>1339</v>
      </c>
      <c r="N290" s="58" t="s">
        <v>1335</v>
      </c>
      <c r="O290" s="82" t="s">
        <v>1341</v>
      </c>
      <c r="P290" s="59">
        <v>30011</v>
      </c>
      <c r="Q290" s="83" t="s">
        <v>1341</v>
      </c>
      <c r="R290" s="55" t="s">
        <v>925</v>
      </c>
      <c r="S290" s="84" t="s">
        <v>1341</v>
      </c>
      <c r="T290" s="55" t="s">
        <v>926</v>
      </c>
      <c r="U290" s="85" t="s">
        <v>1344</v>
      </c>
    </row>
    <row r="291" spans="1:21" x14ac:dyDescent="0.25">
      <c r="A291" s="77" t="s">
        <v>1324</v>
      </c>
      <c r="B291" s="61">
        <v>43447</v>
      </c>
      <c r="C291" s="79" t="s">
        <v>1325</v>
      </c>
      <c r="D291" s="74">
        <v>370000</v>
      </c>
      <c r="E291" s="74" t="s">
        <v>1327</v>
      </c>
      <c r="F291" s="55">
        <v>90</v>
      </c>
      <c r="G291" s="55" t="s">
        <v>1327</v>
      </c>
      <c r="H291" s="55">
        <v>1606</v>
      </c>
      <c r="I291" s="80" t="s">
        <v>1327</v>
      </c>
      <c r="J291" s="55">
        <v>2</v>
      </c>
      <c r="K291" s="81" t="s">
        <v>1327</v>
      </c>
      <c r="L291" s="58">
        <v>2</v>
      </c>
      <c r="M291" s="58" t="s">
        <v>1339</v>
      </c>
      <c r="N291" s="58" t="s">
        <v>1335</v>
      </c>
      <c r="O291" s="82" t="s">
        <v>1341</v>
      </c>
      <c r="P291" s="59">
        <v>33923</v>
      </c>
      <c r="Q291" s="83" t="s">
        <v>1341</v>
      </c>
      <c r="R291" s="55" t="s">
        <v>927</v>
      </c>
      <c r="S291" s="84" t="s">
        <v>1341</v>
      </c>
      <c r="T291" s="55" t="s">
        <v>928</v>
      </c>
      <c r="U291" s="85" t="s">
        <v>1344</v>
      </c>
    </row>
    <row r="292" spans="1:21" x14ac:dyDescent="0.25">
      <c r="A292" s="77" t="s">
        <v>1324</v>
      </c>
      <c r="B292" s="61">
        <v>43451</v>
      </c>
      <c r="C292" s="79" t="s">
        <v>1325</v>
      </c>
      <c r="D292" s="74">
        <v>3900000</v>
      </c>
      <c r="E292" s="74" t="s">
        <v>1327</v>
      </c>
      <c r="F292" s="55">
        <v>90</v>
      </c>
      <c r="G292" s="55" t="s">
        <v>1327</v>
      </c>
      <c r="H292" s="55">
        <v>4777</v>
      </c>
      <c r="I292" s="80" t="s">
        <v>1327</v>
      </c>
      <c r="J292" s="55">
        <v>2</v>
      </c>
      <c r="K292" s="81" t="s">
        <v>1327</v>
      </c>
      <c r="L292" s="58">
        <v>2</v>
      </c>
      <c r="M292" s="58" t="s">
        <v>1339</v>
      </c>
      <c r="N292" s="58" t="s">
        <v>1335</v>
      </c>
      <c r="O292" s="82" t="s">
        <v>1341</v>
      </c>
      <c r="P292" s="59">
        <v>17316</v>
      </c>
      <c r="Q292" s="83" t="s">
        <v>1341</v>
      </c>
      <c r="R292" s="55" t="s">
        <v>191</v>
      </c>
      <c r="S292" s="84" t="s">
        <v>1341</v>
      </c>
      <c r="T292" s="55" t="s">
        <v>929</v>
      </c>
      <c r="U292" s="85" t="s">
        <v>1344</v>
      </c>
    </row>
    <row r="293" spans="1:21" x14ac:dyDescent="0.25">
      <c r="A293" s="77" t="s">
        <v>1324</v>
      </c>
      <c r="B293" s="61">
        <v>43451</v>
      </c>
      <c r="C293" s="79" t="s">
        <v>1325</v>
      </c>
      <c r="D293" s="74">
        <v>600000</v>
      </c>
      <c r="E293" s="74" t="s">
        <v>1327</v>
      </c>
      <c r="F293" s="55">
        <v>100</v>
      </c>
      <c r="G293" s="55" t="s">
        <v>1327</v>
      </c>
      <c r="H293" s="55">
        <f>10000*202.2478</f>
        <v>2022478.0000000002</v>
      </c>
      <c r="I293" s="80" t="s">
        <v>1327</v>
      </c>
      <c r="J293" s="55">
        <v>3</v>
      </c>
      <c r="K293" s="81" t="s">
        <v>1327</v>
      </c>
      <c r="L293" s="58">
        <v>2</v>
      </c>
      <c r="M293" s="58" t="s">
        <v>1339</v>
      </c>
      <c r="N293" s="58" t="s">
        <v>1335</v>
      </c>
      <c r="O293" s="82" t="s">
        <v>1341</v>
      </c>
      <c r="P293" s="59" t="s">
        <v>930</v>
      </c>
      <c r="Q293" s="83" t="s">
        <v>1341</v>
      </c>
      <c r="R293" s="55" t="s">
        <v>191</v>
      </c>
      <c r="S293" s="84" t="s">
        <v>1341</v>
      </c>
      <c r="T293" s="55" t="s">
        <v>931</v>
      </c>
      <c r="U293" s="85" t="s">
        <v>1344</v>
      </c>
    </row>
    <row r="294" spans="1:21" x14ac:dyDescent="0.25">
      <c r="A294" s="77" t="s">
        <v>1324</v>
      </c>
      <c r="B294" s="61">
        <v>43453</v>
      </c>
      <c r="C294" s="79" t="s">
        <v>1325</v>
      </c>
      <c r="D294" s="74">
        <v>450000</v>
      </c>
      <c r="E294" s="74" t="s">
        <v>1327</v>
      </c>
      <c r="F294" s="55">
        <v>4</v>
      </c>
      <c r="G294" s="55" t="s">
        <v>1327</v>
      </c>
      <c r="H294" s="55">
        <v>1689</v>
      </c>
      <c r="I294" s="80" t="s">
        <v>1327</v>
      </c>
      <c r="J294" s="55">
        <v>2</v>
      </c>
      <c r="K294" s="81" t="s">
        <v>1327</v>
      </c>
      <c r="L294" s="58">
        <v>2</v>
      </c>
      <c r="M294" s="58" t="s">
        <v>1339</v>
      </c>
      <c r="N294" s="58" t="s">
        <v>1335</v>
      </c>
      <c r="O294" s="82" t="s">
        <v>1341</v>
      </c>
      <c r="P294" s="59">
        <v>1177</v>
      </c>
      <c r="Q294" s="83" t="s">
        <v>1341</v>
      </c>
      <c r="R294" s="55" t="s">
        <v>932</v>
      </c>
      <c r="S294" s="84" t="s">
        <v>1341</v>
      </c>
      <c r="T294" s="55" t="s">
        <v>178</v>
      </c>
      <c r="U294" s="85" t="s">
        <v>1344</v>
      </c>
    </row>
    <row r="295" spans="1:21" x14ac:dyDescent="0.25">
      <c r="A295" s="77" t="s">
        <v>1324</v>
      </c>
      <c r="B295" s="61">
        <v>43455</v>
      </c>
      <c r="C295" s="79" t="s">
        <v>1325</v>
      </c>
      <c r="D295" s="74">
        <v>75000</v>
      </c>
      <c r="E295" s="74" t="s">
        <v>1327</v>
      </c>
      <c r="F295" s="55">
        <v>14</v>
      </c>
      <c r="G295" s="55" t="s">
        <v>1327</v>
      </c>
      <c r="H295" s="55">
        <v>767</v>
      </c>
      <c r="I295" s="80" t="s">
        <v>1327</v>
      </c>
      <c r="J295" s="55">
        <v>2</v>
      </c>
      <c r="K295" s="81" t="s">
        <v>1327</v>
      </c>
      <c r="L295" s="58">
        <v>1</v>
      </c>
      <c r="M295" s="58" t="s">
        <v>1339</v>
      </c>
      <c r="N295" s="58" t="s">
        <v>1336</v>
      </c>
      <c r="O295" s="82" t="s">
        <v>1341</v>
      </c>
      <c r="P295" s="59">
        <v>24081</v>
      </c>
      <c r="Q295" s="83" t="s">
        <v>1341</v>
      </c>
      <c r="R295" s="55" t="s">
        <v>933</v>
      </c>
      <c r="S295" s="84" t="s">
        <v>1341</v>
      </c>
      <c r="T295" s="55" t="s">
        <v>934</v>
      </c>
      <c r="U295" s="85" t="s">
        <v>1344</v>
      </c>
    </row>
    <row r="296" spans="1:21" x14ac:dyDescent="0.25">
      <c r="A296" s="77" t="s">
        <v>1324</v>
      </c>
      <c r="B296" s="61">
        <v>43461</v>
      </c>
      <c r="C296" s="79" t="s">
        <v>1325</v>
      </c>
      <c r="D296" s="75">
        <v>3500000</v>
      </c>
      <c r="E296" s="74" t="s">
        <v>1327</v>
      </c>
      <c r="F296" s="55">
        <v>48</v>
      </c>
      <c r="G296" s="55" t="s">
        <v>1327</v>
      </c>
      <c r="H296" s="62">
        <f>10000*4296.3108</f>
        <v>42963108</v>
      </c>
      <c r="I296" s="80" t="s">
        <v>1327</v>
      </c>
      <c r="J296" s="55">
        <v>3</v>
      </c>
      <c r="K296" s="81" t="s">
        <v>1327</v>
      </c>
      <c r="L296" s="58">
        <v>2</v>
      </c>
      <c r="M296" s="58" t="s">
        <v>1339</v>
      </c>
      <c r="N296" s="58" t="s">
        <v>1335</v>
      </c>
      <c r="O296" s="82" t="s">
        <v>1341</v>
      </c>
      <c r="P296" s="5" t="s">
        <v>159</v>
      </c>
      <c r="Q296" s="83" t="s">
        <v>1341</v>
      </c>
      <c r="R296" s="60" t="s">
        <v>161</v>
      </c>
      <c r="S296" s="84" t="s">
        <v>1341</v>
      </c>
      <c r="T296" s="60" t="s">
        <v>162</v>
      </c>
      <c r="U296" s="85" t="s">
        <v>1344</v>
      </c>
    </row>
    <row r="297" spans="1:21" x14ac:dyDescent="0.25">
      <c r="A297" s="77" t="s">
        <v>1324</v>
      </c>
      <c r="B297" s="61">
        <v>43461</v>
      </c>
      <c r="C297" s="79" t="s">
        <v>1325</v>
      </c>
      <c r="D297" s="74">
        <v>530000</v>
      </c>
      <c r="E297" s="74" t="s">
        <v>1327</v>
      </c>
      <c r="F297" s="55">
        <v>7</v>
      </c>
      <c r="G297" s="55" t="s">
        <v>1327</v>
      </c>
      <c r="H297" s="65">
        <v>693</v>
      </c>
      <c r="I297" s="80" t="s">
        <v>1327</v>
      </c>
      <c r="J297" s="55">
        <v>2</v>
      </c>
      <c r="K297" s="81" t="s">
        <v>1327</v>
      </c>
      <c r="L297" s="58">
        <v>2</v>
      </c>
      <c r="M297" s="58" t="s">
        <v>1339</v>
      </c>
      <c r="N297" s="58" t="s">
        <v>1336</v>
      </c>
      <c r="O297" s="82" t="s">
        <v>1341</v>
      </c>
      <c r="P297" s="63">
        <v>43427</v>
      </c>
      <c r="Q297" s="83" t="s">
        <v>1341</v>
      </c>
      <c r="R297" s="60" t="s">
        <v>164</v>
      </c>
      <c r="S297" s="84" t="s">
        <v>1341</v>
      </c>
      <c r="T297" s="60" t="s">
        <v>165</v>
      </c>
      <c r="U297" s="85" t="s">
        <v>1344</v>
      </c>
    </row>
    <row r="298" spans="1:21" x14ac:dyDescent="0.25">
      <c r="A298" s="77" t="s">
        <v>1324</v>
      </c>
      <c r="B298" s="61">
        <v>43461</v>
      </c>
      <c r="C298" s="79" t="s">
        <v>1325</v>
      </c>
      <c r="D298" s="74">
        <v>212000</v>
      </c>
      <c r="E298" s="74" t="s">
        <v>1327</v>
      </c>
      <c r="F298" s="55">
        <v>4</v>
      </c>
      <c r="G298" s="55" t="s">
        <v>1327</v>
      </c>
      <c r="H298" s="65">
        <v>448</v>
      </c>
      <c r="I298" s="80" t="s">
        <v>1327</v>
      </c>
      <c r="J298" s="55">
        <v>2</v>
      </c>
      <c r="K298" s="81" t="s">
        <v>1327</v>
      </c>
      <c r="L298" s="58">
        <v>2</v>
      </c>
      <c r="M298" s="58" t="s">
        <v>1339</v>
      </c>
      <c r="N298" s="58" t="s">
        <v>1337</v>
      </c>
      <c r="O298" s="82" t="s">
        <v>1341</v>
      </c>
      <c r="P298" s="63">
        <v>734</v>
      </c>
      <c r="Q298" s="83" t="s">
        <v>1341</v>
      </c>
      <c r="R298" s="60" t="s">
        <v>166</v>
      </c>
      <c r="S298" s="84" t="s">
        <v>1341</v>
      </c>
      <c r="T298" s="60" t="s">
        <v>167</v>
      </c>
      <c r="U298" s="85" t="s">
        <v>1344</v>
      </c>
    </row>
    <row r="299" spans="1:21" x14ac:dyDescent="0.25">
      <c r="A299" s="77" t="s">
        <v>1324</v>
      </c>
      <c r="B299" s="61">
        <v>43461</v>
      </c>
      <c r="C299" s="79" t="s">
        <v>1325</v>
      </c>
      <c r="D299" s="74">
        <v>60000</v>
      </c>
      <c r="E299" s="74" t="s">
        <v>1327</v>
      </c>
      <c r="F299" s="55">
        <v>14</v>
      </c>
      <c r="G299" s="55" t="s">
        <v>1327</v>
      </c>
      <c r="H299" s="65">
        <v>800</v>
      </c>
      <c r="I299" s="80" t="s">
        <v>1327</v>
      </c>
      <c r="J299" s="55">
        <v>2</v>
      </c>
      <c r="K299" s="81" t="s">
        <v>1327</v>
      </c>
      <c r="L299" s="58">
        <v>1</v>
      </c>
      <c r="M299" s="58" t="s">
        <v>1339</v>
      </c>
      <c r="N299" s="58" t="s">
        <v>1336</v>
      </c>
      <c r="O299" s="82" t="s">
        <v>1341</v>
      </c>
      <c r="P299" s="63">
        <v>5072</v>
      </c>
      <c r="Q299" s="83" t="s">
        <v>1341</v>
      </c>
      <c r="R299" s="60" t="s">
        <v>168</v>
      </c>
      <c r="S299" s="84" t="s">
        <v>1341</v>
      </c>
      <c r="T299" s="60" t="s">
        <v>169</v>
      </c>
      <c r="U299" s="85" t="s">
        <v>1344</v>
      </c>
    </row>
    <row r="300" spans="1:21" x14ac:dyDescent="0.25">
      <c r="A300" s="77" t="s">
        <v>1324</v>
      </c>
      <c r="B300" s="61">
        <v>43468</v>
      </c>
      <c r="C300" s="79" t="s">
        <v>1325</v>
      </c>
      <c r="D300" s="74">
        <v>279476</v>
      </c>
      <c r="E300" s="74" t="s">
        <v>1327</v>
      </c>
      <c r="F300" s="55">
        <v>8</v>
      </c>
      <c r="G300" s="55" t="s">
        <v>1327</v>
      </c>
      <c r="H300" s="65">
        <v>2001</v>
      </c>
      <c r="I300" s="80" t="s">
        <v>1327</v>
      </c>
      <c r="J300" s="55">
        <v>2</v>
      </c>
      <c r="K300" s="81" t="s">
        <v>1327</v>
      </c>
      <c r="L300" s="58">
        <v>2</v>
      </c>
      <c r="M300" s="58" t="s">
        <v>1339</v>
      </c>
      <c r="N300" s="58" t="s">
        <v>1335</v>
      </c>
      <c r="O300" s="82" t="s">
        <v>1341</v>
      </c>
      <c r="P300" s="63">
        <v>244576</v>
      </c>
      <c r="Q300" s="83" t="s">
        <v>1341</v>
      </c>
      <c r="R300" s="60" t="s">
        <v>171</v>
      </c>
      <c r="S300" s="84" t="s">
        <v>1341</v>
      </c>
      <c r="T300" s="60" t="s">
        <v>172</v>
      </c>
      <c r="U300" s="85" t="s">
        <v>1344</v>
      </c>
    </row>
    <row r="301" spans="1:21" x14ac:dyDescent="0.25">
      <c r="A301" s="77" t="s">
        <v>1324</v>
      </c>
      <c r="B301" s="61">
        <v>43476</v>
      </c>
      <c r="C301" s="79" t="s">
        <v>1325</v>
      </c>
      <c r="D301" s="74">
        <v>40000</v>
      </c>
      <c r="E301" s="74" t="s">
        <v>1327</v>
      </c>
      <c r="F301" s="55">
        <v>90</v>
      </c>
      <c r="G301" s="55" t="s">
        <v>1327</v>
      </c>
      <c r="H301" s="65">
        <v>1695</v>
      </c>
      <c r="I301" s="80" t="s">
        <v>1327</v>
      </c>
      <c r="J301" s="55">
        <v>2</v>
      </c>
      <c r="K301" s="81" t="s">
        <v>1327</v>
      </c>
      <c r="L301" s="58">
        <v>1</v>
      </c>
      <c r="M301" s="58" t="s">
        <v>1339</v>
      </c>
      <c r="N301" s="58" t="s">
        <v>1335</v>
      </c>
      <c r="O301" s="82" t="s">
        <v>1341</v>
      </c>
      <c r="P301" s="63">
        <v>2496</v>
      </c>
      <c r="Q301" s="83" t="s">
        <v>1341</v>
      </c>
      <c r="R301" s="60" t="s">
        <v>173</v>
      </c>
      <c r="S301" s="84" t="s">
        <v>1341</v>
      </c>
      <c r="T301" s="60" t="s">
        <v>174</v>
      </c>
      <c r="U301" s="85" t="s">
        <v>1344</v>
      </c>
    </row>
    <row r="302" spans="1:21" x14ac:dyDescent="0.25">
      <c r="A302" s="77" t="s">
        <v>1324</v>
      </c>
      <c r="B302" s="61">
        <v>43476</v>
      </c>
      <c r="C302" s="79" t="s">
        <v>1325</v>
      </c>
      <c r="D302" s="74">
        <v>425000</v>
      </c>
      <c r="E302" s="74" t="s">
        <v>1327</v>
      </c>
      <c r="F302" s="55">
        <v>14</v>
      </c>
      <c r="G302" s="55" t="s">
        <v>1327</v>
      </c>
      <c r="H302" s="65">
        <v>629</v>
      </c>
      <c r="I302" s="80" t="s">
        <v>1327</v>
      </c>
      <c r="J302" s="55">
        <v>2</v>
      </c>
      <c r="K302" s="81" t="s">
        <v>1327</v>
      </c>
      <c r="L302" s="58">
        <v>2</v>
      </c>
      <c r="M302" s="58" t="s">
        <v>1339</v>
      </c>
      <c r="N302" s="58" t="s">
        <v>1336</v>
      </c>
      <c r="O302" s="82" t="s">
        <v>1341</v>
      </c>
      <c r="P302" s="63">
        <v>493</v>
      </c>
      <c r="Q302" s="83" t="s">
        <v>1341</v>
      </c>
      <c r="R302" s="60" t="s">
        <v>175</v>
      </c>
      <c r="S302" s="84" t="s">
        <v>1341</v>
      </c>
      <c r="T302" s="60" t="s">
        <v>176</v>
      </c>
      <c r="U302" s="85" t="s">
        <v>1344</v>
      </c>
    </row>
    <row r="303" spans="1:21" x14ac:dyDescent="0.25">
      <c r="A303" s="77" t="s">
        <v>1324</v>
      </c>
      <c r="B303" s="61">
        <v>43476</v>
      </c>
      <c r="C303" s="79" t="s">
        <v>1325</v>
      </c>
      <c r="D303" s="74">
        <v>2400000</v>
      </c>
      <c r="E303" s="74" t="s">
        <v>1327</v>
      </c>
      <c r="F303" s="55">
        <v>13</v>
      </c>
      <c r="G303" s="55" t="s">
        <v>1327</v>
      </c>
      <c r="H303" s="65">
        <v>3670</v>
      </c>
      <c r="I303" s="80" t="s">
        <v>1327</v>
      </c>
      <c r="J303" s="55">
        <v>2</v>
      </c>
      <c r="K303" s="81" t="s">
        <v>1327</v>
      </c>
      <c r="L303" s="58">
        <v>2</v>
      </c>
      <c r="M303" s="58" t="s">
        <v>1339</v>
      </c>
      <c r="N303" s="58" t="s">
        <v>1335</v>
      </c>
      <c r="O303" s="82" t="s">
        <v>1341</v>
      </c>
      <c r="P303" s="63">
        <v>3812</v>
      </c>
      <c r="Q303" s="83" t="s">
        <v>1341</v>
      </c>
      <c r="R303" s="60" t="s">
        <v>177</v>
      </c>
      <c r="S303" s="84" t="s">
        <v>1341</v>
      </c>
      <c r="T303" s="60" t="s">
        <v>178</v>
      </c>
      <c r="U303" s="85" t="s">
        <v>1344</v>
      </c>
    </row>
    <row r="304" spans="1:21" x14ac:dyDescent="0.25">
      <c r="A304" s="77" t="s">
        <v>1324</v>
      </c>
      <c r="B304" s="61">
        <v>43482</v>
      </c>
      <c r="C304" s="79" t="s">
        <v>1325</v>
      </c>
      <c r="D304" s="74">
        <v>2016000</v>
      </c>
      <c r="E304" s="74" t="s">
        <v>1327</v>
      </c>
      <c r="F304" s="55">
        <v>14</v>
      </c>
      <c r="G304" s="55" t="s">
        <v>1327</v>
      </c>
      <c r="H304" s="65">
        <v>937</v>
      </c>
      <c r="I304" s="80" t="s">
        <v>1327</v>
      </c>
      <c r="J304" s="55">
        <v>2</v>
      </c>
      <c r="K304" s="81" t="s">
        <v>1327</v>
      </c>
      <c r="L304" s="58">
        <v>2</v>
      </c>
      <c r="M304" s="58" t="s">
        <v>1339</v>
      </c>
      <c r="N304" s="58" t="s">
        <v>1335</v>
      </c>
      <c r="O304" s="82" t="s">
        <v>1341</v>
      </c>
      <c r="P304" s="63">
        <v>432</v>
      </c>
      <c r="Q304" s="83" t="s">
        <v>1341</v>
      </c>
      <c r="R304" s="60" t="s">
        <v>179</v>
      </c>
      <c r="S304" s="84" t="s">
        <v>1341</v>
      </c>
      <c r="T304" s="60" t="s">
        <v>180</v>
      </c>
      <c r="U304" s="85" t="s">
        <v>1344</v>
      </c>
    </row>
    <row r="305" spans="1:21" x14ac:dyDescent="0.25">
      <c r="A305" s="77" t="s">
        <v>1324</v>
      </c>
      <c r="B305" s="61">
        <v>43482</v>
      </c>
      <c r="C305" s="79" t="s">
        <v>1325</v>
      </c>
      <c r="D305" s="74">
        <v>200000</v>
      </c>
      <c r="E305" s="74" t="s">
        <v>1327</v>
      </c>
      <c r="F305" s="55">
        <v>25</v>
      </c>
      <c r="G305" s="55" t="s">
        <v>1327</v>
      </c>
      <c r="H305" s="65">
        <v>1226</v>
      </c>
      <c r="I305" s="80" t="s">
        <v>1327</v>
      </c>
      <c r="J305" s="55">
        <v>2</v>
      </c>
      <c r="K305" s="81" t="s">
        <v>1327</v>
      </c>
      <c r="L305" s="58">
        <v>2</v>
      </c>
      <c r="M305" s="58" t="s">
        <v>1339</v>
      </c>
      <c r="N305" s="58" t="s">
        <v>1335</v>
      </c>
      <c r="O305" s="82" t="s">
        <v>1341</v>
      </c>
      <c r="P305" s="63">
        <v>5080</v>
      </c>
      <c r="Q305" s="83" t="s">
        <v>1341</v>
      </c>
      <c r="R305" s="60" t="s">
        <v>181</v>
      </c>
      <c r="S305" s="84" t="s">
        <v>1341</v>
      </c>
      <c r="T305" s="60" t="s">
        <v>182</v>
      </c>
      <c r="U305" s="85" t="s">
        <v>1344</v>
      </c>
    </row>
    <row r="306" spans="1:21" x14ac:dyDescent="0.25">
      <c r="A306" s="77" t="s">
        <v>1324</v>
      </c>
      <c r="B306" s="61">
        <v>43487</v>
      </c>
      <c r="C306" s="79" t="s">
        <v>1325</v>
      </c>
      <c r="D306" s="74">
        <v>410000</v>
      </c>
      <c r="E306" s="74" t="s">
        <v>1327</v>
      </c>
      <c r="F306" s="55">
        <v>92</v>
      </c>
      <c r="G306" s="55" t="s">
        <v>1327</v>
      </c>
      <c r="H306" s="65">
        <v>960</v>
      </c>
      <c r="I306" s="80" t="s">
        <v>1327</v>
      </c>
      <c r="J306" s="55">
        <v>2</v>
      </c>
      <c r="K306" s="81" t="s">
        <v>1327</v>
      </c>
      <c r="L306" s="58">
        <v>2</v>
      </c>
      <c r="M306" s="58" t="s">
        <v>1339</v>
      </c>
      <c r="N306" s="58" t="s">
        <v>1335</v>
      </c>
      <c r="O306" s="82" t="s">
        <v>1341</v>
      </c>
      <c r="P306" s="63">
        <v>6081</v>
      </c>
      <c r="Q306" s="83" t="s">
        <v>1341</v>
      </c>
      <c r="R306" s="60" t="s">
        <v>184</v>
      </c>
      <c r="S306" s="84" t="s">
        <v>1341</v>
      </c>
      <c r="T306" s="60" t="s">
        <v>185</v>
      </c>
      <c r="U306" s="85" t="s">
        <v>1344</v>
      </c>
    </row>
    <row r="307" spans="1:21" x14ac:dyDescent="0.25">
      <c r="A307" s="77" t="s">
        <v>1324</v>
      </c>
      <c r="B307" s="61">
        <v>43487</v>
      </c>
      <c r="C307" s="79" t="s">
        <v>1325</v>
      </c>
      <c r="D307" s="74">
        <v>140000</v>
      </c>
      <c r="E307" s="74" t="s">
        <v>1327</v>
      </c>
      <c r="F307" s="55">
        <v>93</v>
      </c>
      <c r="G307" s="55" t="s">
        <v>1327</v>
      </c>
      <c r="H307" s="65">
        <v>1093</v>
      </c>
      <c r="I307" s="80" t="s">
        <v>1327</v>
      </c>
      <c r="J307" s="55">
        <v>2</v>
      </c>
      <c r="K307" s="81" t="s">
        <v>1327</v>
      </c>
      <c r="L307" s="58">
        <v>2</v>
      </c>
      <c r="M307" s="58" t="s">
        <v>1339</v>
      </c>
      <c r="N307" s="58" t="s">
        <v>1335</v>
      </c>
      <c r="O307" s="82" t="s">
        <v>1341</v>
      </c>
      <c r="P307" s="63">
        <v>245</v>
      </c>
      <c r="Q307" s="83" t="s">
        <v>1341</v>
      </c>
      <c r="R307" s="60" t="s">
        <v>187</v>
      </c>
      <c r="S307" s="84" t="s">
        <v>1341</v>
      </c>
      <c r="T307" s="60" t="s">
        <v>188</v>
      </c>
      <c r="U307" s="85" t="s">
        <v>1344</v>
      </c>
    </row>
    <row r="308" spans="1:21" x14ac:dyDescent="0.25">
      <c r="A308" s="77" t="s">
        <v>1324</v>
      </c>
      <c r="B308" s="61">
        <v>43488</v>
      </c>
      <c r="C308" s="79" t="s">
        <v>1325</v>
      </c>
      <c r="D308" s="74">
        <v>115000</v>
      </c>
      <c r="E308" s="74" t="s">
        <v>1327</v>
      </c>
      <c r="F308" s="55">
        <v>18</v>
      </c>
      <c r="G308" s="55" t="s">
        <v>1327</v>
      </c>
      <c r="H308" s="65">
        <v>6541</v>
      </c>
      <c r="I308" s="80" t="s">
        <v>1327</v>
      </c>
      <c r="J308" s="55">
        <v>2</v>
      </c>
      <c r="K308" s="81" t="s">
        <v>1327</v>
      </c>
      <c r="L308" s="58">
        <v>2</v>
      </c>
      <c r="M308" s="58" t="s">
        <v>1339</v>
      </c>
      <c r="N308" s="58" t="s">
        <v>1335</v>
      </c>
      <c r="O308" s="82" t="s">
        <v>1341</v>
      </c>
      <c r="P308" s="63">
        <v>841</v>
      </c>
      <c r="Q308" s="83" t="s">
        <v>1341</v>
      </c>
      <c r="R308" s="60" t="s">
        <v>189</v>
      </c>
      <c r="S308" s="84" t="s">
        <v>1341</v>
      </c>
      <c r="T308" s="60" t="s">
        <v>190</v>
      </c>
      <c r="U308" s="85" t="s">
        <v>1344</v>
      </c>
    </row>
    <row r="309" spans="1:21" x14ac:dyDescent="0.25">
      <c r="A309" s="77" t="s">
        <v>1324</v>
      </c>
      <c r="B309" s="61">
        <v>43488</v>
      </c>
      <c r="C309" s="79" t="s">
        <v>1325</v>
      </c>
      <c r="D309" s="74">
        <v>150000</v>
      </c>
      <c r="E309" s="74" t="s">
        <v>1327</v>
      </c>
      <c r="F309" s="55">
        <v>11</v>
      </c>
      <c r="G309" s="55" t="s">
        <v>1327</v>
      </c>
      <c r="H309" s="65">
        <v>996</v>
      </c>
      <c r="I309" s="80" t="s">
        <v>1327</v>
      </c>
      <c r="J309" s="55">
        <v>2</v>
      </c>
      <c r="K309" s="81" t="s">
        <v>1327</v>
      </c>
      <c r="L309" s="58">
        <v>2</v>
      </c>
      <c r="M309" s="58" t="s">
        <v>1339</v>
      </c>
      <c r="N309" s="58" t="s">
        <v>1335</v>
      </c>
      <c r="O309" s="82" t="s">
        <v>1341</v>
      </c>
      <c r="P309" s="63">
        <v>69</v>
      </c>
      <c r="Q309" s="83" t="s">
        <v>1341</v>
      </c>
      <c r="R309" s="60" t="s">
        <v>191</v>
      </c>
      <c r="S309" s="84" t="s">
        <v>1341</v>
      </c>
      <c r="T309" s="60" t="s">
        <v>192</v>
      </c>
      <c r="U309" s="85" t="s">
        <v>1344</v>
      </c>
    </row>
    <row r="310" spans="1:21" x14ac:dyDescent="0.25">
      <c r="A310" s="77" t="s">
        <v>1324</v>
      </c>
      <c r="B310" s="61">
        <v>43496</v>
      </c>
      <c r="C310" s="79" t="s">
        <v>1325</v>
      </c>
      <c r="D310" s="74">
        <v>250000</v>
      </c>
      <c r="E310" s="74" t="s">
        <v>1327</v>
      </c>
      <c r="F310" s="55">
        <v>13</v>
      </c>
      <c r="G310" s="55" t="s">
        <v>1327</v>
      </c>
      <c r="H310" s="65">
        <v>2163</v>
      </c>
      <c r="I310" s="80" t="s">
        <v>1327</v>
      </c>
      <c r="J310" s="55">
        <v>2</v>
      </c>
      <c r="K310" s="81" t="s">
        <v>1327</v>
      </c>
      <c r="L310" s="58">
        <v>2</v>
      </c>
      <c r="M310" s="58" t="s">
        <v>1339</v>
      </c>
      <c r="N310" s="58" t="s">
        <v>1335</v>
      </c>
      <c r="O310" s="82" t="s">
        <v>1341</v>
      </c>
      <c r="P310" s="63">
        <v>765</v>
      </c>
      <c r="Q310" s="83" t="s">
        <v>1341</v>
      </c>
      <c r="R310" s="60" t="s">
        <v>193</v>
      </c>
      <c r="S310" s="84" t="s">
        <v>1341</v>
      </c>
      <c r="T310" s="60" t="s">
        <v>194</v>
      </c>
      <c r="U310" s="85" t="s">
        <v>1344</v>
      </c>
    </row>
    <row r="311" spans="1:21" x14ac:dyDescent="0.25">
      <c r="A311" s="77" t="s">
        <v>1324</v>
      </c>
      <c r="B311" s="61">
        <v>43496</v>
      </c>
      <c r="C311" s="79" t="s">
        <v>1325</v>
      </c>
      <c r="D311" s="74">
        <v>250000</v>
      </c>
      <c r="E311" s="74" t="s">
        <v>1327</v>
      </c>
      <c r="F311" s="55">
        <v>13</v>
      </c>
      <c r="G311" s="55" t="s">
        <v>1327</v>
      </c>
      <c r="H311" s="65">
        <v>2163</v>
      </c>
      <c r="I311" s="80" t="s">
        <v>1327</v>
      </c>
      <c r="J311" s="55">
        <v>2</v>
      </c>
      <c r="K311" s="81" t="s">
        <v>1327</v>
      </c>
      <c r="L311" s="58">
        <v>2</v>
      </c>
      <c r="M311" s="58" t="s">
        <v>1339</v>
      </c>
      <c r="N311" s="58" t="s">
        <v>1335</v>
      </c>
      <c r="O311" s="82" t="s">
        <v>1341</v>
      </c>
      <c r="P311" s="63">
        <v>765</v>
      </c>
      <c r="Q311" s="83" t="s">
        <v>1341</v>
      </c>
      <c r="R311" s="60" t="s">
        <v>194</v>
      </c>
      <c r="S311" s="84" t="s">
        <v>1341</v>
      </c>
      <c r="T311" s="60" t="s">
        <v>195</v>
      </c>
      <c r="U311" s="85" t="s">
        <v>1344</v>
      </c>
    </row>
    <row r="312" spans="1:21" x14ac:dyDescent="0.25">
      <c r="A312" s="77" t="s">
        <v>1324</v>
      </c>
      <c r="B312" s="61">
        <v>43496</v>
      </c>
      <c r="C312" s="79" t="s">
        <v>1325</v>
      </c>
      <c r="D312" s="74">
        <v>750000</v>
      </c>
      <c r="E312" s="74" t="s">
        <v>1327</v>
      </c>
      <c r="F312" s="55">
        <v>13</v>
      </c>
      <c r="G312" s="55" t="s">
        <v>1327</v>
      </c>
      <c r="H312" s="65">
        <v>2305</v>
      </c>
      <c r="I312" s="80" t="s">
        <v>1327</v>
      </c>
      <c r="J312" s="55">
        <v>2</v>
      </c>
      <c r="K312" s="81" t="s">
        <v>1327</v>
      </c>
      <c r="L312" s="58">
        <v>2</v>
      </c>
      <c r="M312" s="58" t="s">
        <v>1339</v>
      </c>
      <c r="N312" s="58" t="s">
        <v>1335</v>
      </c>
      <c r="O312" s="82" t="s">
        <v>1341</v>
      </c>
      <c r="P312" s="63">
        <v>2195</v>
      </c>
      <c r="Q312" s="83" t="s">
        <v>1341</v>
      </c>
      <c r="R312" s="60" t="s">
        <v>196</v>
      </c>
      <c r="S312" s="84" t="s">
        <v>1341</v>
      </c>
      <c r="T312" s="60" t="s">
        <v>178</v>
      </c>
      <c r="U312" s="85" t="s">
        <v>1344</v>
      </c>
    </row>
    <row r="313" spans="1:21" x14ac:dyDescent="0.25">
      <c r="A313" s="77" t="s">
        <v>1324</v>
      </c>
      <c r="B313" s="61">
        <v>43500</v>
      </c>
      <c r="C313" s="79" t="s">
        <v>1325</v>
      </c>
      <c r="D313" s="74">
        <v>300000</v>
      </c>
      <c r="E313" s="74" t="s">
        <v>1327</v>
      </c>
      <c r="F313" s="55">
        <v>94</v>
      </c>
      <c r="G313" s="55" t="s">
        <v>1327</v>
      </c>
      <c r="H313" s="62">
        <f>10000*11.3252</f>
        <v>113252</v>
      </c>
      <c r="I313" s="80" t="s">
        <v>1327</v>
      </c>
      <c r="J313" s="55">
        <v>3</v>
      </c>
      <c r="K313" s="81" t="s">
        <v>1327</v>
      </c>
      <c r="L313" s="58">
        <v>2</v>
      </c>
      <c r="M313" s="58" t="s">
        <v>1339</v>
      </c>
      <c r="N313" s="58" t="s">
        <v>1335</v>
      </c>
      <c r="O313" s="82" t="s">
        <v>1341</v>
      </c>
      <c r="P313" s="63" t="s">
        <v>197</v>
      </c>
      <c r="Q313" s="83" t="s">
        <v>1341</v>
      </c>
      <c r="R313" s="60" t="s">
        <v>198</v>
      </c>
      <c r="S313" s="84" t="s">
        <v>1341</v>
      </c>
      <c r="T313" s="60" t="s">
        <v>199</v>
      </c>
      <c r="U313" s="85" t="s">
        <v>1344</v>
      </c>
    </row>
    <row r="314" spans="1:21" x14ac:dyDescent="0.25">
      <c r="A314" s="77" t="s">
        <v>1324</v>
      </c>
      <c r="B314" s="61">
        <v>43507</v>
      </c>
      <c r="C314" s="79" t="s">
        <v>1325</v>
      </c>
      <c r="D314" s="74">
        <v>500000</v>
      </c>
      <c r="E314" s="74" t="s">
        <v>1327</v>
      </c>
      <c r="F314" s="55">
        <v>14</v>
      </c>
      <c r="G314" s="55" t="s">
        <v>1327</v>
      </c>
      <c r="H314" s="65">
        <v>690</v>
      </c>
      <c r="I314" s="80" t="s">
        <v>1327</v>
      </c>
      <c r="J314" s="55">
        <v>2</v>
      </c>
      <c r="K314" s="81" t="s">
        <v>1327</v>
      </c>
      <c r="L314" s="58">
        <v>2</v>
      </c>
      <c r="M314" s="58" t="s">
        <v>1339</v>
      </c>
      <c r="N314" s="58" t="s">
        <v>1336</v>
      </c>
      <c r="O314" s="82" t="s">
        <v>1341</v>
      </c>
      <c r="P314" s="63">
        <v>1028</v>
      </c>
      <c r="Q314" s="83" t="s">
        <v>1341</v>
      </c>
      <c r="R314" s="60" t="s">
        <v>201</v>
      </c>
      <c r="S314" s="84" t="s">
        <v>1341</v>
      </c>
      <c r="T314" s="60" t="s">
        <v>202</v>
      </c>
      <c r="U314" s="85" t="s">
        <v>1344</v>
      </c>
    </row>
    <row r="315" spans="1:21" x14ac:dyDescent="0.25">
      <c r="A315" s="77" t="s">
        <v>1324</v>
      </c>
      <c r="B315" s="61">
        <v>43508</v>
      </c>
      <c r="C315" s="79" t="s">
        <v>1325</v>
      </c>
      <c r="D315" s="74">
        <v>368500</v>
      </c>
      <c r="E315" s="74" t="s">
        <v>1327</v>
      </c>
      <c r="F315" s="55">
        <v>4</v>
      </c>
      <c r="G315" s="55" t="s">
        <v>1327</v>
      </c>
      <c r="H315" s="65">
        <v>600</v>
      </c>
      <c r="I315" s="80" t="s">
        <v>1327</v>
      </c>
      <c r="J315" s="55">
        <v>2</v>
      </c>
      <c r="K315" s="81" t="s">
        <v>1327</v>
      </c>
      <c r="L315" s="58">
        <v>2</v>
      </c>
      <c r="M315" s="58" t="s">
        <v>1339</v>
      </c>
      <c r="N315" s="58" t="s">
        <v>1337</v>
      </c>
      <c r="O315" s="82" t="s">
        <v>1341</v>
      </c>
      <c r="P315" s="63">
        <v>13204</v>
      </c>
      <c r="Q315" s="83" t="s">
        <v>1341</v>
      </c>
      <c r="R315" s="60" t="s">
        <v>166</v>
      </c>
      <c r="S315" s="84" t="s">
        <v>1341</v>
      </c>
      <c r="T315" s="60" t="s">
        <v>203</v>
      </c>
      <c r="U315" s="85" t="s">
        <v>1344</v>
      </c>
    </row>
    <row r="316" spans="1:21" x14ac:dyDescent="0.25">
      <c r="A316" s="77" t="s">
        <v>1324</v>
      </c>
      <c r="B316" s="61">
        <v>43508</v>
      </c>
      <c r="C316" s="79" t="s">
        <v>1325</v>
      </c>
      <c r="D316" s="74">
        <v>292000</v>
      </c>
      <c r="E316" s="74" t="s">
        <v>1327</v>
      </c>
      <c r="F316" s="55">
        <v>95</v>
      </c>
      <c r="G316" s="55" t="s">
        <v>1327</v>
      </c>
      <c r="H316" s="65">
        <v>920</v>
      </c>
      <c r="I316" s="80" t="s">
        <v>1327</v>
      </c>
      <c r="J316" s="55">
        <v>2</v>
      </c>
      <c r="K316" s="81" t="s">
        <v>1327</v>
      </c>
      <c r="L316" s="58">
        <v>2</v>
      </c>
      <c r="M316" s="58" t="s">
        <v>1339</v>
      </c>
      <c r="N316" s="58" t="s">
        <v>1335</v>
      </c>
      <c r="O316" s="82" t="s">
        <v>1341</v>
      </c>
      <c r="P316" s="63">
        <v>2184</v>
      </c>
      <c r="Q316" s="83" t="s">
        <v>1341</v>
      </c>
      <c r="R316" s="60" t="s">
        <v>205</v>
      </c>
      <c r="S316" s="84" t="s">
        <v>1341</v>
      </c>
      <c r="T316" s="60" t="s">
        <v>206</v>
      </c>
      <c r="U316" s="85" t="s">
        <v>1344</v>
      </c>
    </row>
    <row r="317" spans="1:21" x14ac:dyDescent="0.25">
      <c r="A317" s="77" t="s">
        <v>1324</v>
      </c>
      <c r="B317" s="61">
        <v>43508</v>
      </c>
      <c r="C317" s="79" t="s">
        <v>1325</v>
      </c>
      <c r="D317" s="74">
        <v>320000</v>
      </c>
      <c r="E317" s="74" t="s">
        <v>1327</v>
      </c>
      <c r="F317" s="55">
        <v>14</v>
      </c>
      <c r="G317" s="55" t="s">
        <v>1327</v>
      </c>
      <c r="H317" s="65">
        <v>800</v>
      </c>
      <c r="I317" s="80" t="s">
        <v>1327</v>
      </c>
      <c r="J317" s="55">
        <v>2</v>
      </c>
      <c r="K317" s="81" t="s">
        <v>1327</v>
      </c>
      <c r="L317" s="58">
        <v>2</v>
      </c>
      <c r="M317" s="58" t="s">
        <v>1339</v>
      </c>
      <c r="N317" s="58" t="s">
        <v>1336</v>
      </c>
      <c r="O317" s="82" t="s">
        <v>1341</v>
      </c>
      <c r="P317" s="63">
        <v>4136</v>
      </c>
      <c r="Q317" s="83" t="s">
        <v>1341</v>
      </c>
      <c r="R317" s="60" t="s">
        <v>207</v>
      </c>
      <c r="S317" s="84" t="s">
        <v>1341</v>
      </c>
      <c r="T317" s="60" t="s">
        <v>208</v>
      </c>
      <c r="U317" s="85" t="s">
        <v>1344</v>
      </c>
    </row>
    <row r="318" spans="1:21" x14ac:dyDescent="0.25">
      <c r="A318" s="77" t="s">
        <v>1324</v>
      </c>
      <c r="B318" s="61">
        <v>43508</v>
      </c>
      <c r="C318" s="79" t="s">
        <v>1325</v>
      </c>
      <c r="D318" s="74">
        <v>95000</v>
      </c>
      <c r="E318" s="74" t="s">
        <v>1327</v>
      </c>
      <c r="F318" s="55">
        <v>96</v>
      </c>
      <c r="G318" s="55" t="s">
        <v>1327</v>
      </c>
      <c r="H318" s="65">
        <v>894</v>
      </c>
      <c r="I318" s="80" t="s">
        <v>1327</v>
      </c>
      <c r="J318" s="55">
        <v>2</v>
      </c>
      <c r="K318" s="81" t="s">
        <v>1327</v>
      </c>
      <c r="L318" s="58">
        <v>1</v>
      </c>
      <c r="M318" s="58" t="s">
        <v>1339</v>
      </c>
      <c r="N318" s="58" t="s">
        <v>1335</v>
      </c>
      <c r="O318" s="82" t="s">
        <v>1341</v>
      </c>
      <c r="P318" s="63">
        <v>148</v>
      </c>
      <c r="Q318" s="83" t="s">
        <v>1341</v>
      </c>
      <c r="R318" s="60" t="s">
        <v>210</v>
      </c>
      <c r="S318" s="84" t="s">
        <v>1341</v>
      </c>
      <c r="T318" s="60" t="s">
        <v>211</v>
      </c>
      <c r="U318" s="85" t="s">
        <v>1344</v>
      </c>
    </row>
    <row r="319" spans="1:21" x14ac:dyDescent="0.25">
      <c r="A319" s="77" t="s">
        <v>1324</v>
      </c>
      <c r="B319" s="61">
        <v>43508</v>
      </c>
      <c r="C319" s="79" t="s">
        <v>1325</v>
      </c>
      <c r="D319" s="74">
        <v>70000</v>
      </c>
      <c r="E319" s="74" t="s">
        <v>1327</v>
      </c>
      <c r="F319" s="55">
        <v>97</v>
      </c>
      <c r="G319" s="55" t="s">
        <v>1327</v>
      </c>
      <c r="H319" s="65">
        <v>2192</v>
      </c>
      <c r="I319" s="80" t="s">
        <v>1327</v>
      </c>
      <c r="J319" s="55">
        <v>2</v>
      </c>
      <c r="K319" s="81" t="s">
        <v>1327</v>
      </c>
      <c r="L319" s="58">
        <v>1</v>
      </c>
      <c r="M319" s="58" t="s">
        <v>1339</v>
      </c>
      <c r="N319" s="58" t="s">
        <v>1335</v>
      </c>
      <c r="O319" s="82" t="s">
        <v>1341</v>
      </c>
      <c r="P319" s="63" t="s">
        <v>214</v>
      </c>
      <c r="Q319" s="83" t="s">
        <v>1341</v>
      </c>
      <c r="R319" s="60" t="s">
        <v>212</v>
      </c>
      <c r="S319" s="84" t="s">
        <v>1341</v>
      </c>
      <c r="T319" s="60" t="s">
        <v>213</v>
      </c>
      <c r="U319" s="85" t="s">
        <v>1344</v>
      </c>
    </row>
    <row r="320" spans="1:21" x14ac:dyDescent="0.25">
      <c r="A320" s="77" t="s">
        <v>1324</v>
      </c>
      <c r="B320" s="61">
        <v>43508</v>
      </c>
      <c r="C320" s="79" t="s">
        <v>1325</v>
      </c>
      <c r="D320" s="74">
        <v>1200000</v>
      </c>
      <c r="E320" s="74" t="s">
        <v>1327</v>
      </c>
      <c r="F320" s="55">
        <v>90</v>
      </c>
      <c r="G320" s="55" t="s">
        <v>1327</v>
      </c>
      <c r="H320" s="65">
        <v>1264</v>
      </c>
      <c r="I320" s="80" t="s">
        <v>1327</v>
      </c>
      <c r="J320" s="55">
        <v>2</v>
      </c>
      <c r="K320" s="81" t="s">
        <v>1327</v>
      </c>
      <c r="L320" s="58">
        <v>2</v>
      </c>
      <c r="M320" s="58" t="s">
        <v>1339</v>
      </c>
      <c r="N320" s="58" t="s">
        <v>1335</v>
      </c>
      <c r="O320" s="82" t="s">
        <v>1341</v>
      </c>
      <c r="P320" s="63">
        <v>3151</v>
      </c>
      <c r="Q320" s="83" t="s">
        <v>1341</v>
      </c>
      <c r="R320" s="60" t="s">
        <v>216</v>
      </c>
      <c r="S320" s="84" t="s">
        <v>1341</v>
      </c>
      <c r="T320" s="60" t="s">
        <v>217</v>
      </c>
      <c r="U320" s="85" t="s">
        <v>1344</v>
      </c>
    </row>
    <row r="321" spans="1:21" x14ac:dyDescent="0.25">
      <c r="A321" s="77" t="s">
        <v>1324</v>
      </c>
      <c r="B321" s="61">
        <v>43508</v>
      </c>
      <c r="C321" s="79" t="s">
        <v>1325</v>
      </c>
      <c r="D321" s="74">
        <v>624488</v>
      </c>
      <c r="E321" s="74" t="s">
        <v>1327</v>
      </c>
      <c r="F321" s="55">
        <v>14</v>
      </c>
      <c r="G321" s="55" t="s">
        <v>1327</v>
      </c>
      <c r="H321" s="65">
        <v>1157</v>
      </c>
      <c r="I321" s="80" t="s">
        <v>1327</v>
      </c>
      <c r="J321" s="55">
        <v>2</v>
      </c>
      <c r="K321" s="81" t="s">
        <v>1327</v>
      </c>
      <c r="L321" s="58">
        <v>2</v>
      </c>
      <c r="M321" s="58" t="s">
        <v>1339</v>
      </c>
      <c r="N321" s="58" t="s">
        <v>1335</v>
      </c>
      <c r="O321" s="82" t="s">
        <v>1341</v>
      </c>
      <c r="P321" s="63">
        <v>147</v>
      </c>
      <c r="Q321" s="83" t="s">
        <v>1341</v>
      </c>
      <c r="R321" s="60" t="s">
        <v>218</v>
      </c>
      <c r="S321" s="84" t="s">
        <v>1341</v>
      </c>
      <c r="T321" s="60" t="s">
        <v>219</v>
      </c>
      <c r="U321" s="85" t="s">
        <v>1344</v>
      </c>
    </row>
    <row r="322" spans="1:21" x14ac:dyDescent="0.25">
      <c r="A322" s="77" t="s">
        <v>1324</v>
      </c>
      <c r="B322" s="61">
        <v>43508</v>
      </c>
      <c r="C322" s="79" t="s">
        <v>1325</v>
      </c>
      <c r="D322" s="74">
        <v>80000</v>
      </c>
      <c r="E322" s="74" t="s">
        <v>1327</v>
      </c>
      <c r="F322" s="55">
        <v>90</v>
      </c>
      <c r="G322" s="55" t="s">
        <v>1327</v>
      </c>
      <c r="H322" s="65">
        <v>926</v>
      </c>
      <c r="I322" s="80" t="s">
        <v>1327</v>
      </c>
      <c r="J322" s="55">
        <v>2</v>
      </c>
      <c r="K322" s="81" t="s">
        <v>1327</v>
      </c>
      <c r="L322" s="58">
        <v>2</v>
      </c>
      <c r="M322" s="58" t="s">
        <v>1339</v>
      </c>
      <c r="N322" s="58" t="s">
        <v>1335</v>
      </c>
      <c r="O322" s="82" t="s">
        <v>1341</v>
      </c>
      <c r="P322" s="63">
        <v>922</v>
      </c>
      <c r="Q322" s="83" t="s">
        <v>1341</v>
      </c>
      <c r="R322" s="60" t="s">
        <v>220</v>
      </c>
      <c r="S322" s="84" t="s">
        <v>1341</v>
      </c>
      <c r="T322" s="60" t="s">
        <v>221</v>
      </c>
      <c r="U322" s="85" t="s">
        <v>1344</v>
      </c>
    </row>
    <row r="323" spans="1:21" x14ac:dyDescent="0.25">
      <c r="A323" s="77" t="s">
        <v>1324</v>
      </c>
      <c r="B323" s="61">
        <v>43510</v>
      </c>
      <c r="C323" s="79" t="s">
        <v>1325</v>
      </c>
      <c r="D323" s="74">
        <v>5000</v>
      </c>
      <c r="E323" s="74" t="s">
        <v>1327</v>
      </c>
      <c r="F323" s="55">
        <v>25</v>
      </c>
      <c r="G323" s="55" t="s">
        <v>1327</v>
      </c>
      <c r="H323" s="65">
        <v>1973</v>
      </c>
      <c r="I323" s="80" t="s">
        <v>1327</v>
      </c>
      <c r="J323" s="55">
        <v>2</v>
      </c>
      <c r="K323" s="81" t="s">
        <v>1327</v>
      </c>
      <c r="L323" s="58">
        <v>2</v>
      </c>
      <c r="M323" s="58" t="s">
        <v>1339</v>
      </c>
      <c r="N323" s="58" t="s">
        <v>1335</v>
      </c>
      <c r="O323" s="82" t="s">
        <v>1341</v>
      </c>
      <c r="P323" s="63">
        <v>553</v>
      </c>
      <c r="Q323" s="83" t="s">
        <v>1341</v>
      </c>
      <c r="R323" s="60" t="s">
        <v>222</v>
      </c>
      <c r="S323" s="84" t="s">
        <v>1341</v>
      </c>
      <c r="T323" s="60" t="s">
        <v>223</v>
      </c>
      <c r="U323" s="85" t="s">
        <v>1344</v>
      </c>
    </row>
    <row r="324" spans="1:21" x14ac:dyDescent="0.25">
      <c r="A324" s="77" t="s">
        <v>1324</v>
      </c>
      <c r="B324" s="61">
        <v>43511</v>
      </c>
      <c r="C324" s="79" t="s">
        <v>1325</v>
      </c>
      <c r="D324" s="74">
        <v>600000</v>
      </c>
      <c r="E324" s="74" t="s">
        <v>1327</v>
      </c>
      <c r="F324" s="55">
        <v>14</v>
      </c>
      <c r="G324" s="55" t="s">
        <v>1327</v>
      </c>
      <c r="H324" s="65">
        <v>2001</v>
      </c>
      <c r="I324" s="80" t="s">
        <v>1327</v>
      </c>
      <c r="J324" s="55">
        <v>2</v>
      </c>
      <c r="K324" s="81" t="s">
        <v>1327</v>
      </c>
      <c r="L324" s="58">
        <v>2</v>
      </c>
      <c r="M324" s="58" t="s">
        <v>1339</v>
      </c>
      <c r="N324" s="58" t="s">
        <v>1335</v>
      </c>
      <c r="O324" s="82" t="s">
        <v>1341</v>
      </c>
      <c r="P324" s="63">
        <v>30850</v>
      </c>
      <c r="Q324" s="83" t="s">
        <v>1341</v>
      </c>
      <c r="R324" s="60" t="s">
        <v>224</v>
      </c>
      <c r="S324" s="84" t="s">
        <v>1341</v>
      </c>
      <c r="T324" s="60" t="s">
        <v>225</v>
      </c>
      <c r="U324" s="85" t="s">
        <v>1344</v>
      </c>
    </row>
    <row r="325" spans="1:21" x14ac:dyDescent="0.25">
      <c r="A325" s="77" t="s">
        <v>1324</v>
      </c>
      <c r="B325" s="61">
        <v>43514</v>
      </c>
      <c r="C325" s="79" t="s">
        <v>1325</v>
      </c>
      <c r="D325" s="74">
        <v>350000</v>
      </c>
      <c r="E325" s="74" t="s">
        <v>1327</v>
      </c>
      <c r="F325" s="55">
        <v>14</v>
      </c>
      <c r="G325" s="55" t="s">
        <v>1327</v>
      </c>
      <c r="H325" s="65">
        <v>965</v>
      </c>
      <c r="I325" s="80" t="s">
        <v>1327</v>
      </c>
      <c r="J325" s="55">
        <v>2</v>
      </c>
      <c r="K325" s="81" t="s">
        <v>1327</v>
      </c>
      <c r="L325" s="58">
        <v>2</v>
      </c>
      <c r="M325" s="58" t="s">
        <v>1339</v>
      </c>
      <c r="N325" s="58" t="s">
        <v>1335</v>
      </c>
      <c r="O325" s="82" t="s">
        <v>1341</v>
      </c>
      <c r="P325" s="63">
        <v>7890</v>
      </c>
      <c r="Q325" s="83" t="s">
        <v>1341</v>
      </c>
      <c r="R325" s="60" t="s">
        <v>226</v>
      </c>
      <c r="S325" s="84" t="s">
        <v>1341</v>
      </c>
      <c r="T325" s="60" t="s">
        <v>227</v>
      </c>
      <c r="U325" s="85" t="s">
        <v>1344</v>
      </c>
    </row>
    <row r="326" spans="1:21" x14ac:dyDescent="0.25">
      <c r="A326" s="77" t="s">
        <v>1324</v>
      </c>
      <c r="B326" s="61">
        <v>43514</v>
      </c>
      <c r="C326" s="79" t="s">
        <v>1325</v>
      </c>
      <c r="D326" s="74">
        <v>90000</v>
      </c>
      <c r="E326" s="74" t="s">
        <v>1327</v>
      </c>
      <c r="F326" s="55">
        <v>13</v>
      </c>
      <c r="G326" s="55" t="s">
        <v>1327</v>
      </c>
      <c r="H326" s="62">
        <f>10000*19.2014</f>
        <v>192014</v>
      </c>
      <c r="I326" s="80" t="s">
        <v>1327</v>
      </c>
      <c r="J326" s="55">
        <v>3</v>
      </c>
      <c r="K326" s="81" t="s">
        <v>1327</v>
      </c>
      <c r="L326" s="58">
        <v>1</v>
      </c>
      <c r="M326" s="58" t="s">
        <v>1339</v>
      </c>
      <c r="N326" s="58" t="s">
        <v>1335</v>
      </c>
      <c r="O326" s="82" t="s">
        <v>1341</v>
      </c>
      <c r="P326" s="63">
        <v>33227</v>
      </c>
      <c r="Q326" s="83" t="s">
        <v>1341</v>
      </c>
      <c r="R326" s="60" t="s">
        <v>228</v>
      </c>
      <c r="S326" s="84" t="s">
        <v>1341</v>
      </c>
      <c r="T326" s="60" t="s">
        <v>229</v>
      </c>
      <c r="U326" s="85" t="s">
        <v>1344</v>
      </c>
    </row>
    <row r="327" spans="1:21" x14ac:dyDescent="0.25">
      <c r="A327" s="77" t="s">
        <v>1324</v>
      </c>
      <c r="B327" s="61">
        <v>43514</v>
      </c>
      <c r="C327" s="79" t="s">
        <v>1325</v>
      </c>
      <c r="D327" s="74">
        <v>305000</v>
      </c>
      <c r="E327" s="74" t="s">
        <v>1327</v>
      </c>
      <c r="F327" s="55">
        <v>4</v>
      </c>
      <c r="G327" s="55" t="s">
        <v>1327</v>
      </c>
      <c r="H327" s="65">
        <v>800</v>
      </c>
      <c r="I327" s="80" t="s">
        <v>1327</v>
      </c>
      <c r="J327" s="55">
        <v>2</v>
      </c>
      <c r="K327" s="81" t="s">
        <v>1327</v>
      </c>
      <c r="L327" s="58">
        <v>2</v>
      </c>
      <c r="M327" s="58" t="s">
        <v>1339</v>
      </c>
      <c r="N327" s="58" t="s">
        <v>1336</v>
      </c>
      <c r="O327" s="82" t="s">
        <v>1341</v>
      </c>
      <c r="P327" s="63">
        <v>6854</v>
      </c>
      <c r="Q327" s="83" t="s">
        <v>1341</v>
      </c>
      <c r="R327" s="60" t="s">
        <v>230</v>
      </c>
      <c r="S327" s="84" t="s">
        <v>1341</v>
      </c>
      <c r="T327" s="60" t="s">
        <v>231</v>
      </c>
      <c r="U327" s="85" t="s">
        <v>1344</v>
      </c>
    </row>
    <row r="328" spans="1:21" x14ac:dyDescent="0.25">
      <c r="A328" s="77" t="s">
        <v>1324</v>
      </c>
      <c r="B328" s="61">
        <v>43515</v>
      </c>
      <c r="C328" s="79" t="s">
        <v>1325</v>
      </c>
      <c r="D328" s="74">
        <v>0</v>
      </c>
      <c r="E328" s="74" t="s">
        <v>1327</v>
      </c>
      <c r="F328" s="55">
        <v>25</v>
      </c>
      <c r="G328" s="55" t="s">
        <v>1327</v>
      </c>
      <c r="H328" s="62">
        <f>10000*7.0513</f>
        <v>70513</v>
      </c>
      <c r="I328" s="80" t="s">
        <v>1327</v>
      </c>
      <c r="J328" s="55">
        <v>3</v>
      </c>
      <c r="K328" s="81" t="s">
        <v>1327</v>
      </c>
      <c r="L328" s="58">
        <v>1</v>
      </c>
      <c r="M328" s="58" t="s">
        <v>1339</v>
      </c>
      <c r="N328" s="58" t="s">
        <v>1335</v>
      </c>
      <c r="O328" s="82" t="s">
        <v>1341</v>
      </c>
      <c r="P328" s="63">
        <v>8667</v>
      </c>
      <c r="Q328" s="83" t="s">
        <v>1341</v>
      </c>
      <c r="R328" s="60" t="s">
        <v>232</v>
      </c>
      <c r="S328" s="84" t="s">
        <v>1341</v>
      </c>
      <c r="T328" s="60" t="s">
        <v>233</v>
      </c>
      <c r="U328" s="85" t="s">
        <v>1344</v>
      </c>
    </row>
    <row r="329" spans="1:21" x14ac:dyDescent="0.25">
      <c r="A329" s="77" t="s">
        <v>1324</v>
      </c>
      <c r="B329" s="61">
        <v>43515</v>
      </c>
      <c r="C329" s="79" t="s">
        <v>1325</v>
      </c>
      <c r="D329" s="74">
        <v>700000</v>
      </c>
      <c r="E329" s="74" t="s">
        <v>1327</v>
      </c>
      <c r="F329" s="55">
        <v>90</v>
      </c>
      <c r="G329" s="55" t="s">
        <v>1327</v>
      </c>
      <c r="H329" s="65">
        <v>1143</v>
      </c>
      <c r="I329" s="80" t="s">
        <v>1327</v>
      </c>
      <c r="J329" s="55">
        <v>2</v>
      </c>
      <c r="K329" s="81" t="s">
        <v>1327</v>
      </c>
      <c r="L329" s="58">
        <v>2</v>
      </c>
      <c r="M329" s="58" t="s">
        <v>1339</v>
      </c>
      <c r="N329" s="58" t="s">
        <v>1335</v>
      </c>
      <c r="O329" s="82" t="s">
        <v>1341</v>
      </c>
      <c r="P329" s="63">
        <v>16696</v>
      </c>
      <c r="Q329" s="83" t="s">
        <v>1341</v>
      </c>
      <c r="R329" s="60" t="s">
        <v>234</v>
      </c>
      <c r="S329" s="84" t="s">
        <v>1341</v>
      </c>
      <c r="T329" s="60" t="s">
        <v>129</v>
      </c>
      <c r="U329" s="85" t="s">
        <v>1344</v>
      </c>
    </row>
    <row r="330" spans="1:21" x14ac:dyDescent="0.25">
      <c r="A330" s="77" t="s">
        <v>1324</v>
      </c>
      <c r="B330" s="61">
        <v>43516</v>
      </c>
      <c r="C330" s="79" t="s">
        <v>1325</v>
      </c>
      <c r="D330" s="74">
        <v>350000</v>
      </c>
      <c r="E330" s="74" t="s">
        <v>1327</v>
      </c>
      <c r="F330" s="55">
        <v>14</v>
      </c>
      <c r="G330" s="55" t="s">
        <v>1327</v>
      </c>
      <c r="H330" s="65">
        <v>797</v>
      </c>
      <c r="I330" s="80" t="s">
        <v>1327</v>
      </c>
      <c r="J330" s="55">
        <v>2</v>
      </c>
      <c r="K330" s="81" t="s">
        <v>1327</v>
      </c>
      <c r="L330" s="58">
        <v>2</v>
      </c>
      <c r="M330" s="58" t="s">
        <v>1339</v>
      </c>
      <c r="N330" s="58" t="s">
        <v>1336</v>
      </c>
      <c r="O330" s="82" t="s">
        <v>1341</v>
      </c>
      <c r="P330" s="63">
        <v>6680</v>
      </c>
      <c r="Q330" s="83" t="s">
        <v>1341</v>
      </c>
      <c r="R330" s="60" t="s">
        <v>235</v>
      </c>
      <c r="S330" s="84" t="s">
        <v>1341</v>
      </c>
      <c r="T330" s="60" t="s">
        <v>236</v>
      </c>
      <c r="U330" s="85" t="s">
        <v>1344</v>
      </c>
    </row>
    <row r="331" spans="1:21" x14ac:dyDescent="0.25">
      <c r="A331" s="77" t="s">
        <v>1324</v>
      </c>
      <c r="B331" s="61">
        <v>43516</v>
      </c>
      <c r="C331" s="79" t="s">
        <v>1325</v>
      </c>
      <c r="D331" s="74">
        <v>240000</v>
      </c>
      <c r="E331" s="74" t="s">
        <v>1327</v>
      </c>
      <c r="F331" s="55">
        <v>90</v>
      </c>
      <c r="G331" s="55" t="s">
        <v>1327</v>
      </c>
      <c r="H331" s="65">
        <v>489</v>
      </c>
      <c r="I331" s="80" t="s">
        <v>1327</v>
      </c>
      <c r="J331" s="55">
        <v>2</v>
      </c>
      <c r="K331" s="81" t="s">
        <v>1327</v>
      </c>
      <c r="L331" s="58">
        <v>2</v>
      </c>
      <c r="M331" s="58" t="s">
        <v>1339</v>
      </c>
      <c r="N331" s="58" t="s">
        <v>1337</v>
      </c>
      <c r="O331" s="82" t="s">
        <v>1341</v>
      </c>
      <c r="P331" s="63">
        <v>17407</v>
      </c>
      <c r="Q331" s="83" t="s">
        <v>1341</v>
      </c>
      <c r="R331" s="60" t="s">
        <v>237</v>
      </c>
      <c r="S331" s="84" t="s">
        <v>1341</v>
      </c>
      <c r="T331" s="60" t="s">
        <v>238</v>
      </c>
      <c r="U331" s="85" t="s">
        <v>1344</v>
      </c>
    </row>
    <row r="332" spans="1:21" x14ac:dyDescent="0.25">
      <c r="A332" s="77" t="s">
        <v>1324</v>
      </c>
      <c r="B332" s="61">
        <v>43517</v>
      </c>
      <c r="C332" s="79" t="s">
        <v>1325</v>
      </c>
      <c r="D332" s="74">
        <v>15000</v>
      </c>
      <c r="E332" s="74" t="s">
        <v>1327</v>
      </c>
      <c r="F332" s="55">
        <v>28</v>
      </c>
      <c r="G332" s="55" t="s">
        <v>1327</v>
      </c>
      <c r="H332" s="65">
        <v>814</v>
      </c>
      <c r="I332" s="80" t="s">
        <v>1327</v>
      </c>
      <c r="J332" s="55">
        <v>2</v>
      </c>
      <c r="K332" s="81" t="s">
        <v>1327</v>
      </c>
      <c r="L332" s="58">
        <v>1</v>
      </c>
      <c r="M332" s="58" t="s">
        <v>1339</v>
      </c>
      <c r="N332" s="58" t="s">
        <v>1335</v>
      </c>
      <c r="O332" s="82" t="s">
        <v>1341</v>
      </c>
      <c r="P332" s="63">
        <v>2340</v>
      </c>
      <c r="Q332" s="83" t="s">
        <v>1341</v>
      </c>
      <c r="R332" s="60" t="s">
        <v>239</v>
      </c>
      <c r="S332" s="84" t="s">
        <v>1341</v>
      </c>
      <c r="T332" s="60" t="s">
        <v>240</v>
      </c>
      <c r="U332" s="85" t="s">
        <v>1344</v>
      </c>
    </row>
    <row r="333" spans="1:21" x14ac:dyDescent="0.25">
      <c r="A333" s="77" t="s">
        <v>1324</v>
      </c>
      <c r="B333" s="61">
        <v>43517</v>
      </c>
      <c r="C333" s="79" t="s">
        <v>1325</v>
      </c>
      <c r="D333" s="74">
        <v>500000</v>
      </c>
      <c r="E333" s="74" t="s">
        <v>1327</v>
      </c>
      <c r="F333" s="55">
        <v>90</v>
      </c>
      <c r="G333" s="55" t="s">
        <v>1327</v>
      </c>
      <c r="H333" s="65">
        <v>1716</v>
      </c>
      <c r="I333" s="80" t="s">
        <v>1327</v>
      </c>
      <c r="J333" s="55">
        <v>2</v>
      </c>
      <c r="K333" s="81" t="s">
        <v>1327</v>
      </c>
      <c r="L333" s="58">
        <v>2</v>
      </c>
      <c r="M333" s="58" t="s">
        <v>1339</v>
      </c>
      <c r="N333" s="58" t="s">
        <v>1335</v>
      </c>
      <c r="O333" s="82" t="s">
        <v>1341</v>
      </c>
      <c r="P333" s="63">
        <v>2624</v>
      </c>
      <c r="Q333" s="83" t="s">
        <v>1341</v>
      </c>
      <c r="R333" s="60" t="s">
        <v>241</v>
      </c>
      <c r="S333" s="84" t="s">
        <v>1341</v>
      </c>
      <c r="T333" s="60" t="s">
        <v>242</v>
      </c>
      <c r="U333" s="85" t="s">
        <v>1344</v>
      </c>
    </row>
    <row r="334" spans="1:21" x14ac:dyDescent="0.25">
      <c r="A334" s="77" t="s">
        <v>1324</v>
      </c>
      <c r="B334" s="61">
        <v>43517</v>
      </c>
      <c r="C334" s="79" t="s">
        <v>1325</v>
      </c>
      <c r="D334" s="74">
        <v>0</v>
      </c>
      <c r="E334" s="74" t="s">
        <v>1327</v>
      </c>
      <c r="F334" s="55">
        <v>25</v>
      </c>
      <c r="G334" s="55" t="s">
        <v>1327</v>
      </c>
      <c r="H334" s="65">
        <v>1521</v>
      </c>
      <c r="I334" s="80" t="s">
        <v>1327</v>
      </c>
      <c r="J334" s="55">
        <v>2</v>
      </c>
      <c r="K334" s="81" t="s">
        <v>1327</v>
      </c>
      <c r="L334" s="58">
        <v>1</v>
      </c>
      <c r="M334" s="58" t="s">
        <v>1339</v>
      </c>
      <c r="N334" s="58" t="s">
        <v>1335</v>
      </c>
      <c r="O334" s="82" t="s">
        <v>1341</v>
      </c>
      <c r="P334" s="63">
        <v>1597</v>
      </c>
      <c r="Q334" s="83" t="s">
        <v>1341</v>
      </c>
      <c r="R334" s="60" t="s">
        <v>243</v>
      </c>
      <c r="S334" s="84" t="s">
        <v>1341</v>
      </c>
      <c r="T334" s="60" t="s">
        <v>244</v>
      </c>
      <c r="U334" s="85" t="s">
        <v>1344</v>
      </c>
    </row>
    <row r="335" spans="1:21" x14ac:dyDescent="0.25">
      <c r="A335" s="77" t="s">
        <v>1324</v>
      </c>
      <c r="B335" s="61">
        <v>43524</v>
      </c>
      <c r="C335" s="79" t="s">
        <v>1325</v>
      </c>
      <c r="D335" s="74">
        <v>280000</v>
      </c>
      <c r="E335" s="74" t="s">
        <v>1327</v>
      </c>
      <c r="F335" s="55">
        <v>90</v>
      </c>
      <c r="G335" s="55" t="s">
        <v>1327</v>
      </c>
      <c r="H335" s="65">
        <v>2446</v>
      </c>
      <c r="I335" s="80" t="s">
        <v>1327</v>
      </c>
      <c r="J335" s="55">
        <v>2</v>
      </c>
      <c r="K335" s="81" t="s">
        <v>1327</v>
      </c>
      <c r="L335" s="58">
        <v>2</v>
      </c>
      <c r="M335" s="58" t="s">
        <v>1339</v>
      </c>
      <c r="N335" s="58" t="s">
        <v>1335</v>
      </c>
      <c r="O335" s="82" t="s">
        <v>1341</v>
      </c>
      <c r="P335" s="63">
        <v>835</v>
      </c>
      <c r="Q335" s="83" t="s">
        <v>1341</v>
      </c>
      <c r="R335" s="60" t="s">
        <v>245</v>
      </c>
      <c r="S335" s="84" t="s">
        <v>1341</v>
      </c>
      <c r="T335" s="60" t="s">
        <v>246</v>
      </c>
      <c r="U335" s="85" t="s">
        <v>1344</v>
      </c>
    </row>
    <row r="336" spans="1:21" x14ac:dyDescent="0.25">
      <c r="A336" s="77" t="s">
        <v>1324</v>
      </c>
      <c r="B336" s="61">
        <v>43524</v>
      </c>
      <c r="C336" s="79" t="s">
        <v>1325</v>
      </c>
      <c r="D336" s="74">
        <v>20000</v>
      </c>
      <c r="E336" s="74" t="s">
        <v>1327</v>
      </c>
      <c r="F336" s="55">
        <v>90</v>
      </c>
      <c r="G336" s="55" t="s">
        <v>1327</v>
      </c>
      <c r="H336" s="65">
        <v>1000</v>
      </c>
      <c r="I336" s="80" t="s">
        <v>1327</v>
      </c>
      <c r="J336" s="55">
        <v>2</v>
      </c>
      <c r="K336" s="81" t="s">
        <v>1327</v>
      </c>
      <c r="L336" s="58">
        <v>1</v>
      </c>
      <c r="M336" s="58" t="s">
        <v>1339</v>
      </c>
      <c r="N336" s="58" t="s">
        <v>1335</v>
      </c>
      <c r="O336" s="82" t="s">
        <v>1341</v>
      </c>
      <c r="P336" s="63">
        <v>1308</v>
      </c>
      <c r="Q336" s="83" t="s">
        <v>1341</v>
      </c>
      <c r="R336" s="60" t="s">
        <v>247</v>
      </c>
      <c r="S336" s="84" t="s">
        <v>1341</v>
      </c>
      <c r="T336" s="60" t="s">
        <v>248</v>
      </c>
      <c r="U336" s="85" t="s">
        <v>1344</v>
      </c>
    </row>
    <row r="337" spans="1:21" x14ac:dyDescent="0.25">
      <c r="A337" s="77" t="s">
        <v>1324</v>
      </c>
      <c r="B337" s="61">
        <v>43528</v>
      </c>
      <c r="C337" s="79" t="s">
        <v>1325</v>
      </c>
      <c r="D337" s="74">
        <v>300000</v>
      </c>
      <c r="E337" s="74" t="s">
        <v>1327</v>
      </c>
      <c r="F337" s="55">
        <v>95</v>
      </c>
      <c r="G337" s="55" t="s">
        <v>1327</v>
      </c>
      <c r="H337" s="65">
        <v>1075</v>
      </c>
      <c r="I337" s="80" t="s">
        <v>1327</v>
      </c>
      <c r="J337" s="55">
        <v>2</v>
      </c>
      <c r="K337" s="81" t="s">
        <v>1327</v>
      </c>
      <c r="L337" s="58">
        <v>2</v>
      </c>
      <c r="M337" s="58" t="s">
        <v>1339</v>
      </c>
      <c r="N337" s="58" t="s">
        <v>1335</v>
      </c>
      <c r="O337" s="82" t="s">
        <v>1341</v>
      </c>
      <c r="P337" s="63">
        <v>10114</v>
      </c>
      <c r="Q337" s="83" t="s">
        <v>1341</v>
      </c>
      <c r="R337" s="60" t="s">
        <v>249</v>
      </c>
      <c r="S337" s="84" t="s">
        <v>1341</v>
      </c>
      <c r="T337" s="60" t="s">
        <v>250</v>
      </c>
      <c r="U337" s="85" t="s">
        <v>1344</v>
      </c>
    </row>
    <row r="338" spans="1:21" x14ac:dyDescent="0.25">
      <c r="A338" s="77" t="s">
        <v>1324</v>
      </c>
      <c r="B338" s="61">
        <v>43528</v>
      </c>
      <c r="C338" s="79" t="s">
        <v>1325</v>
      </c>
      <c r="D338" s="74">
        <v>0</v>
      </c>
      <c r="E338" s="74" t="s">
        <v>1327</v>
      </c>
      <c r="F338" s="55">
        <v>98</v>
      </c>
      <c r="G338" s="55" t="s">
        <v>1327</v>
      </c>
      <c r="H338" s="65">
        <v>1001</v>
      </c>
      <c r="I338" s="80" t="s">
        <v>1327</v>
      </c>
      <c r="J338" s="55">
        <v>2</v>
      </c>
      <c r="K338" s="81" t="s">
        <v>1327</v>
      </c>
      <c r="L338" s="58">
        <v>1</v>
      </c>
      <c r="M338" s="58" t="s">
        <v>1339</v>
      </c>
      <c r="N338" s="58" t="s">
        <v>1335</v>
      </c>
      <c r="O338" s="82" t="s">
        <v>1341</v>
      </c>
      <c r="P338" s="63">
        <v>2555</v>
      </c>
      <c r="Q338" s="83" t="s">
        <v>1341</v>
      </c>
      <c r="R338" s="60" t="s">
        <v>251</v>
      </c>
      <c r="S338" s="84" t="s">
        <v>1341</v>
      </c>
      <c r="T338" s="60" t="s">
        <v>252</v>
      </c>
      <c r="U338" s="85" t="s">
        <v>1344</v>
      </c>
    </row>
    <row r="339" spans="1:21" x14ac:dyDescent="0.25">
      <c r="A339" s="77" t="s">
        <v>1324</v>
      </c>
      <c r="B339" s="61">
        <v>43528</v>
      </c>
      <c r="C339" s="79" t="s">
        <v>1325</v>
      </c>
      <c r="D339" s="74">
        <v>195000</v>
      </c>
      <c r="E339" s="74" t="s">
        <v>1327</v>
      </c>
      <c r="F339" s="55">
        <v>90</v>
      </c>
      <c r="G339" s="55" t="s">
        <v>1327</v>
      </c>
      <c r="H339" s="65">
        <v>1272</v>
      </c>
      <c r="I339" s="80" t="s">
        <v>1327</v>
      </c>
      <c r="J339" s="55">
        <v>2</v>
      </c>
      <c r="K339" s="81" t="s">
        <v>1327</v>
      </c>
      <c r="L339" s="58">
        <v>2</v>
      </c>
      <c r="M339" s="58" t="s">
        <v>1339</v>
      </c>
      <c r="N339" s="58" t="s">
        <v>1335</v>
      </c>
      <c r="O339" s="82" t="s">
        <v>1341</v>
      </c>
      <c r="P339" s="63">
        <v>3158</v>
      </c>
      <c r="Q339" s="83" t="s">
        <v>1341</v>
      </c>
      <c r="R339" s="60" t="s">
        <v>166</v>
      </c>
      <c r="S339" s="84" t="s">
        <v>1341</v>
      </c>
      <c r="T339" s="60" t="s">
        <v>254</v>
      </c>
      <c r="U339" s="85" t="s">
        <v>1344</v>
      </c>
    </row>
    <row r="340" spans="1:21" x14ac:dyDescent="0.25">
      <c r="A340" s="77" t="s">
        <v>1324</v>
      </c>
      <c r="B340" s="61">
        <v>43530</v>
      </c>
      <c r="C340" s="79" t="s">
        <v>1325</v>
      </c>
      <c r="D340" s="74">
        <v>665000</v>
      </c>
      <c r="E340" s="74" t="s">
        <v>1327</v>
      </c>
      <c r="F340" s="55">
        <v>14</v>
      </c>
      <c r="G340" s="55" t="s">
        <v>1327</v>
      </c>
      <c r="H340" s="65">
        <v>862</v>
      </c>
      <c r="I340" s="80" t="s">
        <v>1327</v>
      </c>
      <c r="J340" s="55">
        <v>2</v>
      </c>
      <c r="K340" s="81" t="s">
        <v>1327</v>
      </c>
      <c r="L340" s="58">
        <v>2</v>
      </c>
      <c r="M340" s="58" t="s">
        <v>1339</v>
      </c>
      <c r="N340" s="58" t="s">
        <v>1335</v>
      </c>
      <c r="O340" s="82" t="s">
        <v>1341</v>
      </c>
      <c r="P340" s="63">
        <v>9400</v>
      </c>
      <c r="Q340" s="83" t="s">
        <v>1341</v>
      </c>
      <c r="R340" s="60" t="s">
        <v>255</v>
      </c>
      <c r="S340" s="84" t="s">
        <v>1341</v>
      </c>
      <c r="T340" s="60" t="s">
        <v>256</v>
      </c>
      <c r="U340" s="85" t="s">
        <v>1344</v>
      </c>
    </row>
    <row r="341" spans="1:21" x14ac:dyDescent="0.25">
      <c r="A341" s="77" t="s">
        <v>1324</v>
      </c>
      <c r="B341" s="61">
        <v>43535</v>
      </c>
      <c r="C341" s="79" t="s">
        <v>1325</v>
      </c>
      <c r="D341" s="74">
        <v>750000</v>
      </c>
      <c r="E341" s="74" t="s">
        <v>1327</v>
      </c>
      <c r="F341" s="55">
        <v>90</v>
      </c>
      <c r="G341" s="55" t="s">
        <v>1327</v>
      </c>
      <c r="H341" s="65">
        <v>607</v>
      </c>
      <c r="I341" s="80" t="s">
        <v>1327</v>
      </c>
      <c r="J341" s="55">
        <v>2</v>
      </c>
      <c r="K341" s="81" t="s">
        <v>1327</v>
      </c>
      <c r="L341" s="58">
        <v>2</v>
      </c>
      <c r="M341" s="58" t="s">
        <v>1339</v>
      </c>
      <c r="N341" s="58" t="s">
        <v>1336</v>
      </c>
      <c r="O341" s="82" t="s">
        <v>1341</v>
      </c>
      <c r="P341" s="63">
        <v>894</v>
      </c>
      <c r="Q341" s="83" t="s">
        <v>1341</v>
      </c>
      <c r="R341" s="60" t="s">
        <v>257</v>
      </c>
      <c r="S341" s="84" t="s">
        <v>1341</v>
      </c>
      <c r="T341" s="60" t="s">
        <v>258</v>
      </c>
      <c r="U341" s="85" t="s">
        <v>1344</v>
      </c>
    </row>
    <row r="342" spans="1:21" x14ac:dyDescent="0.25">
      <c r="A342" s="77" t="s">
        <v>1324</v>
      </c>
      <c r="B342" s="61">
        <v>43535</v>
      </c>
      <c r="C342" s="79" t="s">
        <v>1325</v>
      </c>
      <c r="D342" s="74">
        <v>320000</v>
      </c>
      <c r="E342" s="74" t="s">
        <v>1327</v>
      </c>
      <c r="F342" s="55">
        <v>90</v>
      </c>
      <c r="G342" s="55" t="s">
        <v>1327</v>
      </c>
      <c r="H342" s="65">
        <v>2267</v>
      </c>
      <c r="I342" s="80" t="s">
        <v>1327</v>
      </c>
      <c r="J342" s="55">
        <v>2</v>
      </c>
      <c r="K342" s="81" t="s">
        <v>1327</v>
      </c>
      <c r="L342" s="58">
        <v>2</v>
      </c>
      <c r="M342" s="58" t="s">
        <v>1339</v>
      </c>
      <c r="N342" s="58" t="s">
        <v>1335</v>
      </c>
      <c r="O342" s="82" t="s">
        <v>1341</v>
      </c>
      <c r="P342" s="63">
        <v>18985</v>
      </c>
      <c r="Q342" s="83" t="s">
        <v>1341</v>
      </c>
      <c r="R342" s="60" t="s">
        <v>259</v>
      </c>
      <c r="S342" s="84" t="s">
        <v>1341</v>
      </c>
      <c r="T342" s="60" t="s">
        <v>260</v>
      </c>
      <c r="U342" s="85" t="s">
        <v>1344</v>
      </c>
    </row>
    <row r="343" spans="1:21" x14ac:dyDescent="0.25">
      <c r="A343" s="77" t="s">
        <v>1324</v>
      </c>
      <c r="B343" s="61">
        <v>43535</v>
      </c>
      <c r="C343" s="79" t="s">
        <v>1325</v>
      </c>
      <c r="D343" s="74">
        <v>90000</v>
      </c>
      <c r="E343" s="74" t="s">
        <v>1327</v>
      </c>
      <c r="F343" s="55">
        <v>96</v>
      </c>
      <c r="G343" s="55" t="s">
        <v>1327</v>
      </c>
      <c r="H343" s="65">
        <v>763</v>
      </c>
      <c r="I343" s="80" t="s">
        <v>1327</v>
      </c>
      <c r="J343" s="55">
        <v>2</v>
      </c>
      <c r="K343" s="81" t="s">
        <v>1327</v>
      </c>
      <c r="L343" s="58">
        <v>2</v>
      </c>
      <c r="M343" s="58" t="s">
        <v>1339</v>
      </c>
      <c r="N343" s="58" t="s">
        <v>1336</v>
      </c>
      <c r="O343" s="82" t="s">
        <v>1341</v>
      </c>
      <c r="P343" s="63">
        <v>161</v>
      </c>
      <c r="Q343" s="83" t="s">
        <v>1341</v>
      </c>
      <c r="R343" s="60" t="s">
        <v>261</v>
      </c>
      <c r="S343" s="84" t="s">
        <v>1341</v>
      </c>
      <c r="T343" s="60" t="s">
        <v>262</v>
      </c>
      <c r="U343" s="85" t="s">
        <v>1344</v>
      </c>
    </row>
    <row r="344" spans="1:21" x14ac:dyDescent="0.25">
      <c r="A344" s="77" t="s">
        <v>1324</v>
      </c>
      <c r="B344" s="61">
        <v>43538</v>
      </c>
      <c r="C344" s="79" t="s">
        <v>1325</v>
      </c>
      <c r="D344" s="74">
        <v>750000</v>
      </c>
      <c r="E344" s="74" t="s">
        <v>1327</v>
      </c>
      <c r="F344" s="55">
        <v>90</v>
      </c>
      <c r="G344" s="55" t="s">
        <v>1327</v>
      </c>
      <c r="H344" s="65">
        <v>1468</v>
      </c>
      <c r="I344" s="80" t="s">
        <v>1327</v>
      </c>
      <c r="J344" s="55">
        <v>2</v>
      </c>
      <c r="K344" s="81" t="s">
        <v>1327</v>
      </c>
      <c r="L344" s="58">
        <v>2</v>
      </c>
      <c r="M344" s="58" t="s">
        <v>1339</v>
      </c>
      <c r="N344" s="58" t="s">
        <v>1335</v>
      </c>
      <c r="O344" s="82" t="s">
        <v>1341</v>
      </c>
      <c r="P344" s="63">
        <v>17143</v>
      </c>
      <c r="Q344" s="83" t="s">
        <v>1341</v>
      </c>
      <c r="R344" s="60" t="s">
        <v>263</v>
      </c>
      <c r="S344" s="84" t="s">
        <v>1341</v>
      </c>
      <c r="T344" s="60" t="s">
        <v>264</v>
      </c>
      <c r="U344" s="85" t="s">
        <v>1344</v>
      </c>
    </row>
    <row r="345" spans="1:21" x14ac:dyDescent="0.25">
      <c r="A345" s="77" t="s">
        <v>1324</v>
      </c>
      <c r="B345" s="61">
        <v>43538</v>
      </c>
      <c r="C345" s="79" t="s">
        <v>1325</v>
      </c>
      <c r="D345" s="74">
        <v>100000</v>
      </c>
      <c r="E345" s="74" t="s">
        <v>1327</v>
      </c>
      <c r="F345" s="55">
        <v>99</v>
      </c>
      <c r="G345" s="55" t="s">
        <v>1327</v>
      </c>
      <c r="H345" s="65">
        <v>1129</v>
      </c>
      <c r="I345" s="80" t="s">
        <v>1327</v>
      </c>
      <c r="J345" s="55">
        <v>2</v>
      </c>
      <c r="K345" s="81" t="s">
        <v>1327</v>
      </c>
      <c r="L345" s="58">
        <v>2</v>
      </c>
      <c r="M345" s="58" t="s">
        <v>1339</v>
      </c>
      <c r="N345" s="58" t="s">
        <v>1335</v>
      </c>
      <c r="O345" s="82" t="s">
        <v>1341</v>
      </c>
      <c r="P345" s="63">
        <v>98</v>
      </c>
      <c r="Q345" s="83" t="s">
        <v>1341</v>
      </c>
      <c r="R345" s="60" t="s">
        <v>266</v>
      </c>
      <c r="S345" s="84" t="s">
        <v>1341</v>
      </c>
      <c r="T345" s="60" t="s">
        <v>267</v>
      </c>
      <c r="U345" s="85" t="s">
        <v>1344</v>
      </c>
    </row>
    <row r="346" spans="1:21" x14ac:dyDescent="0.25">
      <c r="A346" s="77" t="s">
        <v>1324</v>
      </c>
      <c r="B346" s="61">
        <v>43538</v>
      </c>
      <c r="C346" s="79" t="s">
        <v>1325</v>
      </c>
      <c r="D346" s="74">
        <v>210000</v>
      </c>
      <c r="E346" s="74" t="s">
        <v>1327</v>
      </c>
      <c r="F346" s="55">
        <v>4</v>
      </c>
      <c r="G346" s="55" t="s">
        <v>1327</v>
      </c>
      <c r="H346" s="65">
        <v>436</v>
      </c>
      <c r="I346" s="80" t="s">
        <v>1327</v>
      </c>
      <c r="J346" s="55">
        <v>2</v>
      </c>
      <c r="K346" s="81" t="s">
        <v>1327</v>
      </c>
      <c r="L346" s="58">
        <v>2</v>
      </c>
      <c r="M346" s="58" t="s">
        <v>1339</v>
      </c>
      <c r="N346" s="58" t="s">
        <v>1337</v>
      </c>
      <c r="O346" s="82" t="s">
        <v>1341</v>
      </c>
      <c r="P346" s="63">
        <v>721</v>
      </c>
      <c r="Q346" s="83" t="s">
        <v>1341</v>
      </c>
      <c r="R346" s="60" t="s">
        <v>166</v>
      </c>
      <c r="S346" s="84" t="s">
        <v>1341</v>
      </c>
      <c r="T346" s="60" t="s">
        <v>268</v>
      </c>
      <c r="U346" s="85" t="s">
        <v>1344</v>
      </c>
    </row>
    <row r="347" spans="1:21" x14ac:dyDescent="0.25">
      <c r="A347" s="77" t="s">
        <v>1324</v>
      </c>
      <c r="B347" s="61">
        <v>43538</v>
      </c>
      <c r="C347" s="79" t="s">
        <v>1325</v>
      </c>
      <c r="D347" s="74">
        <v>210000</v>
      </c>
      <c r="E347" s="74" t="s">
        <v>1327</v>
      </c>
      <c r="F347" s="55">
        <v>14</v>
      </c>
      <c r="G347" s="55" t="s">
        <v>1327</v>
      </c>
      <c r="H347" s="65">
        <v>2076</v>
      </c>
      <c r="I347" s="80" t="s">
        <v>1327</v>
      </c>
      <c r="J347" s="55">
        <v>2</v>
      </c>
      <c r="K347" s="81" t="s">
        <v>1327</v>
      </c>
      <c r="L347" s="58">
        <v>2</v>
      </c>
      <c r="M347" s="58" t="s">
        <v>1339</v>
      </c>
      <c r="N347" s="58" t="s">
        <v>1335</v>
      </c>
      <c r="O347" s="82" t="s">
        <v>1341</v>
      </c>
      <c r="P347" s="63">
        <v>26629</v>
      </c>
      <c r="Q347" s="83" t="s">
        <v>1341</v>
      </c>
      <c r="R347" s="60" t="s">
        <v>269</v>
      </c>
      <c r="S347" s="84" t="s">
        <v>1341</v>
      </c>
      <c r="T347" s="60" t="s">
        <v>270</v>
      </c>
      <c r="U347" s="85" t="s">
        <v>1344</v>
      </c>
    </row>
    <row r="348" spans="1:21" x14ac:dyDescent="0.25">
      <c r="A348" s="77" t="s">
        <v>1324</v>
      </c>
      <c r="B348" s="61">
        <v>43538</v>
      </c>
      <c r="C348" s="79" t="s">
        <v>1325</v>
      </c>
      <c r="D348" s="74">
        <v>450000</v>
      </c>
      <c r="E348" s="74" t="s">
        <v>1327</v>
      </c>
      <c r="F348" s="55">
        <v>14</v>
      </c>
      <c r="G348" s="55" t="s">
        <v>1327</v>
      </c>
      <c r="H348" s="65">
        <v>789</v>
      </c>
      <c r="I348" s="80" t="s">
        <v>1327</v>
      </c>
      <c r="J348" s="55">
        <v>2</v>
      </c>
      <c r="K348" s="81" t="s">
        <v>1327</v>
      </c>
      <c r="L348" s="58">
        <v>2</v>
      </c>
      <c r="M348" s="58" t="s">
        <v>1339</v>
      </c>
      <c r="N348" s="58" t="s">
        <v>1336</v>
      </c>
      <c r="O348" s="82" t="s">
        <v>1341</v>
      </c>
      <c r="P348" s="63">
        <v>9543</v>
      </c>
      <c r="Q348" s="83" t="s">
        <v>1341</v>
      </c>
      <c r="R348" s="60" t="s">
        <v>271</v>
      </c>
      <c r="S348" s="84" t="s">
        <v>1341</v>
      </c>
      <c r="T348" s="60" t="s">
        <v>272</v>
      </c>
      <c r="U348" s="85" t="s">
        <v>1344</v>
      </c>
    </row>
    <row r="349" spans="1:21" x14ac:dyDescent="0.25">
      <c r="A349" s="77" t="s">
        <v>1324</v>
      </c>
      <c r="B349" s="61">
        <v>43539</v>
      </c>
      <c r="C349" s="79" t="s">
        <v>1325</v>
      </c>
      <c r="D349" s="74">
        <v>900000</v>
      </c>
      <c r="E349" s="74" t="s">
        <v>1327</v>
      </c>
      <c r="F349" s="55">
        <v>25</v>
      </c>
      <c r="G349" s="55" t="s">
        <v>1327</v>
      </c>
      <c r="H349" s="65">
        <v>4790</v>
      </c>
      <c r="I349" s="80" t="s">
        <v>1327</v>
      </c>
      <c r="J349" s="55">
        <v>2</v>
      </c>
      <c r="K349" s="81" t="s">
        <v>1327</v>
      </c>
      <c r="L349" s="58">
        <v>2</v>
      </c>
      <c r="M349" s="58" t="s">
        <v>1339</v>
      </c>
      <c r="N349" s="58" t="s">
        <v>1335</v>
      </c>
      <c r="O349" s="82" t="s">
        <v>1341</v>
      </c>
      <c r="P349" s="63">
        <v>102</v>
      </c>
      <c r="Q349" s="83" t="s">
        <v>1341</v>
      </c>
      <c r="R349" s="60" t="s">
        <v>273</v>
      </c>
      <c r="S349" s="84" t="s">
        <v>1341</v>
      </c>
      <c r="T349" s="60" t="s">
        <v>274</v>
      </c>
      <c r="U349" s="85" t="s">
        <v>1344</v>
      </c>
    </row>
    <row r="350" spans="1:21" x14ac:dyDescent="0.25">
      <c r="A350" s="77" t="s">
        <v>1324</v>
      </c>
      <c r="B350" s="61">
        <v>43539</v>
      </c>
      <c r="C350" s="79" t="s">
        <v>1325</v>
      </c>
      <c r="D350" s="74">
        <v>650000</v>
      </c>
      <c r="E350" s="74" t="s">
        <v>1327</v>
      </c>
      <c r="F350" s="55">
        <v>90</v>
      </c>
      <c r="G350" s="55" t="s">
        <v>1327</v>
      </c>
      <c r="H350" s="65">
        <v>1671</v>
      </c>
      <c r="I350" s="80" t="s">
        <v>1327</v>
      </c>
      <c r="J350" s="55">
        <v>2</v>
      </c>
      <c r="K350" s="81" t="s">
        <v>1327</v>
      </c>
      <c r="L350" s="58">
        <v>2</v>
      </c>
      <c r="M350" s="58" t="s">
        <v>1339</v>
      </c>
      <c r="N350" s="58" t="s">
        <v>1335</v>
      </c>
      <c r="O350" s="82" t="s">
        <v>1341</v>
      </c>
      <c r="P350" s="63">
        <v>274</v>
      </c>
      <c r="Q350" s="83" t="s">
        <v>1341</v>
      </c>
      <c r="R350" s="60" t="s">
        <v>275</v>
      </c>
      <c r="S350" s="84" t="s">
        <v>1341</v>
      </c>
      <c r="T350" s="60" t="s">
        <v>276</v>
      </c>
      <c r="U350" s="85" t="s">
        <v>1344</v>
      </c>
    </row>
    <row r="351" spans="1:21" x14ac:dyDescent="0.25">
      <c r="A351" s="77" t="s">
        <v>1324</v>
      </c>
      <c r="B351" s="61">
        <v>43543</v>
      </c>
      <c r="C351" s="79" t="s">
        <v>1325</v>
      </c>
      <c r="D351" s="74">
        <v>155000</v>
      </c>
      <c r="E351" s="74" t="s">
        <v>1327</v>
      </c>
      <c r="F351" s="55">
        <v>4</v>
      </c>
      <c r="G351" s="55" t="s">
        <v>1327</v>
      </c>
      <c r="H351" s="65">
        <v>608</v>
      </c>
      <c r="I351" s="80" t="s">
        <v>1327</v>
      </c>
      <c r="J351" s="55">
        <v>2</v>
      </c>
      <c r="K351" s="81" t="s">
        <v>1327</v>
      </c>
      <c r="L351" s="58">
        <v>2</v>
      </c>
      <c r="M351" s="58" t="s">
        <v>1339</v>
      </c>
      <c r="N351" s="58" t="s">
        <v>1336</v>
      </c>
      <c r="O351" s="82" t="s">
        <v>1341</v>
      </c>
      <c r="P351" s="63">
        <v>3884</v>
      </c>
      <c r="Q351" s="83" t="s">
        <v>1341</v>
      </c>
      <c r="R351" s="60" t="s">
        <v>277</v>
      </c>
      <c r="S351" s="84" t="s">
        <v>1341</v>
      </c>
      <c r="T351" s="60" t="s">
        <v>278</v>
      </c>
      <c r="U351" s="85" t="s">
        <v>1344</v>
      </c>
    </row>
    <row r="352" spans="1:21" x14ac:dyDescent="0.25">
      <c r="A352" s="77" t="s">
        <v>1324</v>
      </c>
      <c r="B352" s="61">
        <v>43543</v>
      </c>
      <c r="C352" s="79" t="s">
        <v>1325</v>
      </c>
      <c r="D352" s="74">
        <v>445000</v>
      </c>
      <c r="E352" s="74" t="s">
        <v>1327</v>
      </c>
      <c r="F352" s="55">
        <v>95</v>
      </c>
      <c r="G352" s="55" t="s">
        <v>1327</v>
      </c>
      <c r="H352" s="65">
        <v>939</v>
      </c>
      <c r="I352" s="80" t="s">
        <v>1327</v>
      </c>
      <c r="J352" s="55">
        <v>2</v>
      </c>
      <c r="K352" s="81" t="s">
        <v>1327</v>
      </c>
      <c r="L352" s="58">
        <v>2</v>
      </c>
      <c r="M352" s="58" t="s">
        <v>1339</v>
      </c>
      <c r="N352" s="58" t="s">
        <v>1335</v>
      </c>
      <c r="O352" s="82" t="s">
        <v>1341</v>
      </c>
      <c r="P352" s="63">
        <v>6817</v>
      </c>
      <c r="Q352" s="83" t="s">
        <v>1341</v>
      </c>
      <c r="R352" s="60" t="s">
        <v>279</v>
      </c>
      <c r="S352" s="84" t="s">
        <v>1341</v>
      </c>
      <c r="T352" s="60" t="s">
        <v>280</v>
      </c>
      <c r="U352" s="85" t="s">
        <v>1344</v>
      </c>
    </row>
    <row r="353" spans="1:21" x14ac:dyDescent="0.25">
      <c r="A353" s="77" t="s">
        <v>1324</v>
      </c>
      <c r="B353" s="61">
        <v>43543</v>
      </c>
      <c r="C353" s="79" t="s">
        <v>1325</v>
      </c>
      <c r="D353" s="74">
        <v>500000</v>
      </c>
      <c r="E353" s="74" t="s">
        <v>1327</v>
      </c>
      <c r="F353" s="55">
        <v>14</v>
      </c>
      <c r="G353" s="55" t="s">
        <v>1327</v>
      </c>
      <c r="H353" s="65">
        <v>1685</v>
      </c>
      <c r="I353" s="80" t="s">
        <v>1327</v>
      </c>
      <c r="J353" s="55">
        <v>2</v>
      </c>
      <c r="K353" s="81" t="s">
        <v>1327</v>
      </c>
      <c r="L353" s="58">
        <v>2</v>
      </c>
      <c r="M353" s="58" t="s">
        <v>1339</v>
      </c>
      <c r="N353" s="58" t="s">
        <v>1335</v>
      </c>
      <c r="O353" s="82" t="s">
        <v>1341</v>
      </c>
      <c r="P353" s="63">
        <v>22911</v>
      </c>
      <c r="Q353" s="83" t="s">
        <v>1341</v>
      </c>
      <c r="R353" s="60" t="s">
        <v>282</v>
      </c>
      <c r="S353" s="84" t="s">
        <v>1341</v>
      </c>
      <c r="T353" s="60" t="s">
        <v>283</v>
      </c>
      <c r="U353" s="85" t="s">
        <v>1344</v>
      </c>
    </row>
    <row r="354" spans="1:21" x14ac:dyDescent="0.25">
      <c r="A354" s="77" t="s">
        <v>1324</v>
      </c>
      <c r="B354" s="61">
        <v>43546</v>
      </c>
      <c r="C354" s="79" t="s">
        <v>1325</v>
      </c>
      <c r="D354" s="74">
        <v>0</v>
      </c>
      <c r="E354" s="74" t="s">
        <v>1327</v>
      </c>
      <c r="F354" s="55">
        <v>90</v>
      </c>
      <c r="G354" s="55" t="s">
        <v>1327</v>
      </c>
      <c r="H354" s="65">
        <v>1517</v>
      </c>
      <c r="I354" s="80" t="s">
        <v>1327</v>
      </c>
      <c r="J354" s="55">
        <v>2</v>
      </c>
      <c r="K354" s="81" t="s">
        <v>1327</v>
      </c>
      <c r="L354" s="58">
        <v>1</v>
      </c>
      <c r="M354" s="58" t="s">
        <v>1339</v>
      </c>
      <c r="N354" s="58" t="s">
        <v>1335</v>
      </c>
      <c r="O354" s="82" t="s">
        <v>1341</v>
      </c>
      <c r="P354" s="63">
        <v>2689</v>
      </c>
      <c r="Q354" s="83" t="s">
        <v>1341</v>
      </c>
      <c r="R354" s="60" t="s">
        <v>284</v>
      </c>
      <c r="S354" s="84" t="s">
        <v>1341</v>
      </c>
      <c r="T354" s="60" t="s">
        <v>174</v>
      </c>
      <c r="U354" s="85" t="s">
        <v>1344</v>
      </c>
    </row>
    <row r="355" spans="1:21" x14ac:dyDescent="0.25">
      <c r="A355" s="77" t="s">
        <v>1324</v>
      </c>
      <c r="B355" s="61">
        <v>43546</v>
      </c>
      <c r="C355" s="79" t="s">
        <v>1325</v>
      </c>
      <c r="D355" s="74">
        <v>760000</v>
      </c>
      <c r="E355" s="74" t="s">
        <v>1327</v>
      </c>
      <c r="F355" s="55">
        <v>14</v>
      </c>
      <c r="G355" s="55" t="s">
        <v>1327</v>
      </c>
      <c r="H355" s="65">
        <v>3399</v>
      </c>
      <c r="I355" s="80" t="s">
        <v>1327</v>
      </c>
      <c r="J355" s="55">
        <v>2</v>
      </c>
      <c r="K355" s="81" t="s">
        <v>1327</v>
      </c>
      <c r="L355" s="58">
        <v>2</v>
      </c>
      <c r="M355" s="58" t="s">
        <v>1339</v>
      </c>
      <c r="N355" s="58" t="s">
        <v>1335</v>
      </c>
      <c r="O355" s="82" t="s">
        <v>1341</v>
      </c>
      <c r="P355" s="63">
        <v>31025</v>
      </c>
      <c r="Q355" s="83" t="s">
        <v>1341</v>
      </c>
      <c r="R355" s="60" t="s">
        <v>285</v>
      </c>
      <c r="S355" s="84" t="s">
        <v>1341</v>
      </c>
      <c r="T355" s="60" t="s">
        <v>286</v>
      </c>
      <c r="U355" s="85" t="s">
        <v>1344</v>
      </c>
    </row>
    <row r="356" spans="1:21" x14ac:dyDescent="0.25">
      <c r="A356" s="77" t="s">
        <v>1324</v>
      </c>
      <c r="B356" s="61">
        <v>43546</v>
      </c>
      <c r="C356" s="79" t="s">
        <v>1325</v>
      </c>
      <c r="D356" s="74">
        <v>385000</v>
      </c>
      <c r="E356" s="74" t="s">
        <v>1327</v>
      </c>
      <c r="F356" s="55">
        <v>25</v>
      </c>
      <c r="G356" s="55" t="s">
        <v>1327</v>
      </c>
      <c r="H356" s="65">
        <v>997</v>
      </c>
      <c r="I356" s="80" t="s">
        <v>1327</v>
      </c>
      <c r="J356" s="55">
        <v>2</v>
      </c>
      <c r="K356" s="81" t="s">
        <v>1327</v>
      </c>
      <c r="L356" s="58">
        <v>2</v>
      </c>
      <c r="M356" s="58" t="s">
        <v>1339</v>
      </c>
      <c r="N356" s="58" t="s">
        <v>1335</v>
      </c>
      <c r="O356" s="82" t="s">
        <v>1341</v>
      </c>
      <c r="P356" s="63">
        <v>4407</v>
      </c>
      <c r="Q356" s="83" t="s">
        <v>1341</v>
      </c>
      <c r="R356" s="60" t="s">
        <v>287</v>
      </c>
      <c r="S356" s="84" t="s">
        <v>1341</v>
      </c>
      <c r="T356" s="60" t="s">
        <v>288</v>
      </c>
      <c r="U356" s="85" t="s">
        <v>1344</v>
      </c>
    </row>
    <row r="357" spans="1:21" x14ac:dyDescent="0.25">
      <c r="A357" s="77" t="s">
        <v>1324</v>
      </c>
      <c r="B357" s="61">
        <v>43549</v>
      </c>
      <c r="C357" s="79" t="s">
        <v>1325</v>
      </c>
      <c r="D357" s="74">
        <v>1900000</v>
      </c>
      <c r="E357" s="74" t="s">
        <v>1327</v>
      </c>
      <c r="F357" s="55">
        <v>101</v>
      </c>
      <c r="G357" s="55" t="s">
        <v>1327</v>
      </c>
      <c r="H357" s="65">
        <v>1590</v>
      </c>
      <c r="I357" s="80" t="s">
        <v>1327</v>
      </c>
      <c r="J357" s="55">
        <v>2</v>
      </c>
      <c r="K357" s="81" t="s">
        <v>1327</v>
      </c>
      <c r="L357" s="58">
        <v>2</v>
      </c>
      <c r="M357" s="58" t="s">
        <v>1339</v>
      </c>
      <c r="N357" s="58" t="s">
        <v>1335</v>
      </c>
      <c r="O357" s="82" t="s">
        <v>1341</v>
      </c>
      <c r="P357" s="63">
        <v>31</v>
      </c>
      <c r="Q357" s="83" t="s">
        <v>1341</v>
      </c>
      <c r="R357" s="60" t="s">
        <v>290</v>
      </c>
      <c r="S357" s="84" t="s">
        <v>1341</v>
      </c>
      <c r="T357" s="60" t="s">
        <v>291</v>
      </c>
      <c r="U357" s="85" t="s">
        <v>1344</v>
      </c>
    </row>
    <row r="358" spans="1:21" x14ac:dyDescent="0.25">
      <c r="A358" s="77" t="s">
        <v>1324</v>
      </c>
      <c r="B358" s="61">
        <v>43549</v>
      </c>
      <c r="C358" s="79" t="s">
        <v>1325</v>
      </c>
      <c r="D358" s="74">
        <v>343000</v>
      </c>
      <c r="E358" s="74" t="s">
        <v>1327</v>
      </c>
      <c r="F358" s="55">
        <v>14</v>
      </c>
      <c r="G358" s="55" t="s">
        <v>1327</v>
      </c>
      <c r="H358" s="65">
        <v>432</v>
      </c>
      <c r="I358" s="80" t="s">
        <v>1327</v>
      </c>
      <c r="J358" s="55">
        <v>2</v>
      </c>
      <c r="K358" s="81" t="s">
        <v>1327</v>
      </c>
      <c r="L358" s="58">
        <v>2</v>
      </c>
      <c r="M358" s="58" t="s">
        <v>1339</v>
      </c>
      <c r="N358" s="58" t="s">
        <v>1337</v>
      </c>
      <c r="O358" s="82" t="s">
        <v>1341</v>
      </c>
      <c r="P358" s="63">
        <v>1141</v>
      </c>
      <c r="Q358" s="83" t="s">
        <v>1341</v>
      </c>
      <c r="R358" s="60" t="s">
        <v>166</v>
      </c>
      <c r="S358" s="84" t="s">
        <v>1341</v>
      </c>
      <c r="T358" s="60" t="s">
        <v>292</v>
      </c>
      <c r="U358" s="85" t="s">
        <v>1344</v>
      </c>
    </row>
    <row r="359" spans="1:21" x14ac:dyDescent="0.25">
      <c r="A359" s="77" t="s">
        <v>1324</v>
      </c>
      <c r="B359" s="61">
        <v>43549</v>
      </c>
      <c r="C359" s="79" t="s">
        <v>1325</v>
      </c>
      <c r="D359" s="74">
        <v>0</v>
      </c>
      <c r="E359" s="74" t="s">
        <v>1327</v>
      </c>
      <c r="F359" s="55">
        <v>102</v>
      </c>
      <c r="G359" s="55" t="s">
        <v>1327</v>
      </c>
      <c r="H359" s="65">
        <f>10000*5611.2913</f>
        <v>56112913</v>
      </c>
      <c r="I359" s="80" t="s">
        <v>1327</v>
      </c>
      <c r="J359" s="55">
        <v>3</v>
      </c>
      <c r="K359" s="81" t="s">
        <v>1327</v>
      </c>
      <c r="L359" s="58">
        <v>1</v>
      </c>
      <c r="M359" s="58" t="s">
        <v>1339</v>
      </c>
      <c r="N359" s="58" t="s">
        <v>1335</v>
      </c>
      <c r="O359" s="82" t="s">
        <v>1341</v>
      </c>
      <c r="P359" s="63" t="s">
        <v>293</v>
      </c>
      <c r="Q359" s="83" t="s">
        <v>1341</v>
      </c>
      <c r="R359" s="60" t="s">
        <v>294</v>
      </c>
      <c r="S359" s="84" t="s">
        <v>1341</v>
      </c>
      <c r="T359" s="60" t="s">
        <v>295</v>
      </c>
      <c r="U359" s="85" t="s">
        <v>1344</v>
      </c>
    </row>
    <row r="360" spans="1:21" x14ac:dyDescent="0.25">
      <c r="A360" s="77" t="s">
        <v>1324</v>
      </c>
      <c r="B360" s="61">
        <v>43552</v>
      </c>
      <c r="C360" s="79" t="s">
        <v>1325</v>
      </c>
      <c r="D360" s="74">
        <v>0</v>
      </c>
      <c r="E360" s="74" t="s">
        <v>1327</v>
      </c>
      <c r="F360" s="55">
        <v>14</v>
      </c>
      <c r="G360" s="55" t="s">
        <v>1327</v>
      </c>
      <c r="H360" s="65">
        <v>1057</v>
      </c>
      <c r="I360" s="80" t="s">
        <v>1327</v>
      </c>
      <c r="J360" s="55">
        <v>2</v>
      </c>
      <c r="K360" s="81" t="s">
        <v>1327</v>
      </c>
      <c r="L360" s="58">
        <v>1</v>
      </c>
      <c r="M360" s="58" t="s">
        <v>1339</v>
      </c>
      <c r="N360" s="58" t="s">
        <v>1335</v>
      </c>
      <c r="O360" s="82" t="s">
        <v>1341</v>
      </c>
      <c r="P360" s="63">
        <v>10045</v>
      </c>
      <c r="Q360" s="83" t="s">
        <v>1341</v>
      </c>
      <c r="R360" s="60" t="s">
        <v>297</v>
      </c>
      <c r="S360" s="84" t="s">
        <v>1341</v>
      </c>
      <c r="T360" s="60" t="s">
        <v>298</v>
      </c>
      <c r="U360" s="85" t="s">
        <v>1344</v>
      </c>
    </row>
    <row r="361" spans="1:21" x14ac:dyDescent="0.25">
      <c r="A361" s="77" t="s">
        <v>1324</v>
      </c>
      <c r="B361" s="61">
        <v>43552</v>
      </c>
      <c r="C361" s="79" t="s">
        <v>1325</v>
      </c>
      <c r="D361" s="74">
        <v>335000</v>
      </c>
      <c r="E361" s="74" t="s">
        <v>1327</v>
      </c>
      <c r="F361" s="55">
        <v>95</v>
      </c>
      <c r="G361" s="55" t="s">
        <v>1327</v>
      </c>
      <c r="H361" s="65">
        <v>840</v>
      </c>
      <c r="I361" s="80" t="s">
        <v>1327</v>
      </c>
      <c r="J361" s="55">
        <v>2</v>
      </c>
      <c r="K361" s="81" t="s">
        <v>1327</v>
      </c>
      <c r="L361" s="58">
        <v>2</v>
      </c>
      <c r="M361" s="58" t="s">
        <v>1339</v>
      </c>
      <c r="N361" s="58" t="s">
        <v>1335</v>
      </c>
      <c r="O361" s="82" t="s">
        <v>1341</v>
      </c>
      <c r="P361" s="63">
        <v>1758</v>
      </c>
      <c r="Q361" s="83" t="s">
        <v>1341</v>
      </c>
      <c r="R361" s="60" t="s">
        <v>299</v>
      </c>
      <c r="S361" s="84" t="s">
        <v>1341</v>
      </c>
      <c r="T361" s="60" t="s">
        <v>300</v>
      </c>
      <c r="U361" s="85" t="s">
        <v>1344</v>
      </c>
    </row>
    <row r="362" spans="1:21" x14ac:dyDescent="0.25">
      <c r="A362" s="77" t="s">
        <v>1324</v>
      </c>
      <c r="B362" s="61">
        <v>43553</v>
      </c>
      <c r="C362" s="79" t="s">
        <v>1325</v>
      </c>
      <c r="D362" s="74">
        <v>0</v>
      </c>
      <c r="E362" s="74" t="s">
        <v>1327</v>
      </c>
      <c r="F362" s="55">
        <v>90</v>
      </c>
      <c r="G362" s="55" t="s">
        <v>1327</v>
      </c>
      <c r="H362" s="65">
        <v>3639</v>
      </c>
      <c r="I362" s="80" t="s">
        <v>1327</v>
      </c>
      <c r="J362" s="55">
        <v>2</v>
      </c>
      <c r="K362" s="81" t="s">
        <v>1327</v>
      </c>
      <c r="L362" s="58">
        <v>1</v>
      </c>
      <c r="M362" s="58" t="s">
        <v>1339</v>
      </c>
      <c r="N362" s="58" t="s">
        <v>1335</v>
      </c>
      <c r="O362" s="82" t="s">
        <v>1341</v>
      </c>
      <c r="P362" s="63">
        <v>28288</v>
      </c>
      <c r="Q362" s="83" t="s">
        <v>1341</v>
      </c>
      <c r="R362" s="60" t="s">
        <v>301</v>
      </c>
      <c r="S362" s="84" t="s">
        <v>1341</v>
      </c>
      <c r="T362" s="60" t="s">
        <v>302</v>
      </c>
      <c r="U362" s="85" t="s">
        <v>1344</v>
      </c>
    </row>
    <row r="363" spans="1:21" x14ac:dyDescent="0.25">
      <c r="A363" s="77" t="s">
        <v>1324</v>
      </c>
      <c r="B363" s="61">
        <v>43556</v>
      </c>
      <c r="C363" s="79" t="s">
        <v>1325</v>
      </c>
      <c r="D363" s="74">
        <v>467204</v>
      </c>
      <c r="E363" s="74" t="s">
        <v>1327</v>
      </c>
      <c r="F363" s="55">
        <v>4</v>
      </c>
      <c r="G363" s="55" t="s">
        <v>1327</v>
      </c>
      <c r="H363" s="65">
        <v>1160</v>
      </c>
      <c r="I363" s="80" t="s">
        <v>1327</v>
      </c>
      <c r="J363" s="55">
        <v>2</v>
      </c>
      <c r="K363" s="81" t="s">
        <v>1327</v>
      </c>
      <c r="L363" s="58">
        <v>2</v>
      </c>
      <c r="M363" s="58" t="s">
        <v>1339</v>
      </c>
      <c r="N363" s="58" t="s">
        <v>1335</v>
      </c>
      <c r="O363" s="82" t="s">
        <v>1341</v>
      </c>
      <c r="P363" s="63">
        <v>24443</v>
      </c>
      <c r="Q363" s="83" t="s">
        <v>1341</v>
      </c>
      <c r="R363" s="60" t="s">
        <v>303</v>
      </c>
      <c r="S363" s="84" t="s">
        <v>1341</v>
      </c>
      <c r="T363" s="60" t="s">
        <v>304</v>
      </c>
      <c r="U363" s="85" t="s">
        <v>1344</v>
      </c>
    </row>
    <row r="364" spans="1:21" x14ac:dyDescent="0.25">
      <c r="A364" s="77" t="s">
        <v>1324</v>
      </c>
      <c r="B364" s="61">
        <v>43556</v>
      </c>
      <c r="C364" s="79" t="s">
        <v>1325</v>
      </c>
      <c r="D364" s="74">
        <v>240000</v>
      </c>
      <c r="E364" s="74" t="s">
        <v>1327</v>
      </c>
      <c r="F364" s="55">
        <v>92</v>
      </c>
      <c r="G364" s="55" t="s">
        <v>1327</v>
      </c>
      <c r="H364" s="65">
        <v>890</v>
      </c>
      <c r="I364" s="80" t="s">
        <v>1327</v>
      </c>
      <c r="J364" s="55">
        <v>2</v>
      </c>
      <c r="K364" s="81" t="s">
        <v>1327</v>
      </c>
      <c r="L364" s="58">
        <v>2</v>
      </c>
      <c r="M364" s="58" t="s">
        <v>1339</v>
      </c>
      <c r="N364" s="58" t="s">
        <v>1335</v>
      </c>
      <c r="O364" s="82" t="s">
        <v>1341</v>
      </c>
      <c r="P364" s="63">
        <v>928</v>
      </c>
      <c r="Q364" s="83" t="s">
        <v>1341</v>
      </c>
      <c r="R364" s="60" t="s">
        <v>306</v>
      </c>
      <c r="S364" s="84" t="s">
        <v>1341</v>
      </c>
      <c r="T364" s="60" t="s">
        <v>305</v>
      </c>
      <c r="U364" s="85" t="s">
        <v>1344</v>
      </c>
    </row>
    <row r="365" spans="1:21" x14ac:dyDescent="0.25">
      <c r="A365" s="77" t="s">
        <v>1324</v>
      </c>
      <c r="B365" s="61">
        <v>43557</v>
      </c>
      <c r="C365" s="79" t="s">
        <v>1325</v>
      </c>
      <c r="D365" s="74">
        <v>360000</v>
      </c>
      <c r="E365" s="74" t="s">
        <v>1327</v>
      </c>
      <c r="F365" s="55">
        <v>4</v>
      </c>
      <c r="G365" s="55" t="s">
        <v>1327</v>
      </c>
      <c r="H365" s="65">
        <v>1035</v>
      </c>
      <c r="I365" s="80" t="s">
        <v>1327</v>
      </c>
      <c r="J365" s="55">
        <v>2</v>
      </c>
      <c r="K365" s="81" t="s">
        <v>1327</v>
      </c>
      <c r="L365" s="58">
        <v>2</v>
      </c>
      <c r="M365" s="58" t="s">
        <v>1339</v>
      </c>
      <c r="N365" s="58" t="s">
        <v>1335</v>
      </c>
      <c r="O365" s="82" t="s">
        <v>1341</v>
      </c>
      <c r="P365" s="63">
        <v>6065</v>
      </c>
      <c r="Q365" s="83" t="s">
        <v>1341</v>
      </c>
      <c r="R365" s="60" t="s">
        <v>307</v>
      </c>
      <c r="S365" s="84" t="s">
        <v>1341</v>
      </c>
      <c r="T365" s="60" t="s">
        <v>308</v>
      </c>
      <c r="U365" s="85" t="s">
        <v>1344</v>
      </c>
    </row>
    <row r="366" spans="1:21" x14ac:dyDescent="0.25">
      <c r="A366" s="77" t="s">
        <v>1324</v>
      </c>
      <c r="B366" s="61">
        <v>43557</v>
      </c>
      <c r="C366" s="79" t="s">
        <v>1325</v>
      </c>
      <c r="D366" s="74">
        <v>0</v>
      </c>
      <c r="E366" s="74" t="s">
        <v>1327</v>
      </c>
      <c r="F366" s="55">
        <v>90</v>
      </c>
      <c r="G366" s="55" t="s">
        <v>1327</v>
      </c>
      <c r="H366" s="65">
        <f>10000*5.8753</f>
        <v>58753</v>
      </c>
      <c r="I366" s="80" t="s">
        <v>1327</v>
      </c>
      <c r="J366" s="55">
        <v>3</v>
      </c>
      <c r="K366" s="81" t="s">
        <v>1327</v>
      </c>
      <c r="L366" s="58">
        <v>1</v>
      </c>
      <c r="M366" s="58" t="s">
        <v>1339</v>
      </c>
      <c r="N366" s="58" t="s">
        <v>1335</v>
      </c>
      <c r="O366" s="82" t="s">
        <v>1341</v>
      </c>
      <c r="P366" s="63" t="s">
        <v>309</v>
      </c>
      <c r="Q366" s="83" t="s">
        <v>1341</v>
      </c>
      <c r="R366" s="60" t="s">
        <v>301</v>
      </c>
      <c r="S366" s="84" t="s">
        <v>1341</v>
      </c>
      <c r="T366" s="60" t="s">
        <v>310</v>
      </c>
      <c r="U366" s="85" t="s">
        <v>1344</v>
      </c>
    </row>
    <row r="367" spans="1:21" x14ac:dyDescent="0.25">
      <c r="A367" s="77" t="s">
        <v>1324</v>
      </c>
      <c r="B367" s="61">
        <v>43563</v>
      </c>
      <c r="C367" s="79" t="s">
        <v>1325</v>
      </c>
      <c r="D367" s="74">
        <v>950000</v>
      </c>
      <c r="E367" s="74" t="s">
        <v>1327</v>
      </c>
      <c r="F367" s="55">
        <v>90</v>
      </c>
      <c r="G367" s="55" t="s">
        <v>1327</v>
      </c>
      <c r="H367" s="65">
        <v>1472</v>
      </c>
      <c r="I367" s="80" t="s">
        <v>1327</v>
      </c>
      <c r="J367" s="55">
        <v>2</v>
      </c>
      <c r="K367" s="81" t="s">
        <v>1327</v>
      </c>
      <c r="L367" s="58">
        <v>2</v>
      </c>
      <c r="M367" s="58" t="s">
        <v>1339</v>
      </c>
      <c r="N367" s="58" t="s">
        <v>1335</v>
      </c>
      <c r="O367" s="82" t="s">
        <v>1341</v>
      </c>
      <c r="P367" s="63">
        <v>3126</v>
      </c>
      <c r="Q367" s="83" t="s">
        <v>1341</v>
      </c>
      <c r="R367" s="60" t="s">
        <v>311</v>
      </c>
      <c r="S367" s="84" t="s">
        <v>1341</v>
      </c>
      <c r="T367" s="60" t="s">
        <v>312</v>
      </c>
      <c r="U367" s="85" t="s">
        <v>1344</v>
      </c>
    </row>
    <row r="368" spans="1:21" x14ac:dyDescent="0.25">
      <c r="A368" s="77" t="s">
        <v>1324</v>
      </c>
      <c r="B368" s="61">
        <v>43563</v>
      </c>
      <c r="C368" s="79" t="s">
        <v>1325</v>
      </c>
      <c r="D368" s="74">
        <v>450000</v>
      </c>
      <c r="E368" s="74" t="s">
        <v>1327</v>
      </c>
      <c r="F368" s="55">
        <v>90</v>
      </c>
      <c r="G368" s="55" t="s">
        <v>1327</v>
      </c>
      <c r="H368" s="65">
        <v>1114</v>
      </c>
      <c r="I368" s="80" t="s">
        <v>1327</v>
      </c>
      <c r="J368" s="55">
        <v>2</v>
      </c>
      <c r="K368" s="81" t="s">
        <v>1327</v>
      </c>
      <c r="L368" s="58">
        <v>2</v>
      </c>
      <c r="M368" s="58" t="s">
        <v>1339</v>
      </c>
      <c r="N368" s="58" t="s">
        <v>1335</v>
      </c>
      <c r="O368" s="82" t="s">
        <v>1341</v>
      </c>
      <c r="P368" s="63">
        <v>918</v>
      </c>
      <c r="Q368" s="83" t="s">
        <v>1341</v>
      </c>
      <c r="R368" s="60" t="s">
        <v>313</v>
      </c>
      <c r="S368" s="84" t="s">
        <v>1341</v>
      </c>
      <c r="T368" s="60" t="s">
        <v>314</v>
      </c>
      <c r="U368" s="85" t="s">
        <v>1344</v>
      </c>
    </row>
    <row r="369" spans="1:21" x14ac:dyDescent="0.25">
      <c r="A369" s="77" t="s">
        <v>1324</v>
      </c>
      <c r="B369" s="61">
        <v>43563</v>
      </c>
      <c r="C369" s="79" t="s">
        <v>1325</v>
      </c>
      <c r="D369" s="74">
        <v>480000</v>
      </c>
      <c r="E369" s="74" t="s">
        <v>1327</v>
      </c>
      <c r="F369" s="55">
        <v>90</v>
      </c>
      <c r="G369" s="55" t="s">
        <v>1327</v>
      </c>
      <c r="H369" s="65">
        <v>571</v>
      </c>
      <c r="I369" s="80" t="s">
        <v>1327</v>
      </c>
      <c r="J369" s="55">
        <v>2</v>
      </c>
      <c r="K369" s="81" t="s">
        <v>1327</v>
      </c>
      <c r="L369" s="58">
        <v>2</v>
      </c>
      <c r="M369" s="58" t="s">
        <v>1339</v>
      </c>
      <c r="N369" s="58" t="s">
        <v>1337</v>
      </c>
      <c r="O369" s="82" t="s">
        <v>1341</v>
      </c>
      <c r="P369" s="63">
        <v>19134</v>
      </c>
      <c r="Q369" s="83" t="s">
        <v>1341</v>
      </c>
      <c r="R369" s="60" t="s">
        <v>315</v>
      </c>
      <c r="S369" s="84" t="s">
        <v>1341</v>
      </c>
      <c r="T369" s="60" t="s">
        <v>316</v>
      </c>
      <c r="U369" s="85" t="s">
        <v>1344</v>
      </c>
    </row>
    <row r="370" spans="1:21" x14ac:dyDescent="0.25">
      <c r="A370" s="77" t="s">
        <v>1324</v>
      </c>
      <c r="B370" s="61">
        <v>43563</v>
      </c>
      <c r="C370" s="79" t="s">
        <v>1325</v>
      </c>
      <c r="D370" s="74">
        <v>390000</v>
      </c>
      <c r="E370" s="74" t="s">
        <v>1327</v>
      </c>
      <c r="F370" s="55">
        <v>90</v>
      </c>
      <c r="G370" s="55" t="s">
        <v>1327</v>
      </c>
      <c r="H370" s="65">
        <v>862</v>
      </c>
      <c r="I370" s="80" t="s">
        <v>1327</v>
      </c>
      <c r="J370" s="55">
        <v>2</v>
      </c>
      <c r="K370" s="81" t="s">
        <v>1327</v>
      </c>
      <c r="L370" s="58">
        <v>2</v>
      </c>
      <c r="M370" s="58" t="s">
        <v>1339</v>
      </c>
      <c r="N370" s="58" t="s">
        <v>1335</v>
      </c>
      <c r="O370" s="82" t="s">
        <v>1341</v>
      </c>
      <c r="P370" s="63">
        <v>9173</v>
      </c>
      <c r="Q370" s="83" t="s">
        <v>1341</v>
      </c>
      <c r="R370" s="60" t="s">
        <v>191</v>
      </c>
      <c r="S370" s="84" t="s">
        <v>1341</v>
      </c>
      <c r="T370" s="60" t="s">
        <v>317</v>
      </c>
      <c r="U370" s="85" t="s">
        <v>1344</v>
      </c>
    </row>
    <row r="371" spans="1:21" x14ac:dyDescent="0.25">
      <c r="A371" s="77" t="s">
        <v>1324</v>
      </c>
      <c r="B371" s="61">
        <v>43563</v>
      </c>
      <c r="C371" s="79" t="s">
        <v>1325</v>
      </c>
      <c r="D371" s="74">
        <v>352000</v>
      </c>
      <c r="E371" s="74" t="s">
        <v>1327</v>
      </c>
      <c r="F371" s="55">
        <v>14</v>
      </c>
      <c r="G371" s="55" t="s">
        <v>1327</v>
      </c>
      <c r="H371" s="65">
        <v>1103</v>
      </c>
      <c r="I371" s="80" t="s">
        <v>1327</v>
      </c>
      <c r="J371" s="55">
        <v>2</v>
      </c>
      <c r="K371" s="81" t="s">
        <v>1327</v>
      </c>
      <c r="L371" s="58">
        <v>2</v>
      </c>
      <c r="M371" s="58" t="s">
        <v>1339</v>
      </c>
      <c r="N371" s="58" t="s">
        <v>1335</v>
      </c>
      <c r="O371" s="82" t="s">
        <v>1341</v>
      </c>
      <c r="P371" s="63">
        <v>7386</v>
      </c>
      <c r="Q371" s="83" t="s">
        <v>1341</v>
      </c>
      <c r="R371" s="60" t="s">
        <v>191</v>
      </c>
      <c r="S371" s="84" t="s">
        <v>1341</v>
      </c>
      <c r="T371" s="60" t="s">
        <v>318</v>
      </c>
      <c r="U371" s="85" t="s">
        <v>1344</v>
      </c>
    </row>
    <row r="372" spans="1:21" x14ac:dyDescent="0.25">
      <c r="A372" s="77" t="s">
        <v>1324</v>
      </c>
      <c r="B372" s="61">
        <v>43564</v>
      </c>
      <c r="C372" s="79" t="s">
        <v>1325</v>
      </c>
      <c r="D372" s="74">
        <v>0</v>
      </c>
      <c r="E372" s="74" t="s">
        <v>1327</v>
      </c>
      <c r="F372" s="55">
        <v>103</v>
      </c>
      <c r="G372" s="55" t="s">
        <v>1327</v>
      </c>
      <c r="H372" s="65">
        <f>10000*8.9059</f>
        <v>89059.000000000015</v>
      </c>
      <c r="I372" s="80" t="s">
        <v>1327</v>
      </c>
      <c r="J372" s="55">
        <v>3</v>
      </c>
      <c r="K372" s="81" t="s">
        <v>1327</v>
      </c>
      <c r="L372" s="58">
        <v>1</v>
      </c>
      <c r="M372" s="58" t="s">
        <v>1339</v>
      </c>
      <c r="N372" s="58" t="s">
        <v>1335</v>
      </c>
      <c r="O372" s="82" t="s">
        <v>1341</v>
      </c>
      <c r="P372" s="63" t="s">
        <v>320</v>
      </c>
      <c r="Q372" s="83" t="s">
        <v>1341</v>
      </c>
      <c r="R372" s="60" t="s">
        <v>321</v>
      </c>
      <c r="S372" s="84" t="s">
        <v>1341</v>
      </c>
      <c r="T372" s="60" t="s">
        <v>322</v>
      </c>
      <c r="U372" s="85" t="s">
        <v>1344</v>
      </c>
    </row>
    <row r="373" spans="1:21" x14ac:dyDescent="0.25">
      <c r="A373" s="77" t="s">
        <v>1324</v>
      </c>
      <c r="B373" s="61">
        <v>43564</v>
      </c>
      <c r="C373" s="79" t="s">
        <v>1325</v>
      </c>
      <c r="D373" s="74">
        <v>830000</v>
      </c>
      <c r="E373" s="74" t="s">
        <v>1327</v>
      </c>
      <c r="F373" s="55">
        <v>4</v>
      </c>
      <c r="G373" s="55" t="s">
        <v>1327</v>
      </c>
      <c r="H373" s="65">
        <v>1810</v>
      </c>
      <c r="I373" s="80" t="s">
        <v>1327</v>
      </c>
      <c r="J373" s="55">
        <v>2</v>
      </c>
      <c r="K373" s="81" t="s">
        <v>1327</v>
      </c>
      <c r="L373" s="58">
        <v>2</v>
      </c>
      <c r="M373" s="58" t="s">
        <v>1339</v>
      </c>
      <c r="N373" s="58" t="s">
        <v>1335</v>
      </c>
      <c r="O373" s="82" t="s">
        <v>1341</v>
      </c>
      <c r="P373" s="63">
        <v>1043</v>
      </c>
      <c r="Q373" s="83" t="s">
        <v>1341</v>
      </c>
      <c r="R373" s="60" t="s">
        <v>323</v>
      </c>
      <c r="S373" s="84" t="s">
        <v>1341</v>
      </c>
      <c r="T373" s="60" t="s">
        <v>324</v>
      </c>
      <c r="U373" s="85" t="s">
        <v>1344</v>
      </c>
    </row>
    <row r="374" spans="1:21" x14ac:dyDescent="0.25">
      <c r="A374" s="77" t="s">
        <v>1324</v>
      </c>
      <c r="B374" s="61">
        <v>43566</v>
      </c>
      <c r="C374" s="79" t="s">
        <v>1325</v>
      </c>
      <c r="D374" s="74">
        <v>0</v>
      </c>
      <c r="E374" s="74" t="s">
        <v>1327</v>
      </c>
      <c r="F374" s="55">
        <v>90</v>
      </c>
      <c r="G374" s="55" t="s">
        <v>1327</v>
      </c>
      <c r="H374" s="62">
        <f>10000*13.5854</f>
        <v>135854</v>
      </c>
      <c r="I374" s="80" t="s">
        <v>1327</v>
      </c>
      <c r="J374" s="55">
        <v>3</v>
      </c>
      <c r="K374" s="81" t="s">
        <v>1327</v>
      </c>
      <c r="L374" s="58">
        <v>1</v>
      </c>
      <c r="M374" s="58" t="s">
        <v>1339</v>
      </c>
      <c r="N374" s="58" t="s">
        <v>1335</v>
      </c>
      <c r="O374" s="82" t="s">
        <v>1341</v>
      </c>
      <c r="P374" s="63" t="s">
        <v>325</v>
      </c>
      <c r="Q374" s="83" t="s">
        <v>1341</v>
      </c>
      <c r="R374" s="60" t="s">
        <v>191</v>
      </c>
      <c r="S374" s="84" t="s">
        <v>1341</v>
      </c>
      <c r="T374" s="60" t="s">
        <v>326</v>
      </c>
      <c r="U374" s="85" t="s">
        <v>1344</v>
      </c>
    </row>
    <row r="375" spans="1:21" x14ac:dyDescent="0.25">
      <c r="A375" s="77" t="s">
        <v>1324</v>
      </c>
      <c r="B375" s="61">
        <v>43571</v>
      </c>
      <c r="C375" s="79" t="s">
        <v>1325</v>
      </c>
      <c r="D375" s="74">
        <v>450000</v>
      </c>
      <c r="E375" s="74" t="s">
        <v>1327</v>
      </c>
      <c r="F375" s="55">
        <v>92</v>
      </c>
      <c r="G375" s="55" t="s">
        <v>1327</v>
      </c>
      <c r="H375" s="65">
        <v>628</v>
      </c>
      <c r="I375" s="80" t="s">
        <v>1327</v>
      </c>
      <c r="J375" s="55">
        <v>2</v>
      </c>
      <c r="K375" s="81" t="s">
        <v>1327</v>
      </c>
      <c r="L375" s="58">
        <v>2</v>
      </c>
      <c r="M375" s="58" t="s">
        <v>1339</v>
      </c>
      <c r="N375" s="58" t="s">
        <v>1336</v>
      </c>
      <c r="O375" s="82" t="s">
        <v>1341</v>
      </c>
      <c r="P375" s="63">
        <v>3121</v>
      </c>
      <c r="Q375" s="83" t="s">
        <v>1341</v>
      </c>
      <c r="R375" s="60" t="s">
        <v>327</v>
      </c>
      <c r="S375" s="84" t="s">
        <v>1341</v>
      </c>
      <c r="T375" s="60" t="s">
        <v>328</v>
      </c>
      <c r="U375" s="85" t="s">
        <v>1344</v>
      </c>
    </row>
    <row r="376" spans="1:21" x14ac:dyDescent="0.25">
      <c r="A376" s="77" t="s">
        <v>1324</v>
      </c>
      <c r="B376" s="61">
        <v>43571</v>
      </c>
      <c r="C376" s="79" t="s">
        <v>1325</v>
      </c>
      <c r="D376" s="74">
        <v>200000</v>
      </c>
      <c r="E376" s="74" t="s">
        <v>1327</v>
      </c>
      <c r="F376" s="55">
        <v>13</v>
      </c>
      <c r="G376" s="55" t="s">
        <v>1327</v>
      </c>
      <c r="H376" s="65">
        <v>2694</v>
      </c>
      <c r="I376" s="80" t="s">
        <v>1327</v>
      </c>
      <c r="J376" s="55">
        <v>2</v>
      </c>
      <c r="K376" s="81" t="s">
        <v>1327</v>
      </c>
      <c r="L376" s="58">
        <v>2</v>
      </c>
      <c r="M376" s="58" t="s">
        <v>1339</v>
      </c>
      <c r="N376" s="58" t="s">
        <v>1335</v>
      </c>
      <c r="O376" s="82" t="s">
        <v>1341</v>
      </c>
      <c r="P376" s="63">
        <v>8445</v>
      </c>
      <c r="Q376" s="83" t="s">
        <v>1341</v>
      </c>
      <c r="R376" s="60" t="s">
        <v>329</v>
      </c>
      <c r="S376" s="84" t="s">
        <v>1341</v>
      </c>
      <c r="T376" s="60" t="s">
        <v>330</v>
      </c>
      <c r="U376" s="85" t="s">
        <v>1344</v>
      </c>
    </row>
    <row r="377" spans="1:21" x14ac:dyDescent="0.25">
      <c r="A377" s="77" t="s">
        <v>1324</v>
      </c>
      <c r="B377" s="61">
        <v>43578</v>
      </c>
      <c r="C377" s="79" t="s">
        <v>1325</v>
      </c>
      <c r="D377" s="74">
        <v>620000</v>
      </c>
      <c r="E377" s="74" t="s">
        <v>1327</v>
      </c>
      <c r="F377" s="55">
        <v>25</v>
      </c>
      <c r="G377" s="55" t="s">
        <v>1327</v>
      </c>
      <c r="H377" s="65">
        <v>903</v>
      </c>
      <c r="I377" s="80" t="s">
        <v>1327</v>
      </c>
      <c r="J377" s="55">
        <v>2</v>
      </c>
      <c r="K377" s="81" t="s">
        <v>1327</v>
      </c>
      <c r="L377" s="58">
        <v>2</v>
      </c>
      <c r="M377" s="58" t="s">
        <v>1339</v>
      </c>
      <c r="N377" s="58" t="s">
        <v>1335</v>
      </c>
      <c r="O377" s="82" t="s">
        <v>1341</v>
      </c>
      <c r="P377" s="63">
        <v>3726</v>
      </c>
      <c r="Q377" s="83" t="s">
        <v>1341</v>
      </c>
      <c r="R377" s="60" t="s">
        <v>191</v>
      </c>
      <c r="S377" s="84" t="s">
        <v>1341</v>
      </c>
      <c r="T377" s="60" t="s">
        <v>331</v>
      </c>
      <c r="U377" s="85" t="s">
        <v>1344</v>
      </c>
    </row>
    <row r="378" spans="1:21" x14ac:dyDescent="0.25">
      <c r="A378" s="77" t="s">
        <v>1324</v>
      </c>
      <c r="B378" s="61">
        <v>43578</v>
      </c>
      <c r="C378" s="79" t="s">
        <v>1325</v>
      </c>
      <c r="D378" s="74">
        <v>150000</v>
      </c>
      <c r="E378" s="74" t="s">
        <v>1327</v>
      </c>
      <c r="F378" s="55">
        <v>15</v>
      </c>
      <c r="G378" s="55" t="s">
        <v>1327</v>
      </c>
      <c r="H378" s="65">
        <v>1098</v>
      </c>
      <c r="I378" s="80" t="s">
        <v>1327</v>
      </c>
      <c r="J378" s="55">
        <v>2</v>
      </c>
      <c r="K378" s="81" t="s">
        <v>1327</v>
      </c>
      <c r="L378" s="58">
        <v>2</v>
      </c>
      <c r="M378" s="58" t="s">
        <v>1339</v>
      </c>
      <c r="N378" s="58" t="s">
        <v>1335</v>
      </c>
      <c r="O378" s="82" t="s">
        <v>1341</v>
      </c>
      <c r="P378" s="63">
        <v>1445</v>
      </c>
      <c r="Q378" s="83" t="s">
        <v>1341</v>
      </c>
      <c r="R378" s="60" t="s">
        <v>332</v>
      </c>
      <c r="S378" s="84" t="s">
        <v>1341</v>
      </c>
      <c r="T378" s="60" t="s">
        <v>333</v>
      </c>
      <c r="U378" s="85" t="s">
        <v>1344</v>
      </c>
    </row>
    <row r="379" spans="1:21" x14ac:dyDescent="0.25">
      <c r="A379" s="77" t="s">
        <v>1324</v>
      </c>
      <c r="B379" s="61">
        <v>43578</v>
      </c>
      <c r="C379" s="79" t="s">
        <v>1325</v>
      </c>
      <c r="D379" s="74">
        <v>200000</v>
      </c>
      <c r="E379" s="74" t="s">
        <v>1327</v>
      </c>
      <c r="F379" s="55">
        <v>90</v>
      </c>
      <c r="G379" s="55" t="s">
        <v>1327</v>
      </c>
      <c r="H379" s="65">
        <v>1754</v>
      </c>
      <c r="I379" s="80" t="s">
        <v>1327</v>
      </c>
      <c r="J379" s="55">
        <v>2</v>
      </c>
      <c r="K379" s="81" t="s">
        <v>1327</v>
      </c>
      <c r="L379" s="58">
        <v>2</v>
      </c>
      <c r="M379" s="58" t="s">
        <v>1339</v>
      </c>
      <c r="N379" s="58" t="s">
        <v>1335</v>
      </c>
      <c r="O379" s="82" t="s">
        <v>1341</v>
      </c>
      <c r="P379" s="63">
        <v>37940</v>
      </c>
      <c r="Q379" s="83" t="s">
        <v>1341</v>
      </c>
      <c r="R379" s="60" t="s">
        <v>334</v>
      </c>
      <c r="S379" s="84" t="s">
        <v>1341</v>
      </c>
      <c r="T379" s="60" t="s">
        <v>335</v>
      </c>
      <c r="U379" s="85" t="s">
        <v>1344</v>
      </c>
    </row>
    <row r="380" spans="1:21" x14ac:dyDescent="0.25">
      <c r="A380" s="77" t="s">
        <v>1324</v>
      </c>
      <c r="B380" s="61">
        <v>43578</v>
      </c>
      <c r="C380" s="79" t="s">
        <v>1325</v>
      </c>
      <c r="D380" s="74">
        <v>300000</v>
      </c>
      <c r="E380" s="74" t="s">
        <v>1327</v>
      </c>
      <c r="F380" s="55">
        <v>90</v>
      </c>
      <c r="G380" s="55" t="s">
        <v>1327</v>
      </c>
      <c r="H380" s="65">
        <v>1488</v>
      </c>
      <c r="I380" s="80" t="s">
        <v>1327</v>
      </c>
      <c r="J380" s="55">
        <v>2</v>
      </c>
      <c r="K380" s="81" t="s">
        <v>1327</v>
      </c>
      <c r="L380" s="58">
        <v>2</v>
      </c>
      <c r="M380" s="58" t="s">
        <v>1339</v>
      </c>
      <c r="N380" s="58" t="s">
        <v>1335</v>
      </c>
      <c r="O380" s="82" t="s">
        <v>1341</v>
      </c>
      <c r="P380" s="63">
        <v>37667</v>
      </c>
      <c r="Q380" s="83" t="s">
        <v>1341</v>
      </c>
      <c r="R380" s="60" t="s">
        <v>334</v>
      </c>
      <c r="S380" s="84" t="s">
        <v>1341</v>
      </c>
      <c r="T380" s="60" t="s">
        <v>335</v>
      </c>
      <c r="U380" s="85" t="s">
        <v>1344</v>
      </c>
    </row>
    <row r="381" spans="1:21" x14ac:dyDescent="0.25">
      <c r="A381" s="77" t="s">
        <v>1324</v>
      </c>
      <c r="B381" s="61">
        <v>43578</v>
      </c>
      <c r="C381" s="79" t="s">
        <v>1325</v>
      </c>
      <c r="D381" s="74">
        <v>200000</v>
      </c>
      <c r="E381" s="74" t="s">
        <v>1327</v>
      </c>
      <c r="F381" s="55">
        <v>13</v>
      </c>
      <c r="G381" s="55" t="s">
        <v>1327</v>
      </c>
      <c r="H381" s="65">
        <v>1646</v>
      </c>
      <c r="I381" s="80" t="s">
        <v>1327</v>
      </c>
      <c r="J381" s="55">
        <v>2</v>
      </c>
      <c r="K381" s="81" t="s">
        <v>1327</v>
      </c>
      <c r="L381" s="58">
        <v>2</v>
      </c>
      <c r="M381" s="58" t="s">
        <v>1339</v>
      </c>
      <c r="N381" s="58" t="s">
        <v>1335</v>
      </c>
      <c r="O381" s="82" t="s">
        <v>1341</v>
      </c>
      <c r="P381" s="63">
        <v>33141</v>
      </c>
      <c r="Q381" s="83" t="s">
        <v>1341</v>
      </c>
      <c r="R381" s="60" t="s">
        <v>336</v>
      </c>
      <c r="S381" s="84" t="s">
        <v>1341</v>
      </c>
      <c r="T381" s="60" t="s">
        <v>337</v>
      </c>
      <c r="U381" s="85" t="s">
        <v>1344</v>
      </c>
    </row>
    <row r="382" spans="1:21" x14ac:dyDescent="0.25">
      <c r="A382" s="77" t="s">
        <v>1324</v>
      </c>
      <c r="B382" s="61">
        <v>43579</v>
      </c>
      <c r="C382" s="79" t="s">
        <v>1325</v>
      </c>
      <c r="D382" s="74">
        <v>250000</v>
      </c>
      <c r="E382" s="74" t="s">
        <v>1327</v>
      </c>
      <c r="F382" s="55">
        <v>14</v>
      </c>
      <c r="G382" s="55" t="s">
        <v>1327</v>
      </c>
      <c r="H382" s="65">
        <v>1444</v>
      </c>
      <c r="I382" s="80" t="s">
        <v>1327</v>
      </c>
      <c r="J382" s="55">
        <v>2</v>
      </c>
      <c r="K382" s="81" t="s">
        <v>1327</v>
      </c>
      <c r="L382" s="58">
        <v>2</v>
      </c>
      <c r="M382" s="58" t="s">
        <v>1339</v>
      </c>
      <c r="N382" s="58" t="s">
        <v>1335</v>
      </c>
      <c r="O382" s="82" t="s">
        <v>1341</v>
      </c>
      <c r="P382" s="63">
        <v>8759</v>
      </c>
      <c r="Q382" s="83" t="s">
        <v>1341</v>
      </c>
      <c r="R382" s="60" t="s">
        <v>338</v>
      </c>
      <c r="S382" s="84" t="s">
        <v>1341</v>
      </c>
      <c r="T382" s="60" t="s">
        <v>339</v>
      </c>
      <c r="U382" s="85" t="s">
        <v>1344</v>
      </c>
    </row>
    <row r="383" spans="1:21" x14ac:dyDescent="0.25">
      <c r="A383" s="77" t="s">
        <v>1324</v>
      </c>
      <c r="B383" s="61">
        <v>43579</v>
      </c>
      <c r="C383" s="79" t="s">
        <v>1325</v>
      </c>
      <c r="D383" s="74">
        <v>200000</v>
      </c>
      <c r="E383" s="74" t="s">
        <v>1327</v>
      </c>
      <c r="F383" s="55">
        <v>25</v>
      </c>
      <c r="G383" s="55" t="s">
        <v>1327</v>
      </c>
      <c r="H383" s="65">
        <v>951</v>
      </c>
      <c r="I383" s="80" t="s">
        <v>1327</v>
      </c>
      <c r="J383" s="55">
        <v>2</v>
      </c>
      <c r="K383" s="81" t="s">
        <v>1327</v>
      </c>
      <c r="L383" s="58">
        <v>2</v>
      </c>
      <c r="M383" s="58" t="s">
        <v>1339</v>
      </c>
      <c r="N383" s="58" t="s">
        <v>1335</v>
      </c>
      <c r="O383" s="82" t="s">
        <v>1341</v>
      </c>
      <c r="P383" s="63">
        <v>8434</v>
      </c>
      <c r="Q383" s="83" t="s">
        <v>1341</v>
      </c>
      <c r="R383" s="60" t="s">
        <v>340</v>
      </c>
      <c r="S383" s="84" t="s">
        <v>1341</v>
      </c>
      <c r="T383" s="60" t="s">
        <v>341</v>
      </c>
      <c r="U383" s="85" t="s">
        <v>1344</v>
      </c>
    </row>
    <row r="384" spans="1:21" x14ac:dyDescent="0.25">
      <c r="A384" s="77" t="s">
        <v>1324</v>
      </c>
      <c r="B384" s="61">
        <v>43581</v>
      </c>
      <c r="C384" s="79" t="s">
        <v>1325</v>
      </c>
      <c r="D384" s="74">
        <v>4700000</v>
      </c>
      <c r="E384" s="74" t="s">
        <v>1327</v>
      </c>
      <c r="F384" s="55">
        <v>48</v>
      </c>
      <c r="G384" s="55" t="s">
        <v>1327</v>
      </c>
      <c r="H384" s="62">
        <f>10000*3614.663</f>
        <v>36146630</v>
      </c>
      <c r="I384" s="80" t="s">
        <v>1327</v>
      </c>
      <c r="J384" s="55">
        <v>3</v>
      </c>
      <c r="K384" s="81" t="s">
        <v>1327</v>
      </c>
      <c r="L384" s="58">
        <v>2</v>
      </c>
      <c r="M384" s="58" t="s">
        <v>1339</v>
      </c>
      <c r="N384" s="58" t="s">
        <v>1335</v>
      </c>
      <c r="O384" s="82" t="s">
        <v>1341</v>
      </c>
      <c r="P384" s="63" t="s">
        <v>342</v>
      </c>
      <c r="Q384" s="83" t="s">
        <v>1341</v>
      </c>
      <c r="R384" s="60" t="s">
        <v>343</v>
      </c>
      <c r="S384" s="84" t="s">
        <v>1341</v>
      </c>
      <c r="T384" s="60" t="s">
        <v>344</v>
      </c>
      <c r="U384" s="85" t="s">
        <v>1344</v>
      </c>
    </row>
    <row r="385" spans="1:21" x14ac:dyDescent="0.25">
      <c r="A385" s="77" t="s">
        <v>1324</v>
      </c>
      <c r="B385" s="61">
        <v>43584</v>
      </c>
      <c r="C385" s="79" t="s">
        <v>1325</v>
      </c>
      <c r="D385" s="74">
        <v>550000</v>
      </c>
      <c r="E385" s="74" t="s">
        <v>1327</v>
      </c>
      <c r="F385" s="55">
        <v>104</v>
      </c>
      <c r="G385" s="55" t="s">
        <v>1327</v>
      </c>
      <c r="H385" s="62">
        <f>10000*45.0411</f>
        <v>450411</v>
      </c>
      <c r="I385" s="80" t="s">
        <v>1327</v>
      </c>
      <c r="J385" s="55">
        <v>3</v>
      </c>
      <c r="K385" s="81" t="s">
        <v>1327</v>
      </c>
      <c r="L385" s="58">
        <v>2</v>
      </c>
      <c r="M385" s="58" t="s">
        <v>1339</v>
      </c>
      <c r="N385" s="58" t="s">
        <v>1335</v>
      </c>
      <c r="O385" s="82" t="s">
        <v>1341</v>
      </c>
      <c r="P385" s="63">
        <v>15</v>
      </c>
      <c r="Q385" s="83" t="s">
        <v>1341</v>
      </c>
      <c r="R385" s="60" t="s">
        <v>345</v>
      </c>
      <c r="S385" s="84" t="s">
        <v>1341</v>
      </c>
      <c r="T385" s="60" t="s">
        <v>346</v>
      </c>
      <c r="U385" s="85" t="s">
        <v>1344</v>
      </c>
    </row>
    <row r="386" spans="1:21" x14ac:dyDescent="0.25">
      <c r="A386" s="77" t="s">
        <v>1324</v>
      </c>
      <c r="B386" s="61">
        <v>43585</v>
      </c>
      <c r="C386" s="79" t="s">
        <v>1325</v>
      </c>
      <c r="D386" s="74">
        <v>260000</v>
      </c>
      <c r="E386" s="74" t="s">
        <v>1327</v>
      </c>
      <c r="F386" s="55">
        <v>105</v>
      </c>
      <c r="G386" s="55" t="s">
        <v>1327</v>
      </c>
      <c r="H386" s="65">
        <v>908</v>
      </c>
      <c r="I386" s="80" t="s">
        <v>1327</v>
      </c>
      <c r="J386" s="55">
        <v>2</v>
      </c>
      <c r="K386" s="81" t="s">
        <v>1327</v>
      </c>
      <c r="L386" s="58">
        <v>2</v>
      </c>
      <c r="M386" s="58" t="s">
        <v>1339</v>
      </c>
      <c r="N386" s="58" t="s">
        <v>1335</v>
      </c>
      <c r="O386" s="82" t="s">
        <v>1341</v>
      </c>
      <c r="P386" s="63">
        <v>34</v>
      </c>
      <c r="Q386" s="83" t="s">
        <v>1341</v>
      </c>
      <c r="R386" s="60" t="s">
        <v>349</v>
      </c>
      <c r="S386" s="84" t="s">
        <v>1341</v>
      </c>
      <c r="T386" s="60" t="s">
        <v>350</v>
      </c>
      <c r="U386" s="85" t="s">
        <v>1344</v>
      </c>
    </row>
    <row r="387" spans="1:21" x14ac:dyDescent="0.25">
      <c r="A387" s="77" t="s">
        <v>1324</v>
      </c>
      <c r="B387" s="61">
        <v>43585</v>
      </c>
      <c r="C387" s="79" t="s">
        <v>1325</v>
      </c>
      <c r="D387" s="74">
        <v>0</v>
      </c>
      <c r="E387" s="74" t="s">
        <v>1327</v>
      </c>
      <c r="F387" s="55">
        <v>106</v>
      </c>
      <c r="G387" s="55" t="s">
        <v>1327</v>
      </c>
      <c r="H387" s="62">
        <f>10000*15.4445</f>
        <v>154445</v>
      </c>
      <c r="I387" s="80" t="s">
        <v>1327</v>
      </c>
      <c r="J387" s="55">
        <v>3</v>
      </c>
      <c r="K387" s="81" t="s">
        <v>1327</v>
      </c>
      <c r="L387" s="58">
        <v>1</v>
      </c>
      <c r="M387" s="58" t="s">
        <v>1339</v>
      </c>
      <c r="N387" s="58" t="s">
        <v>1335</v>
      </c>
      <c r="O387" s="82" t="s">
        <v>1341</v>
      </c>
      <c r="P387" s="63" t="s">
        <v>351</v>
      </c>
      <c r="Q387" s="83" t="s">
        <v>1341</v>
      </c>
      <c r="R387" s="60" t="s">
        <v>352</v>
      </c>
      <c r="S387" s="84" t="s">
        <v>1341</v>
      </c>
      <c r="T387" s="60" t="s">
        <v>353</v>
      </c>
      <c r="U387" s="85" t="s">
        <v>1344</v>
      </c>
    </row>
    <row r="388" spans="1:21" x14ac:dyDescent="0.25">
      <c r="A388" s="77" t="s">
        <v>1324</v>
      </c>
      <c r="B388" s="61">
        <v>43587</v>
      </c>
      <c r="C388" s="79" t="s">
        <v>1325</v>
      </c>
      <c r="D388" s="74">
        <v>230000</v>
      </c>
      <c r="E388" s="74" t="s">
        <v>1327</v>
      </c>
      <c r="F388" s="55">
        <v>28</v>
      </c>
      <c r="G388" s="55" t="s">
        <v>1327</v>
      </c>
      <c r="H388" s="65">
        <v>1288</v>
      </c>
      <c r="I388" s="80" t="s">
        <v>1327</v>
      </c>
      <c r="J388" s="55">
        <v>2</v>
      </c>
      <c r="K388" s="81" t="s">
        <v>1327</v>
      </c>
      <c r="L388" s="58">
        <v>2</v>
      </c>
      <c r="M388" s="58" t="s">
        <v>1339</v>
      </c>
      <c r="N388" s="58" t="s">
        <v>1335</v>
      </c>
      <c r="O388" s="82" t="s">
        <v>1341</v>
      </c>
      <c r="P388" s="63">
        <v>4662</v>
      </c>
      <c r="Q388" s="83" t="s">
        <v>1341</v>
      </c>
      <c r="R388" s="60" t="s">
        <v>354</v>
      </c>
      <c r="S388" s="84" t="s">
        <v>1341</v>
      </c>
      <c r="T388" s="60" t="s">
        <v>355</v>
      </c>
      <c r="U388" s="85" t="s">
        <v>1344</v>
      </c>
    </row>
    <row r="389" spans="1:21" x14ac:dyDescent="0.25">
      <c r="A389" s="77" t="s">
        <v>1324</v>
      </c>
      <c r="B389" s="61">
        <v>43587</v>
      </c>
      <c r="C389" s="79" t="s">
        <v>1325</v>
      </c>
      <c r="D389" s="74">
        <v>350000</v>
      </c>
      <c r="E389" s="74" t="s">
        <v>1327</v>
      </c>
      <c r="F389" s="55">
        <v>95</v>
      </c>
      <c r="G389" s="55" t="s">
        <v>1327</v>
      </c>
      <c r="H389" s="65">
        <v>920</v>
      </c>
      <c r="I389" s="80" t="s">
        <v>1327</v>
      </c>
      <c r="J389" s="55">
        <v>2</v>
      </c>
      <c r="K389" s="81" t="s">
        <v>1327</v>
      </c>
      <c r="L389" s="58">
        <v>2</v>
      </c>
      <c r="M389" s="58" t="s">
        <v>1339</v>
      </c>
      <c r="N389" s="58" t="s">
        <v>1335</v>
      </c>
      <c r="O389" s="82" t="s">
        <v>1341</v>
      </c>
      <c r="P389" s="63">
        <v>1371</v>
      </c>
      <c r="Q389" s="83" t="s">
        <v>1341</v>
      </c>
      <c r="R389" s="60" t="s">
        <v>356</v>
      </c>
      <c r="S389" s="84" t="s">
        <v>1341</v>
      </c>
      <c r="T389" s="60" t="s">
        <v>357</v>
      </c>
      <c r="U389" s="85" t="s">
        <v>1344</v>
      </c>
    </row>
    <row r="390" spans="1:21" x14ac:dyDescent="0.25">
      <c r="A390" s="77" t="s">
        <v>1324</v>
      </c>
      <c r="B390" s="61">
        <v>43587</v>
      </c>
      <c r="C390" s="79" t="s">
        <v>1325</v>
      </c>
      <c r="D390" s="74">
        <v>425000</v>
      </c>
      <c r="E390" s="74" t="s">
        <v>1327</v>
      </c>
      <c r="F390" s="55">
        <v>14</v>
      </c>
      <c r="G390" s="55" t="s">
        <v>1327</v>
      </c>
      <c r="H390" s="65">
        <v>3600</v>
      </c>
      <c r="I390" s="80" t="s">
        <v>1327</v>
      </c>
      <c r="J390" s="55">
        <v>2</v>
      </c>
      <c r="K390" s="81" t="s">
        <v>1327</v>
      </c>
      <c r="L390" s="58">
        <v>2</v>
      </c>
      <c r="M390" s="58" t="s">
        <v>1339</v>
      </c>
      <c r="N390" s="58" t="s">
        <v>1335</v>
      </c>
      <c r="O390" s="82" t="s">
        <v>1341</v>
      </c>
      <c r="P390" s="63">
        <v>322</v>
      </c>
      <c r="Q390" s="83" t="s">
        <v>1341</v>
      </c>
      <c r="R390" s="60" t="s">
        <v>358</v>
      </c>
      <c r="S390" s="84" t="s">
        <v>1341</v>
      </c>
      <c r="T390" s="60" t="s">
        <v>359</v>
      </c>
      <c r="U390" s="85" t="s">
        <v>1344</v>
      </c>
    </row>
    <row r="391" spans="1:21" x14ac:dyDescent="0.25">
      <c r="A391" s="77" t="s">
        <v>1324</v>
      </c>
      <c r="B391" s="61">
        <v>43587</v>
      </c>
      <c r="C391" s="79" t="s">
        <v>1325</v>
      </c>
      <c r="D391" s="74">
        <v>570000</v>
      </c>
      <c r="E391" s="74" t="s">
        <v>1327</v>
      </c>
      <c r="F391" s="55">
        <v>90</v>
      </c>
      <c r="G391" s="55" t="s">
        <v>1327</v>
      </c>
      <c r="H391" s="65">
        <v>602</v>
      </c>
      <c r="I391" s="80" t="s">
        <v>1327</v>
      </c>
      <c r="J391" s="55">
        <v>2</v>
      </c>
      <c r="K391" s="81" t="s">
        <v>1327</v>
      </c>
      <c r="L391" s="58">
        <v>2</v>
      </c>
      <c r="M391" s="58" t="s">
        <v>1339</v>
      </c>
      <c r="N391" s="58" t="s">
        <v>1336</v>
      </c>
      <c r="O391" s="82" t="s">
        <v>1341</v>
      </c>
      <c r="P391" s="63">
        <v>43426</v>
      </c>
      <c r="Q391" s="83" t="s">
        <v>1341</v>
      </c>
      <c r="R391" s="60" t="s">
        <v>360</v>
      </c>
      <c r="S391" s="84" t="s">
        <v>1341</v>
      </c>
      <c r="T391" s="60" t="s">
        <v>361</v>
      </c>
      <c r="U391" s="85" t="s">
        <v>1344</v>
      </c>
    </row>
    <row r="392" spans="1:21" x14ac:dyDescent="0.25">
      <c r="A392" s="77" t="s">
        <v>1324</v>
      </c>
      <c r="B392" s="61">
        <v>43594</v>
      </c>
      <c r="C392" s="79" t="s">
        <v>1325</v>
      </c>
      <c r="D392" s="74">
        <v>220000</v>
      </c>
      <c r="E392" s="74" t="s">
        <v>1327</v>
      </c>
      <c r="F392" s="55">
        <v>4</v>
      </c>
      <c r="G392" s="55" t="s">
        <v>1327</v>
      </c>
      <c r="H392" s="65">
        <v>790</v>
      </c>
      <c r="I392" s="80" t="s">
        <v>1327</v>
      </c>
      <c r="J392" s="55">
        <v>2</v>
      </c>
      <c r="K392" s="81" t="s">
        <v>1327</v>
      </c>
      <c r="L392" s="58">
        <v>2</v>
      </c>
      <c r="M392" s="58" t="s">
        <v>1339</v>
      </c>
      <c r="N392" s="58" t="s">
        <v>1336</v>
      </c>
      <c r="O392" s="82" t="s">
        <v>1341</v>
      </c>
      <c r="P392" s="63">
        <v>8994</v>
      </c>
      <c r="Q392" s="83" t="s">
        <v>1341</v>
      </c>
      <c r="R392" s="60" t="s">
        <v>362</v>
      </c>
      <c r="S392" s="84" t="s">
        <v>1341</v>
      </c>
      <c r="T392" s="60" t="s">
        <v>363</v>
      </c>
      <c r="U392" s="85" t="s">
        <v>1344</v>
      </c>
    </row>
    <row r="393" spans="1:21" x14ac:dyDescent="0.25">
      <c r="A393" s="77" t="s">
        <v>1324</v>
      </c>
      <c r="B393" s="61">
        <v>43594</v>
      </c>
      <c r="C393" s="79" t="s">
        <v>1325</v>
      </c>
      <c r="D393" s="74">
        <v>82000</v>
      </c>
      <c r="E393" s="74" t="s">
        <v>1327</v>
      </c>
      <c r="F393" s="55">
        <v>90</v>
      </c>
      <c r="G393" s="55" t="s">
        <v>1327</v>
      </c>
      <c r="H393" s="65">
        <v>9844</v>
      </c>
      <c r="I393" s="80" t="s">
        <v>1327</v>
      </c>
      <c r="J393" s="55">
        <v>2</v>
      </c>
      <c r="K393" s="81" t="s">
        <v>1327</v>
      </c>
      <c r="L393" s="58">
        <v>2</v>
      </c>
      <c r="M393" s="58" t="s">
        <v>1339</v>
      </c>
      <c r="N393" s="58" t="s">
        <v>1335</v>
      </c>
      <c r="O393" s="82" t="s">
        <v>1341</v>
      </c>
      <c r="P393" s="63" t="s">
        <v>364</v>
      </c>
      <c r="Q393" s="83" t="s">
        <v>1341</v>
      </c>
      <c r="R393" s="60" t="s">
        <v>365</v>
      </c>
      <c r="S393" s="84" t="s">
        <v>1341</v>
      </c>
      <c r="T393" s="60" t="s">
        <v>366</v>
      </c>
      <c r="U393" s="85" t="s">
        <v>1344</v>
      </c>
    </row>
    <row r="394" spans="1:21" x14ac:dyDescent="0.25">
      <c r="A394" s="77" t="s">
        <v>1324</v>
      </c>
      <c r="B394" s="61">
        <v>43594</v>
      </c>
      <c r="C394" s="79" t="s">
        <v>1325</v>
      </c>
      <c r="D394" s="74">
        <v>200000</v>
      </c>
      <c r="E394" s="74" t="s">
        <v>1327</v>
      </c>
      <c r="F394" s="55">
        <v>92</v>
      </c>
      <c r="G394" s="55" t="s">
        <v>1327</v>
      </c>
      <c r="H394" s="65">
        <v>800</v>
      </c>
      <c r="I394" s="80" t="s">
        <v>1327</v>
      </c>
      <c r="J394" s="55">
        <v>2</v>
      </c>
      <c r="K394" s="81" t="s">
        <v>1327</v>
      </c>
      <c r="L394" s="58">
        <v>2</v>
      </c>
      <c r="M394" s="58" t="s">
        <v>1339</v>
      </c>
      <c r="N394" s="58" t="s">
        <v>1336</v>
      </c>
      <c r="O394" s="82" t="s">
        <v>1341</v>
      </c>
      <c r="P394" s="63">
        <v>33</v>
      </c>
      <c r="Q394" s="83" t="s">
        <v>1341</v>
      </c>
      <c r="R394" s="60" t="s">
        <v>367</v>
      </c>
      <c r="S394" s="84" t="s">
        <v>1341</v>
      </c>
      <c r="T394" s="60" t="s">
        <v>368</v>
      </c>
      <c r="U394" s="85" t="s">
        <v>1344</v>
      </c>
    </row>
    <row r="395" spans="1:21" x14ac:dyDescent="0.25">
      <c r="A395" s="77" t="s">
        <v>1324</v>
      </c>
      <c r="B395" s="61">
        <v>43594</v>
      </c>
      <c r="C395" s="79" t="s">
        <v>1325</v>
      </c>
      <c r="D395" s="74">
        <v>140000</v>
      </c>
      <c r="E395" s="74" t="s">
        <v>1327</v>
      </c>
      <c r="F395" s="55">
        <v>14</v>
      </c>
      <c r="G395" s="55" t="s">
        <v>1327</v>
      </c>
      <c r="H395" s="65">
        <v>796</v>
      </c>
      <c r="I395" s="80" t="s">
        <v>1327</v>
      </c>
      <c r="J395" s="55">
        <v>2</v>
      </c>
      <c r="K395" s="81" t="s">
        <v>1327</v>
      </c>
      <c r="L395" s="58">
        <v>2</v>
      </c>
      <c r="M395" s="58" t="s">
        <v>1339</v>
      </c>
      <c r="N395" s="58" t="s">
        <v>1336</v>
      </c>
      <c r="O395" s="82" t="s">
        <v>1341</v>
      </c>
      <c r="P395" s="63">
        <v>6440</v>
      </c>
      <c r="Q395" s="83" t="s">
        <v>1341</v>
      </c>
      <c r="R395" s="60" t="s">
        <v>369</v>
      </c>
      <c r="S395" s="84" t="s">
        <v>1341</v>
      </c>
      <c r="T395" s="60" t="s">
        <v>370</v>
      </c>
      <c r="U395" s="85" t="s">
        <v>1344</v>
      </c>
    </row>
    <row r="396" spans="1:21" x14ac:dyDescent="0.25">
      <c r="A396" s="77" t="s">
        <v>1324</v>
      </c>
      <c r="B396" s="61">
        <v>43595</v>
      </c>
      <c r="C396" s="79" t="s">
        <v>1325</v>
      </c>
      <c r="D396" s="74">
        <v>140000</v>
      </c>
      <c r="E396" s="74" t="s">
        <v>1327</v>
      </c>
      <c r="F396" s="55">
        <v>14</v>
      </c>
      <c r="G396" s="55" t="s">
        <v>1327</v>
      </c>
      <c r="H396" s="65">
        <v>796</v>
      </c>
      <c r="I396" s="80" t="s">
        <v>1327</v>
      </c>
      <c r="J396" s="55">
        <v>2</v>
      </c>
      <c r="K396" s="81" t="s">
        <v>1327</v>
      </c>
      <c r="L396" s="58">
        <v>2</v>
      </c>
      <c r="M396" s="58" t="s">
        <v>1339</v>
      </c>
      <c r="N396" s="58" t="s">
        <v>1336</v>
      </c>
      <c r="O396" s="82" t="s">
        <v>1341</v>
      </c>
      <c r="P396" s="63">
        <v>6440</v>
      </c>
      <c r="Q396" s="83" t="s">
        <v>1341</v>
      </c>
      <c r="R396" s="60" t="s">
        <v>370</v>
      </c>
      <c r="S396" s="84" t="s">
        <v>1341</v>
      </c>
      <c r="T396" s="60" t="s">
        <v>371</v>
      </c>
      <c r="U396" s="85" t="s">
        <v>1344</v>
      </c>
    </row>
    <row r="397" spans="1:21" x14ac:dyDescent="0.25">
      <c r="A397" s="77" t="s">
        <v>1324</v>
      </c>
      <c r="B397" s="61">
        <v>43600</v>
      </c>
      <c r="C397" s="79" t="s">
        <v>1325</v>
      </c>
      <c r="D397" s="74">
        <v>150000</v>
      </c>
      <c r="E397" s="74" t="s">
        <v>1327</v>
      </c>
      <c r="F397" s="55">
        <v>13</v>
      </c>
      <c r="G397" s="55" t="s">
        <v>1327</v>
      </c>
      <c r="H397" s="65">
        <v>835</v>
      </c>
      <c r="I397" s="80" t="s">
        <v>1327</v>
      </c>
      <c r="J397" s="55">
        <v>2</v>
      </c>
      <c r="K397" s="81" t="s">
        <v>1327</v>
      </c>
      <c r="L397" s="58">
        <v>2</v>
      </c>
      <c r="M397" s="58" t="s">
        <v>1339</v>
      </c>
      <c r="N397" s="58" t="s">
        <v>1335</v>
      </c>
      <c r="O397" s="82" t="s">
        <v>1341</v>
      </c>
      <c r="P397" s="63">
        <v>10308</v>
      </c>
      <c r="Q397" s="83" t="s">
        <v>1341</v>
      </c>
      <c r="R397" s="60" t="s">
        <v>372</v>
      </c>
      <c r="S397" s="84" t="s">
        <v>1341</v>
      </c>
      <c r="T397" s="60" t="s">
        <v>373</v>
      </c>
      <c r="U397" s="85" t="s">
        <v>1344</v>
      </c>
    </row>
    <row r="398" spans="1:21" x14ac:dyDescent="0.25">
      <c r="A398" s="77" t="s">
        <v>1324</v>
      </c>
      <c r="B398" s="61">
        <v>43602</v>
      </c>
      <c r="C398" s="79" t="s">
        <v>1325</v>
      </c>
      <c r="D398" s="74">
        <v>100000</v>
      </c>
      <c r="E398" s="74" t="s">
        <v>1327</v>
      </c>
      <c r="F398" s="55">
        <v>90</v>
      </c>
      <c r="G398" s="55" t="s">
        <v>1327</v>
      </c>
      <c r="H398" s="65">
        <v>705</v>
      </c>
      <c r="I398" s="80" t="s">
        <v>1327</v>
      </c>
      <c r="J398" s="55">
        <v>2</v>
      </c>
      <c r="K398" s="81" t="s">
        <v>1327</v>
      </c>
      <c r="L398" s="58">
        <v>2</v>
      </c>
      <c r="M398" s="58" t="s">
        <v>1339</v>
      </c>
      <c r="N398" s="58" t="s">
        <v>1336</v>
      </c>
      <c r="O398" s="82" t="s">
        <v>1341</v>
      </c>
      <c r="P398" s="63">
        <v>942</v>
      </c>
      <c r="Q398" s="83" t="s">
        <v>1341</v>
      </c>
      <c r="R398" s="60" t="s">
        <v>374</v>
      </c>
      <c r="S398" s="84" t="s">
        <v>1341</v>
      </c>
      <c r="T398" s="60" t="s">
        <v>375</v>
      </c>
      <c r="U398" s="85" t="s">
        <v>1344</v>
      </c>
    </row>
    <row r="399" spans="1:21" x14ac:dyDescent="0.25">
      <c r="A399" s="77" t="s">
        <v>1324</v>
      </c>
      <c r="B399" s="61">
        <v>43607</v>
      </c>
      <c r="C399" s="79" t="s">
        <v>1325</v>
      </c>
      <c r="D399" s="74">
        <v>7400000</v>
      </c>
      <c r="E399" s="74" t="s">
        <v>1327</v>
      </c>
      <c r="F399" s="55">
        <v>107</v>
      </c>
      <c r="G399" s="55" t="s">
        <v>1327</v>
      </c>
      <c r="H399" s="62">
        <f>10000*324.1188</f>
        <v>3241188</v>
      </c>
      <c r="I399" s="80" t="s">
        <v>1327</v>
      </c>
      <c r="J399" s="55">
        <v>3</v>
      </c>
      <c r="K399" s="81" t="s">
        <v>1327</v>
      </c>
      <c r="L399" s="58">
        <v>2</v>
      </c>
      <c r="M399" s="58" t="s">
        <v>1339</v>
      </c>
      <c r="N399" s="58" t="s">
        <v>1335</v>
      </c>
      <c r="O399" s="82" t="s">
        <v>1341</v>
      </c>
      <c r="P399" s="63" t="s">
        <v>377</v>
      </c>
      <c r="Q399" s="83" t="s">
        <v>1341</v>
      </c>
      <c r="R399" s="60" t="s">
        <v>378</v>
      </c>
      <c r="S399" s="84" t="s">
        <v>1341</v>
      </c>
      <c r="T399" s="60" t="s">
        <v>379</v>
      </c>
      <c r="U399" s="85" t="s">
        <v>1344</v>
      </c>
    </row>
    <row r="400" spans="1:21" x14ac:dyDescent="0.25">
      <c r="A400" s="77" t="s">
        <v>1324</v>
      </c>
      <c r="B400" s="61">
        <v>43607</v>
      </c>
      <c r="C400" s="79" t="s">
        <v>1325</v>
      </c>
      <c r="D400" s="74">
        <v>250000</v>
      </c>
      <c r="E400" s="74" t="s">
        <v>1327</v>
      </c>
      <c r="F400" s="55">
        <v>95</v>
      </c>
      <c r="G400" s="55" t="s">
        <v>1327</v>
      </c>
      <c r="H400" s="65">
        <v>1000</v>
      </c>
      <c r="I400" s="80" t="s">
        <v>1327</v>
      </c>
      <c r="J400" s="55">
        <v>2</v>
      </c>
      <c r="K400" s="81" t="s">
        <v>1327</v>
      </c>
      <c r="L400" s="58">
        <v>2</v>
      </c>
      <c r="M400" s="58" t="s">
        <v>1339</v>
      </c>
      <c r="N400" s="58" t="s">
        <v>1335</v>
      </c>
      <c r="O400" s="82" t="s">
        <v>1341</v>
      </c>
      <c r="P400" s="66">
        <v>995</v>
      </c>
      <c r="Q400" s="83" t="s">
        <v>1341</v>
      </c>
      <c r="R400" s="60" t="s">
        <v>380</v>
      </c>
      <c r="S400" s="84" t="s">
        <v>1341</v>
      </c>
      <c r="T400" s="60" t="s">
        <v>381</v>
      </c>
      <c r="U400" s="85" t="s">
        <v>1344</v>
      </c>
    </row>
    <row r="401" spans="1:21" x14ac:dyDescent="0.25">
      <c r="A401" s="77" t="s">
        <v>1324</v>
      </c>
      <c r="B401" s="61">
        <v>43607</v>
      </c>
      <c r="C401" s="79" t="s">
        <v>1325</v>
      </c>
      <c r="D401" s="74">
        <v>80000</v>
      </c>
      <c r="E401" s="74" t="s">
        <v>1327</v>
      </c>
      <c r="F401" s="55">
        <v>90</v>
      </c>
      <c r="G401" s="55" t="s">
        <v>1327</v>
      </c>
      <c r="H401" s="65">
        <v>1906</v>
      </c>
      <c r="I401" s="80" t="s">
        <v>1327</v>
      </c>
      <c r="J401" s="55">
        <v>2</v>
      </c>
      <c r="K401" s="81" t="s">
        <v>1327</v>
      </c>
      <c r="L401" s="58">
        <v>2</v>
      </c>
      <c r="M401" s="58" t="s">
        <v>1339</v>
      </c>
      <c r="N401" s="58" t="s">
        <v>1335</v>
      </c>
      <c r="O401" s="82" t="s">
        <v>1341</v>
      </c>
      <c r="P401" s="66">
        <v>4820</v>
      </c>
      <c r="Q401" s="83" t="s">
        <v>1341</v>
      </c>
      <c r="R401" s="60" t="s">
        <v>191</v>
      </c>
      <c r="S401" s="84" t="s">
        <v>1341</v>
      </c>
      <c r="T401" s="60" t="s">
        <v>382</v>
      </c>
      <c r="U401" s="85" t="s">
        <v>1344</v>
      </c>
    </row>
    <row r="402" spans="1:21" x14ac:dyDescent="0.25">
      <c r="A402" s="77" t="s">
        <v>1324</v>
      </c>
      <c r="B402" s="61">
        <v>43608</v>
      </c>
      <c r="C402" s="79" t="s">
        <v>1325</v>
      </c>
      <c r="D402" s="74">
        <v>150000</v>
      </c>
      <c r="E402" s="74" t="s">
        <v>1327</v>
      </c>
      <c r="F402" s="55">
        <v>4</v>
      </c>
      <c r="G402" s="55" t="s">
        <v>1327</v>
      </c>
      <c r="H402" s="65">
        <v>1587</v>
      </c>
      <c r="I402" s="80" t="s">
        <v>1327</v>
      </c>
      <c r="J402" s="55">
        <v>2</v>
      </c>
      <c r="K402" s="81" t="s">
        <v>1327</v>
      </c>
      <c r="L402" s="58">
        <v>2</v>
      </c>
      <c r="M402" s="58" t="s">
        <v>1339</v>
      </c>
      <c r="N402" s="58" t="s">
        <v>1335</v>
      </c>
      <c r="O402" s="82" t="s">
        <v>1341</v>
      </c>
      <c r="P402" s="63">
        <v>24031</v>
      </c>
      <c r="Q402" s="83" t="s">
        <v>1341</v>
      </c>
      <c r="R402" s="60" t="s">
        <v>383</v>
      </c>
      <c r="S402" s="84" t="s">
        <v>1341</v>
      </c>
      <c r="T402" s="60" t="s">
        <v>384</v>
      </c>
      <c r="U402" s="85" t="s">
        <v>1344</v>
      </c>
    </row>
    <row r="403" spans="1:21" x14ac:dyDescent="0.25">
      <c r="A403" s="77" t="s">
        <v>1324</v>
      </c>
      <c r="B403" s="61">
        <v>43608</v>
      </c>
      <c r="C403" s="79" t="s">
        <v>1325</v>
      </c>
      <c r="D403" s="74">
        <v>100000</v>
      </c>
      <c r="E403" s="74" t="s">
        <v>1327</v>
      </c>
      <c r="F403" s="55">
        <v>108</v>
      </c>
      <c r="G403" s="55" t="s">
        <v>1327</v>
      </c>
      <c r="H403" s="65">
        <v>1400</v>
      </c>
      <c r="I403" s="80" t="s">
        <v>1327</v>
      </c>
      <c r="J403" s="55">
        <v>2</v>
      </c>
      <c r="K403" s="81" t="s">
        <v>1327</v>
      </c>
      <c r="L403" s="58">
        <v>2</v>
      </c>
      <c r="M403" s="58" t="s">
        <v>1339</v>
      </c>
      <c r="N403" s="58" t="s">
        <v>1335</v>
      </c>
      <c r="O403" s="82" t="s">
        <v>1341</v>
      </c>
      <c r="P403" s="63">
        <v>9</v>
      </c>
      <c r="Q403" s="83" t="s">
        <v>1341</v>
      </c>
      <c r="R403" s="60" t="s">
        <v>386</v>
      </c>
      <c r="S403" s="84" t="s">
        <v>1341</v>
      </c>
      <c r="T403" s="60" t="s">
        <v>387</v>
      </c>
      <c r="U403" s="85" t="s">
        <v>1344</v>
      </c>
    </row>
    <row r="404" spans="1:21" x14ac:dyDescent="0.25">
      <c r="A404" s="77" t="s">
        <v>1324</v>
      </c>
      <c r="B404" s="61">
        <v>43608</v>
      </c>
      <c r="C404" s="79" t="s">
        <v>1325</v>
      </c>
      <c r="D404" s="74">
        <v>600000</v>
      </c>
      <c r="E404" s="74" t="s">
        <v>1327</v>
      </c>
      <c r="F404" s="55">
        <v>90</v>
      </c>
      <c r="G404" s="55" t="s">
        <v>1327</v>
      </c>
      <c r="H404" s="65">
        <v>5224</v>
      </c>
      <c r="I404" s="80" t="s">
        <v>1327</v>
      </c>
      <c r="J404" s="55">
        <v>2</v>
      </c>
      <c r="K404" s="81" t="s">
        <v>1327</v>
      </c>
      <c r="L404" s="58">
        <v>2</v>
      </c>
      <c r="M404" s="58" t="s">
        <v>1339</v>
      </c>
      <c r="N404" s="58" t="s">
        <v>1335</v>
      </c>
      <c r="O404" s="82" t="s">
        <v>1341</v>
      </c>
      <c r="P404" s="63">
        <v>5056</v>
      </c>
      <c r="Q404" s="83" t="s">
        <v>1341</v>
      </c>
      <c r="R404" s="60" t="s">
        <v>388</v>
      </c>
      <c r="S404" s="84" t="s">
        <v>1341</v>
      </c>
      <c r="T404" s="60" t="s">
        <v>389</v>
      </c>
      <c r="U404" s="85" t="s">
        <v>1344</v>
      </c>
    </row>
    <row r="405" spans="1:21" x14ac:dyDescent="0.25">
      <c r="A405" s="77" t="s">
        <v>1324</v>
      </c>
      <c r="B405" s="61">
        <v>43608</v>
      </c>
      <c r="C405" s="79" t="s">
        <v>1325</v>
      </c>
      <c r="D405" s="74">
        <v>93000</v>
      </c>
      <c r="E405" s="74" t="s">
        <v>1327</v>
      </c>
      <c r="F405" s="55">
        <v>14</v>
      </c>
      <c r="G405" s="55" t="s">
        <v>1327</v>
      </c>
      <c r="H405" s="65">
        <v>720</v>
      </c>
      <c r="I405" s="80" t="s">
        <v>1327</v>
      </c>
      <c r="J405" s="55">
        <v>2</v>
      </c>
      <c r="K405" s="81" t="s">
        <v>1327</v>
      </c>
      <c r="L405" s="58">
        <v>2</v>
      </c>
      <c r="M405" s="58" t="s">
        <v>1339</v>
      </c>
      <c r="N405" s="58" t="s">
        <v>1336</v>
      </c>
      <c r="O405" s="82" t="s">
        <v>1341</v>
      </c>
      <c r="P405" s="63">
        <v>18051</v>
      </c>
      <c r="Q405" s="83" t="s">
        <v>1341</v>
      </c>
      <c r="R405" s="60" t="s">
        <v>390</v>
      </c>
      <c r="S405" s="84" t="s">
        <v>1341</v>
      </c>
      <c r="T405" s="60" t="s">
        <v>391</v>
      </c>
      <c r="U405" s="85" t="s">
        <v>1344</v>
      </c>
    </row>
    <row r="406" spans="1:21" x14ac:dyDescent="0.25">
      <c r="A406" s="77" t="s">
        <v>1324</v>
      </c>
      <c r="B406" s="61">
        <v>43608</v>
      </c>
      <c r="C406" s="79" t="s">
        <v>1325</v>
      </c>
      <c r="D406" s="74">
        <v>850000</v>
      </c>
      <c r="E406" s="74" t="s">
        <v>1327</v>
      </c>
      <c r="F406" s="55">
        <v>90</v>
      </c>
      <c r="G406" s="55" t="s">
        <v>1327</v>
      </c>
      <c r="H406" s="65">
        <v>5192</v>
      </c>
      <c r="I406" s="80" t="s">
        <v>1327</v>
      </c>
      <c r="J406" s="55">
        <v>2</v>
      </c>
      <c r="K406" s="81" t="s">
        <v>1327</v>
      </c>
      <c r="L406" s="58">
        <v>2</v>
      </c>
      <c r="M406" s="58" t="s">
        <v>1339</v>
      </c>
      <c r="N406" s="58" t="s">
        <v>1335</v>
      </c>
      <c r="O406" s="82" t="s">
        <v>1341</v>
      </c>
      <c r="P406" s="63">
        <v>11496</v>
      </c>
      <c r="Q406" s="83" t="s">
        <v>1341</v>
      </c>
      <c r="R406" s="60" t="s">
        <v>392</v>
      </c>
      <c r="S406" s="84" t="s">
        <v>1341</v>
      </c>
      <c r="T406" s="60" t="s">
        <v>393</v>
      </c>
      <c r="U406" s="85" t="s">
        <v>1344</v>
      </c>
    </row>
    <row r="407" spans="1:21" x14ac:dyDescent="0.25">
      <c r="A407" s="77" t="s">
        <v>1324</v>
      </c>
      <c r="B407" s="61">
        <v>43608</v>
      </c>
      <c r="C407" s="79" t="s">
        <v>1325</v>
      </c>
      <c r="D407" s="74">
        <v>25000000</v>
      </c>
      <c r="E407" s="74" t="s">
        <v>1327</v>
      </c>
      <c r="F407" s="55">
        <v>90</v>
      </c>
      <c r="G407" s="55" t="s">
        <v>1327</v>
      </c>
      <c r="H407" s="62">
        <f>10000*2.4815</f>
        <v>24815</v>
      </c>
      <c r="I407" s="80" t="s">
        <v>1327</v>
      </c>
      <c r="J407" s="55">
        <v>3</v>
      </c>
      <c r="K407" s="81" t="s">
        <v>1327</v>
      </c>
      <c r="L407" s="58">
        <v>2</v>
      </c>
      <c r="M407" s="58" t="s">
        <v>1339</v>
      </c>
      <c r="N407" s="58" t="s">
        <v>1335</v>
      </c>
      <c r="O407" s="82" t="s">
        <v>1341</v>
      </c>
      <c r="P407" s="63">
        <v>141</v>
      </c>
      <c r="Q407" s="83" t="s">
        <v>1341</v>
      </c>
      <c r="R407" s="60" t="s">
        <v>394</v>
      </c>
      <c r="S407" s="84" t="s">
        <v>1341</v>
      </c>
      <c r="T407" s="60" t="s">
        <v>395</v>
      </c>
      <c r="U407" s="85" t="s">
        <v>1344</v>
      </c>
    </row>
    <row r="408" spans="1:21" x14ac:dyDescent="0.25">
      <c r="A408" s="77" t="s">
        <v>1324</v>
      </c>
      <c r="B408" s="61">
        <v>43609</v>
      </c>
      <c r="C408" s="79" t="s">
        <v>1325</v>
      </c>
      <c r="D408" s="74">
        <v>290000</v>
      </c>
      <c r="E408" s="74" t="s">
        <v>1327</v>
      </c>
      <c r="F408" s="55">
        <v>14</v>
      </c>
      <c r="G408" s="55" t="s">
        <v>1327</v>
      </c>
      <c r="H408" s="65">
        <v>800</v>
      </c>
      <c r="I408" s="80" t="s">
        <v>1327</v>
      </c>
      <c r="J408" s="55">
        <v>2</v>
      </c>
      <c r="K408" s="81" t="s">
        <v>1327</v>
      </c>
      <c r="L408" s="58">
        <v>2</v>
      </c>
      <c r="M408" s="58" t="s">
        <v>1339</v>
      </c>
      <c r="N408" s="58" t="s">
        <v>1336</v>
      </c>
      <c r="O408" s="82" t="s">
        <v>1341</v>
      </c>
      <c r="P408" s="63">
        <v>5422</v>
      </c>
      <c r="Q408" s="83" t="s">
        <v>1341</v>
      </c>
      <c r="R408" s="60" t="s">
        <v>396</v>
      </c>
      <c r="S408" s="84" t="s">
        <v>1341</v>
      </c>
      <c r="T408" s="60" t="s">
        <v>397</v>
      </c>
      <c r="U408" s="85" t="s">
        <v>1344</v>
      </c>
    </row>
    <row r="409" spans="1:21" x14ac:dyDescent="0.25">
      <c r="A409" s="77" t="s">
        <v>1324</v>
      </c>
      <c r="B409" s="61">
        <v>43609</v>
      </c>
      <c r="C409" s="79" t="s">
        <v>1325</v>
      </c>
      <c r="D409" s="74">
        <v>74000</v>
      </c>
      <c r="E409" s="74" t="s">
        <v>1327</v>
      </c>
      <c r="F409" s="55">
        <v>4</v>
      </c>
      <c r="G409" s="55" t="s">
        <v>1327</v>
      </c>
      <c r="H409" s="65">
        <v>442</v>
      </c>
      <c r="I409" s="80" t="s">
        <v>1327</v>
      </c>
      <c r="J409" s="55">
        <v>2</v>
      </c>
      <c r="K409" s="81" t="s">
        <v>1327</v>
      </c>
      <c r="L409" s="58">
        <v>2</v>
      </c>
      <c r="M409" s="58" t="s">
        <v>1339</v>
      </c>
      <c r="N409" s="58" t="s">
        <v>1337</v>
      </c>
      <c r="O409" s="82" t="s">
        <v>1341</v>
      </c>
      <c r="P409" s="63">
        <v>1167</v>
      </c>
      <c r="Q409" s="83" t="s">
        <v>1341</v>
      </c>
      <c r="R409" s="60" t="s">
        <v>166</v>
      </c>
      <c r="S409" s="84" t="s">
        <v>1341</v>
      </c>
      <c r="T409" s="60" t="s">
        <v>398</v>
      </c>
      <c r="U409" s="85" t="s">
        <v>1344</v>
      </c>
    </row>
    <row r="410" spans="1:21" x14ac:dyDescent="0.25">
      <c r="A410" s="77" t="s">
        <v>1324</v>
      </c>
      <c r="B410" s="61">
        <v>43613</v>
      </c>
      <c r="C410" s="79" t="s">
        <v>1325</v>
      </c>
      <c r="D410" s="74">
        <v>350000</v>
      </c>
      <c r="E410" s="74" t="s">
        <v>1327</v>
      </c>
      <c r="F410" s="55">
        <v>25</v>
      </c>
      <c r="G410" s="55" t="s">
        <v>1327</v>
      </c>
      <c r="H410" s="65">
        <v>1592</v>
      </c>
      <c r="I410" s="80" t="s">
        <v>1327</v>
      </c>
      <c r="J410" s="55">
        <v>2</v>
      </c>
      <c r="K410" s="81" t="s">
        <v>1327</v>
      </c>
      <c r="L410" s="58">
        <v>2</v>
      </c>
      <c r="M410" s="58" t="s">
        <v>1339</v>
      </c>
      <c r="N410" s="58" t="s">
        <v>1335</v>
      </c>
      <c r="O410" s="82" t="s">
        <v>1341</v>
      </c>
      <c r="P410" s="63">
        <v>449</v>
      </c>
      <c r="Q410" s="83" t="s">
        <v>1341</v>
      </c>
      <c r="R410" s="60" t="s">
        <v>399</v>
      </c>
      <c r="S410" s="84" t="s">
        <v>1341</v>
      </c>
      <c r="T410" s="60" t="s">
        <v>400</v>
      </c>
      <c r="U410" s="85" t="s">
        <v>1344</v>
      </c>
    </row>
    <row r="411" spans="1:21" x14ac:dyDescent="0.25">
      <c r="A411" s="77" t="s">
        <v>1324</v>
      </c>
      <c r="B411" s="61">
        <v>43614</v>
      </c>
      <c r="C411" s="79" t="s">
        <v>1325</v>
      </c>
      <c r="D411" s="74">
        <v>0</v>
      </c>
      <c r="E411" s="74" t="s">
        <v>1327</v>
      </c>
      <c r="F411" s="55">
        <v>25</v>
      </c>
      <c r="G411" s="55" t="s">
        <v>1327</v>
      </c>
      <c r="H411" s="62">
        <f>10000*11.2009</f>
        <v>112009.00000000001</v>
      </c>
      <c r="I411" s="80" t="s">
        <v>1327</v>
      </c>
      <c r="J411" s="55">
        <v>3</v>
      </c>
      <c r="K411" s="81" t="s">
        <v>1327</v>
      </c>
      <c r="L411" s="58">
        <v>1</v>
      </c>
      <c r="M411" s="58" t="s">
        <v>1339</v>
      </c>
      <c r="N411" s="58" t="s">
        <v>1335</v>
      </c>
      <c r="O411" s="82" t="s">
        <v>1341</v>
      </c>
      <c r="P411" s="63">
        <v>3699</v>
      </c>
      <c r="Q411" s="83" t="s">
        <v>1341</v>
      </c>
      <c r="R411" s="60" t="s">
        <v>401</v>
      </c>
      <c r="S411" s="84" t="s">
        <v>1341</v>
      </c>
      <c r="T411" s="60" t="s">
        <v>402</v>
      </c>
      <c r="U411" s="85" t="s">
        <v>1344</v>
      </c>
    </row>
    <row r="412" spans="1:21" x14ac:dyDescent="0.25">
      <c r="A412" s="77" t="s">
        <v>1324</v>
      </c>
      <c r="B412" s="61">
        <v>43620</v>
      </c>
      <c r="C412" s="79" t="s">
        <v>1325</v>
      </c>
      <c r="D412" s="74">
        <v>770000</v>
      </c>
      <c r="E412" s="74" t="s">
        <v>1327</v>
      </c>
      <c r="F412" s="55">
        <v>95</v>
      </c>
      <c r="G412" s="55" t="s">
        <v>1327</v>
      </c>
      <c r="H412" s="65">
        <v>1000</v>
      </c>
      <c r="I412" s="80" t="s">
        <v>1327</v>
      </c>
      <c r="J412" s="55">
        <v>2</v>
      </c>
      <c r="K412" s="81" t="s">
        <v>1327</v>
      </c>
      <c r="L412" s="58">
        <v>2</v>
      </c>
      <c r="M412" s="58" t="s">
        <v>1339</v>
      </c>
      <c r="N412" s="58" t="s">
        <v>1335</v>
      </c>
      <c r="O412" s="82" t="s">
        <v>1341</v>
      </c>
      <c r="P412" s="63">
        <v>483</v>
      </c>
      <c r="Q412" s="83" t="s">
        <v>1341</v>
      </c>
      <c r="R412" s="60" t="s">
        <v>403</v>
      </c>
      <c r="S412" s="84" t="s">
        <v>1341</v>
      </c>
      <c r="T412" s="60" t="s">
        <v>404</v>
      </c>
      <c r="U412" s="85" t="s">
        <v>1344</v>
      </c>
    </row>
    <row r="413" spans="1:21" x14ac:dyDescent="0.25">
      <c r="A413" s="77" t="s">
        <v>1324</v>
      </c>
      <c r="B413" s="61">
        <v>43621</v>
      </c>
      <c r="C413" s="79" t="s">
        <v>1325</v>
      </c>
      <c r="D413" s="74">
        <v>0</v>
      </c>
      <c r="E413" s="74" t="s">
        <v>1327</v>
      </c>
      <c r="F413" s="55">
        <v>90</v>
      </c>
      <c r="G413" s="55" t="s">
        <v>1327</v>
      </c>
      <c r="H413" s="65">
        <v>926</v>
      </c>
      <c r="I413" s="80" t="s">
        <v>1327</v>
      </c>
      <c r="J413" s="55">
        <v>2</v>
      </c>
      <c r="K413" s="81" t="s">
        <v>1327</v>
      </c>
      <c r="L413" s="58">
        <v>1</v>
      </c>
      <c r="M413" s="58" t="s">
        <v>1339</v>
      </c>
      <c r="N413" s="58" t="s">
        <v>1335</v>
      </c>
      <c r="O413" s="82" t="s">
        <v>1341</v>
      </c>
      <c r="P413" s="63">
        <v>11132</v>
      </c>
      <c r="Q413" s="83" t="s">
        <v>1341</v>
      </c>
      <c r="R413" s="60" t="s">
        <v>405</v>
      </c>
      <c r="S413" s="84" t="s">
        <v>1341</v>
      </c>
      <c r="T413" s="60" t="s">
        <v>406</v>
      </c>
      <c r="U413" s="85" t="s">
        <v>1344</v>
      </c>
    </row>
    <row r="414" spans="1:21" x14ac:dyDescent="0.25">
      <c r="A414" s="77" t="s">
        <v>1324</v>
      </c>
      <c r="B414" s="61">
        <v>43621</v>
      </c>
      <c r="C414" s="79" t="s">
        <v>1325</v>
      </c>
      <c r="D414" s="74">
        <v>210000</v>
      </c>
      <c r="E414" s="74" t="s">
        <v>1327</v>
      </c>
      <c r="F414" s="55">
        <v>14</v>
      </c>
      <c r="G414" s="55" t="s">
        <v>1327</v>
      </c>
      <c r="H414" s="65">
        <v>870</v>
      </c>
      <c r="I414" s="80" t="s">
        <v>1327</v>
      </c>
      <c r="J414" s="55">
        <v>2</v>
      </c>
      <c r="K414" s="81" t="s">
        <v>1327</v>
      </c>
      <c r="L414" s="58">
        <v>2</v>
      </c>
      <c r="M414" s="58" t="s">
        <v>1339</v>
      </c>
      <c r="N414" s="58" t="s">
        <v>1335</v>
      </c>
      <c r="O414" s="82" t="s">
        <v>1341</v>
      </c>
      <c r="P414" s="63">
        <v>9918</v>
      </c>
      <c r="Q414" s="83" t="s">
        <v>1341</v>
      </c>
      <c r="R414" s="60" t="s">
        <v>407</v>
      </c>
      <c r="S414" s="84" t="s">
        <v>1341</v>
      </c>
      <c r="T414" s="60" t="s">
        <v>408</v>
      </c>
      <c r="U414" s="85" t="s">
        <v>1344</v>
      </c>
    </row>
    <row r="415" spans="1:21" x14ac:dyDescent="0.25">
      <c r="A415" s="77" t="s">
        <v>1324</v>
      </c>
      <c r="B415" s="61">
        <v>43622</v>
      </c>
      <c r="C415" s="79" t="s">
        <v>1325</v>
      </c>
      <c r="D415" s="74">
        <v>500000</v>
      </c>
      <c r="E415" s="74" t="s">
        <v>1327</v>
      </c>
      <c r="F415" s="55">
        <v>90</v>
      </c>
      <c r="G415" s="55" t="s">
        <v>1327</v>
      </c>
      <c r="H415" s="65">
        <v>3517</v>
      </c>
      <c r="I415" s="80" t="s">
        <v>1327</v>
      </c>
      <c r="J415" s="55">
        <v>2</v>
      </c>
      <c r="K415" s="81" t="s">
        <v>1327</v>
      </c>
      <c r="L415" s="58">
        <v>2</v>
      </c>
      <c r="M415" s="58" t="s">
        <v>1339</v>
      </c>
      <c r="N415" s="58" t="s">
        <v>1335</v>
      </c>
      <c r="O415" s="82" t="s">
        <v>1341</v>
      </c>
      <c r="P415" s="63">
        <v>19343</v>
      </c>
      <c r="Q415" s="83" t="s">
        <v>1341</v>
      </c>
      <c r="R415" s="60" t="s">
        <v>409</v>
      </c>
      <c r="S415" s="84" t="s">
        <v>1341</v>
      </c>
      <c r="T415" s="60" t="s">
        <v>410</v>
      </c>
      <c r="U415" s="85" t="s">
        <v>1344</v>
      </c>
    </row>
    <row r="416" spans="1:21" x14ac:dyDescent="0.25">
      <c r="A416" s="77" t="s">
        <v>1324</v>
      </c>
      <c r="B416" s="61">
        <v>43622</v>
      </c>
      <c r="C416" s="79" t="s">
        <v>1325</v>
      </c>
      <c r="D416" s="74">
        <v>45000</v>
      </c>
      <c r="E416" s="74" t="s">
        <v>1327</v>
      </c>
      <c r="F416" s="55">
        <v>99</v>
      </c>
      <c r="G416" s="55" t="s">
        <v>1327</v>
      </c>
      <c r="H416" s="65">
        <v>9899</v>
      </c>
      <c r="I416" s="80" t="s">
        <v>1327</v>
      </c>
      <c r="J416" s="55">
        <v>2</v>
      </c>
      <c r="K416" s="81" t="s">
        <v>1327</v>
      </c>
      <c r="L416" s="58">
        <v>2</v>
      </c>
      <c r="M416" s="58" t="s">
        <v>1339</v>
      </c>
      <c r="N416" s="58" t="s">
        <v>1335</v>
      </c>
      <c r="O416" s="82" t="s">
        <v>1341</v>
      </c>
      <c r="P416" s="63" t="s">
        <v>411</v>
      </c>
      <c r="Q416" s="83" t="s">
        <v>1341</v>
      </c>
      <c r="R416" s="60" t="s">
        <v>412</v>
      </c>
      <c r="S416" s="84" t="s">
        <v>1341</v>
      </c>
      <c r="T416" s="60" t="s">
        <v>413</v>
      </c>
      <c r="U416" s="85" t="s">
        <v>1344</v>
      </c>
    </row>
    <row r="417" spans="1:21" x14ac:dyDescent="0.25">
      <c r="A417" s="77" t="s">
        <v>1324</v>
      </c>
      <c r="B417" s="61">
        <v>43623</v>
      </c>
      <c r="C417" s="79" t="s">
        <v>1325</v>
      </c>
      <c r="D417" s="74">
        <v>145000</v>
      </c>
      <c r="E417" s="74" t="s">
        <v>1327</v>
      </c>
      <c r="F417" s="55">
        <v>109</v>
      </c>
      <c r="G417" s="55" t="s">
        <v>1327</v>
      </c>
      <c r="H417" s="62">
        <f>10000*20.3073</f>
        <v>203073.00000000003</v>
      </c>
      <c r="I417" s="80" t="s">
        <v>1327</v>
      </c>
      <c r="J417" s="55">
        <v>3</v>
      </c>
      <c r="K417" s="81" t="s">
        <v>1327</v>
      </c>
      <c r="L417" s="58">
        <v>1</v>
      </c>
      <c r="M417" s="58" t="s">
        <v>1339</v>
      </c>
      <c r="N417" s="58" t="s">
        <v>1335</v>
      </c>
      <c r="O417" s="82" t="s">
        <v>1341</v>
      </c>
      <c r="P417" s="63" t="s">
        <v>415</v>
      </c>
      <c r="Q417" s="83" t="s">
        <v>1341</v>
      </c>
      <c r="R417" s="60" t="s">
        <v>416</v>
      </c>
      <c r="S417" s="84" t="s">
        <v>1341</v>
      </c>
      <c r="T417" s="60" t="s">
        <v>417</v>
      </c>
      <c r="U417" s="85" t="s">
        <v>1344</v>
      </c>
    </row>
    <row r="418" spans="1:21" x14ac:dyDescent="0.25">
      <c r="A418" s="77" t="s">
        <v>1324</v>
      </c>
      <c r="B418" s="61">
        <v>43623</v>
      </c>
      <c r="C418" s="79" t="s">
        <v>1325</v>
      </c>
      <c r="D418" s="74">
        <v>0</v>
      </c>
      <c r="E418" s="74" t="s">
        <v>1327</v>
      </c>
      <c r="F418" s="55">
        <v>13</v>
      </c>
      <c r="G418" s="55" t="s">
        <v>1327</v>
      </c>
      <c r="H418" s="65">
        <v>3877</v>
      </c>
      <c r="I418" s="80" t="s">
        <v>1327</v>
      </c>
      <c r="J418" s="55">
        <v>2</v>
      </c>
      <c r="K418" s="81" t="s">
        <v>1327</v>
      </c>
      <c r="L418" s="58">
        <v>1</v>
      </c>
      <c r="M418" s="58" t="s">
        <v>1339</v>
      </c>
      <c r="N418" s="58" t="s">
        <v>1335</v>
      </c>
      <c r="O418" s="82" t="s">
        <v>1341</v>
      </c>
      <c r="P418" s="63">
        <v>3845</v>
      </c>
      <c r="Q418" s="83" t="s">
        <v>1341</v>
      </c>
      <c r="R418" s="60" t="s">
        <v>418</v>
      </c>
      <c r="S418" s="84" t="s">
        <v>1341</v>
      </c>
      <c r="T418" s="60" t="s">
        <v>419</v>
      </c>
      <c r="U418" s="85" t="s">
        <v>1344</v>
      </c>
    </row>
    <row r="419" spans="1:21" x14ac:dyDescent="0.25">
      <c r="A419" s="77" t="s">
        <v>1324</v>
      </c>
      <c r="B419" s="61">
        <v>43623</v>
      </c>
      <c r="C419" s="79" t="s">
        <v>1325</v>
      </c>
      <c r="D419" s="74">
        <v>100000</v>
      </c>
      <c r="E419" s="74" t="s">
        <v>1327</v>
      </c>
      <c r="F419" s="55">
        <v>13</v>
      </c>
      <c r="G419" s="55" t="s">
        <v>1327</v>
      </c>
      <c r="H419" s="65">
        <v>3.7147000000000001</v>
      </c>
      <c r="I419" s="80" t="s">
        <v>1327</v>
      </c>
      <c r="J419" s="55">
        <v>2</v>
      </c>
      <c r="K419" s="81" t="s">
        <v>1327</v>
      </c>
      <c r="L419" s="58">
        <v>2</v>
      </c>
      <c r="M419" s="58" t="s">
        <v>1339</v>
      </c>
      <c r="N419" s="58" t="s">
        <v>1337</v>
      </c>
      <c r="O419" s="82" t="s">
        <v>1341</v>
      </c>
      <c r="P419" s="63">
        <v>5854</v>
      </c>
      <c r="Q419" s="83" t="s">
        <v>1341</v>
      </c>
      <c r="R419" s="60" t="s">
        <v>420</v>
      </c>
      <c r="S419" s="84" t="s">
        <v>1341</v>
      </c>
      <c r="T419" s="60" t="s">
        <v>421</v>
      </c>
      <c r="U419" s="85" t="s">
        <v>1344</v>
      </c>
    </row>
    <row r="420" spans="1:21" x14ac:dyDescent="0.25">
      <c r="A420" s="77" t="s">
        <v>1324</v>
      </c>
      <c r="B420" s="61">
        <v>43623</v>
      </c>
      <c r="C420" s="79" t="s">
        <v>1325</v>
      </c>
      <c r="D420" s="74">
        <v>0</v>
      </c>
      <c r="E420" s="74" t="s">
        <v>1327</v>
      </c>
      <c r="F420" s="55">
        <v>90</v>
      </c>
      <c r="G420" s="55" t="s">
        <v>1327</v>
      </c>
      <c r="H420" s="65">
        <v>1818</v>
      </c>
      <c r="I420" s="80" t="s">
        <v>1327</v>
      </c>
      <c r="J420" s="55">
        <v>2</v>
      </c>
      <c r="K420" s="81" t="s">
        <v>1327</v>
      </c>
      <c r="L420" s="58">
        <v>1</v>
      </c>
      <c r="M420" s="58" t="s">
        <v>1339</v>
      </c>
      <c r="N420" s="58" t="s">
        <v>1335</v>
      </c>
      <c r="O420" s="82" t="s">
        <v>1341</v>
      </c>
      <c r="P420" s="63">
        <v>523</v>
      </c>
      <c r="Q420" s="83" t="s">
        <v>1341</v>
      </c>
      <c r="R420" s="60" t="s">
        <v>422</v>
      </c>
      <c r="S420" s="84" t="s">
        <v>1341</v>
      </c>
      <c r="T420" s="60" t="s">
        <v>423</v>
      </c>
      <c r="U420" s="85" t="s">
        <v>1344</v>
      </c>
    </row>
    <row r="421" spans="1:21" x14ac:dyDescent="0.25">
      <c r="A421" s="77" t="s">
        <v>1324</v>
      </c>
      <c r="B421" s="61">
        <v>43626</v>
      </c>
      <c r="C421" s="79" t="s">
        <v>1325</v>
      </c>
      <c r="D421" s="74">
        <v>0</v>
      </c>
      <c r="E421" s="74" t="s">
        <v>1327</v>
      </c>
      <c r="F421" s="55">
        <v>13</v>
      </c>
      <c r="G421" s="55" t="s">
        <v>1327</v>
      </c>
      <c r="H421" s="65">
        <v>1007</v>
      </c>
      <c r="I421" s="80" t="s">
        <v>1327</v>
      </c>
      <c r="J421" s="55">
        <v>2</v>
      </c>
      <c r="K421" s="81" t="s">
        <v>1327</v>
      </c>
      <c r="L421" s="58">
        <v>1</v>
      </c>
      <c r="M421" s="58" t="s">
        <v>1339</v>
      </c>
      <c r="N421" s="58" t="s">
        <v>1335</v>
      </c>
      <c r="O421" s="82" t="s">
        <v>1341</v>
      </c>
      <c r="P421" s="63">
        <v>4701</v>
      </c>
      <c r="Q421" s="83" t="s">
        <v>1341</v>
      </c>
      <c r="R421" s="60" t="s">
        <v>424</v>
      </c>
      <c r="S421" s="84" t="s">
        <v>1341</v>
      </c>
      <c r="T421" s="60" t="s">
        <v>425</v>
      </c>
      <c r="U421" s="85" t="s">
        <v>1344</v>
      </c>
    </row>
    <row r="422" spans="1:21" x14ac:dyDescent="0.25">
      <c r="A422" s="77" t="s">
        <v>1324</v>
      </c>
      <c r="B422" s="61">
        <v>43626</v>
      </c>
      <c r="C422" s="79" t="s">
        <v>1325</v>
      </c>
      <c r="D422" s="74">
        <v>670000</v>
      </c>
      <c r="E422" s="74" t="s">
        <v>1327</v>
      </c>
      <c r="F422" s="55">
        <v>4</v>
      </c>
      <c r="G422" s="55" t="s">
        <v>1327</v>
      </c>
      <c r="H422" s="65">
        <v>1372</v>
      </c>
      <c r="I422" s="80" t="s">
        <v>1327</v>
      </c>
      <c r="J422" s="55">
        <v>2</v>
      </c>
      <c r="K422" s="81" t="s">
        <v>1327</v>
      </c>
      <c r="L422" s="58">
        <v>2</v>
      </c>
      <c r="M422" s="58" t="s">
        <v>1339</v>
      </c>
      <c r="N422" s="58" t="s">
        <v>1335</v>
      </c>
      <c r="O422" s="82" t="s">
        <v>1341</v>
      </c>
      <c r="P422" s="63">
        <v>1202</v>
      </c>
      <c r="Q422" s="83" t="s">
        <v>1341</v>
      </c>
      <c r="R422" s="60" t="s">
        <v>426</v>
      </c>
      <c r="S422" s="84" t="s">
        <v>1341</v>
      </c>
      <c r="T422" s="60" t="s">
        <v>427</v>
      </c>
      <c r="U422" s="85" t="s">
        <v>1344</v>
      </c>
    </row>
    <row r="423" spans="1:21" x14ac:dyDescent="0.25">
      <c r="A423" s="77" t="s">
        <v>1324</v>
      </c>
      <c r="B423" s="61">
        <v>43626</v>
      </c>
      <c r="C423" s="79" t="s">
        <v>1325</v>
      </c>
      <c r="D423" s="74">
        <v>486968</v>
      </c>
      <c r="E423" s="74" t="s">
        <v>1327</v>
      </c>
      <c r="F423" s="55">
        <v>95</v>
      </c>
      <c r="G423" s="55" t="s">
        <v>1327</v>
      </c>
      <c r="H423" s="65">
        <v>800</v>
      </c>
      <c r="I423" s="80" t="s">
        <v>1327</v>
      </c>
      <c r="J423" s="55">
        <v>2</v>
      </c>
      <c r="K423" s="81" t="s">
        <v>1327</v>
      </c>
      <c r="L423" s="58">
        <v>2</v>
      </c>
      <c r="M423" s="58" t="s">
        <v>1339</v>
      </c>
      <c r="N423" s="58" t="s">
        <v>1336</v>
      </c>
      <c r="O423" s="82" t="s">
        <v>1341</v>
      </c>
      <c r="P423" s="63">
        <v>2109</v>
      </c>
      <c r="Q423" s="83" t="s">
        <v>1341</v>
      </c>
      <c r="R423" s="60" t="s">
        <v>428</v>
      </c>
      <c r="S423" s="84" t="s">
        <v>1341</v>
      </c>
      <c r="T423" s="60" t="s">
        <v>119</v>
      </c>
      <c r="U423" s="85" t="s">
        <v>1344</v>
      </c>
    </row>
    <row r="424" spans="1:21" x14ac:dyDescent="0.25">
      <c r="A424" s="77" t="s">
        <v>1324</v>
      </c>
      <c r="B424" s="61">
        <v>43628</v>
      </c>
      <c r="C424" s="79" t="s">
        <v>1325</v>
      </c>
      <c r="D424" s="74">
        <v>185000</v>
      </c>
      <c r="E424" s="74" t="s">
        <v>1327</v>
      </c>
      <c r="F424" s="55">
        <v>13</v>
      </c>
      <c r="G424" s="55" t="s">
        <v>1327</v>
      </c>
      <c r="H424" s="62">
        <f>10000*18.9487</f>
        <v>189487</v>
      </c>
      <c r="I424" s="80" t="s">
        <v>1327</v>
      </c>
      <c r="J424" s="55">
        <v>3</v>
      </c>
      <c r="K424" s="81" t="s">
        <v>1327</v>
      </c>
      <c r="L424" s="58">
        <v>2</v>
      </c>
      <c r="M424" s="58" t="s">
        <v>1339</v>
      </c>
      <c r="N424" s="58" t="s">
        <v>1335</v>
      </c>
      <c r="O424" s="82" t="s">
        <v>1341</v>
      </c>
      <c r="P424" s="63">
        <v>33175</v>
      </c>
      <c r="Q424" s="83" t="s">
        <v>1341</v>
      </c>
      <c r="R424" s="60" t="s">
        <v>429</v>
      </c>
      <c r="S424" s="84" t="s">
        <v>1341</v>
      </c>
      <c r="T424" s="60" t="s">
        <v>430</v>
      </c>
      <c r="U424" s="85" t="s">
        <v>1344</v>
      </c>
    </row>
    <row r="425" spans="1:21" x14ac:dyDescent="0.25">
      <c r="A425" s="77" t="s">
        <v>1324</v>
      </c>
      <c r="B425" s="61">
        <v>43629</v>
      </c>
      <c r="C425" s="79" t="s">
        <v>1325</v>
      </c>
      <c r="D425" s="74">
        <v>450000</v>
      </c>
      <c r="E425" s="74" t="s">
        <v>1327</v>
      </c>
      <c r="F425" s="55">
        <v>14</v>
      </c>
      <c r="G425" s="55" t="s">
        <v>1327</v>
      </c>
      <c r="H425" s="65">
        <v>1550</v>
      </c>
      <c r="I425" s="80" t="s">
        <v>1327</v>
      </c>
      <c r="J425" s="55">
        <v>2</v>
      </c>
      <c r="K425" s="81" t="s">
        <v>1327</v>
      </c>
      <c r="L425" s="58">
        <v>2</v>
      </c>
      <c r="M425" s="58" t="s">
        <v>1339</v>
      </c>
      <c r="N425" s="58" t="s">
        <v>1335</v>
      </c>
      <c r="O425" s="82" t="s">
        <v>1341</v>
      </c>
      <c r="P425" s="63">
        <v>18821</v>
      </c>
      <c r="Q425" s="83" t="s">
        <v>1341</v>
      </c>
      <c r="R425" s="60" t="s">
        <v>431</v>
      </c>
      <c r="S425" s="84" t="s">
        <v>1341</v>
      </c>
      <c r="T425" s="60" t="s">
        <v>432</v>
      </c>
      <c r="U425" s="85" t="s">
        <v>1344</v>
      </c>
    </row>
    <row r="426" spans="1:21" x14ac:dyDescent="0.25">
      <c r="A426" s="77" t="s">
        <v>1324</v>
      </c>
      <c r="B426" s="61">
        <v>43629</v>
      </c>
      <c r="C426" s="79" t="s">
        <v>1325</v>
      </c>
      <c r="D426" s="74">
        <v>300000</v>
      </c>
      <c r="E426" s="74" t="s">
        <v>1327</v>
      </c>
      <c r="F426" s="55">
        <v>25</v>
      </c>
      <c r="G426" s="55" t="s">
        <v>1327</v>
      </c>
      <c r="H426" s="65">
        <v>1456</v>
      </c>
      <c r="I426" s="80" t="s">
        <v>1327</v>
      </c>
      <c r="J426" s="55">
        <v>2</v>
      </c>
      <c r="K426" s="81" t="s">
        <v>1327</v>
      </c>
      <c r="L426" s="58">
        <v>2</v>
      </c>
      <c r="M426" s="58" t="s">
        <v>1339</v>
      </c>
      <c r="N426" s="58" t="s">
        <v>1335</v>
      </c>
      <c r="O426" s="82" t="s">
        <v>1341</v>
      </c>
      <c r="P426" s="63">
        <v>10227</v>
      </c>
      <c r="Q426" s="83" t="s">
        <v>1341</v>
      </c>
      <c r="R426" s="60" t="s">
        <v>433</v>
      </c>
      <c r="S426" s="84" t="s">
        <v>1341</v>
      </c>
      <c r="T426" s="60" t="s">
        <v>434</v>
      </c>
      <c r="U426" s="85" t="s">
        <v>1344</v>
      </c>
    </row>
    <row r="427" spans="1:21" x14ac:dyDescent="0.25">
      <c r="A427" s="77" t="s">
        <v>1324</v>
      </c>
      <c r="B427" s="61">
        <v>43630</v>
      </c>
      <c r="C427" s="79" t="s">
        <v>1325</v>
      </c>
      <c r="D427" s="74">
        <v>100000</v>
      </c>
      <c r="E427" s="74" t="s">
        <v>1327</v>
      </c>
      <c r="F427" s="55">
        <v>14</v>
      </c>
      <c r="G427" s="55" t="s">
        <v>1327</v>
      </c>
      <c r="H427" s="65">
        <v>5398</v>
      </c>
      <c r="I427" s="80" t="s">
        <v>1327</v>
      </c>
      <c r="J427" s="55">
        <v>2</v>
      </c>
      <c r="K427" s="81" t="s">
        <v>1327</v>
      </c>
      <c r="L427" s="58">
        <v>2</v>
      </c>
      <c r="M427" s="58" t="s">
        <v>1339</v>
      </c>
      <c r="N427" s="58" t="s">
        <v>1335</v>
      </c>
      <c r="O427" s="82" t="s">
        <v>1341</v>
      </c>
      <c r="P427" s="63">
        <v>29938</v>
      </c>
      <c r="Q427" s="83" t="s">
        <v>1341</v>
      </c>
      <c r="R427" s="60" t="s">
        <v>435</v>
      </c>
      <c r="S427" s="84" t="s">
        <v>1341</v>
      </c>
      <c r="T427" s="60" t="s">
        <v>436</v>
      </c>
      <c r="U427" s="85" t="s">
        <v>1344</v>
      </c>
    </row>
    <row r="428" spans="1:21" x14ac:dyDescent="0.25">
      <c r="A428" s="77" t="s">
        <v>1324</v>
      </c>
      <c r="B428" s="61">
        <v>43630</v>
      </c>
      <c r="C428" s="79" t="s">
        <v>1325</v>
      </c>
      <c r="D428" s="74">
        <v>850000</v>
      </c>
      <c r="E428" s="74" t="s">
        <v>1327</v>
      </c>
      <c r="F428" s="55">
        <v>10</v>
      </c>
      <c r="G428" s="55" t="s">
        <v>1327</v>
      </c>
      <c r="H428" s="65">
        <v>1015</v>
      </c>
      <c r="I428" s="80" t="s">
        <v>1327</v>
      </c>
      <c r="J428" s="55">
        <v>2</v>
      </c>
      <c r="K428" s="81" t="s">
        <v>1327</v>
      </c>
      <c r="L428" s="58">
        <v>2</v>
      </c>
      <c r="M428" s="58" t="s">
        <v>1339</v>
      </c>
      <c r="N428" s="58" t="s">
        <v>1335</v>
      </c>
      <c r="O428" s="82" t="s">
        <v>1341</v>
      </c>
      <c r="P428" s="63">
        <v>3487</v>
      </c>
      <c r="Q428" s="83" t="s">
        <v>1341</v>
      </c>
      <c r="R428" s="60" t="s">
        <v>437</v>
      </c>
      <c r="S428" s="84" t="s">
        <v>1341</v>
      </c>
      <c r="T428" s="60" t="s">
        <v>438</v>
      </c>
      <c r="U428" s="85" t="s">
        <v>1344</v>
      </c>
    </row>
    <row r="429" spans="1:21" x14ac:dyDescent="0.25">
      <c r="A429" s="77" t="s">
        <v>1324</v>
      </c>
      <c r="B429" s="61">
        <v>43630</v>
      </c>
      <c r="C429" s="79" t="s">
        <v>1325</v>
      </c>
      <c r="D429" s="74">
        <v>3950000</v>
      </c>
      <c r="E429" s="74" t="s">
        <v>1327</v>
      </c>
      <c r="F429" s="55">
        <v>94</v>
      </c>
      <c r="G429" s="55" t="s">
        <v>1327</v>
      </c>
      <c r="H429" s="62">
        <f>10000*3879.4832</f>
        <v>38794832</v>
      </c>
      <c r="I429" s="80" t="s">
        <v>1327</v>
      </c>
      <c r="J429" s="55">
        <v>3</v>
      </c>
      <c r="K429" s="81" t="s">
        <v>1327</v>
      </c>
      <c r="L429" s="58">
        <v>2</v>
      </c>
      <c r="M429" s="58" t="s">
        <v>1339</v>
      </c>
      <c r="N429" s="58" t="s">
        <v>1335</v>
      </c>
      <c r="O429" s="82" t="s">
        <v>1341</v>
      </c>
      <c r="P429" s="63" t="s">
        <v>439</v>
      </c>
      <c r="Q429" s="83" t="s">
        <v>1341</v>
      </c>
      <c r="R429" s="60" t="s">
        <v>440</v>
      </c>
      <c r="S429" s="84" t="s">
        <v>1341</v>
      </c>
      <c r="T429" s="60" t="s">
        <v>441</v>
      </c>
      <c r="U429" s="85" t="s">
        <v>1344</v>
      </c>
    </row>
    <row r="430" spans="1:21" x14ac:dyDescent="0.25">
      <c r="A430" s="77" t="s">
        <v>1324</v>
      </c>
      <c r="B430" s="61">
        <v>43630</v>
      </c>
      <c r="C430" s="79" t="s">
        <v>1325</v>
      </c>
      <c r="D430" s="74">
        <v>370000</v>
      </c>
      <c r="E430" s="74" t="s">
        <v>1327</v>
      </c>
      <c r="F430" s="55">
        <v>25</v>
      </c>
      <c r="G430" s="55" t="s">
        <v>1327</v>
      </c>
      <c r="H430" s="65">
        <v>1000</v>
      </c>
      <c r="I430" s="80" t="s">
        <v>1327</v>
      </c>
      <c r="J430" s="55">
        <v>2</v>
      </c>
      <c r="K430" s="81" t="s">
        <v>1327</v>
      </c>
      <c r="L430" s="58">
        <v>2</v>
      </c>
      <c r="M430" s="58" t="s">
        <v>1339</v>
      </c>
      <c r="N430" s="58" t="s">
        <v>1335</v>
      </c>
      <c r="O430" s="82" t="s">
        <v>1341</v>
      </c>
      <c r="P430" s="63">
        <v>1775</v>
      </c>
      <c r="Q430" s="83" t="s">
        <v>1341</v>
      </c>
      <c r="R430" s="60" t="s">
        <v>442</v>
      </c>
      <c r="S430" s="84" t="s">
        <v>1341</v>
      </c>
      <c r="T430" s="60" t="s">
        <v>443</v>
      </c>
      <c r="U430" s="85" t="s">
        <v>1344</v>
      </c>
    </row>
    <row r="431" spans="1:21" x14ac:dyDescent="0.25">
      <c r="A431" s="77" t="s">
        <v>1324</v>
      </c>
      <c r="B431" s="61">
        <v>43633</v>
      </c>
      <c r="C431" s="79" t="s">
        <v>1325</v>
      </c>
      <c r="D431" s="74">
        <v>328000</v>
      </c>
      <c r="E431" s="74" t="s">
        <v>1327</v>
      </c>
      <c r="F431" s="55">
        <v>18</v>
      </c>
      <c r="G431" s="55" t="s">
        <v>1327</v>
      </c>
      <c r="H431" s="65">
        <v>1764</v>
      </c>
      <c r="I431" s="80" t="s">
        <v>1327</v>
      </c>
      <c r="J431" s="55">
        <v>2</v>
      </c>
      <c r="K431" s="81" t="s">
        <v>1327</v>
      </c>
      <c r="L431" s="58">
        <v>2</v>
      </c>
      <c r="M431" s="58" t="s">
        <v>1339</v>
      </c>
      <c r="N431" s="58" t="s">
        <v>1335</v>
      </c>
      <c r="O431" s="82" t="s">
        <v>1341</v>
      </c>
      <c r="P431" s="63">
        <v>123</v>
      </c>
      <c r="Q431" s="83" t="s">
        <v>1341</v>
      </c>
      <c r="R431" s="60" t="s">
        <v>444</v>
      </c>
      <c r="S431" s="84" t="s">
        <v>1341</v>
      </c>
      <c r="T431" s="60" t="s">
        <v>445</v>
      </c>
      <c r="U431" s="85" t="s">
        <v>1344</v>
      </c>
    </row>
    <row r="432" spans="1:21" x14ac:dyDescent="0.25">
      <c r="A432" s="77" t="s">
        <v>1324</v>
      </c>
      <c r="B432" s="61">
        <v>43633</v>
      </c>
      <c r="C432" s="79" t="s">
        <v>1325</v>
      </c>
      <c r="D432" s="74">
        <v>20000</v>
      </c>
      <c r="E432" s="74" t="s">
        <v>1327</v>
      </c>
      <c r="F432" s="55">
        <v>17</v>
      </c>
      <c r="G432" s="55" t="s">
        <v>1327</v>
      </c>
      <c r="H432" s="65">
        <v>3368</v>
      </c>
      <c r="I432" s="80" t="s">
        <v>1327</v>
      </c>
      <c r="J432" s="55">
        <v>2</v>
      </c>
      <c r="K432" s="81" t="s">
        <v>1327</v>
      </c>
      <c r="L432" s="58">
        <v>2</v>
      </c>
      <c r="M432" s="58" t="s">
        <v>1339</v>
      </c>
      <c r="N432" s="58" t="s">
        <v>1335</v>
      </c>
      <c r="O432" s="82" t="s">
        <v>1341</v>
      </c>
      <c r="P432" s="63">
        <v>13020</v>
      </c>
      <c r="Q432" s="83" t="s">
        <v>1341</v>
      </c>
      <c r="R432" s="60" t="s">
        <v>446</v>
      </c>
      <c r="S432" s="84" t="s">
        <v>1341</v>
      </c>
      <c r="T432" s="60" t="s">
        <v>447</v>
      </c>
      <c r="U432" s="85" t="s">
        <v>1344</v>
      </c>
    </row>
    <row r="433" spans="1:21" x14ac:dyDescent="0.25">
      <c r="A433" s="77" t="s">
        <v>1324</v>
      </c>
      <c r="B433" s="61">
        <v>43633</v>
      </c>
      <c r="C433" s="79" t="s">
        <v>1325</v>
      </c>
      <c r="D433" s="74">
        <v>150000</v>
      </c>
      <c r="E433" s="74" t="s">
        <v>1327</v>
      </c>
      <c r="F433" s="55">
        <v>25</v>
      </c>
      <c r="G433" s="55" t="s">
        <v>1327</v>
      </c>
      <c r="H433" s="65">
        <v>1841</v>
      </c>
      <c r="I433" s="80" t="s">
        <v>1327</v>
      </c>
      <c r="J433" s="55">
        <v>2</v>
      </c>
      <c r="K433" s="81" t="s">
        <v>1327</v>
      </c>
      <c r="L433" s="58">
        <v>2</v>
      </c>
      <c r="M433" s="58" t="s">
        <v>1339</v>
      </c>
      <c r="N433" s="58" t="s">
        <v>1335</v>
      </c>
      <c r="O433" s="82" t="s">
        <v>1341</v>
      </c>
      <c r="P433" s="63">
        <v>3662</v>
      </c>
      <c r="Q433" s="83" t="s">
        <v>1341</v>
      </c>
      <c r="R433" s="60" t="s">
        <v>448</v>
      </c>
      <c r="S433" s="84" t="s">
        <v>1341</v>
      </c>
      <c r="T433" s="60" t="s">
        <v>449</v>
      </c>
      <c r="U433" s="85" t="s">
        <v>1344</v>
      </c>
    </row>
    <row r="434" spans="1:21" x14ac:dyDescent="0.25">
      <c r="A434" s="77" t="s">
        <v>1324</v>
      </c>
      <c r="B434" s="61">
        <v>43633</v>
      </c>
      <c r="C434" s="79" t="s">
        <v>1325</v>
      </c>
      <c r="D434" s="74">
        <v>365000</v>
      </c>
      <c r="E434" s="74" t="s">
        <v>1327</v>
      </c>
      <c r="F434" s="55">
        <v>4</v>
      </c>
      <c r="G434" s="55" t="s">
        <v>1327</v>
      </c>
      <c r="H434" s="65">
        <v>533</v>
      </c>
      <c r="I434" s="80" t="s">
        <v>1327</v>
      </c>
      <c r="J434" s="55">
        <v>2</v>
      </c>
      <c r="K434" s="81" t="s">
        <v>1327</v>
      </c>
      <c r="L434" s="58">
        <v>2</v>
      </c>
      <c r="M434" s="58" t="s">
        <v>1339</v>
      </c>
      <c r="N434" s="58" t="s">
        <v>1337</v>
      </c>
      <c r="O434" s="82" t="s">
        <v>1341</v>
      </c>
      <c r="P434" s="63">
        <v>24092</v>
      </c>
      <c r="Q434" s="83" t="s">
        <v>1341</v>
      </c>
      <c r="R434" s="60" t="s">
        <v>450</v>
      </c>
      <c r="S434" s="84" t="s">
        <v>1341</v>
      </c>
      <c r="T434" s="60" t="s">
        <v>451</v>
      </c>
      <c r="U434" s="85" t="s">
        <v>1344</v>
      </c>
    </row>
    <row r="435" spans="1:21" ht="24" x14ac:dyDescent="0.25">
      <c r="A435" s="77" t="s">
        <v>1324</v>
      </c>
      <c r="B435" s="61">
        <v>43633</v>
      </c>
      <c r="C435" s="79" t="s">
        <v>1325</v>
      </c>
      <c r="D435" s="74">
        <v>0</v>
      </c>
      <c r="E435" s="74" t="s">
        <v>1327</v>
      </c>
      <c r="F435" s="55">
        <v>30</v>
      </c>
      <c r="G435" s="55" t="s">
        <v>1327</v>
      </c>
      <c r="H435" s="65">
        <f>10000*4134.8123</f>
        <v>41348122.999999993</v>
      </c>
      <c r="I435" s="80" t="s">
        <v>1327</v>
      </c>
      <c r="J435" s="55">
        <v>3</v>
      </c>
      <c r="K435" s="81" t="s">
        <v>1327</v>
      </c>
      <c r="L435" s="58">
        <v>1</v>
      </c>
      <c r="M435" s="58" t="s">
        <v>1339</v>
      </c>
      <c r="N435" s="58" t="s">
        <v>1335</v>
      </c>
      <c r="O435" s="82" t="s">
        <v>1341</v>
      </c>
      <c r="P435" s="63" t="s">
        <v>453</v>
      </c>
      <c r="Q435" s="83" t="s">
        <v>1341</v>
      </c>
      <c r="R435" s="60" t="s">
        <v>301</v>
      </c>
      <c r="S435" s="84" t="s">
        <v>1341</v>
      </c>
      <c r="T435" s="60" t="s">
        <v>452</v>
      </c>
      <c r="U435" s="85" t="s">
        <v>1344</v>
      </c>
    </row>
    <row r="436" spans="1:21" x14ac:dyDescent="0.25">
      <c r="A436" s="77" t="s">
        <v>1324</v>
      </c>
      <c r="B436" s="61">
        <v>43635</v>
      </c>
      <c r="C436" s="79" t="s">
        <v>1325</v>
      </c>
      <c r="D436" s="74">
        <v>240000</v>
      </c>
      <c r="E436" s="74" t="s">
        <v>1327</v>
      </c>
      <c r="F436" s="55">
        <v>13</v>
      </c>
      <c r="G436" s="55" t="s">
        <v>1327</v>
      </c>
      <c r="H436" s="65">
        <v>794</v>
      </c>
      <c r="I436" s="80" t="s">
        <v>1327</v>
      </c>
      <c r="J436" s="55">
        <v>2</v>
      </c>
      <c r="K436" s="81" t="s">
        <v>1327</v>
      </c>
      <c r="L436" s="58">
        <v>2</v>
      </c>
      <c r="M436" s="58" t="s">
        <v>1339</v>
      </c>
      <c r="N436" s="58" t="s">
        <v>1336</v>
      </c>
      <c r="O436" s="82" t="s">
        <v>1341</v>
      </c>
      <c r="P436" s="63">
        <v>8993</v>
      </c>
      <c r="Q436" s="83" t="s">
        <v>1341</v>
      </c>
      <c r="R436" s="60" t="s">
        <v>454</v>
      </c>
      <c r="S436" s="84" t="s">
        <v>1341</v>
      </c>
      <c r="T436" s="60" t="s">
        <v>455</v>
      </c>
      <c r="U436" s="85" t="s">
        <v>1344</v>
      </c>
    </row>
    <row r="437" spans="1:21" x14ac:dyDescent="0.25">
      <c r="A437" s="77" t="s">
        <v>1324</v>
      </c>
      <c r="B437" s="61">
        <v>43635</v>
      </c>
      <c r="C437" s="79" t="s">
        <v>1325</v>
      </c>
      <c r="D437" s="74">
        <v>0</v>
      </c>
      <c r="E437" s="74" t="s">
        <v>1327</v>
      </c>
      <c r="F437" s="55">
        <v>90</v>
      </c>
      <c r="G437" s="55" t="s">
        <v>1327</v>
      </c>
      <c r="H437" s="65">
        <v>4153</v>
      </c>
      <c r="I437" s="80" t="s">
        <v>1327</v>
      </c>
      <c r="J437" s="55">
        <v>1</v>
      </c>
      <c r="K437" s="81" t="s">
        <v>1327</v>
      </c>
      <c r="L437" s="58">
        <v>1</v>
      </c>
      <c r="M437" s="58" t="s">
        <v>1339</v>
      </c>
      <c r="N437" s="58" t="s">
        <v>1335</v>
      </c>
      <c r="O437" s="82" t="s">
        <v>1341</v>
      </c>
      <c r="P437" s="63">
        <v>29204</v>
      </c>
      <c r="Q437" s="83" t="s">
        <v>1341</v>
      </c>
      <c r="R437" s="60" t="s">
        <v>456</v>
      </c>
      <c r="S437" s="84" t="s">
        <v>1341</v>
      </c>
      <c r="T437" s="60" t="s">
        <v>457</v>
      </c>
      <c r="U437" s="85" t="s">
        <v>1344</v>
      </c>
    </row>
    <row r="438" spans="1:21" x14ac:dyDescent="0.25">
      <c r="A438" s="77" t="s">
        <v>1324</v>
      </c>
      <c r="B438" s="61">
        <v>43635</v>
      </c>
      <c r="C438" s="79" t="s">
        <v>1325</v>
      </c>
      <c r="D438" s="74">
        <v>650000</v>
      </c>
      <c r="E438" s="74" t="s">
        <v>1327</v>
      </c>
      <c r="F438" s="55">
        <v>95</v>
      </c>
      <c r="G438" s="55" t="s">
        <v>1327</v>
      </c>
      <c r="H438" s="65">
        <v>844</v>
      </c>
      <c r="I438" s="80" t="s">
        <v>1327</v>
      </c>
      <c r="J438" s="55">
        <v>2</v>
      </c>
      <c r="K438" s="81" t="s">
        <v>1327</v>
      </c>
      <c r="L438" s="58">
        <v>2</v>
      </c>
      <c r="M438" s="58" t="s">
        <v>1339</v>
      </c>
      <c r="N438" s="58" t="s">
        <v>1335</v>
      </c>
      <c r="O438" s="82" t="s">
        <v>1341</v>
      </c>
      <c r="P438" s="63">
        <v>1841</v>
      </c>
      <c r="Q438" s="83" t="s">
        <v>1341</v>
      </c>
      <c r="R438" s="60" t="s">
        <v>458</v>
      </c>
      <c r="S438" s="84" t="s">
        <v>1341</v>
      </c>
      <c r="T438" s="60" t="s">
        <v>459</v>
      </c>
      <c r="U438" s="85" t="s">
        <v>1344</v>
      </c>
    </row>
    <row r="439" spans="1:21" x14ac:dyDescent="0.25">
      <c r="A439" s="77" t="s">
        <v>1324</v>
      </c>
      <c r="B439" s="61">
        <v>43636</v>
      </c>
      <c r="C439" s="79" t="s">
        <v>1325</v>
      </c>
      <c r="D439" s="74">
        <v>240000</v>
      </c>
      <c r="E439" s="74" t="s">
        <v>1327</v>
      </c>
      <c r="F439" s="55">
        <v>95</v>
      </c>
      <c r="G439" s="55" t="s">
        <v>1327</v>
      </c>
      <c r="H439" s="65">
        <v>787</v>
      </c>
      <c r="I439" s="80" t="s">
        <v>1327</v>
      </c>
      <c r="J439" s="55">
        <v>2</v>
      </c>
      <c r="K439" s="81" t="s">
        <v>1327</v>
      </c>
      <c r="L439" s="58">
        <v>2</v>
      </c>
      <c r="M439" s="58" t="s">
        <v>1339</v>
      </c>
      <c r="N439" s="58" t="s">
        <v>1336</v>
      </c>
      <c r="O439" s="82" t="s">
        <v>1341</v>
      </c>
      <c r="P439" s="63">
        <v>2720</v>
      </c>
      <c r="Q439" s="83" t="s">
        <v>1341</v>
      </c>
      <c r="R439" s="60" t="s">
        <v>460</v>
      </c>
      <c r="S439" s="84" t="s">
        <v>1341</v>
      </c>
      <c r="T439" s="60" t="s">
        <v>461</v>
      </c>
      <c r="U439" s="85" t="s">
        <v>1344</v>
      </c>
    </row>
    <row r="440" spans="1:21" x14ac:dyDescent="0.25">
      <c r="A440" s="77" t="s">
        <v>1324</v>
      </c>
      <c r="B440" s="61">
        <v>43637</v>
      </c>
      <c r="C440" s="79" t="s">
        <v>1325</v>
      </c>
      <c r="D440" s="74">
        <v>200000</v>
      </c>
      <c r="E440" s="74" t="s">
        <v>1327</v>
      </c>
      <c r="F440" s="55">
        <v>4</v>
      </c>
      <c r="G440" s="55" t="s">
        <v>1327</v>
      </c>
      <c r="H440" s="65">
        <v>617</v>
      </c>
      <c r="I440" s="80" t="s">
        <v>1327</v>
      </c>
      <c r="J440" s="55">
        <v>2</v>
      </c>
      <c r="K440" s="81" t="s">
        <v>1327</v>
      </c>
      <c r="L440" s="58">
        <v>2</v>
      </c>
      <c r="M440" s="58" t="s">
        <v>1339</v>
      </c>
      <c r="N440" s="58" t="s">
        <v>1336</v>
      </c>
      <c r="O440" s="82" t="s">
        <v>1341</v>
      </c>
      <c r="P440" s="63">
        <v>27347</v>
      </c>
      <c r="Q440" s="83" t="s">
        <v>1341</v>
      </c>
      <c r="R440" s="60" t="s">
        <v>462</v>
      </c>
      <c r="S440" s="84" t="s">
        <v>1341</v>
      </c>
      <c r="T440" s="60" t="s">
        <v>463</v>
      </c>
      <c r="U440" s="85" t="s">
        <v>1344</v>
      </c>
    </row>
    <row r="441" spans="1:21" x14ac:dyDescent="0.25">
      <c r="A441" s="77" t="s">
        <v>1324</v>
      </c>
      <c r="B441" s="61">
        <v>43642</v>
      </c>
      <c r="C441" s="79" t="s">
        <v>1325</v>
      </c>
      <c r="D441" s="74">
        <v>150000</v>
      </c>
      <c r="E441" s="74" t="s">
        <v>1327</v>
      </c>
      <c r="F441" s="55">
        <v>95</v>
      </c>
      <c r="G441" s="55" t="s">
        <v>1327</v>
      </c>
      <c r="H441" s="65">
        <v>802</v>
      </c>
      <c r="I441" s="80" t="s">
        <v>1327</v>
      </c>
      <c r="J441" s="55">
        <v>2</v>
      </c>
      <c r="K441" s="81" t="s">
        <v>1327</v>
      </c>
      <c r="L441" s="58">
        <v>2</v>
      </c>
      <c r="M441" s="58" t="s">
        <v>1339</v>
      </c>
      <c r="N441" s="58" t="s">
        <v>1335</v>
      </c>
      <c r="O441" s="82" t="s">
        <v>1341</v>
      </c>
      <c r="P441" s="63">
        <v>1395</v>
      </c>
      <c r="Q441" s="83" t="s">
        <v>1341</v>
      </c>
      <c r="R441" s="60" t="s">
        <v>464</v>
      </c>
      <c r="S441" s="84" t="s">
        <v>1341</v>
      </c>
      <c r="T441" s="60" t="s">
        <v>465</v>
      </c>
      <c r="U441" s="85" t="s">
        <v>1344</v>
      </c>
    </row>
    <row r="442" spans="1:21" x14ac:dyDescent="0.25">
      <c r="A442" s="77" t="s">
        <v>1324</v>
      </c>
      <c r="B442" s="61">
        <v>43643</v>
      </c>
      <c r="C442" s="79" t="s">
        <v>1325</v>
      </c>
      <c r="D442" s="74">
        <v>953000</v>
      </c>
      <c r="E442" s="74" t="s">
        <v>1327</v>
      </c>
      <c r="F442" s="55">
        <v>14</v>
      </c>
      <c r="G442" s="55" t="s">
        <v>1327</v>
      </c>
      <c r="H442" s="65">
        <v>1234</v>
      </c>
      <c r="I442" s="80" t="s">
        <v>1327</v>
      </c>
      <c r="J442" s="55">
        <v>2</v>
      </c>
      <c r="K442" s="81" t="s">
        <v>1327</v>
      </c>
      <c r="L442" s="58">
        <v>2</v>
      </c>
      <c r="M442" s="58" t="s">
        <v>1339</v>
      </c>
      <c r="N442" s="58" t="s">
        <v>1335</v>
      </c>
      <c r="O442" s="82" t="s">
        <v>1341</v>
      </c>
      <c r="P442" s="63">
        <v>1231</v>
      </c>
      <c r="Q442" s="83" t="s">
        <v>1341</v>
      </c>
      <c r="R442" s="60" t="s">
        <v>372</v>
      </c>
      <c r="S442" s="84" t="s">
        <v>1341</v>
      </c>
      <c r="T442" s="60" t="s">
        <v>466</v>
      </c>
      <c r="U442" s="85" t="s">
        <v>1344</v>
      </c>
    </row>
    <row r="443" spans="1:21" x14ac:dyDescent="0.25">
      <c r="A443" s="77" t="s">
        <v>1324</v>
      </c>
      <c r="B443" s="61">
        <v>43643</v>
      </c>
      <c r="C443" s="79" t="s">
        <v>1325</v>
      </c>
      <c r="D443" s="74">
        <v>290000</v>
      </c>
      <c r="E443" s="74" t="s">
        <v>1327</v>
      </c>
      <c r="F443" s="55">
        <v>25</v>
      </c>
      <c r="G443" s="55" t="s">
        <v>1327</v>
      </c>
      <c r="H443" s="62">
        <f>10000*21.6914</f>
        <v>216914.00000000003</v>
      </c>
      <c r="I443" s="80" t="s">
        <v>1327</v>
      </c>
      <c r="J443" s="55">
        <v>3</v>
      </c>
      <c r="K443" s="81" t="s">
        <v>1327</v>
      </c>
      <c r="L443" s="58">
        <v>2</v>
      </c>
      <c r="M443" s="58" t="s">
        <v>1339</v>
      </c>
      <c r="N443" s="58" t="s">
        <v>1335</v>
      </c>
      <c r="O443" s="82" t="s">
        <v>1341</v>
      </c>
      <c r="P443" s="63" t="s">
        <v>467</v>
      </c>
      <c r="Q443" s="83" t="s">
        <v>1341</v>
      </c>
      <c r="R443" s="60" t="s">
        <v>468</v>
      </c>
      <c r="S443" s="84" t="s">
        <v>1341</v>
      </c>
      <c r="T443" s="60" t="s">
        <v>469</v>
      </c>
      <c r="U443" s="85" t="s">
        <v>1344</v>
      </c>
    </row>
    <row r="444" spans="1:21" x14ac:dyDescent="0.25">
      <c r="A444" s="77" t="s">
        <v>1324</v>
      </c>
      <c r="B444" s="61">
        <v>43648</v>
      </c>
      <c r="C444" s="79" t="s">
        <v>1325</v>
      </c>
      <c r="D444" s="74">
        <v>200000</v>
      </c>
      <c r="E444" s="74" t="s">
        <v>1327</v>
      </c>
      <c r="F444" s="55">
        <v>90</v>
      </c>
      <c r="G444" s="55" t="s">
        <v>1327</v>
      </c>
      <c r="H444" s="62">
        <f>10000*2.3315</f>
        <v>23315</v>
      </c>
      <c r="I444" s="80" t="s">
        <v>1327</v>
      </c>
      <c r="J444" s="55">
        <v>3</v>
      </c>
      <c r="K444" s="81" t="s">
        <v>1327</v>
      </c>
      <c r="L444" s="58">
        <v>2</v>
      </c>
      <c r="M444" s="58" t="s">
        <v>1339</v>
      </c>
      <c r="N444" s="58" t="s">
        <v>1335</v>
      </c>
      <c r="O444" s="82" t="s">
        <v>1341</v>
      </c>
      <c r="P444" s="66">
        <v>37696</v>
      </c>
      <c r="Q444" s="83" t="s">
        <v>1341</v>
      </c>
      <c r="R444" s="60" t="s">
        <v>470</v>
      </c>
      <c r="S444" s="84" t="s">
        <v>1341</v>
      </c>
      <c r="T444" s="60" t="s">
        <v>471</v>
      </c>
      <c r="U444" s="85" t="s">
        <v>1344</v>
      </c>
    </row>
    <row r="445" spans="1:21" x14ac:dyDescent="0.25">
      <c r="A445" s="77" t="s">
        <v>1324</v>
      </c>
      <c r="B445" s="61">
        <v>43649</v>
      </c>
      <c r="C445" s="79" t="s">
        <v>1325</v>
      </c>
      <c r="D445" s="74">
        <v>450000</v>
      </c>
      <c r="E445" s="74" t="s">
        <v>1327</v>
      </c>
      <c r="F445" s="55">
        <v>25</v>
      </c>
      <c r="G445" s="55" t="s">
        <v>1327</v>
      </c>
      <c r="H445" s="65">
        <v>988</v>
      </c>
      <c r="I445" s="80" t="s">
        <v>1327</v>
      </c>
      <c r="J445" s="55">
        <v>2</v>
      </c>
      <c r="K445" s="81" t="s">
        <v>1327</v>
      </c>
      <c r="L445" s="58">
        <v>2</v>
      </c>
      <c r="M445" s="58" t="s">
        <v>1339</v>
      </c>
      <c r="N445" s="58" t="s">
        <v>1335</v>
      </c>
      <c r="O445" s="82" t="s">
        <v>1341</v>
      </c>
      <c r="P445" s="63">
        <v>3272</v>
      </c>
      <c r="Q445" s="83" t="s">
        <v>1341</v>
      </c>
      <c r="R445" s="67" t="s">
        <v>472</v>
      </c>
      <c r="S445" s="84" t="s">
        <v>1341</v>
      </c>
      <c r="T445" s="60" t="s">
        <v>473</v>
      </c>
      <c r="U445" s="85" t="s">
        <v>1344</v>
      </c>
    </row>
    <row r="446" spans="1:21" x14ac:dyDescent="0.25">
      <c r="A446" s="77" t="s">
        <v>1324</v>
      </c>
      <c r="B446" s="61">
        <v>43649</v>
      </c>
      <c r="C446" s="79" t="s">
        <v>1325</v>
      </c>
      <c r="D446" s="74">
        <v>240000</v>
      </c>
      <c r="E446" s="74" t="s">
        <v>1327</v>
      </c>
      <c r="F446" s="55">
        <v>14</v>
      </c>
      <c r="G446" s="55" t="s">
        <v>1327</v>
      </c>
      <c r="H446" s="65">
        <v>1323</v>
      </c>
      <c r="I446" s="80" t="s">
        <v>1327</v>
      </c>
      <c r="J446" s="55">
        <v>2</v>
      </c>
      <c r="K446" s="81" t="s">
        <v>1327</v>
      </c>
      <c r="L446" s="58">
        <v>2</v>
      </c>
      <c r="M446" s="58" t="s">
        <v>1339</v>
      </c>
      <c r="N446" s="58" t="s">
        <v>1335</v>
      </c>
      <c r="O446" s="82" t="s">
        <v>1341</v>
      </c>
      <c r="P446" s="66">
        <v>734</v>
      </c>
      <c r="Q446" s="83" t="s">
        <v>1341</v>
      </c>
      <c r="R446" s="60" t="s">
        <v>474</v>
      </c>
      <c r="S446" s="84" t="s">
        <v>1341</v>
      </c>
      <c r="T446" s="60" t="s">
        <v>475</v>
      </c>
      <c r="U446" s="85" t="s">
        <v>1344</v>
      </c>
    </row>
    <row r="447" spans="1:21" x14ac:dyDescent="0.25">
      <c r="A447" s="77" t="s">
        <v>1324</v>
      </c>
      <c r="B447" s="61">
        <v>43649</v>
      </c>
      <c r="C447" s="79" t="s">
        <v>1325</v>
      </c>
      <c r="D447" s="74">
        <v>420000</v>
      </c>
      <c r="E447" s="74" t="s">
        <v>1327</v>
      </c>
      <c r="F447" s="55">
        <v>95</v>
      </c>
      <c r="G447" s="55" t="s">
        <v>1327</v>
      </c>
      <c r="H447" s="65">
        <v>780</v>
      </c>
      <c r="I447" s="80" t="s">
        <v>1327</v>
      </c>
      <c r="J447" s="55">
        <v>2</v>
      </c>
      <c r="K447" s="81" t="s">
        <v>1327</v>
      </c>
      <c r="L447" s="58">
        <v>2</v>
      </c>
      <c r="M447" s="58" t="s">
        <v>1339</v>
      </c>
      <c r="N447" s="58" t="s">
        <v>1336</v>
      </c>
      <c r="O447" s="82" t="s">
        <v>1341</v>
      </c>
      <c r="P447" s="66">
        <v>1852</v>
      </c>
      <c r="Q447" s="83" t="s">
        <v>1341</v>
      </c>
      <c r="R447" s="60" t="s">
        <v>476</v>
      </c>
      <c r="S447" s="84" t="s">
        <v>1341</v>
      </c>
      <c r="T447" s="60" t="s">
        <v>477</v>
      </c>
      <c r="U447" s="85" t="s">
        <v>1344</v>
      </c>
    </row>
    <row r="448" spans="1:21" x14ac:dyDescent="0.25">
      <c r="A448" s="77" t="s">
        <v>1324</v>
      </c>
      <c r="B448" s="61">
        <v>43650</v>
      </c>
      <c r="C448" s="79" t="s">
        <v>1325</v>
      </c>
      <c r="D448" s="74">
        <v>1000000</v>
      </c>
      <c r="E448" s="74" t="s">
        <v>1327</v>
      </c>
      <c r="F448" s="55">
        <v>14</v>
      </c>
      <c r="G448" s="55" t="s">
        <v>1327</v>
      </c>
      <c r="H448" s="65">
        <v>8127</v>
      </c>
      <c r="I448" s="80" t="s">
        <v>1327</v>
      </c>
      <c r="J448" s="55">
        <v>2</v>
      </c>
      <c r="K448" s="81" t="s">
        <v>1327</v>
      </c>
      <c r="L448" s="58">
        <v>2</v>
      </c>
      <c r="M448" s="58" t="s">
        <v>1339</v>
      </c>
      <c r="N448" s="58" t="s">
        <v>1335</v>
      </c>
      <c r="O448" s="82" t="s">
        <v>1341</v>
      </c>
      <c r="P448" s="63">
        <v>10083</v>
      </c>
      <c r="Q448" s="83" t="s">
        <v>1341</v>
      </c>
      <c r="R448" s="60" t="s">
        <v>478</v>
      </c>
      <c r="S448" s="84" t="s">
        <v>1341</v>
      </c>
      <c r="T448" s="60" t="s">
        <v>479</v>
      </c>
      <c r="U448" s="85" t="s">
        <v>1344</v>
      </c>
    </row>
    <row r="449" spans="1:21" x14ac:dyDescent="0.25">
      <c r="A449" s="77" t="s">
        <v>1324</v>
      </c>
      <c r="B449" s="61">
        <v>43650</v>
      </c>
      <c r="C449" s="79" t="s">
        <v>1325</v>
      </c>
      <c r="D449" s="74">
        <v>579600</v>
      </c>
      <c r="E449" s="74" t="s">
        <v>1327</v>
      </c>
      <c r="F449" s="55">
        <v>14</v>
      </c>
      <c r="G449" s="55" t="s">
        <v>1327</v>
      </c>
      <c r="H449" s="65">
        <v>1152</v>
      </c>
      <c r="I449" s="80" t="s">
        <v>1327</v>
      </c>
      <c r="J449" s="55">
        <v>2</v>
      </c>
      <c r="K449" s="81" t="s">
        <v>1327</v>
      </c>
      <c r="L449" s="58">
        <v>2</v>
      </c>
      <c r="M449" s="58" t="s">
        <v>1339</v>
      </c>
      <c r="N449" s="58" t="s">
        <v>1335</v>
      </c>
      <c r="O449" s="82" t="s">
        <v>1341</v>
      </c>
      <c r="P449" s="63">
        <v>4512</v>
      </c>
      <c r="Q449" s="83" t="s">
        <v>1341</v>
      </c>
      <c r="R449" s="60" t="s">
        <v>166</v>
      </c>
      <c r="S449" s="84" t="s">
        <v>1341</v>
      </c>
      <c r="T449" s="60" t="s">
        <v>480</v>
      </c>
      <c r="U449" s="85" t="s">
        <v>1344</v>
      </c>
    </row>
    <row r="450" spans="1:21" x14ac:dyDescent="0.25">
      <c r="A450" s="77" t="s">
        <v>1324</v>
      </c>
      <c r="B450" s="61">
        <v>43656</v>
      </c>
      <c r="C450" s="79" t="s">
        <v>1325</v>
      </c>
      <c r="D450" s="74">
        <v>320000</v>
      </c>
      <c r="E450" s="74" t="s">
        <v>1327</v>
      </c>
      <c r="F450" s="55">
        <v>90</v>
      </c>
      <c r="G450" s="55" t="s">
        <v>1327</v>
      </c>
      <c r="H450" s="65">
        <v>1868</v>
      </c>
      <c r="I450" s="80" t="s">
        <v>1327</v>
      </c>
      <c r="J450" s="55">
        <v>2</v>
      </c>
      <c r="K450" s="81" t="s">
        <v>1327</v>
      </c>
      <c r="L450" s="58">
        <v>2</v>
      </c>
      <c r="M450" s="58" t="s">
        <v>1339</v>
      </c>
      <c r="N450" s="58" t="s">
        <v>1335</v>
      </c>
      <c r="O450" s="82" t="s">
        <v>1341</v>
      </c>
      <c r="P450" s="63">
        <v>4954</v>
      </c>
      <c r="Q450" s="83" t="s">
        <v>1341</v>
      </c>
      <c r="R450" s="60" t="s">
        <v>481</v>
      </c>
      <c r="S450" s="84" t="s">
        <v>1341</v>
      </c>
      <c r="T450" s="60" t="s">
        <v>482</v>
      </c>
      <c r="U450" s="85" t="s">
        <v>1344</v>
      </c>
    </row>
    <row r="451" spans="1:21" x14ac:dyDescent="0.25">
      <c r="A451" s="77" t="s">
        <v>1324</v>
      </c>
      <c r="B451" s="61">
        <v>43656</v>
      </c>
      <c r="C451" s="79" t="s">
        <v>1325</v>
      </c>
      <c r="D451" s="74">
        <v>1020000</v>
      </c>
      <c r="E451" s="74" t="s">
        <v>1327</v>
      </c>
      <c r="F451" s="55">
        <v>5</v>
      </c>
      <c r="G451" s="55" t="s">
        <v>1327</v>
      </c>
      <c r="H451" s="65">
        <v>3135</v>
      </c>
      <c r="I451" s="80" t="s">
        <v>1327</v>
      </c>
      <c r="J451" s="55">
        <v>2</v>
      </c>
      <c r="K451" s="81" t="s">
        <v>1327</v>
      </c>
      <c r="L451" s="58">
        <v>2</v>
      </c>
      <c r="M451" s="58" t="s">
        <v>1339</v>
      </c>
      <c r="N451" s="58" t="s">
        <v>1335</v>
      </c>
      <c r="O451" s="82" t="s">
        <v>1341</v>
      </c>
      <c r="P451" s="63">
        <v>1070</v>
      </c>
      <c r="Q451" s="83" t="s">
        <v>1341</v>
      </c>
      <c r="R451" s="60" t="s">
        <v>483</v>
      </c>
      <c r="S451" s="84" t="s">
        <v>1341</v>
      </c>
      <c r="T451" s="60" t="s">
        <v>484</v>
      </c>
      <c r="U451" s="85" t="s">
        <v>1344</v>
      </c>
    </row>
    <row r="452" spans="1:21" x14ac:dyDescent="0.25">
      <c r="A452" s="77" t="s">
        <v>1324</v>
      </c>
      <c r="B452" s="61">
        <v>43657</v>
      </c>
      <c r="C452" s="79" t="s">
        <v>1325</v>
      </c>
      <c r="D452" s="74">
        <v>120000</v>
      </c>
      <c r="E452" s="74" t="s">
        <v>1327</v>
      </c>
      <c r="F452" s="55">
        <v>14</v>
      </c>
      <c r="G452" s="55" t="s">
        <v>1327</v>
      </c>
      <c r="H452" s="65">
        <v>790</v>
      </c>
      <c r="I452" s="80" t="s">
        <v>1327</v>
      </c>
      <c r="J452" s="55">
        <v>2</v>
      </c>
      <c r="K452" s="81" t="s">
        <v>1327</v>
      </c>
      <c r="L452" s="58">
        <v>2</v>
      </c>
      <c r="M452" s="58" t="s">
        <v>1339</v>
      </c>
      <c r="N452" s="58" t="s">
        <v>1336</v>
      </c>
      <c r="O452" s="82" t="s">
        <v>1341</v>
      </c>
      <c r="P452" s="63">
        <v>9443</v>
      </c>
      <c r="Q452" s="83" t="s">
        <v>1341</v>
      </c>
      <c r="R452" s="60" t="s">
        <v>485</v>
      </c>
      <c r="S452" s="84" t="s">
        <v>1341</v>
      </c>
      <c r="T452" s="60" t="s">
        <v>486</v>
      </c>
      <c r="U452" s="85" t="s">
        <v>1344</v>
      </c>
    </row>
    <row r="453" spans="1:21" x14ac:dyDescent="0.25">
      <c r="A453" s="77" t="s">
        <v>1324</v>
      </c>
      <c r="B453" s="61">
        <v>43657</v>
      </c>
      <c r="C453" s="79" t="s">
        <v>1325</v>
      </c>
      <c r="D453" s="74">
        <v>200000</v>
      </c>
      <c r="E453" s="74" t="s">
        <v>1327</v>
      </c>
      <c r="F453" s="55">
        <v>25</v>
      </c>
      <c r="G453" s="55" t="s">
        <v>1327</v>
      </c>
      <c r="H453" s="65">
        <v>1550</v>
      </c>
      <c r="I453" s="80" t="s">
        <v>1327</v>
      </c>
      <c r="J453" s="55">
        <v>2</v>
      </c>
      <c r="K453" s="81" t="s">
        <v>1327</v>
      </c>
      <c r="L453" s="58">
        <v>2</v>
      </c>
      <c r="M453" s="58" t="s">
        <v>1339</v>
      </c>
      <c r="N453" s="58" t="s">
        <v>1335</v>
      </c>
      <c r="O453" s="82" t="s">
        <v>1341</v>
      </c>
      <c r="P453" s="63">
        <v>403</v>
      </c>
      <c r="Q453" s="83" t="s">
        <v>1341</v>
      </c>
      <c r="R453" s="60" t="s">
        <v>487</v>
      </c>
      <c r="S453" s="84" t="s">
        <v>1341</v>
      </c>
      <c r="T453" s="60" t="s">
        <v>488</v>
      </c>
      <c r="U453" s="85" t="s">
        <v>1344</v>
      </c>
    </row>
    <row r="454" spans="1:21" x14ac:dyDescent="0.25">
      <c r="A454" s="77" t="s">
        <v>1324</v>
      </c>
      <c r="B454" s="61">
        <v>43664</v>
      </c>
      <c r="C454" s="79" t="s">
        <v>1325</v>
      </c>
      <c r="D454" s="74">
        <v>140000</v>
      </c>
      <c r="E454" s="74" t="s">
        <v>1327</v>
      </c>
      <c r="F454" s="55">
        <v>17</v>
      </c>
      <c r="G454" s="55" t="s">
        <v>1327</v>
      </c>
      <c r="H454" s="62">
        <f>10000*2.344</f>
        <v>23440</v>
      </c>
      <c r="I454" s="80" t="s">
        <v>1327</v>
      </c>
      <c r="J454" s="55">
        <v>3</v>
      </c>
      <c r="K454" s="81" t="s">
        <v>1327</v>
      </c>
      <c r="L454" s="58">
        <v>2</v>
      </c>
      <c r="M454" s="58" t="s">
        <v>1339</v>
      </c>
      <c r="N454" s="58" t="s">
        <v>1335</v>
      </c>
      <c r="O454" s="82" t="s">
        <v>1341</v>
      </c>
      <c r="P454" s="63">
        <v>13544</v>
      </c>
      <c r="Q454" s="83" t="s">
        <v>1341</v>
      </c>
      <c r="R454" s="60" t="s">
        <v>489</v>
      </c>
      <c r="S454" s="84" t="s">
        <v>1341</v>
      </c>
      <c r="T454" s="60" t="s">
        <v>490</v>
      </c>
      <c r="U454" s="85" t="s">
        <v>1344</v>
      </c>
    </row>
    <row r="455" spans="1:21" x14ac:dyDescent="0.25">
      <c r="A455" s="77" t="s">
        <v>1324</v>
      </c>
      <c r="B455" s="61">
        <v>43664</v>
      </c>
      <c r="C455" s="79" t="s">
        <v>1325</v>
      </c>
      <c r="D455" s="74">
        <v>300000</v>
      </c>
      <c r="E455" s="74" t="s">
        <v>1327</v>
      </c>
      <c r="F455" s="55">
        <v>90</v>
      </c>
      <c r="G455" s="55" t="s">
        <v>1327</v>
      </c>
      <c r="H455" s="65">
        <v>918</v>
      </c>
      <c r="I455" s="80" t="s">
        <v>1327</v>
      </c>
      <c r="J455" s="55">
        <v>2</v>
      </c>
      <c r="K455" s="81" t="s">
        <v>1327</v>
      </c>
      <c r="L455" s="58">
        <v>2</v>
      </c>
      <c r="M455" s="58" t="s">
        <v>1339</v>
      </c>
      <c r="N455" s="58" t="s">
        <v>1335</v>
      </c>
      <c r="O455" s="82" t="s">
        <v>1341</v>
      </c>
      <c r="P455" s="63">
        <v>11363</v>
      </c>
      <c r="Q455" s="83" t="s">
        <v>1341</v>
      </c>
      <c r="R455" s="60" t="s">
        <v>491</v>
      </c>
      <c r="S455" s="84" t="s">
        <v>1341</v>
      </c>
      <c r="T455" s="60" t="s">
        <v>492</v>
      </c>
      <c r="U455" s="85" t="s">
        <v>1344</v>
      </c>
    </row>
    <row r="456" spans="1:21" x14ac:dyDescent="0.25">
      <c r="A456" s="77" t="s">
        <v>1324</v>
      </c>
      <c r="B456" s="61">
        <v>43664</v>
      </c>
      <c r="C456" s="79" t="s">
        <v>1325</v>
      </c>
      <c r="D456" s="74">
        <v>800000</v>
      </c>
      <c r="E456" s="74" t="s">
        <v>1327</v>
      </c>
      <c r="F456" s="55">
        <v>97</v>
      </c>
      <c r="G456" s="55" t="s">
        <v>1327</v>
      </c>
      <c r="H456" s="62">
        <f>10000*3.8113</f>
        <v>38113</v>
      </c>
      <c r="I456" s="80" t="s">
        <v>1327</v>
      </c>
      <c r="J456" s="55">
        <v>3</v>
      </c>
      <c r="K456" s="81" t="s">
        <v>1327</v>
      </c>
      <c r="L456" s="58">
        <v>2</v>
      </c>
      <c r="M456" s="58" t="s">
        <v>1339</v>
      </c>
      <c r="N456" s="58" t="s">
        <v>1335</v>
      </c>
      <c r="O456" s="82" t="s">
        <v>1341</v>
      </c>
      <c r="P456" s="63" t="s">
        <v>493</v>
      </c>
      <c r="Q456" s="83" t="s">
        <v>1341</v>
      </c>
      <c r="R456" s="60" t="s">
        <v>494</v>
      </c>
      <c r="S456" s="84" t="s">
        <v>1341</v>
      </c>
      <c r="T456" s="60" t="s">
        <v>484</v>
      </c>
      <c r="U456" s="85" t="s">
        <v>1344</v>
      </c>
    </row>
    <row r="457" spans="1:21" x14ac:dyDescent="0.25">
      <c r="A457" s="77" t="s">
        <v>1324</v>
      </c>
      <c r="B457" s="61">
        <v>43664</v>
      </c>
      <c r="C457" s="79" t="s">
        <v>1325</v>
      </c>
      <c r="D457" s="74">
        <v>385000</v>
      </c>
      <c r="E457" s="74" t="s">
        <v>1327</v>
      </c>
      <c r="F457" s="55">
        <v>5</v>
      </c>
      <c r="G457" s="55" t="s">
        <v>1327</v>
      </c>
      <c r="H457" s="62">
        <f>10000*1.494</f>
        <v>14940</v>
      </c>
      <c r="I457" s="80" t="s">
        <v>1327</v>
      </c>
      <c r="J457" s="55">
        <v>3</v>
      </c>
      <c r="K457" s="81" t="s">
        <v>1327</v>
      </c>
      <c r="L457" s="58">
        <v>2</v>
      </c>
      <c r="M457" s="58" t="s">
        <v>1339</v>
      </c>
      <c r="N457" s="58" t="s">
        <v>1335</v>
      </c>
      <c r="O457" s="82" t="s">
        <v>1341</v>
      </c>
      <c r="P457" s="63">
        <v>830</v>
      </c>
      <c r="Q457" s="83" t="s">
        <v>1341</v>
      </c>
      <c r="R457" s="60" t="s">
        <v>483</v>
      </c>
      <c r="S457" s="84" t="s">
        <v>1341</v>
      </c>
      <c r="T457" s="60" t="s">
        <v>484</v>
      </c>
      <c r="U457" s="85" t="s">
        <v>1344</v>
      </c>
    </row>
    <row r="458" spans="1:21" x14ac:dyDescent="0.25">
      <c r="A458" s="77" t="s">
        <v>1324</v>
      </c>
      <c r="B458" s="61">
        <v>43664</v>
      </c>
      <c r="C458" s="79" t="s">
        <v>1325</v>
      </c>
      <c r="D458" s="74">
        <v>390000</v>
      </c>
      <c r="E458" s="74" t="s">
        <v>1327</v>
      </c>
      <c r="F458" s="55">
        <v>12</v>
      </c>
      <c r="G458" s="55" t="s">
        <v>1327</v>
      </c>
      <c r="H458" s="65">
        <v>3759</v>
      </c>
      <c r="I458" s="80" t="s">
        <v>1327</v>
      </c>
      <c r="J458" s="55">
        <v>2</v>
      </c>
      <c r="K458" s="81" t="s">
        <v>1327</v>
      </c>
      <c r="L458" s="58">
        <v>2</v>
      </c>
      <c r="M458" s="58" t="s">
        <v>1339</v>
      </c>
      <c r="N458" s="58" t="s">
        <v>1335</v>
      </c>
      <c r="O458" s="82" t="s">
        <v>1341</v>
      </c>
      <c r="P458" s="63">
        <v>882</v>
      </c>
      <c r="Q458" s="83" t="s">
        <v>1341</v>
      </c>
      <c r="R458" s="60" t="s">
        <v>495</v>
      </c>
      <c r="S458" s="84" t="s">
        <v>1341</v>
      </c>
      <c r="T458" s="60" t="s">
        <v>496</v>
      </c>
      <c r="U458" s="85" t="s">
        <v>1344</v>
      </c>
    </row>
    <row r="459" spans="1:21" x14ac:dyDescent="0.25">
      <c r="A459" s="77" t="s">
        <v>1324</v>
      </c>
      <c r="B459" s="61">
        <v>43664</v>
      </c>
      <c r="C459" s="79" t="s">
        <v>1325</v>
      </c>
      <c r="D459" s="74">
        <v>425000</v>
      </c>
      <c r="E459" s="74" t="s">
        <v>1327</v>
      </c>
      <c r="F459" s="55">
        <v>4</v>
      </c>
      <c r="G459" s="55" t="s">
        <v>1327</v>
      </c>
      <c r="H459" s="65">
        <v>822</v>
      </c>
      <c r="I459" s="80" t="s">
        <v>1327</v>
      </c>
      <c r="J459" s="55">
        <v>2</v>
      </c>
      <c r="K459" s="81" t="s">
        <v>1327</v>
      </c>
      <c r="L459" s="58">
        <v>2</v>
      </c>
      <c r="M459" s="58" t="s">
        <v>1339</v>
      </c>
      <c r="N459" s="58" t="s">
        <v>1335</v>
      </c>
      <c r="O459" s="82" t="s">
        <v>1341</v>
      </c>
      <c r="P459" s="63">
        <v>1839</v>
      </c>
      <c r="Q459" s="83" t="s">
        <v>1341</v>
      </c>
      <c r="R459" s="60" t="s">
        <v>497</v>
      </c>
      <c r="S459" s="84" t="s">
        <v>1341</v>
      </c>
      <c r="T459" s="60" t="s">
        <v>498</v>
      </c>
      <c r="U459" s="85" t="s">
        <v>1344</v>
      </c>
    </row>
    <row r="460" spans="1:21" x14ac:dyDescent="0.25">
      <c r="A460" s="77" t="s">
        <v>1324</v>
      </c>
      <c r="B460" s="61">
        <v>43665</v>
      </c>
      <c r="C460" s="79" t="s">
        <v>1325</v>
      </c>
      <c r="D460" s="74">
        <v>150000</v>
      </c>
      <c r="E460" s="74" t="s">
        <v>1327</v>
      </c>
      <c r="F460" s="55">
        <v>90</v>
      </c>
      <c r="G460" s="55" t="s">
        <v>1327</v>
      </c>
      <c r="H460" s="65">
        <f>10000*9.5146</f>
        <v>95146</v>
      </c>
      <c r="I460" s="80" t="s">
        <v>1327</v>
      </c>
      <c r="J460" s="55">
        <v>3</v>
      </c>
      <c r="K460" s="81" t="s">
        <v>1327</v>
      </c>
      <c r="L460" s="58">
        <v>2</v>
      </c>
      <c r="M460" s="58" t="s">
        <v>1339</v>
      </c>
      <c r="N460" s="58" t="s">
        <v>1335</v>
      </c>
      <c r="O460" s="82" t="s">
        <v>1341</v>
      </c>
      <c r="P460" s="63">
        <v>42042</v>
      </c>
      <c r="Q460" s="83" t="s">
        <v>1341</v>
      </c>
      <c r="R460" s="60" t="s">
        <v>499</v>
      </c>
      <c r="S460" s="84" t="s">
        <v>1341</v>
      </c>
      <c r="T460" s="60" t="s">
        <v>500</v>
      </c>
      <c r="U460" s="85" t="s">
        <v>1344</v>
      </c>
    </row>
    <row r="461" spans="1:21" ht="24" x14ac:dyDescent="0.25">
      <c r="A461" s="77" t="s">
        <v>1324</v>
      </c>
      <c r="B461" s="61">
        <v>43665</v>
      </c>
      <c r="C461" s="79" t="s">
        <v>1325</v>
      </c>
      <c r="D461" s="74">
        <v>1500000</v>
      </c>
      <c r="E461" s="74" t="s">
        <v>1327</v>
      </c>
      <c r="F461" s="55">
        <v>13</v>
      </c>
      <c r="G461" s="55" t="s">
        <v>1327</v>
      </c>
      <c r="H461" s="62" t="s">
        <v>504</v>
      </c>
      <c r="I461" s="80" t="s">
        <v>1327</v>
      </c>
      <c r="J461" s="55">
        <v>2</v>
      </c>
      <c r="K461" s="81" t="s">
        <v>1327</v>
      </c>
      <c r="L461" s="58">
        <v>2</v>
      </c>
      <c r="M461" s="58" t="s">
        <v>1339</v>
      </c>
      <c r="N461" s="58" t="s">
        <v>1335</v>
      </c>
      <c r="O461" s="82" t="s">
        <v>1341</v>
      </c>
      <c r="P461" s="63" t="s">
        <v>501</v>
      </c>
      <c r="Q461" s="83" t="s">
        <v>1341</v>
      </c>
      <c r="R461" s="60" t="s">
        <v>502</v>
      </c>
      <c r="S461" s="84" t="s">
        <v>1341</v>
      </c>
      <c r="T461" s="60" t="s">
        <v>503</v>
      </c>
      <c r="U461" s="85" t="s">
        <v>1344</v>
      </c>
    </row>
    <row r="462" spans="1:21" x14ac:dyDescent="0.25">
      <c r="A462" s="77" t="s">
        <v>1324</v>
      </c>
      <c r="B462" s="61">
        <v>43665</v>
      </c>
      <c r="C462" s="79" t="s">
        <v>1325</v>
      </c>
      <c r="D462" s="74">
        <v>0</v>
      </c>
      <c r="E462" s="74" t="s">
        <v>1327</v>
      </c>
      <c r="F462" s="55">
        <v>14</v>
      </c>
      <c r="G462" s="55" t="s">
        <v>1327</v>
      </c>
      <c r="H462" s="62">
        <f>10000*1.7651</f>
        <v>17651</v>
      </c>
      <c r="I462" s="80" t="s">
        <v>1327</v>
      </c>
      <c r="J462" s="55">
        <v>3</v>
      </c>
      <c r="K462" s="81" t="s">
        <v>1327</v>
      </c>
      <c r="L462" s="58">
        <v>1</v>
      </c>
      <c r="M462" s="58" t="s">
        <v>1339</v>
      </c>
      <c r="N462" s="58" t="s">
        <v>1335</v>
      </c>
      <c r="O462" s="82" t="s">
        <v>1341</v>
      </c>
      <c r="P462" s="63">
        <v>19668</v>
      </c>
      <c r="Q462" s="83" t="s">
        <v>1341</v>
      </c>
      <c r="R462" s="60" t="s">
        <v>505</v>
      </c>
      <c r="S462" s="84" t="s">
        <v>1341</v>
      </c>
      <c r="T462" s="60" t="s">
        <v>506</v>
      </c>
      <c r="U462" s="85" t="s">
        <v>1344</v>
      </c>
    </row>
    <row r="463" spans="1:21" x14ac:dyDescent="0.25">
      <c r="A463" s="77" t="s">
        <v>1324</v>
      </c>
      <c r="B463" s="61">
        <v>43668</v>
      </c>
      <c r="C463" s="79" t="s">
        <v>1325</v>
      </c>
      <c r="D463" s="74">
        <v>2000000</v>
      </c>
      <c r="E463" s="74" t="s">
        <v>1327</v>
      </c>
      <c r="F463" s="55">
        <v>14</v>
      </c>
      <c r="G463" s="55" t="s">
        <v>1327</v>
      </c>
      <c r="H463" s="62">
        <f>10000*1.7651</f>
        <v>17651</v>
      </c>
      <c r="I463" s="80" t="s">
        <v>1327</v>
      </c>
      <c r="J463" s="55">
        <v>3</v>
      </c>
      <c r="K463" s="81" t="s">
        <v>1327</v>
      </c>
      <c r="L463" s="58">
        <v>2</v>
      </c>
      <c r="M463" s="58" t="s">
        <v>1339</v>
      </c>
      <c r="N463" s="58" t="s">
        <v>1335</v>
      </c>
      <c r="O463" s="82" t="s">
        <v>1341</v>
      </c>
      <c r="P463" s="63">
        <v>19668</v>
      </c>
      <c r="Q463" s="83" t="s">
        <v>1341</v>
      </c>
      <c r="R463" s="60" t="s">
        <v>506</v>
      </c>
      <c r="S463" s="84" t="s">
        <v>1341</v>
      </c>
      <c r="T463" s="60" t="s">
        <v>507</v>
      </c>
      <c r="U463" s="85" t="s">
        <v>1344</v>
      </c>
    </row>
    <row r="464" spans="1:21" x14ac:dyDescent="0.25">
      <c r="A464" s="77" t="s">
        <v>1324</v>
      </c>
      <c r="B464" s="61">
        <v>43668</v>
      </c>
      <c r="C464" s="79" t="s">
        <v>1325</v>
      </c>
      <c r="D464" s="74">
        <v>350000</v>
      </c>
      <c r="E464" s="74" t="s">
        <v>1327</v>
      </c>
      <c r="F464" s="55">
        <v>14</v>
      </c>
      <c r="G464" s="55" t="s">
        <v>1327</v>
      </c>
      <c r="H464" s="65">
        <v>1200</v>
      </c>
      <c r="I464" s="80" t="s">
        <v>1327</v>
      </c>
      <c r="J464" s="55">
        <v>2</v>
      </c>
      <c r="K464" s="81" t="s">
        <v>1327</v>
      </c>
      <c r="L464" s="58">
        <v>2</v>
      </c>
      <c r="M464" s="58" t="s">
        <v>1339</v>
      </c>
      <c r="N464" s="58" t="s">
        <v>1335</v>
      </c>
      <c r="O464" s="82" t="s">
        <v>1341</v>
      </c>
      <c r="P464" s="63">
        <v>1344</v>
      </c>
      <c r="Q464" s="83" t="s">
        <v>1341</v>
      </c>
      <c r="R464" s="60" t="s">
        <v>508</v>
      </c>
      <c r="S464" s="84" t="s">
        <v>1341</v>
      </c>
      <c r="T464" s="60" t="s">
        <v>509</v>
      </c>
      <c r="U464" s="85" t="s">
        <v>1344</v>
      </c>
    </row>
    <row r="465" spans="1:21" x14ac:dyDescent="0.25">
      <c r="A465" s="77" t="s">
        <v>1324</v>
      </c>
      <c r="B465" s="61">
        <v>43670</v>
      </c>
      <c r="C465" s="79" t="s">
        <v>1325</v>
      </c>
      <c r="D465" s="74">
        <v>500000</v>
      </c>
      <c r="E465" s="74" t="s">
        <v>1327</v>
      </c>
      <c r="F465" s="55">
        <v>14</v>
      </c>
      <c r="G465" s="55" t="s">
        <v>1327</v>
      </c>
      <c r="H465" s="65">
        <v>1624</v>
      </c>
      <c r="I465" s="80" t="s">
        <v>1327</v>
      </c>
      <c r="J465" s="55">
        <v>2</v>
      </c>
      <c r="K465" s="81" t="s">
        <v>1327</v>
      </c>
      <c r="L465" s="58">
        <v>2</v>
      </c>
      <c r="M465" s="58" t="s">
        <v>1339</v>
      </c>
      <c r="N465" s="58" t="s">
        <v>1335</v>
      </c>
      <c r="O465" s="82" t="s">
        <v>1341</v>
      </c>
      <c r="P465" s="63">
        <v>22726</v>
      </c>
      <c r="Q465" s="83" t="s">
        <v>1341</v>
      </c>
      <c r="R465" s="60" t="s">
        <v>510</v>
      </c>
      <c r="S465" s="84" t="s">
        <v>1341</v>
      </c>
      <c r="T465" s="60" t="s">
        <v>511</v>
      </c>
      <c r="U465" s="85" t="s">
        <v>1344</v>
      </c>
    </row>
    <row r="466" spans="1:21" x14ac:dyDescent="0.25">
      <c r="A466" s="77" t="s">
        <v>1324</v>
      </c>
      <c r="B466" s="61">
        <v>43670</v>
      </c>
      <c r="C466" s="79" t="s">
        <v>1325</v>
      </c>
      <c r="D466" s="74">
        <v>325000</v>
      </c>
      <c r="E466" s="74" t="s">
        <v>1327</v>
      </c>
      <c r="F466" s="55">
        <v>90</v>
      </c>
      <c r="G466" s="55" t="s">
        <v>1327</v>
      </c>
      <c r="H466" s="65">
        <v>1599</v>
      </c>
      <c r="I466" s="80" t="s">
        <v>1327</v>
      </c>
      <c r="J466" s="55">
        <v>2</v>
      </c>
      <c r="K466" s="81" t="s">
        <v>1327</v>
      </c>
      <c r="L466" s="58">
        <v>2</v>
      </c>
      <c r="M466" s="58" t="s">
        <v>1339</v>
      </c>
      <c r="N466" s="58" t="s">
        <v>1335</v>
      </c>
      <c r="O466" s="82" t="s">
        <v>1341</v>
      </c>
      <c r="P466" s="63">
        <v>2375</v>
      </c>
      <c r="Q466" s="83" t="s">
        <v>1341</v>
      </c>
      <c r="R466" s="60" t="s">
        <v>512</v>
      </c>
      <c r="S466" s="84" t="s">
        <v>1341</v>
      </c>
      <c r="T466" s="60" t="s">
        <v>513</v>
      </c>
      <c r="U466" s="85" t="s">
        <v>1344</v>
      </c>
    </row>
    <row r="467" spans="1:21" x14ac:dyDescent="0.25">
      <c r="A467" s="77" t="s">
        <v>1324</v>
      </c>
      <c r="B467" s="61">
        <v>43670</v>
      </c>
      <c r="C467" s="79" t="s">
        <v>1325</v>
      </c>
      <c r="D467" s="74">
        <v>500000</v>
      </c>
      <c r="E467" s="74" t="s">
        <v>1327</v>
      </c>
      <c r="F467" s="55">
        <v>14</v>
      </c>
      <c r="G467" s="55" t="s">
        <v>1327</v>
      </c>
      <c r="H467" s="65">
        <v>1356</v>
      </c>
      <c r="I467" s="80" t="s">
        <v>1327</v>
      </c>
      <c r="J467" s="55">
        <v>2</v>
      </c>
      <c r="K467" s="81" t="s">
        <v>1327</v>
      </c>
      <c r="L467" s="58">
        <v>2</v>
      </c>
      <c r="M467" s="58" t="s">
        <v>1339</v>
      </c>
      <c r="N467" s="58" t="s">
        <v>1335</v>
      </c>
      <c r="O467" s="82" t="s">
        <v>1341</v>
      </c>
      <c r="P467" s="63">
        <v>26321</v>
      </c>
      <c r="Q467" s="83" t="s">
        <v>1341</v>
      </c>
      <c r="R467" s="60" t="s">
        <v>514</v>
      </c>
      <c r="S467" s="84" t="s">
        <v>1341</v>
      </c>
      <c r="T467" s="60" t="s">
        <v>515</v>
      </c>
      <c r="U467" s="85" t="s">
        <v>1344</v>
      </c>
    </row>
    <row r="468" spans="1:21" x14ac:dyDescent="0.25">
      <c r="A468" s="77" t="s">
        <v>1324</v>
      </c>
      <c r="B468" s="61">
        <v>43670</v>
      </c>
      <c r="C468" s="79" t="s">
        <v>1325</v>
      </c>
      <c r="D468" s="74">
        <v>100000</v>
      </c>
      <c r="E468" s="74" t="s">
        <v>1327</v>
      </c>
      <c r="F468" s="55">
        <v>111</v>
      </c>
      <c r="G468" s="55" t="s">
        <v>1327</v>
      </c>
      <c r="H468" s="62">
        <f>10000*1.8118</f>
        <v>18118</v>
      </c>
      <c r="I468" s="80" t="s">
        <v>1327</v>
      </c>
      <c r="J468" s="55">
        <v>3</v>
      </c>
      <c r="K468" s="81" t="s">
        <v>1327</v>
      </c>
      <c r="L468" s="58">
        <v>2</v>
      </c>
      <c r="M468" s="58" t="s">
        <v>1339</v>
      </c>
      <c r="N468" s="58" t="s">
        <v>1335</v>
      </c>
      <c r="O468" s="82" t="s">
        <v>1341</v>
      </c>
      <c r="P468" s="63" t="s">
        <v>516</v>
      </c>
      <c r="Q468" s="83" t="s">
        <v>1341</v>
      </c>
      <c r="R468" s="60" t="s">
        <v>517</v>
      </c>
      <c r="S468" s="84" t="s">
        <v>1341</v>
      </c>
      <c r="T468" s="60" t="s">
        <v>518</v>
      </c>
      <c r="U468" s="85" t="s">
        <v>1344</v>
      </c>
    </row>
    <row r="469" spans="1:21" x14ac:dyDescent="0.25">
      <c r="A469" s="77" t="s">
        <v>1324</v>
      </c>
      <c r="B469" s="61">
        <v>43675</v>
      </c>
      <c r="C469" s="79" t="s">
        <v>1325</v>
      </c>
      <c r="D469" s="74">
        <v>1400000</v>
      </c>
      <c r="E469" s="74" t="s">
        <v>1327</v>
      </c>
      <c r="F469" s="55">
        <v>94</v>
      </c>
      <c r="G469" s="55" t="s">
        <v>1327</v>
      </c>
      <c r="H469" s="62">
        <f>10000*3768.104</f>
        <v>37681040</v>
      </c>
      <c r="I469" s="80" t="s">
        <v>1327</v>
      </c>
      <c r="J469" s="55">
        <v>3</v>
      </c>
      <c r="K469" s="81" t="s">
        <v>1327</v>
      </c>
      <c r="L469" s="58">
        <v>2</v>
      </c>
      <c r="M469" s="58" t="s">
        <v>1339</v>
      </c>
      <c r="N469" s="58" t="s">
        <v>1335</v>
      </c>
      <c r="O469" s="82" t="s">
        <v>1341</v>
      </c>
      <c r="P469" s="63" t="s">
        <v>519</v>
      </c>
      <c r="Q469" s="83" t="s">
        <v>1341</v>
      </c>
      <c r="R469" s="60" t="s">
        <v>520</v>
      </c>
      <c r="S469" s="84" t="s">
        <v>1341</v>
      </c>
      <c r="T469" s="60" t="s">
        <v>521</v>
      </c>
      <c r="U469" s="85" t="s">
        <v>1344</v>
      </c>
    </row>
    <row r="470" spans="1:21" x14ac:dyDescent="0.25">
      <c r="A470" s="77" t="s">
        <v>1324</v>
      </c>
      <c r="B470" s="61">
        <v>43675</v>
      </c>
      <c r="C470" s="79" t="s">
        <v>1325</v>
      </c>
      <c r="D470" s="74">
        <v>190000</v>
      </c>
      <c r="E470" s="74" t="s">
        <v>1327</v>
      </c>
      <c r="F470" s="55">
        <v>95</v>
      </c>
      <c r="G470" s="55" t="s">
        <v>1327</v>
      </c>
      <c r="H470" s="65">
        <v>1001</v>
      </c>
      <c r="I470" s="80" t="s">
        <v>1327</v>
      </c>
      <c r="J470" s="55">
        <v>2</v>
      </c>
      <c r="K470" s="81" t="s">
        <v>1327</v>
      </c>
      <c r="L470" s="58">
        <v>2</v>
      </c>
      <c r="M470" s="58" t="s">
        <v>1339</v>
      </c>
      <c r="N470" s="58" t="s">
        <v>1335</v>
      </c>
      <c r="O470" s="82" t="s">
        <v>1341</v>
      </c>
      <c r="P470" s="63">
        <v>2248</v>
      </c>
      <c r="Q470" s="83" t="s">
        <v>1341</v>
      </c>
      <c r="R470" s="60" t="s">
        <v>523</v>
      </c>
      <c r="S470" s="84" t="s">
        <v>1341</v>
      </c>
      <c r="T470" s="60" t="s">
        <v>524</v>
      </c>
      <c r="U470" s="85" t="s">
        <v>1344</v>
      </c>
    </row>
    <row r="471" spans="1:21" x14ac:dyDescent="0.25">
      <c r="A471" s="77" t="s">
        <v>1324</v>
      </c>
      <c r="B471" s="61">
        <v>43675</v>
      </c>
      <c r="C471" s="79" t="s">
        <v>1325</v>
      </c>
      <c r="D471" s="74">
        <v>370000</v>
      </c>
      <c r="E471" s="74" t="s">
        <v>1327</v>
      </c>
      <c r="F471" s="55">
        <v>90</v>
      </c>
      <c r="G471" s="55" t="s">
        <v>1327</v>
      </c>
      <c r="H471" s="65">
        <v>1943</v>
      </c>
      <c r="I471" s="80" t="s">
        <v>1327</v>
      </c>
      <c r="J471" s="55">
        <v>2</v>
      </c>
      <c r="K471" s="81" t="s">
        <v>1327</v>
      </c>
      <c r="L471" s="58">
        <v>2</v>
      </c>
      <c r="M471" s="58" t="s">
        <v>1339</v>
      </c>
      <c r="N471" s="58" t="s">
        <v>1335</v>
      </c>
      <c r="O471" s="82" t="s">
        <v>1341</v>
      </c>
      <c r="P471" s="63">
        <v>19087</v>
      </c>
      <c r="Q471" s="83" t="s">
        <v>1341</v>
      </c>
      <c r="R471" s="60" t="s">
        <v>525</v>
      </c>
      <c r="S471" s="84" t="s">
        <v>1341</v>
      </c>
      <c r="T471" s="60" t="s">
        <v>526</v>
      </c>
      <c r="U471" s="85" t="s">
        <v>1344</v>
      </c>
    </row>
    <row r="472" spans="1:21" x14ac:dyDescent="0.25">
      <c r="A472" s="77" t="s">
        <v>1324</v>
      </c>
      <c r="B472" s="61">
        <v>43676</v>
      </c>
      <c r="C472" s="79" t="s">
        <v>1325</v>
      </c>
      <c r="D472" s="74">
        <v>430000</v>
      </c>
      <c r="E472" s="74" t="s">
        <v>1327</v>
      </c>
      <c r="F472" s="55">
        <v>90</v>
      </c>
      <c r="G472" s="55" t="s">
        <v>1327</v>
      </c>
      <c r="H472" s="65">
        <v>606</v>
      </c>
      <c r="I472" s="80" t="s">
        <v>1327</v>
      </c>
      <c r="J472" s="55">
        <v>2</v>
      </c>
      <c r="K472" s="81" t="s">
        <v>1327</v>
      </c>
      <c r="L472" s="58">
        <v>2</v>
      </c>
      <c r="M472" s="58" t="s">
        <v>1339</v>
      </c>
      <c r="N472" s="58" t="s">
        <v>1336</v>
      </c>
      <c r="O472" s="82" t="s">
        <v>1341</v>
      </c>
      <c r="P472" s="63">
        <v>35230</v>
      </c>
      <c r="Q472" s="83" t="s">
        <v>1341</v>
      </c>
      <c r="R472" s="60" t="s">
        <v>315</v>
      </c>
      <c r="S472" s="84" t="s">
        <v>1341</v>
      </c>
      <c r="T472" s="60" t="s">
        <v>527</v>
      </c>
      <c r="U472" s="85" t="s">
        <v>1344</v>
      </c>
    </row>
    <row r="473" spans="1:21" x14ac:dyDescent="0.25">
      <c r="A473" s="77" t="s">
        <v>1324</v>
      </c>
      <c r="B473" s="61">
        <v>43676</v>
      </c>
      <c r="C473" s="79" t="s">
        <v>1325</v>
      </c>
      <c r="D473" s="74">
        <v>780000</v>
      </c>
      <c r="E473" s="74" t="s">
        <v>1327</v>
      </c>
      <c r="F473" s="55">
        <v>95</v>
      </c>
      <c r="G473" s="55" t="s">
        <v>1327</v>
      </c>
      <c r="H473" s="65">
        <v>1000</v>
      </c>
      <c r="I473" s="80" t="s">
        <v>1327</v>
      </c>
      <c r="J473" s="55">
        <v>2</v>
      </c>
      <c r="K473" s="81" t="s">
        <v>1327</v>
      </c>
      <c r="L473" s="58">
        <v>2</v>
      </c>
      <c r="M473" s="58" t="s">
        <v>1339</v>
      </c>
      <c r="N473" s="58" t="s">
        <v>1335</v>
      </c>
      <c r="O473" s="82" t="s">
        <v>1341</v>
      </c>
      <c r="P473" s="63">
        <v>994</v>
      </c>
      <c r="Q473" s="83" t="s">
        <v>1341</v>
      </c>
      <c r="R473" s="60" t="s">
        <v>191</v>
      </c>
      <c r="S473" s="84" t="s">
        <v>1341</v>
      </c>
      <c r="T473" s="60" t="s">
        <v>119</v>
      </c>
      <c r="U473" s="85" t="s">
        <v>1344</v>
      </c>
    </row>
    <row r="474" spans="1:21" x14ac:dyDescent="0.25">
      <c r="A474" s="77" t="s">
        <v>1324</v>
      </c>
      <c r="B474" s="61">
        <v>43676</v>
      </c>
      <c r="C474" s="79" t="s">
        <v>1325</v>
      </c>
      <c r="D474" s="74">
        <v>150000</v>
      </c>
      <c r="E474" s="74" t="s">
        <v>1327</v>
      </c>
      <c r="F474" s="55">
        <v>4</v>
      </c>
      <c r="G474" s="55" t="s">
        <v>1327</v>
      </c>
      <c r="H474" s="62">
        <f>10000*1.6677</f>
        <v>16677</v>
      </c>
      <c r="I474" s="80" t="s">
        <v>1327</v>
      </c>
      <c r="J474" s="55">
        <v>3</v>
      </c>
      <c r="K474" s="81" t="s">
        <v>1327</v>
      </c>
      <c r="L474" s="58">
        <v>2</v>
      </c>
      <c r="M474" s="58" t="s">
        <v>1339</v>
      </c>
      <c r="N474" s="58" t="s">
        <v>1335</v>
      </c>
      <c r="O474" s="82" t="s">
        <v>1341</v>
      </c>
      <c r="P474" s="63">
        <v>2047</v>
      </c>
      <c r="Q474" s="83" t="s">
        <v>1341</v>
      </c>
      <c r="R474" s="60" t="s">
        <v>528</v>
      </c>
      <c r="S474" s="84" t="s">
        <v>1341</v>
      </c>
      <c r="T474" s="60" t="s">
        <v>529</v>
      </c>
      <c r="U474" s="85" t="s">
        <v>1344</v>
      </c>
    </row>
    <row r="475" spans="1:21" x14ac:dyDescent="0.25">
      <c r="A475" s="77" t="s">
        <v>1324</v>
      </c>
      <c r="B475" s="61">
        <v>43677</v>
      </c>
      <c r="C475" s="79" t="s">
        <v>1325</v>
      </c>
      <c r="D475" s="74">
        <v>500000</v>
      </c>
      <c r="E475" s="74" t="s">
        <v>1327</v>
      </c>
      <c r="F475" s="55">
        <v>4</v>
      </c>
      <c r="G475" s="55" t="s">
        <v>1327</v>
      </c>
      <c r="H475" s="65">
        <v>1515</v>
      </c>
      <c r="I475" s="80" t="s">
        <v>1327</v>
      </c>
      <c r="J475" s="55">
        <v>2</v>
      </c>
      <c r="K475" s="81" t="s">
        <v>1327</v>
      </c>
      <c r="L475" s="58">
        <v>2</v>
      </c>
      <c r="M475" s="58" t="s">
        <v>1339</v>
      </c>
      <c r="N475" s="58" t="s">
        <v>1335</v>
      </c>
      <c r="O475" s="82" t="s">
        <v>1341</v>
      </c>
      <c r="P475" s="63">
        <v>6482</v>
      </c>
      <c r="Q475" s="83" t="s">
        <v>1341</v>
      </c>
      <c r="R475" s="60" t="s">
        <v>530</v>
      </c>
      <c r="S475" s="84" t="s">
        <v>1341</v>
      </c>
      <c r="T475" s="60" t="s">
        <v>531</v>
      </c>
      <c r="U475" s="85" t="s">
        <v>1344</v>
      </c>
    </row>
    <row r="476" spans="1:21" x14ac:dyDescent="0.25">
      <c r="A476" s="77" t="s">
        <v>1324</v>
      </c>
      <c r="B476" s="61">
        <v>43679</v>
      </c>
      <c r="C476" s="79" t="s">
        <v>1325</v>
      </c>
      <c r="D476" s="74">
        <v>120000</v>
      </c>
      <c r="E476" s="74" t="s">
        <v>1327</v>
      </c>
      <c r="F476" s="55">
        <v>13</v>
      </c>
      <c r="G476" s="55" t="s">
        <v>1327</v>
      </c>
      <c r="H476" s="65">
        <v>1016</v>
      </c>
      <c r="I476" s="80" t="s">
        <v>1327</v>
      </c>
      <c r="J476" s="55">
        <v>2</v>
      </c>
      <c r="K476" s="81" t="s">
        <v>1327</v>
      </c>
      <c r="L476" s="58">
        <v>2</v>
      </c>
      <c r="M476" s="58" t="s">
        <v>1339</v>
      </c>
      <c r="N476" s="58" t="s">
        <v>1335</v>
      </c>
      <c r="O476" s="82" t="s">
        <v>1341</v>
      </c>
      <c r="P476" s="63">
        <v>33169</v>
      </c>
      <c r="Q476" s="83" t="s">
        <v>1341</v>
      </c>
      <c r="R476" s="60" t="s">
        <v>532</v>
      </c>
      <c r="S476" s="84" t="s">
        <v>1341</v>
      </c>
      <c r="T476" s="60" t="s">
        <v>533</v>
      </c>
      <c r="U476" s="85" t="s">
        <v>1344</v>
      </c>
    </row>
    <row r="477" spans="1:21" x14ac:dyDescent="0.25">
      <c r="A477" s="77" t="s">
        <v>1324</v>
      </c>
      <c r="B477" s="61">
        <v>43679</v>
      </c>
      <c r="C477" s="79" t="s">
        <v>1325</v>
      </c>
      <c r="D477" s="74">
        <v>230000</v>
      </c>
      <c r="E477" s="74" t="s">
        <v>1327</v>
      </c>
      <c r="F477" s="55">
        <v>13</v>
      </c>
      <c r="G477" s="55" t="s">
        <v>1327</v>
      </c>
      <c r="H477" s="65">
        <v>1067</v>
      </c>
      <c r="I477" s="80" t="s">
        <v>1327</v>
      </c>
      <c r="J477" s="55">
        <v>2</v>
      </c>
      <c r="K477" s="81" t="s">
        <v>1327</v>
      </c>
      <c r="L477" s="58">
        <v>2</v>
      </c>
      <c r="M477" s="58" t="s">
        <v>1339</v>
      </c>
      <c r="N477" s="58" t="s">
        <v>1335</v>
      </c>
      <c r="O477" s="82" t="s">
        <v>1341</v>
      </c>
      <c r="P477" s="63">
        <v>10072</v>
      </c>
      <c r="Q477" s="83" t="s">
        <v>1341</v>
      </c>
      <c r="R477" s="60" t="s">
        <v>534</v>
      </c>
      <c r="S477" s="84" t="s">
        <v>1341</v>
      </c>
      <c r="T477" s="60" t="s">
        <v>535</v>
      </c>
      <c r="U477" s="85" t="s">
        <v>1344</v>
      </c>
    </row>
    <row r="478" spans="1:21" x14ac:dyDescent="0.25">
      <c r="A478" s="77" t="s">
        <v>1324</v>
      </c>
      <c r="B478" s="61">
        <v>43682</v>
      </c>
      <c r="C478" s="79" t="s">
        <v>1325</v>
      </c>
      <c r="D478" s="74">
        <v>1000000</v>
      </c>
      <c r="E478" s="74" t="s">
        <v>1327</v>
      </c>
      <c r="F478" s="55">
        <v>102</v>
      </c>
      <c r="G478" s="55" t="s">
        <v>1327</v>
      </c>
      <c r="H478" s="62">
        <f>10000*4946.215</f>
        <v>49462150</v>
      </c>
      <c r="I478" s="80" t="s">
        <v>1327</v>
      </c>
      <c r="J478" s="55">
        <v>3</v>
      </c>
      <c r="K478" s="81" t="s">
        <v>1327</v>
      </c>
      <c r="L478" s="58">
        <v>2</v>
      </c>
      <c r="M478" s="58" t="s">
        <v>1339</v>
      </c>
      <c r="N478" s="58" t="s">
        <v>1335</v>
      </c>
      <c r="O478" s="82" t="s">
        <v>1341</v>
      </c>
      <c r="P478" s="63" t="s">
        <v>536</v>
      </c>
      <c r="Q478" s="83" t="s">
        <v>1341</v>
      </c>
      <c r="R478" s="60" t="s">
        <v>537</v>
      </c>
      <c r="S478" s="84" t="s">
        <v>1341</v>
      </c>
      <c r="T478" s="60" t="s">
        <v>538</v>
      </c>
      <c r="U478" s="85" t="s">
        <v>1344</v>
      </c>
    </row>
    <row r="479" spans="1:21" x14ac:dyDescent="0.25">
      <c r="A479" s="77" t="s">
        <v>1324</v>
      </c>
      <c r="B479" s="61">
        <v>43682</v>
      </c>
      <c r="C479" s="79" t="s">
        <v>1325</v>
      </c>
      <c r="D479" s="74">
        <v>230000</v>
      </c>
      <c r="E479" s="74" t="s">
        <v>1327</v>
      </c>
      <c r="F479" s="55">
        <v>94</v>
      </c>
      <c r="G479" s="55" t="s">
        <v>1327</v>
      </c>
      <c r="H479" s="62">
        <f>10000*27.7297</f>
        <v>277297</v>
      </c>
      <c r="I479" s="80" t="s">
        <v>1327</v>
      </c>
      <c r="J479" s="55">
        <v>3</v>
      </c>
      <c r="K479" s="81" t="s">
        <v>1327</v>
      </c>
      <c r="L479" s="58">
        <v>2</v>
      </c>
      <c r="M479" s="58" t="s">
        <v>1339</v>
      </c>
      <c r="N479" s="58" t="s">
        <v>1335</v>
      </c>
      <c r="O479" s="82" t="s">
        <v>1341</v>
      </c>
      <c r="P479" s="63" t="s">
        <v>539</v>
      </c>
      <c r="Q479" s="83" t="s">
        <v>1341</v>
      </c>
      <c r="R479" s="60" t="s">
        <v>540</v>
      </c>
      <c r="S479" s="84" t="s">
        <v>1341</v>
      </c>
      <c r="T479" s="60" t="s">
        <v>541</v>
      </c>
      <c r="U479" s="85" t="s">
        <v>1344</v>
      </c>
    </row>
    <row r="480" spans="1:21" x14ac:dyDescent="0.25">
      <c r="A480" s="77" t="s">
        <v>1324</v>
      </c>
      <c r="B480" s="61">
        <v>43682</v>
      </c>
      <c r="C480" s="79" t="s">
        <v>1325</v>
      </c>
      <c r="D480" s="74">
        <v>0</v>
      </c>
      <c r="E480" s="74" t="s">
        <v>1327</v>
      </c>
      <c r="F480" s="55">
        <v>113</v>
      </c>
      <c r="G480" s="55" t="s">
        <v>1327</v>
      </c>
      <c r="H480" s="62">
        <f>10000*34.6082</f>
        <v>346081.99999999994</v>
      </c>
      <c r="I480" s="80" t="s">
        <v>1327</v>
      </c>
      <c r="J480" s="55">
        <v>3</v>
      </c>
      <c r="K480" s="81" t="s">
        <v>1327</v>
      </c>
      <c r="L480" s="58">
        <v>1</v>
      </c>
      <c r="M480" s="58" t="s">
        <v>1339</v>
      </c>
      <c r="N480" s="58" t="s">
        <v>1335</v>
      </c>
      <c r="O480" s="82" t="s">
        <v>1341</v>
      </c>
      <c r="P480" s="63">
        <v>2769</v>
      </c>
      <c r="Q480" s="83" t="s">
        <v>1341</v>
      </c>
      <c r="R480" s="60" t="s">
        <v>505</v>
      </c>
      <c r="S480" s="84" t="s">
        <v>1341</v>
      </c>
      <c r="T480" s="60" t="s">
        <v>543</v>
      </c>
      <c r="U480" s="85" t="s">
        <v>1344</v>
      </c>
    </row>
    <row r="481" spans="1:21" x14ac:dyDescent="0.25">
      <c r="A481" s="77" t="s">
        <v>1324</v>
      </c>
      <c r="B481" s="61">
        <v>43684</v>
      </c>
      <c r="C481" s="79" t="s">
        <v>1325</v>
      </c>
      <c r="D481" s="74">
        <v>260000</v>
      </c>
      <c r="E481" s="74" t="s">
        <v>1327</v>
      </c>
      <c r="F481" s="55">
        <v>4</v>
      </c>
      <c r="G481" s="55" t="s">
        <v>1327</v>
      </c>
      <c r="H481" s="65">
        <v>448</v>
      </c>
      <c r="I481" s="80" t="s">
        <v>1327</v>
      </c>
      <c r="J481" s="55">
        <v>2</v>
      </c>
      <c r="K481" s="81" t="s">
        <v>1327</v>
      </c>
      <c r="L481" s="58">
        <v>2</v>
      </c>
      <c r="M481" s="58" t="s">
        <v>1339</v>
      </c>
      <c r="N481" s="58" t="s">
        <v>1337</v>
      </c>
      <c r="O481" s="82" t="s">
        <v>1341</v>
      </c>
      <c r="P481" s="63">
        <v>691</v>
      </c>
      <c r="Q481" s="83" t="s">
        <v>1341</v>
      </c>
      <c r="R481" s="60" t="s">
        <v>544</v>
      </c>
      <c r="S481" s="84" t="s">
        <v>1341</v>
      </c>
      <c r="T481" s="60" t="s">
        <v>545</v>
      </c>
      <c r="U481" s="85" t="s">
        <v>1344</v>
      </c>
    </row>
    <row r="482" spans="1:21" x14ac:dyDescent="0.25">
      <c r="A482" s="77" t="s">
        <v>1324</v>
      </c>
      <c r="B482" s="61">
        <v>43684</v>
      </c>
      <c r="C482" s="79" t="s">
        <v>1325</v>
      </c>
      <c r="D482" s="74">
        <v>300000</v>
      </c>
      <c r="E482" s="74" t="s">
        <v>1327</v>
      </c>
      <c r="F482" s="55">
        <v>25</v>
      </c>
      <c r="G482" s="55" t="s">
        <v>1327</v>
      </c>
      <c r="H482" s="62">
        <f>10000*1.0027</f>
        <v>10027</v>
      </c>
      <c r="I482" s="80" t="s">
        <v>1327</v>
      </c>
      <c r="J482" s="55">
        <v>3</v>
      </c>
      <c r="K482" s="81" t="s">
        <v>1327</v>
      </c>
      <c r="L482" s="58">
        <v>2</v>
      </c>
      <c r="M482" s="58" t="s">
        <v>1339</v>
      </c>
      <c r="N482" s="58" t="s">
        <v>1335</v>
      </c>
      <c r="O482" s="82" t="s">
        <v>1341</v>
      </c>
      <c r="P482" s="63">
        <v>27873</v>
      </c>
      <c r="Q482" s="83" t="s">
        <v>1341</v>
      </c>
      <c r="R482" s="60" t="s">
        <v>546</v>
      </c>
      <c r="S482" s="84" t="s">
        <v>1341</v>
      </c>
      <c r="T482" s="60" t="s">
        <v>547</v>
      </c>
      <c r="U482" s="85" t="s">
        <v>1344</v>
      </c>
    </row>
    <row r="483" spans="1:21" x14ac:dyDescent="0.25">
      <c r="A483" s="77" t="s">
        <v>1324</v>
      </c>
      <c r="B483" s="61">
        <v>43689</v>
      </c>
      <c r="C483" s="79" t="s">
        <v>1325</v>
      </c>
      <c r="D483" s="74">
        <v>1100000</v>
      </c>
      <c r="E483" s="74" t="s">
        <v>1327</v>
      </c>
      <c r="F483" s="55">
        <v>8</v>
      </c>
      <c r="G483" s="55" t="s">
        <v>1327</v>
      </c>
      <c r="H483" s="65">
        <v>1343</v>
      </c>
      <c r="I483" s="80" t="s">
        <v>1327</v>
      </c>
      <c r="J483" s="55">
        <v>2</v>
      </c>
      <c r="K483" s="81" t="s">
        <v>1327</v>
      </c>
      <c r="L483" s="58">
        <v>2</v>
      </c>
      <c r="M483" s="58" t="s">
        <v>1339</v>
      </c>
      <c r="N483" s="58" t="s">
        <v>1335</v>
      </c>
      <c r="O483" s="82" t="s">
        <v>1341</v>
      </c>
      <c r="P483" s="63">
        <v>640</v>
      </c>
      <c r="Q483" s="83" t="s">
        <v>1341</v>
      </c>
      <c r="R483" s="60" t="s">
        <v>548</v>
      </c>
      <c r="S483" s="84" t="s">
        <v>1341</v>
      </c>
      <c r="T483" s="60" t="s">
        <v>549</v>
      </c>
      <c r="U483" s="85" t="s">
        <v>1344</v>
      </c>
    </row>
    <row r="484" spans="1:21" x14ac:dyDescent="0.25">
      <c r="A484" s="77" t="s">
        <v>1324</v>
      </c>
      <c r="B484" s="61">
        <v>43689</v>
      </c>
      <c r="C484" s="79" t="s">
        <v>1325</v>
      </c>
      <c r="D484" s="74">
        <v>160000</v>
      </c>
      <c r="E484" s="74" t="s">
        <v>1327</v>
      </c>
      <c r="F484" s="55">
        <v>4</v>
      </c>
      <c r="G484" s="55" t="s">
        <v>1327</v>
      </c>
      <c r="H484" s="65">
        <v>3820</v>
      </c>
      <c r="I484" s="80" t="s">
        <v>1327</v>
      </c>
      <c r="J484" s="55">
        <v>2</v>
      </c>
      <c r="K484" s="81" t="s">
        <v>1327</v>
      </c>
      <c r="L484" s="58">
        <v>2</v>
      </c>
      <c r="M484" s="58" t="s">
        <v>1339</v>
      </c>
      <c r="N484" s="58" t="s">
        <v>1335</v>
      </c>
      <c r="O484" s="82" t="s">
        <v>1341</v>
      </c>
      <c r="P484" s="63">
        <v>13326</v>
      </c>
      <c r="Q484" s="83" t="s">
        <v>1341</v>
      </c>
      <c r="R484" s="60" t="s">
        <v>550</v>
      </c>
      <c r="S484" s="84" t="s">
        <v>1341</v>
      </c>
      <c r="T484" s="60" t="s">
        <v>531</v>
      </c>
      <c r="U484" s="85" t="s">
        <v>1344</v>
      </c>
    </row>
    <row r="485" spans="1:21" x14ac:dyDescent="0.25">
      <c r="A485" s="77" t="s">
        <v>1324</v>
      </c>
      <c r="B485" s="61">
        <v>43689</v>
      </c>
      <c r="C485" s="79" t="s">
        <v>1325</v>
      </c>
      <c r="D485" s="74">
        <v>28000</v>
      </c>
      <c r="E485" s="74" t="s">
        <v>1327</v>
      </c>
      <c r="F485" s="55">
        <v>90</v>
      </c>
      <c r="G485" s="55" t="s">
        <v>1327</v>
      </c>
      <c r="H485" s="65">
        <v>406</v>
      </c>
      <c r="I485" s="80" t="s">
        <v>1327</v>
      </c>
      <c r="J485" s="55">
        <v>2</v>
      </c>
      <c r="K485" s="81" t="s">
        <v>1327</v>
      </c>
      <c r="L485" s="58">
        <v>2</v>
      </c>
      <c r="M485" s="58" t="s">
        <v>1339</v>
      </c>
      <c r="N485" s="58" t="s">
        <v>1337</v>
      </c>
      <c r="O485" s="82" t="s">
        <v>1341</v>
      </c>
      <c r="P485" s="63">
        <v>26769</v>
      </c>
      <c r="Q485" s="83" t="s">
        <v>1341</v>
      </c>
      <c r="R485" s="60" t="s">
        <v>551</v>
      </c>
      <c r="S485" s="84" t="s">
        <v>1341</v>
      </c>
      <c r="T485" s="60" t="s">
        <v>552</v>
      </c>
      <c r="U485" s="85" t="s">
        <v>1344</v>
      </c>
    </row>
    <row r="486" spans="1:21" x14ac:dyDescent="0.25">
      <c r="A486" s="77" t="s">
        <v>1324</v>
      </c>
      <c r="B486" s="61">
        <v>43689</v>
      </c>
      <c r="C486" s="79" t="s">
        <v>1325</v>
      </c>
      <c r="D486" s="74">
        <v>550000</v>
      </c>
      <c r="E486" s="74" t="s">
        <v>1327</v>
      </c>
      <c r="F486" s="55">
        <v>92</v>
      </c>
      <c r="G486" s="55" t="s">
        <v>1327</v>
      </c>
      <c r="H486" s="65">
        <v>1000</v>
      </c>
      <c r="I486" s="80" t="s">
        <v>1327</v>
      </c>
      <c r="J486" s="55">
        <v>2</v>
      </c>
      <c r="K486" s="81" t="s">
        <v>1327</v>
      </c>
      <c r="L486" s="58">
        <v>2</v>
      </c>
      <c r="M486" s="58" t="s">
        <v>1339</v>
      </c>
      <c r="N486" s="58" t="s">
        <v>1335</v>
      </c>
      <c r="O486" s="82" t="s">
        <v>1341</v>
      </c>
      <c r="P486" s="63">
        <v>1169</v>
      </c>
      <c r="Q486" s="83" t="s">
        <v>1341</v>
      </c>
      <c r="R486" s="60" t="s">
        <v>553</v>
      </c>
      <c r="S486" s="84" t="s">
        <v>1341</v>
      </c>
      <c r="T486" s="60" t="s">
        <v>554</v>
      </c>
      <c r="U486" s="85" t="s">
        <v>1344</v>
      </c>
    </row>
    <row r="487" spans="1:21" x14ac:dyDescent="0.25">
      <c r="A487" s="77" t="s">
        <v>1324</v>
      </c>
      <c r="B487" s="61">
        <v>43689</v>
      </c>
      <c r="C487" s="79" t="s">
        <v>1325</v>
      </c>
      <c r="D487" s="74">
        <v>0</v>
      </c>
      <c r="E487" s="74" t="s">
        <v>1327</v>
      </c>
      <c r="F487" s="55">
        <v>17</v>
      </c>
      <c r="G487" s="55" t="s">
        <v>1327</v>
      </c>
      <c r="H487" s="62">
        <f>10000*2.38</f>
        <v>23800</v>
      </c>
      <c r="I487" s="80" t="s">
        <v>1327</v>
      </c>
      <c r="J487" s="55">
        <v>3</v>
      </c>
      <c r="K487" s="81" t="s">
        <v>1327</v>
      </c>
      <c r="L487" s="58">
        <v>1</v>
      </c>
      <c r="M487" s="58" t="s">
        <v>1339</v>
      </c>
      <c r="N487" s="58" t="s">
        <v>1335</v>
      </c>
      <c r="O487" s="82" t="s">
        <v>1341</v>
      </c>
      <c r="P487" s="63">
        <v>1505</v>
      </c>
      <c r="Q487" s="83" t="s">
        <v>1341</v>
      </c>
      <c r="R487" s="60" t="s">
        <v>505</v>
      </c>
      <c r="S487" s="84" t="s">
        <v>1341</v>
      </c>
      <c r="T487" s="60" t="s">
        <v>555</v>
      </c>
      <c r="U487" s="85" t="s">
        <v>1344</v>
      </c>
    </row>
    <row r="488" spans="1:21" x14ac:dyDescent="0.25">
      <c r="A488" s="77" t="s">
        <v>1324</v>
      </c>
      <c r="B488" s="61">
        <v>43689</v>
      </c>
      <c r="C488" s="79" t="s">
        <v>1325</v>
      </c>
      <c r="D488" s="74">
        <v>0</v>
      </c>
      <c r="E488" s="74" t="s">
        <v>1327</v>
      </c>
      <c r="F488" s="55">
        <v>90</v>
      </c>
      <c r="G488" s="55" t="s">
        <v>1327</v>
      </c>
      <c r="H488" s="65">
        <v>1215</v>
      </c>
      <c r="I488" s="80" t="s">
        <v>1327</v>
      </c>
      <c r="J488" s="55">
        <v>2</v>
      </c>
      <c r="K488" s="81" t="s">
        <v>1327</v>
      </c>
      <c r="L488" s="58">
        <v>1</v>
      </c>
      <c r="M488" s="58" t="s">
        <v>1339</v>
      </c>
      <c r="N488" s="58" t="s">
        <v>1335</v>
      </c>
      <c r="O488" s="82" t="s">
        <v>1341</v>
      </c>
      <c r="P488" s="63">
        <v>465</v>
      </c>
      <c r="Q488" s="83" t="s">
        <v>1341</v>
      </c>
      <c r="R488" s="60" t="s">
        <v>301</v>
      </c>
      <c r="S488" s="84" t="s">
        <v>1341</v>
      </c>
      <c r="T488" s="60" t="s">
        <v>556</v>
      </c>
      <c r="U488" s="85" t="s">
        <v>1344</v>
      </c>
    </row>
    <row r="489" spans="1:21" x14ac:dyDescent="0.25">
      <c r="A489" s="77" t="s">
        <v>1324</v>
      </c>
      <c r="B489" s="61">
        <v>43689</v>
      </c>
      <c r="C489" s="79" t="s">
        <v>1325</v>
      </c>
      <c r="D489" s="74">
        <v>198000</v>
      </c>
      <c r="E489" s="74" t="s">
        <v>1327</v>
      </c>
      <c r="F489" s="55">
        <v>4</v>
      </c>
      <c r="G489" s="55" t="s">
        <v>1327</v>
      </c>
      <c r="H489" s="65">
        <v>446</v>
      </c>
      <c r="I489" s="80" t="s">
        <v>1327</v>
      </c>
      <c r="J489" s="55">
        <v>2</v>
      </c>
      <c r="K489" s="81" t="s">
        <v>1327</v>
      </c>
      <c r="L489" s="58">
        <v>2</v>
      </c>
      <c r="M489" s="58" t="s">
        <v>1339</v>
      </c>
      <c r="N489" s="58" t="s">
        <v>1337</v>
      </c>
      <c r="O489" s="82" t="s">
        <v>1341</v>
      </c>
      <c r="P489" s="63">
        <v>1157</v>
      </c>
      <c r="Q489" s="83" t="s">
        <v>1341</v>
      </c>
      <c r="R489" s="60" t="s">
        <v>166</v>
      </c>
      <c r="S489" s="84" t="s">
        <v>1341</v>
      </c>
      <c r="T489" s="60" t="s">
        <v>557</v>
      </c>
      <c r="U489" s="85" t="s">
        <v>1344</v>
      </c>
    </row>
    <row r="490" spans="1:21" x14ac:dyDescent="0.25">
      <c r="A490" s="77" t="s">
        <v>1324</v>
      </c>
      <c r="B490" s="61">
        <v>43689</v>
      </c>
      <c r="C490" s="79" t="s">
        <v>1325</v>
      </c>
      <c r="D490" s="74">
        <v>360000</v>
      </c>
      <c r="E490" s="74" t="s">
        <v>1327</v>
      </c>
      <c r="F490" s="55">
        <v>13</v>
      </c>
      <c r="G490" s="55" t="s">
        <v>1327</v>
      </c>
      <c r="H490" s="65">
        <v>1386</v>
      </c>
      <c r="I490" s="80" t="s">
        <v>1327</v>
      </c>
      <c r="J490" s="55">
        <v>2</v>
      </c>
      <c r="K490" s="81" t="s">
        <v>1327</v>
      </c>
      <c r="L490" s="58">
        <v>2</v>
      </c>
      <c r="M490" s="58" t="s">
        <v>1339</v>
      </c>
      <c r="N490" s="58" t="s">
        <v>1335</v>
      </c>
      <c r="O490" s="82" t="s">
        <v>1341</v>
      </c>
      <c r="P490" s="63">
        <v>403</v>
      </c>
      <c r="Q490" s="83" t="s">
        <v>1341</v>
      </c>
      <c r="R490" s="60" t="s">
        <v>558</v>
      </c>
      <c r="S490" s="84" t="s">
        <v>1341</v>
      </c>
      <c r="T490" s="60" t="s">
        <v>119</v>
      </c>
      <c r="U490" s="85" t="s">
        <v>1344</v>
      </c>
    </row>
    <row r="491" spans="1:21" x14ac:dyDescent="0.25">
      <c r="A491" s="77" t="s">
        <v>1324</v>
      </c>
      <c r="B491" s="61">
        <v>43690</v>
      </c>
      <c r="C491" s="79" t="s">
        <v>1325</v>
      </c>
      <c r="D491" s="74">
        <v>300000</v>
      </c>
      <c r="E491" s="74" t="s">
        <v>1327</v>
      </c>
      <c r="F491" s="55">
        <v>14</v>
      </c>
      <c r="G491" s="55" t="s">
        <v>1327</v>
      </c>
      <c r="H491" s="65">
        <v>780</v>
      </c>
      <c r="I491" s="80" t="s">
        <v>1327</v>
      </c>
      <c r="J491" s="55">
        <v>2</v>
      </c>
      <c r="K491" s="81" t="s">
        <v>1327</v>
      </c>
      <c r="L491" s="58">
        <v>2</v>
      </c>
      <c r="M491" s="58" t="s">
        <v>1339</v>
      </c>
      <c r="N491" s="58" t="s">
        <v>1336</v>
      </c>
      <c r="O491" s="82" t="s">
        <v>1341</v>
      </c>
      <c r="P491" s="63">
        <v>6575</v>
      </c>
      <c r="Q491" s="83" t="s">
        <v>1341</v>
      </c>
      <c r="R491" s="60" t="s">
        <v>559</v>
      </c>
      <c r="S491" s="84" t="s">
        <v>1341</v>
      </c>
      <c r="T491" s="60" t="s">
        <v>560</v>
      </c>
      <c r="U491" s="85" t="s">
        <v>1344</v>
      </c>
    </row>
    <row r="492" spans="1:21" x14ac:dyDescent="0.25">
      <c r="A492" s="77" t="s">
        <v>1324</v>
      </c>
      <c r="B492" s="61">
        <v>43690</v>
      </c>
      <c r="C492" s="79" t="s">
        <v>1325</v>
      </c>
      <c r="D492" s="74">
        <v>0</v>
      </c>
      <c r="E492" s="74" t="s">
        <v>1327</v>
      </c>
      <c r="F492" s="55">
        <v>25</v>
      </c>
      <c r="G492" s="55" t="s">
        <v>1327</v>
      </c>
      <c r="H492" s="65">
        <v>647</v>
      </c>
      <c r="I492" s="80" t="s">
        <v>1327</v>
      </c>
      <c r="J492" s="55">
        <v>2</v>
      </c>
      <c r="K492" s="81" t="s">
        <v>1327</v>
      </c>
      <c r="L492" s="58">
        <v>1</v>
      </c>
      <c r="M492" s="58" t="s">
        <v>1339</v>
      </c>
      <c r="N492" s="58" t="s">
        <v>1336</v>
      </c>
      <c r="O492" s="82" t="s">
        <v>1341</v>
      </c>
      <c r="P492" s="63">
        <v>13677</v>
      </c>
      <c r="Q492" s="83" t="s">
        <v>1341</v>
      </c>
      <c r="R492" s="60" t="s">
        <v>505</v>
      </c>
      <c r="S492" s="84" t="s">
        <v>1341</v>
      </c>
      <c r="T492" s="60" t="s">
        <v>561</v>
      </c>
      <c r="U492" s="85" t="s">
        <v>1344</v>
      </c>
    </row>
    <row r="493" spans="1:21" x14ac:dyDescent="0.25">
      <c r="A493" s="77" t="s">
        <v>1324</v>
      </c>
      <c r="B493" s="61">
        <v>43692</v>
      </c>
      <c r="C493" s="79" t="s">
        <v>1325</v>
      </c>
      <c r="D493" s="74">
        <v>435500</v>
      </c>
      <c r="E493" s="74" t="s">
        <v>1327</v>
      </c>
      <c r="F493" s="55">
        <v>95</v>
      </c>
      <c r="G493" s="55" t="s">
        <v>1327</v>
      </c>
      <c r="H493" s="65">
        <v>828</v>
      </c>
      <c r="I493" s="80" t="s">
        <v>1327</v>
      </c>
      <c r="J493" s="55">
        <v>2</v>
      </c>
      <c r="K493" s="81" t="s">
        <v>1327</v>
      </c>
      <c r="L493" s="58">
        <v>2</v>
      </c>
      <c r="M493" s="58" t="s">
        <v>1339</v>
      </c>
      <c r="N493" s="58" t="s">
        <v>1335</v>
      </c>
      <c r="O493" s="82" t="s">
        <v>1341</v>
      </c>
      <c r="P493" s="63">
        <v>1847</v>
      </c>
      <c r="Q493" s="83" t="s">
        <v>1341</v>
      </c>
      <c r="R493" s="60" t="s">
        <v>562</v>
      </c>
      <c r="S493" s="84" t="s">
        <v>1341</v>
      </c>
      <c r="T493" s="60" t="s">
        <v>563</v>
      </c>
      <c r="U493" s="85" t="s">
        <v>1344</v>
      </c>
    </row>
    <row r="494" spans="1:21" x14ac:dyDescent="0.25">
      <c r="A494" s="77" t="s">
        <v>1324</v>
      </c>
      <c r="B494" s="61">
        <v>43692</v>
      </c>
      <c r="C494" s="79" t="s">
        <v>1325</v>
      </c>
      <c r="D494" s="74">
        <v>390000</v>
      </c>
      <c r="E494" s="74" t="s">
        <v>1327</v>
      </c>
      <c r="F494" s="55">
        <v>90</v>
      </c>
      <c r="G494" s="55" t="s">
        <v>1327</v>
      </c>
      <c r="H494" s="65">
        <v>888</v>
      </c>
      <c r="I494" s="80" t="s">
        <v>1327</v>
      </c>
      <c r="J494" s="55">
        <v>2</v>
      </c>
      <c r="K494" s="81" t="s">
        <v>1327</v>
      </c>
      <c r="L494" s="58">
        <v>2</v>
      </c>
      <c r="M494" s="58" t="s">
        <v>1339</v>
      </c>
      <c r="N494" s="58" t="s">
        <v>1335</v>
      </c>
      <c r="O494" s="82" t="s">
        <v>1341</v>
      </c>
      <c r="P494" s="63">
        <v>6700</v>
      </c>
      <c r="Q494" s="83" t="s">
        <v>1341</v>
      </c>
      <c r="R494" s="60" t="s">
        <v>564</v>
      </c>
      <c r="S494" s="84" t="s">
        <v>1341</v>
      </c>
      <c r="T494" s="60" t="s">
        <v>565</v>
      </c>
      <c r="U494" s="85" t="s">
        <v>1344</v>
      </c>
    </row>
    <row r="495" spans="1:21" x14ac:dyDescent="0.25">
      <c r="A495" s="77" t="s">
        <v>1324</v>
      </c>
      <c r="B495" s="61">
        <v>43692</v>
      </c>
      <c r="C495" s="79" t="s">
        <v>1325</v>
      </c>
      <c r="D495" s="74">
        <v>580000</v>
      </c>
      <c r="E495" s="74" t="s">
        <v>1327</v>
      </c>
      <c r="F495" s="55">
        <v>14</v>
      </c>
      <c r="G495" s="55" t="s">
        <v>1327</v>
      </c>
      <c r="H495" s="65">
        <v>836</v>
      </c>
      <c r="I495" s="80" t="s">
        <v>1327</v>
      </c>
      <c r="J495" s="55">
        <v>2</v>
      </c>
      <c r="K495" s="81" t="s">
        <v>1327</v>
      </c>
      <c r="L495" s="58">
        <v>2</v>
      </c>
      <c r="M495" s="58" t="s">
        <v>1339</v>
      </c>
      <c r="N495" s="58" t="s">
        <v>1335</v>
      </c>
      <c r="O495" s="82" t="s">
        <v>1341</v>
      </c>
      <c r="P495" s="63">
        <v>8842</v>
      </c>
      <c r="Q495" s="83" t="s">
        <v>1341</v>
      </c>
      <c r="R495" s="60" t="s">
        <v>566</v>
      </c>
      <c r="S495" s="84" t="s">
        <v>1341</v>
      </c>
      <c r="T495" s="60" t="s">
        <v>567</v>
      </c>
      <c r="U495" s="85" t="s">
        <v>1344</v>
      </c>
    </row>
    <row r="496" spans="1:21" x14ac:dyDescent="0.25">
      <c r="A496" s="77" t="s">
        <v>1324</v>
      </c>
      <c r="B496" s="61">
        <v>43693</v>
      </c>
      <c r="C496" s="79" t="s">
        <v>1325</v>
      </c>
      <c r="D496" s="74">
        <v>60000</v>
      </c>
      <c r="E496" s="74" t="s">
        <v>1327</v>
      </c>
      <c r="F496" s="55">
        <v>94</v>
      </c>
      <c r="G496" s="55" t="s">
        <v>1327</v>
      </c>
      <c r="H496" s="62">
        <f>10000*19.6933</f>
        <v>196933</v>
      </c>
      <c r="I496" s="80" t="s">
        <v>1327</v>
      </c>
      <c r="J496" s="55">
        <v>3</v>
      </c>
      <c r="K496" s="81" t="s">
        <v>1327</v>
      </c>
      <c r="L496" s="58">
        <v>1</v>
      </c>
      <c r="M496" s="58" t="s">
        <v>1339</v>
      </c>
      <c r="N496" s="58" t="s">
        <v>1335</v>
      </c>
      <c r="O496" s="82" t="s">
        <v>1341</v>
      </c>
      <c r="P496" s="63" t="s">
        <v>568</v>
      </c>
      <c r="Q496" s="83" t="s">
        <v>1341</v>
      </c>
      <c r="R496" s="60" t="s">
        <v>569</v>
      </c>
      <c r="S496" s="84" t="s">
        <v>1341</v>
      </c>
      <c r="T496" s="60" t="s">
        <v>570</v>
      </c>
      <c r="U496" s="85" t="s">
        <v>1344</v>
      </c>
    </row>
    <row r="497" spans="1:21" x14ac:dyDescent="0.25">
      <c r="A497" s="77" t="s">
        <v>1324</v>
      </c>
      <c r="B497" s="61">
        <v>43696</v>
      </c>
      <c r="C497" s="79" t="s">
        <v>1325</v>
      </c>
      <c r="D497" s="74">
        <v>280000</v>
      </c>
      <c r="E497" s="74" t="s">
        <v>1327</v>
      </c>
      <c r="F497" s="55">
        <v>17</v>
      </c>
      <c r="G497" s="55" t="s">
        <v>1327</v>
      </c>
      <c r="H497" s="65">
        <v>1124</v>
      </c>
      <c r="I497" s="80" t="s">
        <v>1327</v>
      </c>
      <c r="J497" s="55">
        <v>2</v>
      </c>
      <c r="K497" s="81" t="s">
        <v>1327</v>
      </c>
      <c r="L497" s="58">
        <v>2</v>
      </c>
      <c r="M497" s="58" t="s">
        <v>1339</v>
      </c>
      <c r="N497" s="58" t="s">
        <v>1335</v>
      </c>
      <c r="O497" s="82" t="s">
        <v>1341</v>
      </c>
      <c r="P497" s="63">
        <v>5976</v>
      </c>
      <c r="Q497" s="83" t="s">
        <v>1341</v>
      </c>
      <c r="R497" s="60" t="s">
        <v>571</v>
      </c>
      <c r="S497" s="84" t="s">
        <v>1341</v>
      </c>
      <c r="T497" s="60" t="s">
        <v>572</v>
      </c>
      <c r="U497" s="85" t="s">
        <v>1344</v>
      </c>
    </row>
    <row r="498" spans="1:21" x14ac:dyDescent="0.25">
      <c r="A498" s="77" t="s">
        <v>1324</v>
      </c>
      <c r="B498" s="61">
        <v>43697</v>
      </c>
      <c r="C498" s="79" t="s">
        <v>1325</v>
      </c>
      <c r="D498" s="74">
        <v>1020000</v>
      </c>
      <c r="E498" s="74" t="s">
        <v>1327</v>
      </c>
      <c r="F498" s="55">
        <v>90</v>
      </c>
      <c r="G498" s="55" t="s">
        <v>1327</v>
      </c>
      <c r="H498" s="65">
        <v>839</v>
      </c>
      <c r="I498" s="80" t="s">
        <v>1327</v>
      </c>
      <c r="J498" s="55">
        <v>2</v>
      </c>
      <c r="K498" s="81" t="s">
        <v>1327</v>
      </c>
      <c r="L498" s="58">
        <v>2</v>
      </c>
      <c r="M498" s="58" t="s">
        <v>1339</v>
      </c>
      <c r="N498" s="58" t="s">
        <v>1335</v>
      </c>
      <c r="O498" s="82" t="s">
        <v>1341</v>
      </c>
      <c r="P498" s="63">
        <v>11524</v>
      </c>
      <c r="Q498" s="83" t="s">
        <v>1341</v>
      </c>
      <c r="R498" s="60" t="s">
        <v>573</v>
      </c>
      <c r="S498" s="84" t="s">
        <v>1341</v>
      </c>
      <c r="T498" s="60" t="s">
        <v>574</v>
      </c>
      <c r="U498" s="85" t="s">
        <v>1344</v>
      </c>
    </row>
    <row r="499" spans="1:21" x14ac:dyDescent="0.25">
      <c r="A499" s="77" t="s">
        <v>1324</v>
      </c>
      <c r="B499" s="61">
        <v>43697</v>
      </c>
      <c r="C499" s="79" t="s">
        <v>1325</v>
      </c>
      <c r="D499" s="74">
        <v>37000</v>
      </c>
      <c r="E499" s="74" t="s">
        <v>1327</v>
      </c>
      <c r="F499" s="55">
        <v>90</v>
      </c>
      <c r="G499" s="55" t="s">
        <v>1327</v>
      </c>
      <c r="H499" s="65">
        <v>1016</v>
      </c>
      <c r="I499" s="80" t="s">
        <v>1327</v>
      </c>
      <c r="J499" s="55">
        <v>2</v>
      </c>
      <c r="K499" s="81" t="s">
        <v>1327</v>
      </c>
      <c r="L499" s="58">
        <v>2</v>
      </c>
      <c r="M499" s="58" t="s">
        <v>1339</v>
      </c>
      <c r="N499" s="58" t="s">
        <v>1335</v>
      </c>
      <c r="O499" s="82" t="s">
        <v>1341</v>
      </c>
      <c r="P499" s="63">
        <v>11385</v>
      </c>
      <c r="Q499" s="83" t="s">
        <v>1341</v>
      </c>
      <c r="R499" s="60" t="s">
        <v>245</v>
      </c>
      <c r="S499" s="84" t="s">
        <v>1341</v>
      </c>
      <c r="T499" s="60" t="s">
        <v>575</v>
      </c>
      <c r="U499" s="85" t="s">
        <v>1344</v>
      </c>
    </row>
    <row r="500" spans="1:21" x14ac:dyDescent="0.25">
      <c r="A500" s="77" t="s">
        <v>1324</v>
      </c>
      <c r="B500" s="61">
        <v>43699</v>
      </c>
      <c r="C500" s="79" t="s">
        <v>1325</v>
      </c>
      <c r="D500" s="74">
        <v>450000</v>
      </c>
      <c r="E500" s="74" t="s">
        <v>1327</v>
      </c>
      <c r="F500" s="55">
        <v>13</v>
      </c>
      <c r="G500" s="55" t="s">
        <v>1327</v>
      </c>
      <c r="H500" s="65">
        <v>1200</v>
      </c>
      <c r="I500" s="80" t="s">
        <v>1327</v>
      </c>
      <c r="J500" s="55">
        <v>2</v>
      </c>
      <c r="K500" s="81" t="s">
        <v>1327</v>
      </c>
      <c r="L500" s="58">
        <v>2</v>
      </c>
      <c r="M500" s="58" t="s">
        <v>1339</v>
      </c>
      <c r="N500" s="58" t="s">
        <v>1335</v>
      </c>
      <c r="O500" s="82" t="s">
        <v>1341</v>
      </c>
      <c r="P500" s="63">
        <v>1438</v>
      </c>
      <c r="Q500" s="83" t="s">
        <v>1341</v>
      </c>
      <c r="R500" s="60" t="s">
        <v>576</v>
      </c>
      <c r="S500" s="84" t="s">
        <v>1341</v>
      </c>
      <c r="T500" s="60" t="s">
        <v>577</v>
      </c>
      <c r="U500" s="85" t="s">
        <v>1344</v>
      </c>
    </row>
    <row r="501" spans="1:21" x14ac:dyDescent="0.25">
      <c r="A501" s="77" t="s">
        <v>1324</v>
      </c>
      <c r="B501" s="61">
        <v>43699</v>
      </c>
      <c r="C501" s="79" t="s">
        <v>1325</v>
      </c>
      <c r="D501" s="74">
        <v>200000</v>
      </c>
      <c r="E501" s="74" t="s">
        <v>1327</v>
      </c>
      <c r="F501" s="55">
        <v>94</v>
      </c>
      <c r="G501" s="55" t="s">
        <v>1327</v>
      </c>
      <c r="H501" s="65">
        <v>1338</v>
      </c>
      <c r="I501" s="80" t="s">
        <v>1327</v>
      </c>
      <c r="J501" s="55">
        <v>2</v>
      </c>
      <c r="K501" s="81" t="s">
        <v>1327</v>
      </c>
      <c r="L501" s="58">
        <v>2</v>
      </c>
      <c r="M501" s="58" t="s">
        <v>1339</v>
      </c>
      <c r="N501" s="58" t="s">
        <v>1335</v>
      </c>
      <c r="O501" s="82" t="s">
        <v>1341</v>
      </c>
      <c r="P501" s="63">
        <v>907</v>
      </c>
      <c r="Q501" s="83" t="s">
        <v>1341</v>
      </c>
      <c r="R501" s="60" t="s">
        <v>578</v>
      </c>
      <c r="S501" s="84" t="s">
        <v>1341</v>
      </c>
      <c r="T501" s="60" t="s">
        <v>579</v>
      </c>
      <c r="U501" s="85" t="s">
        <v>1344</v>
      </c>
    </row>
    <row r="502" spans="1:21" x14ac:dyDescent="0.25">
      <c r="A502" s="77" t="s">
        <v>1324</v>
      </c>
      <c r="B502" s="61">
        <v>43699</v>
      </c>
      <c r="C502" s="79" t="s">
        <v>1325</v>
      </c>
      <c r="D502" s="74">
        <v>650000</v>
      </c>
      <c r="E502" s="74" t="s">
        <v>1327</v>
      </c>
      <c r="F502" s="55">
        <v>25</v>
      </c>
      <c r="G502" s="55" t="s">
        <v>1327</v>
      </c>
      <c r="H502" s="65">
        <v>1599</v>
      </c>
      <c r="I502" s="80" t="s">
        <v>1327</v>
      </c>
      <c r="J502" s="55">
        <v>2</v>
      </c>
      <c r="K502" s="81" t="s">
        <v>1327</v>
      </c>
      <c r="L502" s="58">
        <v>2</v>
      </c>
      <c r="M502" s="58" t="s">
        <v>1339</v>
      </c>
      <c r="N502" s="58" t="s">
        <v>1335</v>
      </c>
      <c r="O502" s="82" t="s">
        <v>1341</v>
      </c>
      <c r="P502" s="63">
        <v>285</v>
      </c>
      <c r="Q502" s="83" t="s">
        <v>1341</v>
      </c>
      <c r="R502" s="60" t="s">
        <v>580</v>
      </c>
      <c r="S502" s="84" t="s">
        <v>1341</v>
      </c>
      <c r="T502" s="60" t="s">
        <v>581</v>
      </c>
      <c r="U502" s="85" t="s">
        <v>1344</v>
      </c>
    </row>
    <row r="503" spans="1:21" x14ac:dyDescent="0.25">
      <c r="A503" s="77" t="s">
        <v>1324</v>
      </c>
      <c r="B503" s="61">
        <v>43699</v>
      </c>
      <c r="C503" s="79" t="s">
        <v>1325</v>
      </c>
      <c r="D503" s="74">
        <v>90000</v>
      </c>
      <c r="E503" s="74" t="s">
        <v>1327</v>
      </c>
      <c r="F503" s="55">
        <v>28</v>
      </c>
      <c r="G503" s="55" t="s">
        <v>1327</v>
      </c>
      <c r="H503" s="65">
        <v>1000</v>
      </c>
      <c r="I503" s="80" t="s">
        <v>1327</v>
      </c>
      <c r="J503" s="55">
        <v>2</v>
      </c>
      <c r="K503" s="81" t="s">
        <v>1327</v>
      </c>
      <c r="L503" s="58">
        <v>2</v>
      </c>
      <c r="M503" s="58" t="s">
        <v>1339</v>
      </c>
      <c r="N503" s="58" t="s">
        <v>1335</v>
      </c>
      <c r="O503" s="82" t="s">
        <v>1341</v>
      </c>
      <c r="P503" s="63">
        <v>610</v>
      </c>
      <c r="Q503" s="83" t="s">
        <v>1341</v>
      </c>
      <c r="R503" s="60" t="s">
        <v>582</v>
      </c>
      <c r="S503" s="84" t="s">
        <v>1341</v>
      </c>
      <c r="T503" s="60" t="s">
        <v>583</v>
      </c>
      <c r="U503" s="85" t="s">
        <v>1344</v>
      </c>
    </row>
    <row r="504" spans="1:21" x14ac:dyDescent="0.25">
      <c r="A504" s="77" t="s">
        <v>1324</v>
      </c>
      <c r="B504" s="61">
        <v>43703</v>
      </c>
      <c r="C504" s="79" t="s">
        <v>1325</v>
      </c>
      <c r="D504" s="74">
        <v>3565000</v>
      </c>
      <c r="E504" s="74" t="s">
        <v>1327</v>
      </c>
      <c r="F504" s="55">
        <v>90</v>
      </c>
      <c r="G504" s="55" t="s">
        <v>1327</v>
      </c>
      <c r="H504" s="65">
        <v>1625</v>
      </c>
      <c r="I504" s="80" t="s">
        <v>1327</v>
      </c>
      <c r="J504" s="55">
        <v>2</v>
      </c>
      <c r="K504" s="81" t="s">
        <v>1327</v>
      </c>
      <c r="L504" s="58">
        <v>2</v>
      </c>
      <c r="M504" s="58" t="s">
        <v>1339</v>
      </c>
      <c r="N504" s="58" t="s">
        <v>1335</v>
      </c>
      <c r="O504" s="82" t="s">
        <v>1341</v>
      </c>
      <c r="P504" s="63">
        <v>767</v>
      </c>
      <c r="Q504" s="83" t="s">
        <v>1341</v>
      </c>
      <c r="R504" s="60" t="s">
        <v>584</v>
      </c>
      <c r="S504" s="84" t="s">
        <v>1341</v>
      </c>
      <c r="T504" s="60" t="s">
        <v>585</v>
      </c>
      <c r="U504" s="85" t="s">
        <v>1344</v>
      </c>
    </row>
    <row r="505" spans="1:21" x14ac:dyDescent="0.25">
      <c r="A505" s="77" t="s">
        <v>1324</v>
      </c>
      <c r="B505" s="61">
        <v>43704</v>
      </c>
      <c r="C505" s="79" t="s">
        <v>1325</v>
      </c>
      <c r="D505" s="74">
        <v>1500000</v>
      </c>
      <c r="E505" s="74" t="s">
        <v>1327</v>
      </c>
      <c r="F505" s="55">
        <v>90</v>
      </c>
      <c r="G505" s="55" t="s">
        <v>1327</v>
      </c>
      <c r="H505" s="65">
        <v>3381</v>
      </c>
      <c r="I505" s="80" t="s">
        <v>1327</v>
      </c>
      <c r="J505" s="55">
        <v>2</v>
      </c>
      <c r="K505" s="81" t="s">
        <v>1327</v>
      </c>
      <c r="L505" s="58">
        <v>2</v>
      </c>
      <c r="M505" s="58" t="s">
        <v>1339</v>
      </c>
      <c r="N505" s="58" t="s">
        <v>1335</v>
      </c>
      <c r="O505" s="82" t="s">
        <v>1341</v>
      </c>
      <c r="P505" s="63">
        <v>5005</v>
      </c>
      <c r="Q505" s="83" t="s">
        <v>1341</v>
      </c>
      <c r="R505" s="60" t="s">
        <v>586</v>
      </c>
      <c r="S505" s="84" t="s">
        <v>1341</v>
      </c>
      <c r="T505" s="60" t="s">
        <v>587</v>
      </c>
      <c r="U505" s="85" t="s">
        <v>1344</v>
      </c>
    </row>
    <row r="506" spans="1:21" x14ac:dyDescent="0.25">
      <c r="A506" s="77" t="s">
        <v>1324</v>
      </c>
      <c r="B506" s="61">
        <v>43705</v>
      </c>
      <c r="C506" s="79" t="s">
        <v>1325</v>
      </c>
      <c r="D506" s="74">
        <v>800000</v>
      </c>
      <c r="E506" s="74" t="s">
        <v>1327</v>
      </c>
      <c r="F506" s="55">
        <v>95</v>
      </c>
      <c r="G506" s="55" t="s">
        <v>1327</v>
      </c>
      <c r="H506" s="65">
        <v>1067</v>
      </c>
      <c r="I506" s="80" t="s">
        <v>1327</v>
      </c>
      <c r="J506" s="55">
        <v>2</v>
      </c>
      <c r="K506" s="81" t="s">
        <v>1327</v>
      </c>
      <c r="L506" s="58">
        <v>2</v>
      </c>
      <c r="M506" s="58" t="s">
        <v>1339</v>
      </c>
      <c r="N506" s="58" t="s">
        <v>1335</v>
      </c>
      <c r="O506" s="82" t="s">
        <v>1341</v>
      </c>
      <c r="P506" s="63">
        <v>261</v>
      </c>
      <c r="Q506" s="83" t="s">
        <v>1341</v>
      </c>
      <c r="R506" s="60" t="s">
        <v>588</v>
      </c>
      <c r="S506" s="84" t="s">
        <v>1341</v>
      </c>
      <c r="T506" s="60" t="s">
        <v>589</v>
      </c>
      <c r="U506" s="85" t="s">
        <v>1344</v>
      </c>
    </row>
    <row r="507" spans="1:21" x14ac:dyDescent="0.25">
      <c r="A507" s="77" t="s">
        <v>1324</v>
      </c>
      <c r="B507" s="61">
        <v>43705</v>
      </c>
      <c r="C507" s="79" t="s">
        <v>1325</v>
      </c>
      <c r="D507" s="74">
        <v>250000</v>
      </c>
      <c r="E507" s="74" t="s">
        <v>1327</v>
      </c>
      <c r="F507" s="55">
        <v>13</v>
      </c>
      <c r="G507" s="55" t="s">
        <v>1327</v>
      </c>
      <c r="H507" s="65">
        <v>1223</v>
      </c>
      <c r="I507" s="80" t="s">
        <v>1327</v>
      </c>
      <c r="J507" s="55">
        <v>2</v>
      </c>
      <c r="K507" s="81" t="s">
        <v>1327</v>
      </c>
      <c r="L507" s="58">
        <v>2</v>
      </c>
      <c r="M507" s="58" t="s">
        <v>1339</v>
      </c>
      <c r="N507" s="58" t="s">
        <v>1335</v>
      </c>
      <c r="O507" s="82" t="s">
        <v>1341</v>
      </c>
      <c r="P507" s="63">
        <v>2250</v>
      </c>
      <c r="Q507" s="83" t="s">
        <v>1341</v>
      </c>
      <c r="R507" s="60" t="s">
        <v>590</v>
      </c>
      <c r="S507" s="84" t="s">
        <v>1341</v>
      </c>
      <c r="T507" s="60" t="s">
        <v>591</v>
      </c>
      <c r="U507" s="85" t="s">
        <v>1344</v>
      </c>
    </row>
    <row r="508" spans="1:21" x14ac:dyDescent="0.25">
      <c r="A508" s="77" t="s">
        <v>1324</v>
      </c>
      <c r="B508" s="61">
        <v>43705</v>
      </c>
      <c r="C508" s="79" t="s">
        <v>1325</v>
      </c>
      <c r="D508" s="74">
        <v>250000</v>
      </c>
      <c r="E508" s="74" t="s">
        <v>1327</v>
      </c>
      <c r="F508" s="55">
        <v>13</v>
      </c>
      <c r="G508" s="55" t="s">
        <v>1327</v>
      </c>
      <c r="H508" s="65">
        <v>1223</v>
      </c>
      <c r="I508" s="80" t="s">
        <v>1327</v>
      </c>
      <c r="J508" s="55">
        <v>2</v>
      </c>
      <c r="K508" s="81" t="s">
        <v>1327</v>
      </c>
      <c r="L508" s="58">
        <v>2</v>
      </c>
      <c r="M508" s="58" t="s">
        <v>1339</v>
      </c>
      <c r="N508" s="58" t="s">
        <v>1335</v>
      </c>
      <c r="O508" s="82" t="s">
        <v>1341</v>
      </c>
      <c r="P508" s="63">
        <v>2250</v>
      </c>
      <c r="Q508" s="83" t="s">
        <v>1341</v>
      </c>
      <c r="R508" s="60" t="s">
        <v>591</v>
      </c>
      <c r="S508" s="84" t="s">
        <v>1341</v>
      </c>
      <c r="T508" s="60" t="s">
        <v>592</v>
      </c>
      <c r="U508" s="85" t="s">
        <v>1344</v>
      </c>
    </row>
    <row r="509" spans="1:21" x14ac:dyDescent="0.25">
      <c r="A509" s="77" t="s">
        <v>1324</v>
      </c>
      <c r="B509" s="61">
        <v>43706</v>
      </c>
      <c r="C509" s="79" t="s">
        <v>1325</v>
      </c>
      <c r="D509" s="74">
        <v>1200000</v>
      </c>
      <c r="E509" s="74" t="s">
        <v>1327</v>
      </c>
      <c r="F509" s="55">
        <v>25</v>
      </c>
      <c r="G509" s="55" t="s">
        <v>1327</v>
      </c>
      <c r="H509" s="65">
        <v>1600</v>
      </c>
      <c r="I509" s="80" t="s">
        <v>1327</v>
      </c>
      <c r="J509" s="55">
        <v>2</v>
      </c>
      <c r="K509" s="81" t="s">
        <v>1327</v>
      </c>
      <c r="L509" s="58">
        <v>2</v>
      </c>
      <c r="M509" s="58" t="s">
        <v>1339</v>
      </c>
      <c r="N509" s="58" t="s">
        <v>1335</v>
      </c>
      <c r="O509" s="82" t="s">
        <v>1341</v>
      </c>
      <c r="P509" s="63">
        <v>117</v>
      </c>
      <c r="Q509" s="83" t="s">
        <v>1341</v>
      </c>
      <c r="R509" s="60" t="s">
        <v>593</v>
      </c>
      <c r="S509" s="84" t="s">
        <v>1341</v>
      </c>
      <c r="T509" s="60" t="s">
        <v>594</v>
      </c>
      <c r="U509" s="85" t="s">
        <v>1344</v>
      </c>
    </row>
    <row r="510" spans="1:21" x14ac:dyDescent="0.25">
      <c r="A510" s="77" t="s">
        <v>1324</v>
      </c>
      <c r="B510" s="61">
        <v>43706</v>
      </c>
      <c r="C510" s="79" t="s">
        <v>1325</v>
      </c>
      <c r="D510" s="74">
        <v>480000</v>
      </c>
      <c r="E510" s="74" t="s">
        <v>1327</v>
      </c>
      <c r="F510" s="55">
        <v>13</v>
      </c>
      <c r="G510" s="55" t="s">
        <v>1327</v>
      </c>
      <c r="H510" s="65">
        <v>1341</v>
      </c>
      <c r="I510" s="80" t="s">
        <v>1327</v>
      </c>
      <c r="J510" s="55">
        <v>2</v>
      </c>
      <c r="K510" s="81" t="s">
        <v>1327</v>
      </c>
      <c r="L510" s="58">
        <v>2</v>
      </c>
      <c r="M510" s="58" t="s">
        <v>1339</v>
      </c>
      <c r="N510" s="58" t="s">
        <v>1335</v>
      </c>
      <c r="O510" s="82" t="s">
        <v>1341</v>
      </c>
      <c r="P510" s="63">
        <v>10706</v>
      </c>
      <c r="Q510" s="83" t="s">
        <v>1341</v>
      </c>
      <c r="R510" s="60" t="s">
        <v>595</v>
      </c>
      <c r="S510" s="84" t="s">
        <v>1341</v>
      </c>
      <c r="T510" s="60" t="s">
        <v>596</v>
      </c>
      <c r="U510" s="85" t="s">
        <v>1344</v>
      </c>
    </row>
    <row r="511" spans="1:21" x14ac:dyDescent="0.25">
      <c r="A511" s="77" t="s">
        <v>1324</v>
      </c>
      <c r="B511" s="61">
        <v>43706</v>
      </c>
      <c r="C511" s="79" t="s">
        <v>1325</v>
      </c>
      <c r="D511" s="74">
        <v>160000</v>
      </c>
      <c r="E511" s="74" t="s">
        <v>1327</v>
      </c>
      <c r="F511" s="55">
        <v>96</v>
      </c>
      <c r="G511" s="55" t="s">
        <v>1327</v>
      </c>
      <c r="H511" s="65">
        <v>1065</v>
      </c>
      <c r="I511" s="80" t="s">
        <v>1327</v>
      </c>
      <c r="J511" s="55">
        <v>2</v>
      </c>
      <c r="K511" s="81" t="s">
        <v>1327</v>
      </c>
      <c r="L511" s="58">
        <v>2</v>
      </c>
      <c r="M511" s="58" t="s">
        <v>1339</v>
      </c>
      <c r="N511" s="58" t="s">
        <v>1335</v>
      </c>
      <c r="O511" s="82" t="s">
        <v>1341</v>
      </c>
      <c r="P511" s="63">
        <v>633</v>
      </c>
      <c r="Q511" s="83" t="s">
        <v>1341</v>
      </c>
      <c r="R511" s="60" t="s">
        <v>597</v>
      </c>
      <c r="S511" s="84" t="s">
        <v>1341</v>
      </c>
      <c r="T511" s="60" t="s">
        <v>598</v>
      </c>
      <c r="U511" s="85" t="s">
        <v>1344</v>
      </c>
    </row>
    <row r="512" spans="1:21" x14ac:dyDescent="0.25">
      <c r="A512" s="77" t="s">
        <v>1324</v>
      </c>
      <c r="B512" s="61">
        <v>43706</v>
      </c>
      <c r="C512" s="79" t="s">
        <v>1325</v>
      </c>
      <c r="D512" s="74">
        <v>60000</v>
      </c>
      <c r="E512" s="74" t="s">
        <v>1327</v>
      </c>
      <c r="F512" s="55">
        <v>90</v>
      </c>
      <c r="G512" s="55" t="s">
        <v>1327</v>
      </c>
      <c r="H512" s="65">
        <v>2779</v>
      </c>
      <c r="I512" s="80" t="s">
        <v>1327</v>
      </c>
      <c r="J512" s="55">
        <v>2</v>
      </c>
      <c r="K512" s="81" t="s">
        <v>1327</v>
      </c>
      <c r="L512" s="58">
        <v>2</v>
      </c>
      <c r="M512" s="58" t="s">
        <v>1339</v>
      </c>
      <c r="N512" s="58" t="s">
        <v>1335</v>
      </c>
      <c r="O512" s="82" t="s">
        <v>1341</v>
      </c>
      <c r="P512" s="63">
        <v>37486</v>
      </c>
      <c r="Q512" s="83" t="s">
        <v>1341</v>
      </c>
      <c r="R512" s="60" t="s">
        <v>599</v>
      </c>
      <c r="S512" s="84" t="s">
        <v>1341</v>
      </c>
      <c r="T512" s="60" t="s">
        <v>600</v>
      </c>
      <c r="U512" s="85" t="s">
        <v>1344</v>
      </c>
    </row>
    <row r="513" spans="1:21" x14ac:dyDescent="0.25">
      <c r="A513" s="77" t="s">
        <v>1324</v>
      </c>
      <c r="B513" s="61">
        <v>43706</v>
      </c>
      <c r="C513" s="79" t="s">
        <v>1325</v>
      </c>
      <c r="D513" s="74">
        <v>700000</v>
      </c>
      <c r="E513" s="74" t="s">
        <v>1327</v>
      </c>
      <c r="F513" s="55">
        <v>95</v>
      </c>
      <c r="G513" s="55" t="s">
        <v>1327</v>
      </c>
      <c r="H513" s="65">
        <v>1000</v>
      </c>
      <c r="I513" s="80" t="s">
        <v>1327</v>
      </c>
      <c r="J513" s="55">
        <v>2</v>
      </c>
      <c r="K513" s="81" t="s">
        <v>1327</v>
      </c>
      <c r="L513" s="58">
        <v>2</v>
      </c>
      <c r="M513" s="58" t="s">
        <v>1339</v>
      </c>
      <c r="N513" s="58" t="s">
        <v>1335</v>
      </c>
      <c r="O513" s="82" t="s">
        <v>1341</v>
      </c>
      <c r="P513" s="63">
        <v>1034</v>
      </c>
      <c r="Q513" s="83" t="s">
        <v>1341</v>
      </c>
      <c r="R513" s="60" t="s">
        <v>601</v>
      </c>
      <c r="S513" s="84" t="s">
        <v>1341</v>
      </c>
      <c r="T513" s="60" t="s">
        <v>459</v>
      </c>
      <c r="U513" s="85" t="s">
        <v>1344</v>
      </c>
    </row>
    <row r="514" spans="1:21" x14ac:dyDescent="0.25">
      <c r="A514" s="77" t="s">
        <v>1324</v>
      </c>
      <c r="B514" s="61">
        <v>43711</v>
      </c>
      <c r="C514" s="79" t="s">
        <v>1325</v>
      </c>
      <c r="D514" s="74">
        <v>325000</v>
      </c>
      <c r="E514" s="74" t="s">
        <v>1327</v>
      </c>
      <c r="F514" s="55">
        <v>98</v>
      </c>
      <c r="G514" s="55" t="s">
        <v>1327</v>
      </c>
      <c r="H514" s="65">
        <v>800</v>
      </c>
      <c r="I514" s="80" t="s">
        <v>1327</v>
      </c>
      <c r="J514" s="55">
        <v>2</v>
      </c>
      <c r="K514" s="81" t="s">
        <v>1327</v>
      </c>
      <c r="L514" s="58">
        <v>2</v>
      </c>
      <c r="M514" s="58" t="s">
        <v>1339</v>
      </c>
      <c r="N514" s="58" t="s">
        <v>1336</v>
      </c>
      <c r="O514" s="82" t="s">
        <v>1341</v>
      </c>
      <c r="P514" s="63">
        <v>401</v>
      </c>
      <c r="Q514" s="83" t="s">
        <v>1341</v>
      </c>
      <c r="R514" s="60" t="s">
        <v>602</v>
      </c>
      <c r="S514" s="84" t="s">
        <v>1341</v>
      </c>
      <c r="T514" s="60" t="s">
        <v>603</v>
      </c>
      <c r="U514" s="85" t="s">
        <v>1344</v>
      </c>
    </row>
    <row r="515" spans="1:21" x14ac:dyDescent="0.25">
      <c r="A515" s="77" t="s">
        <v>1324</v>
      </c>
      <c r="B515" s="61">
        <v>43711</v>
      </c>
      <c r="C515" s="79" t="s">
        <v>1325</v>
      </c>
      <c r="D515" s="74">
        <v>60000</v>
      </c>
      <c r="E515" s="74" t="s">
        <v>1327</v>
      </c>
      <c r="F515" s="55">
        <v>90</v>
      </c>
      <c r="G515" s="55" t="s">
        <v>1327</v>
      </c>
      <c r="H515" s="65">
        <v>985</v>
      </c>
      <c r="I515" s="80" t="s">
        <v>1327</v>
      </c>
      <c r="J515" s="55">
        <v>2</v>
      </c>
      <c r="K515" s="81" t="s">
        <v>1327</v>
      </c>
      <c r="L515" s="58">
        <v>2</v>
      </c>
      <c r="M515" s="58" t="s">
        <v>1339</v>
      </c>
      <c r="N515" s="58" t="s">
        <v>1335</v>
      </c>
      <c r="O515" s="82" t="s">
        <v>1341</v>
      </c>
      <c r="P515" s="63">
        <v>6650</v>
      </c>
      <c r="Q515" s="83" t="s">
        <v>1341</v>
      </c>
      <c r="R515" s="60" t="s">
        <v>604</v>
      </c>
      <c r="S515" s="84" t="s">
        <v>1341</v>
      </c>
      <c r="T515" s="60" t="s">
        <v>605</v>
      </c>
      <c r="U515" s="85" t="s">
        <v>1344</v>
      </c>
    </row>
    <row r="516" spans="1:21" x14ac:dyDescent="0.25">
      <c r="A516" s="77" t="s">
        <v>1324</v>
      </c>
      <c r="B516" s="61">
        <v>43711</v>
      </c>
      <c r="C516" s="79" t="s">
        <v>1325</v>
      </c>
      <c r="D516" s="74">
        <v>250000</v>
      </c>
      <c r="E516" s="74" t="s">
        <v>1327</v>
      </c>
      <c r="F516" s="55">
        <v>4</v>
      </c>
      <c r="G516" s="55" t="s">
        <v>1327</v>
      </c>
      <c r="H516" s="65">
        <v>442</v>
      </c>
      <c r="I516" s="80" t="s">
        <v>1327</v>
      </c>
      <c r="J516" s="55">
        <v>2</v>
      </c>
      <c r="K516" s="81" t="s">
        <v>1327</v>
      </c>
      <c r="L516" s="58">
        <v>2</v>
      </c>
      <c r="M516" s="58" t="s">
        <v>1339</v>
      </c>
      <c r="N516" s="58" t="s">
        <v>1337</v>
      </c>
      <c r="O516" s="82" t="s">
        <v>1341</v>
      </c>
      <c r="P516" s="63">
        <v>1167</v>
      </c>
      <c r="Q516" s="83" t="s">
        <v>1341</v>
      </c>
      <c r="R516" s="60" t="s">
        <v>606</v>
      </c>
      <c r="S516" s="84" t="s">
        <v>1341</v>
      </c>
      <c r="T516" s="60" t="s">
        <v>607</v>
      </c>
      <c r="U516" s="85" t="s">
        <v>1344</v>
      </c>
    </row>
    <row r="517" spans="1:21" x14ac:dyDescent="0.25">
      <c r="A517" s="77" t="s">
        <v>1324</v>
      </c>
      <c r="B517" s="61">
        <v>43711</v>
      </c>
      <c r="C517" s="79" t="s">
        <v>1325</v>
      </c>
      <c r="D517" s="74">
        <v>2550000</v>
      </c>
      <c r="E517" s="74" t="s">
        <v>1327</v>
      </c>
      <c r="F517" s="55">
        <v>100</v>
      </c>
      <c r="G517" s="55" t="s">
        <v>1327</v>
      </c>
      <c r="H517" s="62">
        <f>10000*21.8643</f>
        <v>218643</v>
      </c>
      <c r="I517" s="80" t="s">
        <v>1327</v>
      </c>
      <c r="J517" s="55">
        <v>3</v>
      </c>
      <c r="K517" s="81" t="s">
        <v>1327</v>
      </c>
      <c r="L517" s="58">
        <v>2</v>
      </c>
      <c r="M517" s="58" t="s">
        <v>1339</v>
      </c>
      <c r="N517" s="58" t="s">
        <v>1335</v>
      </c>
      <c r="O517" s="82" t="s">
        <v>1341</v>
      </c>
      <c r="P517" s="63" t="s">
        <v>610</v>
      </c>
      <c r="Q517" s="83" t="s">
        <v>1341</v>
      </c>
      <c r="R517" s="60" t="s">
        <v>608</v>
      </c>
      <c r="S517" s="84" t="s">
        <v>1341</v>
      </c>
      <c r="T517" s="60" t="s">
        <v>609</v>
      </c>
      <c r="U517" s="85" t="s">
        <v>1344</v>
      </c>
    </row>
    <row r="518" spans="1:21" x14ac:dyDescent="0.25">
      <c r="A518" s="77" t="s">
        <v>1324</v>
      </c>
      <c r="B518" s="61">
        <v>43712</v>
      </c>
      <c r="C518" s="79" t="s">
        <v>1325</v>
      </c>
      <c r="D518" s="74">
        <v>1150000</v>
      </c>
      <c r="E518" s="74" t="s">
        <v>1327</v>
      </c>
      <c r="F518" s="55">
        <v>95</v>
      </c>
      <c r="G518" s="55" t="s">
        <v>1327</v>
      </c>
      <c r="H518" s="65">
        <v>2268</v>
      </c>
      <c r="I518" s="80" t="s">
        <v>1327</v>
      </c>
      <c r="J518" s="55">
        <v>2</v>
      </c>
      <c r="K518" s="81" t="s">
        <v>1327</v>
      </c>
      <c r="L518" s="58">
        <v>2</v>
      </c>
      <c r="M518" s="58" t="s">
        <v>1339</v>
      </c>
      <c r="N518" s="58" t="s">
        <v>1335</v>
      </c>
      <c r="O518" s="82" t="s">
        <v>1341</v>
      </c>
      <c r="P518" s="63">
        <v>3798</v>
      </c>
      <c r="Q518" s="83" t="s">
        <v>1341</v>
      </c>
      <c r="R518" s="60" t="s">
        <v>611</v>
      </c>
      <c r="S518" s="84" t="s">
        <v>1341</v>
      </c>
      <c r="T518" s="60" t="s">
        <v>612</v>
      </c>
      <c r="U518" s="85" t="s">
        <v>1344</v>
      </c>
    </row>
    <row r="519" spans="1:21" x14ac:dyDescent="0.25">
      <c r="A519" s="77" t="s">
        <v>1324</v>
      </c>
      <c r="B519" s="61">
        <v>43713</v>
      </c>
      <c r="C519" s="79" t="s">
        <v>1325</v>
      </c>
      <c r="D519" s="74">
        <v>900000</v>
      </c>
      <c r="E519" s="74" t="s">
        <v>1327</v>
      </c>
      <c r="F519" s="55">
        <v>95</v>
      </c>
      <c r="G519" s="55" t="s">
        <v>1327</v>
      </c>
      <c r="H519" s="65">
        <v>2313</v>
      </c>
      <c r="I519" s="80" t="s">
        <v>1327</v>
      </c>
      <c r="J519" s="55">
        <v>2</v>
      </c>
      <c r="K519" s="81" t="s">
        <v>1327</v>
      </c>
      <c r="L519" s="58">
        <v>2</v>
      </c>
      <c r="M519" s="58" t="s">
        <v>1339</v>
      </c>
      <c r="N519" s="58" t="s">
        <v>1335</v>
      </c>
      <c r="O519" s="82" t="s">
        <v>1341</v>
      </c>
      <c r="P519" s="63">
        <v>914</v>
      </c>
      <c r="Q519" s="83" t="s">
        <v>1341</v>
      </c>
      <c r="R519" s="60" t="s">
        <v>580</v>
      </c>
      <c r="S519" s="84" t="s">
        <v>1341</v>
      </c>
      <c r="T519" s="60" t="s">
        <v>613</v>
      </c>
      <c r="U519" s="85" t="s">
        <v>1344</v>
      </c>
    </row>
    <row r="520" spans="1:21" x14ac:dyDescent="0.25">
      <c r="A520" s="77" t="s">
        <v>1324</v>
      </c>
      <c r="B520" s="61">
        <v>43713</v>
      </c>
      <c r="C520" s="79" t="s">
        <v>1325</v>
      </c>
      <c r="D520" s="74">
        <v>400000</v>
      </c>
      <c r="E520" s="74" t="s">
        <v>1327</v>
      </c>
      <c r="F520" s="55">
        <v>90</v>
      </c>
      <c r="G520" s="55" t="s">
        <v>1327</v>
      </c>
      <c r="H520" s="65">
        <v>1773</v>
      </c>
      <c r="I520" s="80" t="s">
        <v>1327</v>
      </c>
      <c r="J520" s="55">
        <v>2</v>
      </c>
      <c r="K520" s="81" t="s">
        <v>1327</v>
      </c>
      <c r="L520" s="58">
        <v>2</v>
      </c>
      <c r="M520" s="58" t="s">
        <v>1339</v>
      </c>
      <c r="N520" s="58" t="s">
        <v>1335</v>
      </c>
      <c r="O520" s="82" t="s">
        <v>1341</v>
      </c>
      <c r="P520" s="63">
        <v>522</v>
      </c>
      <c r="Q520" s="83" t="s">
        <v>1341</v>
      </c>
      <c r="R520" s="60" t="s">
        <v>614</v>
      </c>
      <c r="S520" s="84" t="s">
        <v>1341</v>
      </c>
      <c r="T520" s="60" t="s">
        <v>615</v>
      </c>
      <c r="U520" s="85" t="s">
        <v>1344</v>
      </c>
    </row>
    <row r="521" spans="1:21" x14ac:dyDescent="0.25">
      <c r="A521" s="77" t="s">
        <v>1324</v>
      </c>
      <c r="B521" s="61">
        <v>43718</v>
      </c>
      <c r="C521" s="79" t="s">
        <v>1325</v>
      </c>
      <c r="D521" s="74">
        <v>625000</v>
      </c>
      <c r="E521" s="74" t="s">
        <v>1327</v>
      </c>
      <c r="F521" s="55">
        <v>90</v>
      </c>
      <c r="G521" s="55" t="s">
        <v>1327</v>
      </c>
      <c r="H521" s="65">
        <v>1511</v>
      </c>
      <c r="I521" s="80" t="s">
        <v>1327</v>
      </c>
      <c r="J521" s="55">
        <v>2</v>
      </c>
      <c r="K521" s="81" t="s">
        <v>1327</v>
      </c>
      <c r="L521" s="58">
        <v>2</v>
      </c>
      <c r="M521" s="58" t="s">
        <v>1339</v>
      </c>
      <c r="N521" s="58" t="s">
        <v>1335</v>
      </c>
      <c r="O521" s="82" t="s">
        <v>1341</v>
      </c>
      <c r="P521" s="63">
        <v>11564</v>
      </c>
      <c r="Q521" s="83" t="s">
        <v>1341</v>
      </c>
      <c r="R521" s="60" t="s">
        <v>616</v>
      </c>
      <c r="S521" s="84" t="s">
        <v>1341</v>
      </c>
      <c r="T521" s="60" t="s">
        <v>617</v>
      </c>
      <c r="U521" s="85" t="s">
        <v>1344</v>
      </c>
    </row>
    <row r="522" spans="1:21" x14ac:dyDescent="0.25">
      <c r="A522" s="77" t="s">
        <v>1324</v>
      </c>
      <c r="B522" s="61">
        <v>43719</v>
      </c>
      <c r="C522" s="79" t="s">
        <v>1325</v>
      </c>
      <c r="D522" s="74">
        <v>80000</v>
      </c>
      <c r="E522" s="74" t="s">
        <v>1327</v>
      </c>
      <c r="F522" s="55">
        <v>115</v>
      </c>
      <c r="G522" s="55" t="s">
        <v>1327</v>
      </c>
      <c r="H522" s="62">
        <f>10000*11.0202</f>
        <v>110202.00000000001</v>
      </c>
      <c r="I522" s="80" t="s">
        <v>1327</v>
      </c>
      <c r="J522" s="55">
        <v>3</v>
      </c>
      <c r="K522" s="81" t="s">
        <v>1327</v>
      </c>
      <c r="L522" s="58">
        <v>2</v>
      </c>
      <c r="M522" s="58" t="s">
        <v>1339</v>
      </c>
      <c r="N522" s="58" t="s">
        <v>1335</v>
      </c>
      <c r="O522" s="82" t="s">
        <v>1341</v>
      </c>
      <c r="P522" s="63">
        <v>2091</v>
      </c>
      <c r="Q522" s="83" t="s">
        <v>1341</v>
      </c>
      <c r="R522" s="60" t="s">
        <v>620</v>
      </c>
      <c r="S522" s="84" t="s">
        <v>1341</v>
      </c>
      <c r="T522" s="60" t="s">
        <v>621</v>
      </c>
      <c r="U522" s="85" t="s">
        <v>1344</v>
      </c>
    </row>
    <row r="523" spans="1:21" x14ac:dyDescent="0.25">
      <c r="A523" s="77" t="s">
        <v>1324</v>
      </c>
      <c r="B523" s="61">
        <v>43719</v>
      </c>
      <c r="C523" s="79" t="s">
        <v>1325</v>
      </c>
      <c r="D523" s="74">
        <v>50000</v>
      </c>
      <c r="E523" s="74" t="s">
        <v>1327</v>
      </c>
      <c r="F523" s="55">
        <v>116</v>
      </c>
      <c r="G523" s="55" t="s">
        <v>1327</v>
      </c>
      <c r="H523" s="65">
        <v>1362</v>
      </c>
      <c r="I523" s="80" t="s">
        <v>1327</v>
      </c>
      <c r="J523" s="55">
        <v>2</v>
      </c>
      <c r="K523" s="81" t="s">
        <v>1327</v>
      </c>
      <c r="L523" s="58">
        <v>2</v>
      </c>
      <c r="M523" s="58" t="s">
        <v>1339</v>
      </c>
      <c r="N523" s="58" t="s">
        <v>1335</v>
      </c>
      <c r="O523" s="82" t="s">
        <v>1341</v>
      </c>
      <c r="P523" s="63">
        <v>452</v>
      </c>
      <c r="Q523" s="83" t="s">
        <v>1341</v>
      </c>
      <c r="R523" s="60" t="s">
        <v>623</v>
      </c>
      <c r="S523" s="84" t="s">
        <v>1341</v>
      </c>
      <c r="T523" s="60" t="s">
        <v>624</v>
      </c>
      <c r="U523" s="85" t="s">
        <v>1344</v>
      </c>
    </row>
    <row r="524" spans="1:21" x14ac:dyDescent="0.25">
      <c r="A524" s="77" t="s">
        <v>1324</v>
      </c>
      <c r="B524" s="61">
        <v>43720</v>
      </c>
      <c r="C524" s="79" t="s">
        <v>1325</v>
      </c>
      <c r="D524" s="74">
        <v>85000</v>
      </c>
      <c r="E524" s="74" t="s">
        <v>1327</v>
      </c>
      <c r="F524" s="55">
        <v>13</v>
      </c>
      <c r="G524" s="55" t="s">
        <v>1327</v>
      </c>
      <c r="H524" s="65">
        <v>792</v>
      </c>
      <c r="I524" s="80" t="s">
        <v>1327</v>
      </c>
      <c r="J524" s="55">
        <v>2</v>
      </c>
      <c r="K524" s="81" t="s">
        <v>1327</v>
      </c>
      <c r="L524" s="58">
        <v>2</v>
      </c>
      <c r="M524" s="58" t="s">
        <v>1339</v>
      </c>
      <c r="N524" s="58" t="s">
        <v>1336</v>
      </c>
      <c r="O524" s="82" t="s">
        <v>1341</v>
      </c>
      <c r="P524" s="63">
        <v>17434</v>
      </c>
      <c r="Q524" s="83" t="s">
        <v>1341</v>
      </c>
      <c r="R524" s="60" t="s">
        <v>625</v>
      </c>
      <c r="S524" s="84" t="s">
        <v>1341</v>
      </c>
      <c r="T524" s="60" t="s">
        <v>626</v>
      </c>
      <c r="U524" s="85" t="s">
        <v>1344</v>
      </c>
    </row>
    <row r="525" spans="1:21" x14ac:dyDescent="0.25">
      <c r="A525" s="77" t="s">
        <v>1324</v>
      </c>
      <c r="B525" s="61">
        <v>43724</v>
      </c>
      <c r="C525" s="79" t="s">
        <v>1325</v>
      </c>
      <c r="D525" s="74">
        <v>0</v>
      </c>
      <c r="E525" s="74" t="s">
        <v>1327</v>
      </c>
      <c r="F525" s="55">
        <v>25</v>
      </c>
      <c r="G525" s="55" t="s">
        <v>1327</v>
      </c>
      <c r="H525" s="62">
        <f>10000*1.0005</f>
        <v>10005</v>
      </c>
      <c r="I525" s="80" t="s">
        <v>1327</v>
      </c>
      <c r="J525" s="55">
        <v>3</v>
      </c>
      <c r="K525" s="81" t="s">
        <v>1327</v>
      </c>
      <c r="L525" s="58">
        <v>1</v>
      </c>
      <c r="M525" s="58" t="s">
        <v>1339</v>
      </c>
      <c r="N525" s="58" t="s">
        <v>1335</v>
      </c>
      <c r="O525" s="82" t="s">
        <v>1341</v>
      </c>
      <c r="P525" s="63">
        <v>10139</v>
      </c>
      <c r="Q525" s="83" t="s">
        <v>1341</v>
      </c>
      <c r="R525" s="60" t="s">
        <v>505</v>
      </c>
      <c r="S525" s="84" t="s">
        <v>1341</v>
      </c>
      <c r="T525" s="60" t="s">
        <v>627</v>
      </c>
      <c r="U525" s="85" t="s">
        <v>1344</v>
      </c>
    </row>
    <row r="526" spans="1:21" x14ac:dyDescent="0.25">
      <c r="A526" s="77" t="s">
        <v>1324</v>
      </c>
      <c r="B526" s="61">
        <v>43724</v>
      </c>
      <c r="C526" s="79" t="s">
        <v>1325</v>
      </c>
      <c r="D526" s="74">
        <v>27000</v>
      </c>
      <c r="E526" s="74" t="s">
        <v>1327</v>
      </c>
      <c r="F526" s="55">
        <v>14</v>
      </c>
      <c r="G526" s="55" t="s">
        <v>1327</v>
      </c>
      <c r="H526" s="62">
        <f>10000*1.1178</f>
        <v>11177.999999999998</v>
      </c>
      <c r="I526" s="80" t="s">
        <v>1327</v>
      </c>
      <c r="J526" s="55">
        <v>3</v>
      </c>
      <c r="K526" s="81" t="s">
        <v>1327</v>
      </c>
      <c r="L526" s="58">
        <v>1</v>
      </c>
      <c r="M526" s="58" t="s">
        <v>1339</v>
      </c>
      <c r="N526" s="58" t="s">
        <v>1335</v>
      </c>
      <c r="O526" s="82" t="s">
        <v>1341</v>
      </c>
      <c r="P526" s="63" t="s">
        <v>628</v>
      </c>
      <c r="Q526" s="83" t="s">
        <v>1341</v>
      </c>
      <c r="R526" s="60" t="s">
        <v>629</v>
      </c>
      <c r="S526" s="84" t="s">
        <v>1341</v>
      </c>
      <c r="T526" s="60" t="s">
        <v>630</v>
      </c>
      <c r="U526" s="85" t="s">
        <v>1344</v>
      </c>
    </row>
    <row r="527" spans="1:21" x14ac:dyDescent="0.25">
      <c r="A527" s="77" t="s">
        <v>1324</v>
      </c>
      <c r="B527" s="61">
        <v>43724</v>
      </c>
      <c r="C527" s="79" t="s">
        <v>1325</v>
      </c>
      <c r="D527" s="74">
        <v>330000</v>
      </c>
      <c r="E527" s="74" t="s">
        <v>1327</v>
      </c>
      <c r="F527" s="55">
        <v>92</v>
      </c>
      <c r="G527" s="55" t="s">
        <v>1327</v>
      </c>
      <c r="H527" s="65">
        <v>866</v>
      </c>
      <c r="I527" s="80" t="s">
        <v>1327</v>
      </c>
      <c r="J527" s="55">
        <v>2</v>
      </c>
      <c r="K527" s="81" t="s">
        <v>1327</v>
      </c>
      <c r="L527" s="58">
        <v>2</v>
      </c>
      <c r="M527" s="58" t="s">
        <v>1339</v>
      </c>
      <c r="N527" s="58" t="s">
        <v>1335</v>
      </c>
      <c r="O527" s="82" t="s">
        <v>1341</v>
      </c>
      <c r="P527" s="63">
        <v>246</v>
      </c>
      <c r="Q527" s="83" t="s">
        <v>1341</v>
      </c>
      <c r="R527" s="60" t="s">
        <v>631</v>
      </c>
      <c r="S527" s="84" t="s">
        <v>1341</v>
      </c>
      <c r="T527" s="60" t="s">
        <v>632</v>
      </c>
      <c r="U527" s="85" t="s">
        <v>1344</v>
      </c>
    </row>
    <row r="528" spans="1:21" x14ac:dyDescent="0.25">
      <c r="A528" s="77" t="s">
        <v>1324</v>
      </c>
      <c r="B528" s="61">
        <v>43728</v>
      </c>
      <c r="C528" s="79" t="s">
        <v>1325</v>
      </c>
      <c r="D528" s="74">
        <v>40000</v>
      </c>
      <c r="E528" s="74" t="s">
        <v>1327</v>
      </c>
      <c r="F528" s="55">
        <v>4</v>
      </c>
      <c r="G528" s="55" t="s">
        <v>1327</v>
      </c>
      <c r="H528" s="65">
        <v>613</v>
      </c>
      <c r="I528" s="80" t="s">
        <v>1327</v>
      </c>
      <c r="J528" s="55">
        <v>2</v>
      </c>
      <c r="K528" s="81" t="s">
        <v>1327</v>
      </c>
      <c r="L528" s="58">
        <v>1</v>
      </c>
      <c r="M528" s="58" t="s">
        <v>1339</v>
      </c>
      <c r="N528" s="58" t="s">
        <v>1336</v>
      </c>
      <c r="O528" s="82" t="s">
        <v>1341</v>
      </c>
      <c r="P528" s="63">
        <v>1934</v>
      </c>
      <c r="Q528" s="83" t="s">
        <v>1341</v>
      </c>
      <c r="R528" s="60" t="s">
        <v>633</v>
      </c>
      <c r="S528" s="84" t="s">
        <v>1341</v>
      </c>
      <c r="T528" s="60" t="s">
        <v>634</v>
      </c>
      <c r="U528" s="85" t="s">
        <v>1344</v>
      </c>
    </row>
    <row r="529" spans="1:21" x14ac:dyDescent="0.25">
      <c r="A529" s="77" t="s">
        <v>1324</v>
      </c>
      <c r="B529" s="61">
        <v>43728</v>
      </c>
      <c r="C529" s="79" t="s">
        <v>1325</v>
      </c>
      <c r="D529" s="74">
        <v>40000</v>
      </c>
      <c r="E529" s="74" t="s">
        <v>1327</v>
      </c>
      <c r="F529" s="55">
        <v>13</v>
      </c>
      <c r="G529" s="55" t="s">
        <v>1327</v>
      </c>
      <c r="H529" s="65">
        <v>734</v>
      </c>
      <c r="I529" s="80" t="s">
        <v>1327</v>
      </c>
      <c r="J529" s="55">
        <v>2</v>
      </c>
      <c r="K529" s="81" t="s">
        <v>1327</v>
      </c>
      <c r="L529" s="58">
        <v>1</v>
      </c>
      <c r="M529" s="58" t="s">
        <v>1339</v>
      </c>
      <c r="N529" s="58" t="s">
        <v>1336</v>
      </c>
      <c r="O529" s="82" t="s">
        <v>1341</v>
      </c>
      <c r="P529" s="63">
        <v>3260</v>
      </c>
      <c r="Q529" s="83" t="s">
        <v>1341</v>
      </c>
      <c r="R529" s="60" t="s">
        <v>635</v>
      </c>
      <c r="S529" s="84" t="s">
        <v>1341</v>
      </c>
      <c r="T529" s="60" t="s">
        <v>636</v>
      </c>
      <c r="U529" s="85" t="s">
        <v>1344</v>
      </c>
    </row>
    <row r="530" spans="1:21" x14ac:dyDescent="0.25">
      <c r="A530" s="77" t="s">
        <v>1324</v>
      </c>
      <c r="B530" s="61">
        <v>43728</v>
      </c>
      <c r="C530" s="79" t="s">
        <v>1325</v>
      </c>
      <c r="D530" s="74">
        <v>30000</v>
      </c>
      <c r="E530" s="74" t="s">
        <v>1327</v>
      </c>
      <c r="F530" s="55">
        <v>11</v>
      </c>
      <c r="G530" s="55" t="s">
        <v>1327</v>
      </c>
      <c r="H530" s="65">
        <v>1870</v>
      </c>
      <c r="I530" s="80" t="s">
        <v>1327</v>
      </c>
      <c r="J530" s="55">
        <v>2</v>
      </c>
      <c r="K530" s="81" t="s">
        <v>1327</v>
      </c>
      <c r="L530" s="58">
        <v>1</v>
      </c>
      <c r="M530" s="58" t="s">
        <v>1339</v>
      </c>
      <c r="N530" s="58" t="s">
        <v>1335</v>
      </c>
      <c r="O530" s="82" t="s">
        <v>1341</v>
      </c>
      <c r="P530" s="63">
        <v>40</v>
      </c>
      <c r="Q530" s="83" t="s">
        <v>1341</v>
      </c>
      <c r="R530" s="60" t="s">
        <v>637</v>
      </c>
      <c r="S530" s="84" t="s">
        <v>1341</v>
      </c>
      <c r="T530" s="60" t="s">
        <v>638</v>
      </c>
      <c r="U530" s="85" t="s">
        <v>1344</v>
      </c>
    </row>
    <row r="531" spans="1:21" x14ac:dyDescent="0.25">
      <c r="A531" s="77" t="s">
        <v>1324</v>
      </c>
      <c r="B531" s="61">
        <v>43734</v>
      </c>
      <c r="C531" s="79" t="s">
        <v>1325</v>
      </c>
      <c r="D531" s="74">
        <v>180000</v>
      </c>
      <c r="E531" s="74" t="s">
        <v>1327</v>
      </c>
      <c r="F531" s="55">
        <v>13</v>
      </c>
      <c r="G531" s="55" t="s">
        <v>1327</v>
      </c>
      <c r="H531" s="65">
        <v>1189</v>
      </c>
      <c r="I531" s="80" t="s">
        <v>1327</v>
      </c>
      <c r="J531" s="55">
        <v>2</v>
      </c>
      <c r="K531" s="81" t="s">
        <v>1327</v>
      </c>
      <c r="L531" s="58">
        <v>2</v>
      </c>
      <c r="M531" s="58" t="s">
        <v>1339</v>
      </c>
      <c r="N531" s="58" t="s">
        <v>1335</v>
      </c>
      <c r="O531" s="82" t="s">
        <v>1341</v>
      </c>
      <c r="P531" s="63">
        <v>4583</v>
      </c>
      <c r="Q531" s="83" t="s">
        <v>1341</v>
      </c>
      <c r="R531" s="60" t="s">
        <v>201</v>
      </c>
      <c r="S531" s="84" t="s">
        <v>1341</v>
      </c>
      <c r="T531" s="60" t="s">
        <v>639</v>
      </c>
      <c r="U531" s="85" t="s">
        <v>1344</v>
      </c>
    </row>
    <row r="532" spans="1:21" x14ac:dyDescent="0.25">
      <c r="A532" s="77" t="s">
        <v>1324</v>
      </c>
      <c r="B532" s="61">
        <v>43734</v>
      </c>
      <c r="C532" s="79" t="s">
        <v>1325</v>
      </c>
      <c r="D532" s="74">
        <v>0</v>
      </c>
      <c r="E532" s="74" t="s">
        <v>1327</v>
      </c>
      <c r="F532" s="55">
        <v>117</v>
      </c>
      <c r="G532" s="55" t="s">
        <v>1327</v>
      </c>
      <c r="H532" s="65">
        <v>1240</v>
      </c>
      <c r="I532" s="80" t="s">
        <v>1327</v>
      </c>
      <c r="J532" s="55">
        <v>2</v>
      </c>
      <c r="K532" s="81" t="s">
        <v>1327</v>
      </c>
      <c r="L532" s="58">
        <v>1</v>
      </c>
      <c r="M532" s="58" t="s">
        <v>1339</v>
      </c>
      <c r="N532" s="58" t="s">
        <v>1335</v>
      </c>
      <c r="O532" s="82" t="s">
        <v>1341</v>
      </c>
      <c r="P532" s="63">
        <v>1198</v>
      </c>
      <c r="Q532" s="83" t="s">
        <v>1341</v>
      </c>
      <c r="R532" s="60" t="s">
        <v>641</v>
      </c>
      <c r="S532" s="84" t="s">
        <v>1341</v>
      </c>
      <c r="T532" s="60" t="s">
        <v>642</v>
      </c>
      <c r="U532" s="85" t="s">
        <v>1344</v>
      </c>
    </row>
    <row r="533" spans="1:21" x14ac:dyDescent="0.25">
      <c r="A533" s="77" t="s">
        <v>1324</v>
      </c>
      <c r="B533" s="61">
        <v>43735</v>
      </c>
      <c r="C533" s="79" t="s">
        <v>1325</v>
      </c>
      <c r="D533" s="74">
        <v>900000</v>
      </c>
      <c r="E533" s="74" t="s">
        <v>1327</v>
      </c>
      <c r="F533" s="55">
        <v>100</v>
      </c>
      <c r="G533" s="55" t="s">
        <v>1327</v>
      </c>
      <c r="H533" s="65">
        <v>5972</v>
      </c>
      <c r="I533" s="80" t="s">
        <v>1327</v>
      </c>
      <c r="J533" s="55">
        <v>2</v>
      </c>
      <c r="K533" s="81" t="s">
        <v>1327</v>
      </c>
      <c r="L533" s="58">
        <v>2</v>
      </c>
      <c r="M533" s="58" t="s">
        <v>1339</v>
      </c>
      <c r="N533" s="58" t="s">
        <v>1335</v>
      </c>
      <c r="O533" s="82" t="s">
        <v>1341</v>
      </c>
      <c r="P533" s="63" t="s">
        <v>643</v>
      </c>
      <c r="Q533" s="83" t="s">
        <v>1341</v>
      </c>
      <c r="R533" s="60" t="s">
        <v>644</v>
      </c>
      <c r="S533" s="84" t="s">
        <v>1341</v>
      </c>
      <c r="T533" s="60" t="s">
        <v>645</v>
      </c>
      <c r="U533" s="85" t="s">
        <v>1344</v>
      </c>
    </row>
    <row r="534" spans="1:21" x14ac:dyDescent="0.25">
      <c r="A534" s="77" t="s">
        <v>1324</v>
      </c>
      <c r="B534" s="61">
        <v>43740</v>
      </c>
      <c r="C534" s="79" t="s">
        <v>1325</v>
      </c>
      <c r="D534" s="74">
        <v>370000</v>
      </c>
      <c r="E534" s="74" t="s">
        <v>1327</v>
      </c>
      <c r="F534" s="55">
        <v>90</v>
      </c>
      <c r="G534" s="55" t="s">
        <v>1327</v>
      </c>
      <c r="H534" s="65">
        <v>1005</v>
      </c>
      <c r="I534" s="80" t="s">
        <v>1327</v>
      </c>
      <c r="J534" s="55">
        <v>2</v>
      </c>
      <c r="K534" s="81" t="s">
        <v>1327</v>
      </c>
      <c r="L534" s="58">
        <v>2</v>
      </c>
      <c r="M534" s="58" t="s">
        <v>1339</v>
      </c>
      <c r="N534" s="58" t="s">
        <v>1335</v>
      </c>
      <c r="O534" s="82" t="s">
        <v>1341</v>
      </c>
      <c r="P534" s="63">
        <v>10524</v>
      </c>
      <c r="Q534" s="83" t="s">
        <v>1341</v>
      </c>
      <c r="R534" s="60" t="s">
        <v>646</v>
      </c>
      <c r="S534" s="84" t="s">
        <v>1341</v>
      </c>
      <c r="T534" s="60" t="s">
        <v>647</v>
      </c>
      <c r="U534" s="85" t="s">
        <v>1344</v>
      </c>
    </row>
    <row r="535" spans="1:21" x14ac:dyDescent="0.25">
      <c r="A535" s="77" t="s">
        <v>1324</v>
      </c>
      <c r="B535" s="61">
        <v>43740</v>
      </c>
      <c r="C535" s="79" t="s">
        <v>1325</v>
      </c>
      <c r="D535" s="74">
        <v>1700000</v>
      </c>
      <c r="E535" s="74" t="s">
        <v>1327</v>
      </c>
      <c r="F535" s="55">
        <v>15</v>
      </c>
      <c r="G535" s="55" t="s">
        <v>1327</v>
      </c>
      <c r="H535" s="65">
        <v>1228</v>
      </c>
      <c r="I535" s="80" t="s">
        <v>1327</v>
      </c>
      <c r="J535" s="55">
        <v>2</v>
      </c>
      <c r="K535" s="81" t="s">
        <v>1327</v>
      </c>
      <c r="L535" s="58">
        <v>2</v>
      </c>
      <c r="M535" s="58" t="s">
        <v>1339</v>
      </c>
      <c r="N535" s="58" t="s">
        <v>1335</v>
      </c>
      <c r="O535" s="82" t="s">
        <v>1341</v>
      </c>
      <c r="P535" s="63">
        <v>1168</v>
      </c>
      <c r="Q535" s="83" t="s">
        <v>1341</v>
      </c>
      <c r="R535" s="60" t="s">
        <v>648</v>
      </c>
      <c r="S535" s="84" t="s">
        <v>1341</v>
      </c>
      <c r="T535" s="60" t="s">
        <v>649</v>
      </c>
      <c r="U535" s="85" t="s">
        <v>1344</v>
      </c>
    </row>
    <row r="536" spans="1:21" x14ac:dyDescent="0.25">
      <c r="A536" s="77" t="s">
        <v>1324</v>
      </c>
      <c r="B536" s="61">
        <v>43740</v>
      </c>
      <c r="C536" s="79" t="s">
        <v>1325</v>
      </c>
      <c r="D536" s="74">
        <v>0</v>
      </c>
      <c r="E536" s="74" t="s">
        <v>1327</v>
      </c>
      <c r="F536" s="55">
        <v>94</v>
      </c>
      <c r="G536" s="55" t="s">
        <v>1327</v>
      </c>
      <c r="H536" s="65">
        <v>9022</v>
      </c>
      <c r="I536" s="80" t="s">
        <v>1327</v>
      </c>
      <c r="J536" s="55">
        <v>2</v>
      </c>
      <c r="K536" s="81" t="s">
        <v>1327</v>
      </c>
      <c r="L536" s="58">
        <v>1</v>
      </c>
      <c r="M536" s="58" t="s">
        <v>1339</v>
      </c>
      <c r="N536" s="58" t="s">
        <v>1335</v>
      </c>
      <c r="O536" s="82" t="s">
        <v>1341</v>
      </c>
      <c r="P536" s="63" t="s">
        <v>650</v>
      </c>
      <c r="Q536" s="83" t="s">
        <v>1341</v>
      </c>
      <c r="R536" s="60" t="s">
        <v>505</v>
      </c>
      <c r="S536" s="84" t="s">
        <v>1341</v>
      </c>
      <c r="T536" s="60" t="s">
        <v>651</v>
      </c>
      <c r="U536" s="85" t="s">
        <v>1344</v>
      </c>
    </row>
    <row r="537" spans="1:21" x14ac:dyDescent="0.25">
      <c r="A537" s="77" t="s">
        <v>1324</v>
      </c>
      <c r="B537" s="61">
        <v>43741</v>
      </c>
      <c r="C537" s="79" t="s">
        <v>1325</v>
      </c>
      <c r="D537" s="74">
        <v>80000</v>
      </c>
      <c r="E537" s="74" t="s">
        <v>1327</v>
      </c>
      <c r="F537" s="55">
        <v>95</v>
      </c>
      <c r="G537" s="55" t="s">
        <v>1327</v>
      </c>
      <c r="H537" s="62">
        <f>10000*9.4305</f>
        <v>94305</v>
      </c>
      <c r="I537" s="80" t="s">
        <v>1327</v>
      </c>
      <c r="J537" s="55">
        <v>3</v>
      </c>
      <c r="K537" s="81" t="s">
        <v>1327</v>
      </c>
      <c r="L537" s="58">
        <v>1</v>
      </c>
      <c r="M537" s="58" t="s">
        <v>1339</v>
      </c>
      <c r="N537" s="58" t="s">
        <v>1335</v>
      </c>
      <c r="O537" s="82" t="s">
        <v>1341</v>
      </c>
      <c r="P537" s="63" t="s">
        <v>652</v>
      </c>
      <c r="Q537" s="83" t="s">
        <v>1341</v>
      </c>
      <c r="R537" s="60" t="s">
        <v>653</v>
      </c>
      <c r="S537" s="84" t="s">
        <v>1341</v>
      </c>
      <c r="T537" s="60" t="s">
        <v>654</v>
      </c>
      <c r="U537" s="85" t="s">
        <v>1344</v>
      </c>
    </row>
    <row r="538" spans="1:21" x14ac:dyDescent="0.25">
      <c r="A538" s="77" t="s">
        <v>1324</v>
      </c>
      <c r="B538" s="61">
        <v>43741</v>
      </c>
      <c r="C538" s="79" t="s">
        <v>1325</v>
      </c>
      <c r="D538" s="74">
        <v>0</v>
      </c>
      <c r="E538" s="74" t="s">
        <v>1327</v>
      </c>
      <c r="F538" s="55">
        <v>17</v>
      </c>
      <c r="G538" s="55" t="s">
        <v>1327</v>
      </c>
      <c r="H538" s="65">
        <v>735</v>
      </c>
      <c r="I538" s="80" t="s">
        <v>1327</v>
      </c>
      <c r="J538" s="55">
        <v>2</v>
      </c>
      <c r="K538" s="81" t="s">
        <v>1327</v>
      </c>
      <c r="L538" s="58">
        <v>1</v>
      </c>
      <c r="M538" s="58" t="s">
        <v>1339</v>
      </c>
      <c r="N538" s="58" t="s">
        <v>1336</v>
      </c>
      <c r="O538" s="82" t="s">
        <v>1341</v>
      </c>
      <c r="P538" s="63">
        <v>1259</v>
      </c>
      <c r="Q538" s="83" t="s">
        <v>1341</v>
      </c>
      <c r="R538" s="60" t="s">
        <v>505</v>
      </c>
      <c r="S538" s="84" t="s">
        <v>1341</v>
      </c>
      <c r="T538" s="60" t="s">
        <v>655</v>
      </c>
      <c r="U538" s="85" t="s">
        <v>1344</v>
      </c>
    </row>
    <row r="539" spans="1:21" x14ac:dyDescent="0.25">
      <c r="A539" s="77" t="s">
        <v>1324</v>
      </c>
      <c r="B539" s="61">
        <v>43741</v>
      </c>
      <c r="C539" s="79" t="s">
        <v>1325</v>
      </c>
      <c r="D539" s="74">
        <v>0</v>
      </c>
      <c r="E539" s="74" t="s">
        <v>1327</v>
      </c>
      <c r="F539" s="55">
        <v>17</v>
      </c>
      <c r="G539" s="55" t="s">
        <v>1327</v>
      </c>
      <c r="H539" s="65">
        <v>735</v>
      </c>
      <c r="I539" s="80" t="s">
        <v>1327</v>
      </c>
      <c r="J539" s="55">
        <v>2</v>
      </c>
      <c r="K539" s="81" t="s">
        <v>1327</v>
      </c>
      <c r="L539" s="58">
        <v>1</v>
      </c>
      <c r="M539" s="58" t="s">
        <v>1339</v>
      </c>
      <c r="N539" s="58" t="s">
        <v>1336</v>
      </c>
      <c r="O539" s="82" t="s">
        <v>1341</v>
      </c>
      <c r="P539" s="63">
        <v>1259</v>
      </c>
      <c r="Q539" s="83" t="s">
        <v>1341</v>
      </c>
      <c r="R539" s="60" t="s">
        <v>505</v>
      </c>
      <c r="S539" s="84" t="s">
        <v>1341</v>
      </c>
      <c r="T539" s="60" t="s">
        <v>656</v>
      </c>
      <c r="U539" s="85" t="s">
        <v>1344</v>
      </c>
    </row>
    <row r="540" spans="1:21" x14ac:dyDescent="0.25">
      <c r="A540" s="77" t="s">
        <v>1324</v>
      </c>
      <c r="B540" s="61">
        <v>43746</v>
      </c>
      <c r="C540" s="79" t="s">
        <v>1325</v>
      </c>
      <c r="D540" s="74">
        <v>200000</v>
      </c>
      <c r="E540" s="74" t="s">
        <v>1327</v>
      </c>
      <c r="F540" s="55">
        <v>25</v>
      </c>
      <c r="G540" s="55" t="s">
        <v>1327</v>
      </c>
      <c r="H540" s="65">
        <v>959</v>
      </c>
      <c r="I540" s="80" t="s">
        <v>1327</v>
      </c>
      <c r="J540" s="55">
        <v>2</v>
      </c>
      <c r="K540" s="81" t="s">
        <v>1327</v>
      </c>
      <c r="L540" s="58">
        <v>2</v>
      </c>
      <c r="M540" s="58" t="s">
        <v>1339</v>
      </c>
      <c r="N540" s="58" t="s">
        <v>1335</v>
      </c>
      <c r="O540" s="82" t="s">
        <v>1341</v>
      </c>
      <c r="P540" s="63">
        <v>1601</v>
      </c>
      <c r="Q540" s="83" t="s">
        <v>1341</v>
      </c>
      <c r="R540" s="60" t="s">
        <v>657</v>
      </c>
      <c r="S540" s="84" t="s">
        <v>1341</v>
      </c>
      <c r="T540" s="60" t="s">
        <v>658</v>
      </c>
      <c r="U540" s="85" t="s">
        <v>1344</v>
      </c>
    </row>
    <row r="541" spans="1:21" x14ac:dyDescent="0.25">
      <c r="A541" s="77" t="s">
        <v>1324</v>
      </c>
      <c r="B541" s="61">
        <v>43747</v>
      </c>
      <c r="C541" s="79" t="s">
        <v>1325</v>
      </c>
      <c r="D541" s="74">
        <v>320000</v>
      </c>
      <c r="E541" s="74" t="s">
        <v>1327</v>
      </c>
      <c r="F541" s="55">
        <v>17</v>
      </c>
      <c r="G541" s="55" t="s">
        <v>1327</v>
      </c>
      <c r="H541" s="65">
        <v>866</v>
      </c>
      <c r="I541" s="80" t="s">
        <v>1327</v>
      </c>
      <c r="J541" s="55">
        <v>2</v>
      </c>
      <c r="K541" s="81" t="s">
        <v>1327</v>
      </c>
      <c r="L541" s="58">
        <v>2</v>
      </c>
      <c r="M541" s="58" t="s">
        <v>1339</v>
      </c>
      <c r="N541" s="58" t="s">
        <v>1335</v>
      </c>
      <c r="O541" s="82" t="s">
        <v>1341</v>
      </c>
      <c r="P541" s="63">
        <v>3413</v>
      </c>
      <c r="Q541" s="83" t="s">
        <v>1341</v>
      </c>
      <c r="R541" s="60" t="s">
        <v>659</v>
      </c>
      <c r="S541" s="84" t="s">
        <v>1341</v>
      </c>
      <c r="T541" s="60" t="s">
        <v>660</v>
      </c>
      <c r="U541" s="85" t="s">
        <v>1344</v>
      </c>
    </row>
    <row r="542" spans="1:21" x14ac:dyDescent="0.25">
      <c r="A542" s="77" t="s">
        <v>1324</v>
      </c>
      <c r="B542" s="61">
        <v>43752</v>
      </c>
      <c r="C542" s="79" t="s">
        <v>1325</v>
      </c>
      <c r="D542" s="74">
        <v>850000</v>
      </c>
      <c r="E542" s="74" t="s">
        <v>1327</v>
      </c>
      <c r="F542" s="55">
        <v>17</v>
      </c>
      <c r="G542" s="55" t="s">
        <v>1327</v>
      </c>
      <c r="H542" s="65">
        <v>3470</v>
      </c>
      <c r="I542" s="80" t="s">
        <v>1327</v>
      </c>
      <c r="J542" s="55">
        <v>2</v>
      </c>
      <c r="K542" s="81" t="s">
        <v>1327</v>
      </c>
      <c r="L542" s="58">
        <v>2</v>
      </c>
      <c r="M542" s="58" t="s">
        <v>1339</v>
      </c>
      <c r="N542" s="58" t="s">
        <v>1335</v>
      </c>
      <c r="O542" s="82" t="s">
        <v>1341</v>
      </c>
      <c r="P542" s="63">
        <v>759</v>
      </c>
      <c r="Q542" s="83" t="s">
        <v>1341</v>
      </c>
      <c r="R542" s="60" t="s">
        <v>661</v>
      </c>
      <c r="S542" s="84" t="s">
        <v>1341</v>
      </c>
      <c r="T542" s="60" t="s">
        <v>662</v>
      </c>
      <c r="U542" s="85" t="s">
        <v>1344</v>
      </c>
    </row>
    <row r="543" spans="1:21" x14ac:dyDescent="0.25">
      <c r="A543" s="77" t="s">
        <v>1324</v>
      </c>
      <c r="B543" s="61">
        <v>43752</v>
      </c>
      <c r="C543" s="79" t="s">
        <v>1325</v>
      </c>
      <c r="D543" s="74">
        <v>0</v>
      </c>
      <c r="E543" s="74" t="s">
        <v>1327</v>
      </c>
      <c r="F543" s="55">
        <v>90</v>
      </c>
      <c r="G543" s="55" t="s">
        <v>1327</v>
      </c>
      <c r="H543" s="65">
        <v>1276</v>
      </c>
      <c r="I543" s="80" t="s">
        <v>1327</v>
      </c>
      <c r="J543" s="55">
        <v>2</v>
      </c>
      <c r="K543" s="81" t="s">
        <v>1327</v>
      </c>
      <c r="L543" s="58">
        <v>1</v>
      </c>
      <c r="M543" s="58" t="s">
        <v>1339</v>
      </c>
      <c r="N543" s="58" t="s">
        <v>1335</v>
      </c>
      <c r="O543" s="82" t="s">
        <v>1341</v>
      </c>
      <c r="P543" s="63">
        <v>17207</v>
      </c>
      <c r="Q543" s="83" t="s">
        <v>1341</v>
      </c>
      <c r="R543" s="60" t="s">
        <v>301</v>
      </c>
      <c r="S543" s="84" t="s">
        <v>1341</v>
      </c>
      <c r="T543" s="60" t="s">
        <v>663</v>
      </c>
      <c r="U543" s="85" t="s">
        <v>1344</v>
      </c>
    </row>
    <row r="544" spans="1:21" x14ac:dyDescent="0.25">
      <c r="A544" s="77" t="s">
        <v>1324</v>
      </c>
      <c r="B544" s="61">
        <v>43752</v>
      </c>
      <c r="C544" s="79" t="s">
        <v>1325</v>
      </c>
      <c r="D544" s="74">
        <v>195000</v>
      </c>
      <c r="E544" s="74" t="s">
        <v>1327</v>
      </c>
      <c r="F544" s="55">
        <v>118</v>
      </c>
      <c r="G544" s="55" t="s">
        <v>1327</v>
      </c>
      <c r="H544" s="65">
        <v>628</v>
      </c>
      <c r="I544" s="80" t="s">
        <v>1327</v>
      </c>
      <c r="J544" s="55">
        <v>2</v>
      </c>
      <c r="K544" s="81" t="s">
        <v>1327</v>
      </c>
      <c r="L544" s="58">
        <v>2</v>
      </c>
      <c r="M544" s="58" t="s">
        <v>1339</v>
      </c>
      <c r="N544" s="58" t="s">
        <v>1336</v>
      </c>
      <c r="O544" s="82" t="s">
        <v>1341</v>
      </c>
      <c r="P544" s="63">
        <v>2235</v>
      </c>
      <c r="Q544" s="83" t="s">
        <v>1341</v>
      </c>
      <c r="R544" s="60" t="s">
        <v>665</v>
      </c>
      <c r="S544" s="84" t="s">
        <v>1341</v>
      </c>
      <c r="T544" s="60"/>
      <c r="U544" s="85" t="s">
        <v>1344</v>
      </c>
    </row>
    <row r="545" spans="1:21" x14ac:dyDescent="0.25">
      <c r="A545" s="77" t="s">
        <v>1324</v>
      </c>
      <c r="B545" s="61">
        <v>43755</v>
      </c>
      <c r="C545" s="79" t="s">
        <v>1325</v>
      </c>
      <c r="D545" s="74">
        <v>50000</v>
      </c>
      <c r="E545" s="74" t="s">
        <v>1327</v>
      </c>
      <c r="F545" s="55">
        <v>4</v>
      </c>
      <c r="G545" s="55" t="s">
        <v>1327</v>
      </c>
      <c r="H545" s="65">
        <v>716</v>
      </c>
      <c r="I545" s="80" t="s">
        <v>1327</v>
      </c>
      <c r="J545" s="55">
        <v>2</v>
      </c>
      <c r="K545" s="81" t="s">
        <v>1327</v>
      </c>
      <c r="L545" s="58">
        <v>2</v>
      </c>
      <c r="M545" s="58" t="s">
        <v>1339</v>
      </c>
      <c r="N545" s="58" t="s">
        <v>1336</v>
      </c>
      <c r="O545" s="82" t="s">
        <v>1341</v>
      </c>
      <c r="P545" s="63">
        <v>1911</v>
      </c>
      <c r="Q545" s="83" t="s">
        <v>1341</v>
      </c>
      <c r="R545" s="60" t="s">
        <v>666</v>
      </c>
      <c r="S545" s="84" t="s">
        <v>1341</v>
      </c>
      <c r="T545" s="60" t="s">
        <v>667</v>
      </c>
      <c r="U545" s="85" t="s">
        <v>1344</v>
      </c>
    </row>
    <row r="546" spans="1:21" x14ac:dyDescent="0.25">
      <c r="A546" s="77" t="s">
        <v>1324</v>
      </c>
      <c r="B546" s="61">
        <v>43755</v>
      </c>
      <c r="C546" s="79" t="s">
        <v>1325</v>
      </c>
      <c r="D546" s="74">
        <v>120000</v>
      </c>
      <c r="E546" s="74" t="s">
        <v>1327</v>
      </c>
      <c r="F546" s="55">
        <v>9</v>
      </c>
      <c r="G546" s="55" t="s">
        <v>1327</v>
      </c>
      <c r="H546" s="65">
        <v>1413</v>
      </c>
      <c r="I546" s="80" t="s">
        <v>1327</v>
      </c>
      <c r="J546" s="55">
        <v>2</v>
      </c>
      <c r="K546" s="81" t="s">
        <v>1327</v>
      </c>
      <c r="L546" s="58">
        <v>2</v>
      </c>
      <c r="M546" s="58" t="s">
        <v>1339</v>
      </c>
      <c r="N546" s="58" t="s">
        <v>1335</v>
      </c>
      <c r="O546" s="82" t="s">
        <v>1341</v>
      </c>
      <c r="P546" s="63">
        <v>87</v>
      </c>
      <c r="Q546" s="83" t="s">
        <v>1341</v>
      </c>
      <c r="R546" s="60" t="s">
        <v>668</v>
      </c>
      <c r="S546" s="84" t="s">
        <v>1341</v>
      </c>
      <c r="T546" s="60" t="s">
        <v>669</v>
      </c>
      <c r="U546" s="85" t="s">
        <v>1344</v>
      </c>
    </row>
    <row r="547" spans="1:21" x14ac:dyDescent="0.25">
      <c r="A547" s="77" t="s">
        <v>1324</v>
      </c>
      <c r="B547" s="61">
        <v>43755</v>
      </c>
      <c r="C547" s="79" t="s">
        <v>1325</v>
      </c>
      <c r="D547" s="74">
        <v>475000</v>
      </c>
      <c r="E547" s="74" t="s">
        <v>1327</v>
      </c>
      <c r="F547" s="55">
        <v>4</v>
      </c>
      <c r="G547" s="55" t="s">
        <v>1327</v>
      </c>
      <c r="H547" s="65">
        <v>750</v>
      </c>
      <c r="I547" s="80" t="s">
        <v>1327</v>
      </c>
      <c r="J547" s="55">
        <v>2</v>
      </c>
      <c r="K547" s="81" t="s">
        <v>1327</v>
      </c>
      <c r="L547" s="58">
        <v>2</v>
      </c>
      <c r="M547" s="58" t="s">
        <v>1339</v>
      </c>
      <c r="N547" s="58" t="s">
        <v>1336</v>
      </c>
      <c r="O547" s="82" t="s">
        <v>1341</v>
      </c>
      <c r="P547" s="63">
        <v>608</v>
      </c>
      <c r="Q547" s="83" t="s">
        <v>1341</v>
      </c>
      <c r="R547" s="60" t="s">
        <v>670</v>
      </c>
      <c r="S547" s="84" t="s">
        <v>1341</v>
      </c>
      <c r="T547" s="60" t="s">
        <v>671</v>
      </c>
      <c r="U547" s="85" t="s">
        <v>1344</v>
      </c>
    </row>
    <row r="548" spans="1:21" x14ac:dyDescent="0.25">
      <c r="A548" s="77" t="s">
        <v>1324</v>
      </c>
      <c r="B548" s="61">
        <v>43755</v>
      </c>
      <c r="C548" s="79" t="s">
        <v>1325</v>
      </c>
      <c r="D548" s="74">
        <v>1875000</v>
      </c>
      <c r="E548" s="74" t="s">
        <v>1327</v>
      </c>
      <c r="F548" s="55">
        <v>90</v>
      </c>
      <c r="G548" s="55" t="s">
        <v>1327</v>
      </c>
      <c r="H548" s="65">
        <v>5404</v>
      </c>
      <c r="I548" s="80" t="s">
        <v>1327</v>
      </c>
      <c r="J548" s="55">
        <v>2</v>
      </c>
      <c r="K548" s="81" t="s">
        <v>1327</v>
      </c>
      <c r="L548" s="58">
        <v>2</v>
      </c>
      <c r="M548" s="58" t="s">
        <v>1339</v>
      </c>
      <c r="N548" s="58" t="s">
        <v>1335</v>
      </c>
      <c r="O548" s="82" t="s">
        <v>1341</v>
      </c>
      <c r="P548" s="63">
        <v>37458</v>
      </c>
      <c r="Q548" s="83" t="s">
        <v>1341</v>
      </c>
      <c r="R548" s="60" t="s">
        <v>672</v>
      </c>
      <c r="S548" s="84" t="s">
        <v>1341</v>
      </c>
      <c r="T548" s="60" t="s">
        <v>673</v>
      </c>
      <c r="U548" s="85" t="s">
        <v>1344</v>
      </c>
    </row>
    <row r="549" spans="1:21" x14ac:dyDescent="0.25">
      <c r="A549" s="77" t="s">
        <v>1324</v>
      </c>
      <c r="B549" s="61">
        <v>43756</v>
      </c>
      <c r="C549" s="79" t="s">
        <v>1325</v>
      </c>
      <c r="D549" s="74">
        <v>400000</v>
      </c>
      <c r="E549" s="74" t="s">
        <v>1327</v>
      </c>
      <c r="F549" s="55">
        <v>14</v>
      </c>
      <c r="G549" s="55" t="s">
        <v>1327</v>
      </c>
      <c r="H549" s="65">
        <v>813</v>
      </c>
      <c r="I549" s="80" t="s">
        <v>1327</v>
      </c>
      <c r="J549" s="55">
        <v>2</v>
      </c>
      <c r="K549" s="81" t="s">
        <v>1327</v>
      </c>
      <c r="L549" s="58">
        <v>2</v>
      </c>
      <c r="M549" s="58" t="s">
        <v>1339</v>
      </c>
      <c r="N549" s="58" t="s">
        <v>1335</v>
      </c>
      <c r="O549" s="82" t="s">
        <v>1341</v>
      </c>
      <c r="P549" s="63">
        <v>7430</v>
      </c>
      <c r="Q549" s="83" t="s">
        <v>1341</v>
      </c>
      <c r="R549" s="60" t="s">
        <v>674</v>
      </c>
      <c r="S549" s="84" t="s">
        <v>1341</v>
      </c>
      <c r="T549" s="60" t="s">
        <v>675</v>
      </c>
      <c r="U549" s="85" t="s">
        <v>1344</v>
      </c>
    </row>
    <row r="550" spans="1:21" x14ac:dyDescent="0.25">
      <c r="A550" s="77" t="s">
        <v>1324</v>
      </c>
      <c r="B550" s="61">
        <v>43756</v>
      </c>
      <c r="C550" s="79" t="s">
        <v>1325</v>
      </c>
      <c r="D550" s="74">
        <v>45000</v>
      </c>
      <c r="E550" s="74" t="s">
        <v>1327</v>
      </c>
      <c r="F550" s="55">
        <v>90</v>
      </c>
      <c r="G550" s="55" t="s">
        <v>1327</v>
      </c>
      <c r="H550" s="65">
        <v>1590</v>
      </c>
      <c r="I550" s="80" t="s">
        <v>1327</v>
      </c>
      <c r="J550" s="55">
        <v>2</v>
      </c>
      <c r="K550" s="81" t="s">
        <v>1327</v>
      </c>
      <c r="L550" s="58">
        <v>2</v>
      </c>
      <c r="M550" s="58" t="s">
        <v>1339</v>
      </c>
      <c r="N550" s="58" t="s">
        <v>1335</v>
      </c>
      <c r="O550" s="82" t="s">
        <v>1341</v>
      </c>
      <c r="P550" s="63">
        <v>17259</v>
      </c>
      <c r="Q550" s="83" t="s">
        <v>1341</v>
      </c>
      <c r="R550" s="60" t="s">
        <v>481</v>
      </c>
      <c r="S550" s="84" t="s">
        <v>1341</v>
      </c>
      <c r="T550" s="60" t="s">
        <v>119</v>
      </c>
      <c r="U550" s="85" t="s">
        <v>1344</v>
      </c>
    </row>
    <row r="551" spans="1:21" x14ac:dyDescent="0.25">
      <c r="A551" s="77" t="s">
        <v>1324</v>
      </c>
      <c r="B551" s="61">
        <v>43756</v>
      </c>
      <c r="C551" s="79" t="s">
        <v>1325</v>
      </c>
      <c r="D551" s="74">
        <v>285000</v>
      </c>
      <c r="E551" s="74" t="s">
        <v>1327</v>
      </c>
      <c r="F551" s="55">
        <v>95</v>
      </c>
      <c r="G551" s="55" t="s">
        <v>1327</v>
      </c>
      <c r="H551" s="65">
        <v>780</v>
      </c>
      <c r="I551" s="80" t="s">
        <v>1327</v>
      </c>
      <c r="J551" s="55">
        <v>2</v>
      </c>
      <c r="K551" s="81" t="s">
        <v>1327</v>
      </c>
      <c r="L551" s="58">
        <v>2</v>
      </c>
      <c r="M551" s="58" t="s">
        <v>1339</v>
      </c>
      <c r="N551" s="58" t="s">
        <v>1336</v>
      </c>
      <c r="O551" s="82" t="s">
        <v>1341</v>
      </c>
      <c r="P551" s="63">
        <v>2932</v>
      </c>
      <c r="Q551" s="83" t="s">
        <v>1341</v>
      </c>
      <c r="R551" s="60" t="s">
        <v>676</v>
      </c>
      <c r="S551" s="84" t="s">
        <v>1341</v>
      </c>
      <c r="T551" s="60" t="s">
        <v>677</v>
      </c>
      <c r="U551" s="85" t="s">
        <v>1344</v>
      </c>
    </row>
    <row r="552" spans="1:21" x14ac:dyDescent="0.25">
      <c r="A552" s="77" t="s">
        <v>1324</v>
      </c>
      <c r="B552" s="61">
        <v>43759</v>
      </c>
      <c r="C552" s="79" t="s">
        <v>1325</v>
      </c>
      <c r="D552" s="74">
        <v>170000</v>
      </c>
      <c r="E552" s="74" t="s">
        <v>1327</v>
      </c>
      <c r="F552" s="55">
        <v>14</v>
      </c>
      <c r="G552" s="55" t="s">
        <v>1327</v>
      </c>
      <c r="H552" s="65">
        <v>801</v>
      </c>
      <c r="I552" s="80" t="s">
        <v>1327</v>
      </c>
      <c r="J552" s="55">
        <v>2</v>
      </c>
      <c r="K552" s="81" t="s">
        <v>1327</v>
      </c>
      <c r="L552" s="58">
        <v>2</v>
      </c>
      <c r="M552" s="58" t="s">
        <v>1339</v>
      </c>
      <c r="N552" s="58" t="s">
        <v>1335</v>
      </c>
      <c r="O552" s="82" t="s">
        <v>1341</v>
      </c>
      <c r="P552" s="63">
        <v>30866</v>
      </c>
      <c r="Q552" s="83" t="s">
        <v>1341</v>
      </c>
      <c r="R552" s="60" t="s">
        <v>678</v>
      </c>
      <c r="S552" s="84" t="s">
        <v>1341</v>
      </c>
      <c r="T552" s="60" t="s">
        <v>679</v>
      </c>
      <c r="U552" s="85" t="s">
        <v>1344</v>
      </c>
    </row>
    <row r="553" spans="1:21" x14ac:dyDescent="0.25">
      <c r="A553" s="77" t="s">
        <v>1324</v>
      </c>
      <c r="B553" s="61">
        <v>43760</v>
      </c>
      <c r="C553" s="79" t="s">
        <v>1325</v>
      </c>
      <c r="D553" s="74">
        <v>1848000</v>
      </c>
      <c r="E553" s="74" t="s">
        <v>1327</v>
      </c>
      <c r="F553" s="55">
        <v>94</v>
      </c>
      <c r="G553" s="55" t="s">
        <v>1327</v>
      </c>
      <c r="H553" s="62">
        <f>10000*12.6363</f>
        <v>126363</v>
      </c>
      <c r="I553" s="80" t="s">
        <v>1327</v>
      </c>
      <c r="J553" s="55">
        <v>3</v>
      </c>
      <c r="K553" s="81" t="s">
        <v>1327</v>
      </c>
      <c r="L553" s="58">
        <v>2</v>
      </c>
      <c r="M553" s="58" t="s">
        <v>1339</v>
      </c>
      <c r="N553" s="58" t="s">
        <v>1335</v>
      </c>
      <c r="O553" s="82" t="s">
        <v>1341</v>
      </c>
      <c r="P553" s="63" t="s">
        <v>680</v>
      </c>
      <c r="Q553" s="83" t="s">
        <v>1341</v>
      </c>
      <c r="R553" s="60" t="s">
        <v>681</v>
      </c>
      <c r="S553" s="84" t="s">
        <v>1341</v>
      </c>
      <c r="T553" s="60" t="s">
        <v>682</v>
      </c>
      <c r="U553" s="85" t="s">
        <v>1344</v>
      </c>
    </row>
    <row r="554" spans="1:21" x14ac:dyDescent="0.25">
      <c r="A554" s="77" t="s">
        <v>1324</v>
      </c>
      <c r="B554" s="61">
        <v>43767</v>
      </c>
      <c r="C554" s="79" t="s">
        <v>1325</v>
      </c>
      <c r="D554" s="74">
        <v>160000</v>
      </c>
      <c r="E554" s="74" t="s">
        <v>1327</v>
      </c>
      <c r="F554" s="55">
        <v>25</v>
      </c>
      <c r="G554" s="55" t="s">
        <v>1327</v>
      </c>
      <c r="H554" s="62">
        <f>10000*3.6567</f>
        <v>36567</v>
      </c>
      <c r="I554" s="80" t="s">
        <v>1327</v>
      </c>
      <c r="J554" s="55">
        <v>3</v>
      </c>
      <c r="K554" s="81" t="s">
        <v>1327</v>
      </c>
      <c r="L554" s="58">
        <v>2</v>
      </c>
      <c r="M554" s="58" t="s">
        <v>1339</v>
      </c>
      <c r="N554" s="58" t="s">
        <v>1335</v>
      </c>
      <c r="O554" s="82" t="s">
        <v>1341</v>
      </c>
      <c r="P554" s="63">
        <v>27860</v>
      </c>
      <c r="Q554" s="83" t="s">
        <v>1341</v>
      </c>
      <c r="R554" s="60" t="s">
        <v>683</v>
      </c>
      <c r="S554" s="84" t="s">
        <v>1341</v>
      </c>
      <c r="T554" s="60" t="s">
        <v>684</v>
      </c>
      <c r="U554" s="85" t="s">
        <v>1344</v>
      </c>
    </row>
    <row r="555" spans="1:21" x14ac:dyDescent="0.25">
      <c r="A555" s="77" t="s">
        <v>1324</v>
      </c>
      <c r="B555" s="61">
        <v>43768</v>
      </c>
      <c r="C555" s="79" t="s">
        <v>1325</v>
      </c>
      <c r="D555" s="74">
        <v>8000000</v>
      </c>
      <c r="E555" s="74" t="s">
        <v>1327</v>
      </c>
      <c r="F555" s="55">
        <v>92</v>
      </c>
      <c r="G555" s="55" t="s">
        <v>1327</v>
      </c>
      <c r="H555" s="62">
        <f>10000*2.174</f>
        <v>21740</v>
      </c>
      <c r="I555" s="80" t="s">
        <v>1327</v>
      </c>
      <c r="J555" s="55">
        <v>3</v>
      </c>
      <c r="K555" s="81" t="s">
        <v>1327</v>
      </c>
      <c r="L555" s="58">
        <v>2</v>
      </c>
      <c r="M555" s="58" t="s">
        <v>1339</v>
      </c>
      <c r="N555" s="58" t="s">
        <v>1335</v>
      </c>
      <c r="O555" s="82" t="s">
        <v>1341</v>
      </c>
      <c r="P555" s="63">
        <v>1580</v>
      </c>
      <c r="Q555" s="83" t="s">
        <v>1341</v>
      </c>
      <c r="R555" s="60" t="s">
        <v>685</v>
      </c>
      <c r="S555" s="84" t="s">
        <v>1341</v>
      </c>
      <c r="T555" s="60" t="s">
        <v>686</v>
      </c>
      <c r="U555" s="85" t="s">
        <v>1344</v>
      </c>
    </row>
    <row r="556" spans="1:21" x14ac:dyDescent="0.25">
      <c r="A556" s="77" t="s">
        <v>1324</v>
      </c>
      <c r="B556" s="61">
        <v>43768</v>
      </c>
      <c r="C556" s="79" t="s">
        <v>1325</v>
      </c>
      <c r="D556" s="74">
        <v>230000</v>
      </c>
      <c r="E556" s="74" t="s">
        <v>1327</v>
      </c>
      <c r="F556" s="55">
        <v>90</v>
      </c>
      <c r="G556" s="55" t="s">
        <v>1327</v>
      </c>
      <c r="H556" s="65">
        <v>826</v>
      </c>
      <c r="I556" s="80" t="s">
        <v>1327</v>
      </c>
      <c r="J556" s="55">
        <v>2</v>
      </c>
      <c r="K556" s="81" t="s">
        <v>1327</v>
      </c>
      <c r="L556" s="58">
        <v>2</v>
      </c>
      <c r="M556" s="58" t="s">
        <v>1339</v>
      </c>
      <c r="N556" s="58" t="s">
        <v>1335</v>
      </c>
      <c r="O556" s="82" t="s">
        <v>1341</v>
      </c>
      <c r="P556" s="63">
        <v>43032</v>
      </c>
      <c r="Q556" s="83" t="s">
        <v>1341</v>
      </c>
      <c r="R556" s="60" t="s">
        <v>687</v>
      </c>
      <c r="S556" s="84" t="s">
        <v>1341</v>
      </c>
      <c r="T556" s="60" t="s">
        <v>688</v>
      </c>
      <c r="U556" s="85" t="s">
        <v>1344</v>
      </c>
    </row>
    <row r="557" spans="1:21" x14ac:dyDescent="0.25">
      <c r="A557" s="77" t="s">
        <v>1324</v>
      </c>
      <c r="B557" s="61">
        <v>43768</v>
      </c>
      <c r="C557" s="79" t="s">
        <v>1325</v>
      </c>
      <c r="D557" s="74">
        <v>200000</v>
      </c>
      <c r="E557" s="74" t="s">
        <v>1327</v>
      </c>
      <c r="F557" s="55">
        <v>14</v>
      </c>
      <c r="G557" s="55" t="s">
        <v>1327</v>
      </c>
      <c r="H557" s="65">
        <v>1699</v>
      </c>
      <c r="I557" s="80" t="s">
        <v>1327</v>
      </c>
      <c r="J557" s="55">
        <v>2</v>
      </c>
      <c r="K557" s="81" t="s">
        <v>1327</v>
      </c>
      <c r="L557" s="58">
        <v>2</v>
      </c>
      <c r="M557" s="58" t="s">
        <v>1339</v>
      </c>
      <c r="N557" s="58" t="s">
        <v>1335</v>
      </c>
      <c r="O557" s="82" t="s">
        <v>1341</v>
      </c>
      <c r="P557" s="63">
        <v>30883</v>
      </c>
      <c r="Q557" s="83" t="s">
        <v>1341</v>
      </c>
      <c r="R557" s="60" t="s">
        <v>689</v>
      </c>
      <c r="S557" s="84" t="s">
        <v>1341</v>
      </c>
      <c r="T557" s="60" t="s">
        <v>690</v>
      </c>
      <c r="U557" s="85" t="s">
        <v>1344</v>
      </c>
    </row>
    <row r="558" spans="1:21" x14ac:dyDescent="0.25">
      <c r="A558" s="77" t="s">
        <v>1324</v>
      </c>
      <c r="B558" s="61">
        <v>43773</v>
      </c>
      <c r="C558" s="79" t="s">
        <v>1325</v>
      </c>
      <c r="D558" s="74">
        <v>340000</v>
      </c>
      <c r="E558" s="74" t="s">
        <v>1327</v>
      </c>
      <c r="F558" s="55">
        <v>14</v>
      </c>
      <c r="G558" s="55" t="s">
        <v>1327</v>
      </c>
      <c r="H558" s="65">
        <v>432</v>
      </c>
      <c r="I558" s="80" t="s">
        <v>1327</v>
      </c>
      <c r="J558" s="55">
        <v>2</v>
      </c>
      <c r="K558" s="81" t="s">
        <v>1327</v>
      </c>
      <c r="L558" s="58">
        <v>2</v>
      </c>
      <c r="M558" s="58" t="s">
        <v>1339</v>
      </c>
      <c r="N558" s="58" t="s">
        <v>1337</v>
      </c>
      <c r="O558" s="82" t="s">
        <v>1341</v>
      </c>
      <c r="P558" s="63">
        <v>1118</v>
      </c>
      <c r="Q558" s="83" t="s">
        <v>1341</v>
      </c>
      <c r="R558" s="60" t="s">
        <v>691</v>
      </c>
      <c r="S558" s="84" t="s">
        <v>1341</v>
      </c>
      <c r="T558" s="60" t="s">
        <v>692</v>
      </c>
      <c r="U558" s="85" t="s">
        <v>1344</v>
      </c>
    </row>
    <row r="559" spans="1:21" x14ac:dyDescent="0.25">
      <c r="A559" s="77" t="s">
        <v>1324</v>
      </c>
      <c r="B559" s="61">
        <v>43773</v>
      </c>
      <c r="C559" s="79" t="s">
        <v>1325</v>
      </c>
      <c r="D559" s="74">
        <v>12000</v>
      </c>
      <c r="E559" s="74" t="s">
        <v>1327</v>
      </c>
      <c r="F559" s="55">
        <v>14</v>
      </c>
      <c r="G559" s="55" t="s">
        <v>1327</v>
      </c>
      <c r="H559" s="65">
        <v>1026</v>
      </c>
      <c r="I559" s="80" t="s">
        <v>1327</v>
      </c>
      <c r="J559" s="55">
        <v>2</v>
      </c>
      <c r="K559" s="81" t="s">
        <v>1327</v>
      </c>
      <c r="L559" s="58">
        <v>2</v>
      </c>
      <c r="M559" s="58" t="s">
        <v>1339</v>
      </c>
      <c r="N559" s="58" t="s">
        <v>1335</v>
      </c>
      <c r="O559" s="82" t="s">
        <v>1341</v>
      </c>
      <c r="P559" s="63">
        <v>4719</v>
      </c>
      <c r="Q559" s="83" t="s">
        <v>1341</v>
      </c>
      <c r="R559" s="60" t="s">
        <v>693</v>
      </c>
      <c r="S559" s="84" t="s">
        <v>1341</v>
      </c>
      <c r="T559" s="60" t="s">
        <v>694</v>
      </c>
      <c r="U559" s="85" t="s">
        <v>1344</v>
      </c>
    </row>
    <row r="560" spans="1:21" x14ac:dyDescent="0.25">
      <c r="A560" s="77" t="s">
        <v>1324</v>
      </c>
      <c r="B560" s="61">
        <v>43773</v>
      </c>
      <c r="C560" s="79" t="s">
        <v>1325</v>
      </c>
      <c r="D560" s="74">
        <v>1600000</v>
      </c>
      <c r="E560" s="74" t="s">
        <v>1327</v>
      </c>
      <c r="F560" s="55">
        <v>14</v>
      </c>
      <c r="G560" s="55" t="s">
        <v>1327</v>
      </c>
      <c r="H560" s="62">
        <f>10000*1.168</f>
        <v>11680</v>
      </c>
      <c r="I560" s="80" t="s">
        <v>1327</v>
      </c>
      <c r="J560" s="55">
        <v>3</v>
      </c>
      <c r="K560" s="81" t="s">
        <v>1327</v>
      </c>
      <c r="L560" s="58">
        <v>2</v>
      </c>
      <c r="M560" s="58" t="s">
        <v>1339</v>
      </c>
      <c r="N560" s="58" t="s">
        <v>1335</v>
      </c>
      <c r="O560" s="82" t="s">
        <v>1341</v>
      </c>
      <c r="P560" s="63">
        <v>345</v>
      </c>
      <c r="Q560" s="83" t="s">
        <v>1341</v>
      </c>
      <c r="R560" s="60" t="s">
        <v>695</v>
      </c>
      <c r="S560" s="84" t="s">
        <v>1341</v>
      </c>
      <c r="T560" s="60" t="s">
        <v>696</v>
      </c>
      <c r="U560" s="85" t="s">
        <v>1344</v>
      </c>
    </row>
    <row r="561" spans="1:21" x14ac:dyDescent="0.25">
      <c r="A561" s="77" t="s">
        <v>1324</v>
      </c>
      <c r="B561" s="61">
        <v>43773</v>
      </c>
      <c r="C561" s="79" t="s">
        <v>1325</v>
      </c>
      <c r="D561" s="74">
        <v>135000</v>
      </c>
      <c r="E561" s="74" t="s">
        <v>1327</v>
      </c>
      <c r="F561" s="55">
        <v>14</v>
      </c>
      <c r="G561" s="55" t="s">
        <v>1327</v>
      </c>
      <c r="H561" s="65">
        <v>815</v>
      </c>
      <c r="I561" s="80" t="s">
        <v>1327</v>
      </c>
      <c r="J561" s="55">
        <v>2</v>
      </c>
      <c r="K561" s="81" t="s">
        <v>1327</v>
      </c>
      <c r="L561" s="58">
        <v>2</v>
      </c>
      <c r="M561" s="58" t="s">
        <v>1339</v>
      </c>
      <c r="N561" s="58" t="s">
        <v>1335</v>
      </c>
      <c r="O561" s="82" t="s">
        <v>1341</v>
      </c>
      <c r="P561" s="63">
        <v>6583</v>
      </c>
      <c r="Q561" s="83" t="s">
        <v>1341</v>
      </c>
      <c r="R561" s="60" t="s">
        <v>697</v>
      </c>
      <c r="S561" s="84" t="s">
        <v>1341</v>
      </c>
      <c r="T561" s="60" t="s">
        <v>698</v>
      </c>
      <c r="U561" s="85" t="s">
        <v>1344</v>
      </c>
    </row>
    <row r="562" spans="1:21" x14ac:dyDescent="0.25">
      <c r="A562" s="77" t="s">
        <v>1324</v>
      </c>
      <c r="B562" s="61">
        <v>43774</v>
      </c>
      <c r="C562" s="79" t="s">
        <v>1325</v>
      </c>
      <c r="D562" s="74">
        <v>200000</v>
      </c>
      <c r="E562" s="74" t="s">
        <v>1327</v>
      </c>
      <c r="F562" s="55">
        <v>107</v>
      </c>
      <c r="G562" s="55" t="s">
        <v>1327</v>
      </c>
      <c r="H562" s="62">
        <f>10000*2.2803</f>
        <v>22803</v>
      </c>
      <c r="I562" s="80" t="s">
        <v>1327</v>
      </c>
      <c r="J562" s="55">
        <v>3</v>
      </c>
      <c r="K562" s="81" t="s">
        <v>1327</v>
      </c>
      <c r="L562" s="58">
        <v>2</v>
      </c>
      <c r="M562" s="58" t="s">
        <v>1339</v>
      </c>
      <c r="N562" s="58" t="s">
        <v>1335</v>
      </c>
      <c r="O562" s="82" t="s">
        <v>1341</v>
      </c>
      <c r="P562" s="63" t="s">
        <v>699</v>
      </c>
      <c r="Q562" s="83" t="s">
        <v>1341</v>
      </c>
      <c r="R562" s="60" t="s">
        <v>700</v>
      </c>
      <c r="S562" s="84" t="s">
        <v>1341</v>
      </c>
      <c r="T562" s="60" t="s">
        <v>701</v>
      </c>
      <c r="U562" s="85" t="s">
        <v>1344</v>
      </c>
    </row>
    <row r="563" spans="1:21" x14ac:dyDescent="0.25">
      <c r="A563" s="77" t="s">
        <v>1324</v>
      </c>
      <c r="B563" s="61">
        <v>43776</v>
      </c>
      <c r="C563" s="79" t="s">
        <v>1325</v>
      </c>
      <c r="D563" s="74">
        <v>8000000</v>
      </c>
      <c r="E563" s="74" t="s">
        <v>1327</v>
      </c>
      <c r="F563" s="55">
        <v>119</v>
      </c>
      <c r="G563" s="55" t="s">
        <v>1327</v>
      </c>
      <c r="H563" s="62">
        <f>10000*6477.5073</f>
        <v>64775073</v>
      </c>
      <c r="I563" s="80" t="s">
        <v>1327</v>
      </c>
      <c r="J563" s="55">
        <v>3</v>
      </c>
      <c r="K563" s="81" t="s">
        <v>1327</v>
      </c>
      <c r="L563" s="58">
        <v>2</v>
      </c>
      <c r="M563" s="58" t="s">
        <v>1339</v>
      </c>
      <c r="N563" s="58" t="s">
        <v>1335</v>
      </c>
      <c r="O563" s="82" t="s">
        <v>1341</v>
      </c>
      <c r="P563" s="63" t="s">
        <v>703</v>
      </c>
      <c r="Q563" s="83" t="s">
        <v>1341</v>
      </c>
      <c r="R563" s="60" t="s">
        <v>704</v>
      </c>
      <c r="S563" s="84" t="s">
        <v>1341</v>
      </c>
      <c r="T563" s="60" t="s">
        <v>705</v>
      </c>
      <c r="U563" s="85" t="s">
        <v>1344</v>
      </c>
    </row>
    <row r="564" spans="1:21" x14ac:dyDescent="0.25">
      <c r="A564" s="77" t="s">
        <v>1324</v>
      </c>
      <c r="B564" s="61">
        <v>43776</v>
      </c>
      <c r="C564" s="79" t="s">
        <v>1325</v>
      </c>
      <c r="D564" s="74">
        <v>150000</v>
      </c>
      <c r="E564" s="74" t="s">
        <v>1327</v>
      </c>
      <c r="F564" s="55">
        <v>90</v>
      </c>
      <c r="G564" s="55" t="s">
        <v>1327</v>
      </c>
      <c r="H564" s="65">
        <v>1337</v>
      </c>
      <c r="I564" s="80" t="s">
        <v>1327</v>
      </c>
      <c r="J564" s="55">
        <v>2</v>
      </c>
      <c r="K564" s="81" t="s">
        <v>1327</v>
      </c>
      <c r="L564" s="58">
        <v>2</v>
      </c>
      <c r="M564" s="58" t="s">
        <v>1339</v>
      </c>
      <c r="N564" s="58" t="s">
        <v>1335</v>
      </c>
      <c r="O564" s="82" t="s">
        <v>1341</v>
      </c>
      <c r="P564" s="63">
        <v>17417</v>
      </c>
      <c r="Q564" s="83" t="s">
        <v>1341</v>
      </c>
      <c r="R564" s="60" t="s">
        <v>706</v>
      </c>
      <c r="S564" s="84" t="s">
        <v>1341</v>
      </c>
      <c r="T564" s="60" t="s">
        <v>707</v>
      </c>
      <c r="U564" s="85" t="s">
        <v>1344</v>
      </c>
    </row>
    <row r="565" spans="1:21" x14ac:dyDescent="0.25">
      <c r="A565" s="77" t="s">
        <v>1324</v>
      </c>
      <c r="B565" s="61">
        <v>43781</v>
      </c>
      <c r="C565" s="79" t="s">
        <v>1325</v>
      </c>
      <c r="D565" s="74">
        <v>65000</v>
      </c>
      <c r="E565" s="74" t="s">
        <v>1327</v>
      </c>
      <c r="F565" s="55">
        <v>94</v>
      </c>
      <c r="G565" s="55" t="s">
        <v>1327</v>
      </c>
      <c r="H565" s="62">
        <f>10000*6.0752</f>
        <v>60752</v>
      </c>
      <c r="I565" s="80" t="s">
        <v>1327</v>
      </c>
      <c r="J565" s="55">
        <v>3</v>
      </c>
      <c r="K565" s="81" t="s">
        <v>1327</v>
      </c>
      <c r="L565" s="58">
        <v>2</v>
      </c>
      <c r="M565" s="58" t="s">
        <v>1339</v>
      </c>
      <c r="N565" s="58" t="s">
        <v>1335</v>
      </c>
      <c r="O565" s="82" t="s">
        <v>1341</v>
      </c>
      <c r="P565" s="63" t="s">
        <v>708</v>
      </c>
      <c r="Q565" s="83" t="s">
        <v>1341</v>
      </c>
      <c r="R565" s="60" t="s">
        <v>709</v>
      </c>
      <c r="S565" s="84" t="s">
        <v>1341</v>
      </c>
      <c r="T565" s="60" t="s">
        <v>710</v>
      </c>
      <c r="U565" s="85" t="s">
        <v>1344</v>
      </c>
    </row>
    <row r="566" spans="1:21" x14ac:dyDescent="0.25">
      <c r="A566" s="77" t="s">
        <v>1324</v>
      </c>
      <c r="B566" s="61">
        <v>43781</v>
      </c>
      <c r="C566" s="79" t="s">
        <v>1325</v>
      </c>
      <c r="D566" s="74">
        <v>1450000</v>
      </c>
      <c r="E566" s="74" t="s">
        <v>1327</v>
      </c>
      <c r="F566" s="55">
        <v>90</v>
      </c>
      <c r="G566" s="55" t="s">
        <v>1327</v>
      </c>
      <c r="H566" s="62">
        <f>10000*1.899</f>
        <v>18990</v>
      </c>
      <c r="I566" s="80" t="s">
        <v>1327</v>
      </c>
      <c r="J566" s="55">
        <v>3</v>
      </c>
      <c r="K566" s="81" t="s">
        <v>1327</v>
      </c>
      <c r="L566" s="58">
        <v>2</v>
      </c>
      <c r="M566" s="58" t="s">
        <v>1339</v>
      </c>
      <c r="N566" s="58" t="s">
        <v>1335</v>
      </c>
      <c r="O566" s="82" t="s">
        <v>1341</v>
      </c>
      <c r="P566" s="63">
        <v>298</v>
      </c>
      <c r="Q566" s="83" t="s">
        <v>1341</v>
      </c>
      <c r="R566" s="60" t="s">
        <v>711</v>
      </c>
      <c r="S566" s="84" t="s">
        <v>1341</v>
      </c>
      <c r="T566" s="60" t="s">
        <v>712</v>
      </c>
      <c r="U566" s="85" t="s">
        <v>1344</v>
      </c>
    </row>
    <row r="567" spans="1:21" x14ac:dyDescent="0.25">
      <c r="A567" s="77" t="s">
        <v>1324</v>
      </c>
      <c r="B567" s="61">
        <v>43783</v>
      </c>
      <c r="C567" s="79" t="s">
        <v>1325</v>
      </c>
      <c r="D567" s="74">
        <v>500000</v>
      </c>
      <c r="E567" s="74" t="s">
        <v>1327</v>
      </c>
      <c r="F567" s="55">
        <v>14</v>
      </c>
      <c r="G567" s="55" t="s">
        <v>1327</v>
      </c>
      <c r="H567" s="65">
        <v>800</v>
      </c>
      <c r="I567" s="80" t="s">
        <v>1327</v>
      </c>
      <c r="J567" s="55">
        <v>2</v>
      </c>
      <c r="K567" s="81" t="s">
        <v>1327</v>
      </c>
      <c r="L567" s="58">
        <v>2</v>
      </c>
      <c r="M567" s="58" t="s">
        <v>1339</v>
      </c>
      <c r="N567" s="58" t="s">
        <v>1336</v>
      </c>
      <c r="O567" s="82" t="s">
        <v>1341</v>
      </c>
      <c r="P567" s="63">
        <v>4731</v>
      </c>
      <c r="Q567" s="83" t="s">
        <v>1341</v>
      </c>
      <c r="R567" s="60" t="s">
        <v>713</v>
      </c>
      <c r="S567" s="84" t="s">
        <v>1341</v>
      </c>
      <c r="T567" s="60" t="s">
        <v>714</v>
      </c>
      <c r="U567" s="85" t="s">
        <v>1344</v>
      </c>
    </row>
    <row r="568" spans="1:21" x14ac:dyDescent="0.25">
      <c r="A568" s="77" t="s">
        <v>1324</v>
      </c>
      <c r="B568" s="61">
        <v>43783</v>
      </c>
      <c r="C568" s="79" t="s">
        <v>1325</v>
      </c>
      <c r="D568" s="74">
        <v>800000</v>
      </c>
      <c r="E568" s="74" t="s">
        <v>1327</v>
      </c>
      <c r="F568" s="55">
        <v>25</v>
      </c>
      <c r="G568" s="55" t="s">
        <v>1327</v>
      </c>
      <c r="H568" s="62">
        <f>10000*9.7531</f>
        <v>97531</v>
      </c>
      <c r="I568" s="80" t="s">
        <v>1327</v>
      </c>
      <c r="J568" s="55">
        <v>1</v>
      </c>
      <c r="K568" s="81" t="s">
        <v>1327</v>
      </c>
      <c r="L568" s="58">
        <v>2</v>
      </c>
      <c r="M568" s="58" t="s">
        <v>1339</v>
      </c>
      <c r="N568" s="58" t="s">
        <v>1335</v>
      </c>
      <c r="O568" s="82" t="s">
        <v>1341</v>
      </c>
      <c r="P568" s="63">
        <v>27954</v>
      </c>
      <c r="Q568" s="83" t="s">
        <v>1341</v>
      </c>
      <c r="R568" s="60" t="s">
        <v>715</v>
      </c>
      <c r="S568" s="84" t="s">
        <v>1341</v>
      </c>
      <c r="T568" s="60" t="s">
        <v>716</v>
      </c>
      <c r="U568" s="85" t="s">
        <v>1344</v>
      </c>
    </row>
    <row r="569" spans="1:21" x14ac:dyDescent="0.25">
      <c r="A569" s="77" t="s">
        <v>1324</v>
      </c>
      <c r="B569" s="61">
        <v>43784</v>
      </c>
      <c r="C569" s="79" t="s">
        <v>1325</v>
      </c>
      <c r="D569" s="74">
        <v>1750000</v>
      </c>
      <c r="E569" s="74" t="s">
        <v>1327</v>
      </c>
      <c r="F569" s="55">
        <v>90</v>
      </c>
      <c r="G569" s="55" t="s">
        <v>1327</v>
      </c>
      <c r="H569" s="65">
        <v>1630</v>
      </c>
      <c r="I569" s="80" t="s">
        <v>1327</v>
      </c>
      <c r="J569" s="55">
        <v>2</v>
      </c>
      <c r="K569" s="81" t="s">
        <v>1327</v>
      </c>
      <c r="L569" s="58">
        <v>2</v>
      </c>
      <c r="M569" s="58" t="s">
        <v>1339</v>
      </c>
      <c r="N569" s="58" t="s">
        <v>1335</v>
      </c>
      <c r="O569" s="82" t="s">
        <v>1341</v>
      </c>
      <c r="P569" s="63">
        <v>1413</v>
      </c>
      <c r="Q569" s="83" t="s">
        <v>1341</v>
      </c>
      <c r="R569" s="60" t="s">
        <v>717</v>
      </c>
      <c r="S569" s="84" t="s">
        <v>1341</v>
      </c>
      <c r="T569" s="60" t="s">
        <v>718</v>
      </c>
      <c r="U569" s="85" t="s">
        <v>1344</v>
      </c>
    </row>
    <row r="570" spans="1:21" x14ac:dyDescent="0.25">
      <c r="A570" s="77" t="s">
        <v>1324</v>
      </c>
      <c r="B570" s="61">
        <v>43784</v>
      </c>
      <c r="C570" s="79" t="s">
        <v>1325</v>
      </c>
      <c r="D570" s="74">
        <v>22000</v>
      </c>
      <c r="E570" s="74" t="s">
        <v>1327</v>
      </c>
      <c r="F570" s="55">
        <v>90</v>
      </c>
      <c r="G570" s="55" t="s">
        <v>1327</v>
      </c>
      <c r="H570" s="65">
        <v>1605</v>
      </c>
      <c r="I570" s="80" t="s">
        <v>1327</v>
      </c>
      <c r="J570" s="55">
        <v>2</v>
      </c>
      <c r="K570" s="81" t="s">
        <v>1327</v>
      </c>
      <c r="L570" s="58">
        <v>2</v>
      </c>
      <c r="M570" s="58" t="s">
        <v>1339</v>
      </c>
      <c r="N570" s="58" t="s">
        <v>1335</v>
      </c>
      <c r="O570" s="82" t="s">
        <v>1341</v>
      </c>
      <c r="P570" s="63">
        <v>11158</v>
      </c>
      <c r="Q570" s="83" t="s">
        <v>1341</v>
      </c>
      <c r="R570" s="60" t="s">
        <v>719</v>
      </c>
      <c r="S570" s="84" t="s">
        <v>1341</v>
      </c>
      <c r="T570" s="60" t="s">
        <v>720</v>
      </c>
      <c r="U570" s="85" t="s">
        <v>1344</v>
      </c>
    </row>
    <row r="571" spans="1:21" x14ac:dyDescent="0.25">
      <c r="A571" s="77" t="s">
        <v>1324</v>
      </c>
      <c r="B571" s="61">
        <v>43784</v>
      </c>
      <c r="C571" s="79" t="s">
        <v>1325</v>
      </c>
      <c r="D571" s="74">
        <v>200000</v>
      </c>
      <c r="E571" s="74" t="s">
        <v>1327</v>
      </c>
      <c r="F571" s="55">
        <v>95</v>
      </c>
      <c r="G571" s="55" t="s">
        <v>1327</v>
      </c>
      <c r="H571" s="65">
        <v>987</v>
      </c>
      <c r="I571" s="80" t="s">
        <v>1327</v>
      </c>
      <c r="J571" s="55">
        <v>2</v>
      </c>
      <c r="K571" s="81" t="s">
        <v>1327</v>
      </c>
      <c r="L571" s="58">
        <v>2</v>
      </c>
      <c r="M571" s="58" t="s">
        <v>1339</v>
      </c>
      <c r="N571" s="58" t="s">
        <v>1335</v>
      </c>
      <c r="O571" s="82" t="s">
        <v>1341</v>
      </c>
      <c r="P571" s="63">
        <v>1068</v>
      </c>
      <c r="Q571" s="83" t="s">
        <v>1341</v>
      </c>
      <c r="R571" s="60" t="s">
        <v>721</v>
      </c>
      <c r="S571" s="84" t="s">
        <v>1341</v>
      </c>
      <c r="T571" s="60" t="s">
        <v>722</v>
      </c>
      <c r="U571" s="85" t="s">
        <v>1344</v>
      </c>
    </row>
    <row r="572" spans="1:21" x14ac:dyDescent="0.25">
      <c r="A572" s="77" t="s">
        <v>1324</v>
      </c>
      <c r="B572" s="61">
        <v>43787</v>
      </c>
      <c r="C572" s="79" t="s">
        <v>1325</v>
      </c>
      <c r="D572" s="74">
        <v>410000</v>
      </c>
      <c r="E572" s="74" t="s">
        <v>1327</v>
      </c>
      <c r="F572" s="55">
        <v>14</v>
      </c>
      <c r="G572" s="55" t="s">
        <v>1327</v>
      </c>
      <c r="H572" s="65">
        <v>790</v>
      </c>
      <c r="I572" s="80" t="s">
        <v>1327</v>
      </c>
      <c r="J572" s="55">
        <v>2</v>
      </c>
      <c r="K572" s="81" t="s">
        <v>1327</v>
      </c>
      <c r="L572" s="58">
        <v>2</v>
      </c>
      <c r="M572" s="58" t="s">
        <v>1339</v>
      </c>
      <c r="N572" s="58" t="s">
        <v>1336</v>
      </c>
      <c r="O572" s="82" t="s">
        <v>1341</v>
      </c>
      <c r="P572" s="63">
        <v>8585</v>
      </c>
      <c r="Q572" s="83" t="s">
        <v>1341</v>
      </c>
      <c r="R572" s="60" t="s">
        <v>723</v>
      </c>
      <c r="S572" s="84" t="s">
        <v>1341</v>
      </c>
      <c r="T572" s="60" t="s">
        <v>724</v>
      </c>
      <c r="U572" s="85" t="s">
        <v>1344</v>
      </c>
    </row>
    <row r="573" spans="1:21" x14ac:dyDescent="0.25">
      <c r="A573" s="77" t="s">
        <v>1324</v>
      </c>
      <c r="B573" s="61">
        <v>43787</v>
      </c>
      <c r="C573" s="79" t="s">
        <v>1325</v>
      </c>
      <c r="D573" s="74">
        <v>415000</v>
      </c>
      <c r="E573" s="74" t="s">
        <v>1327</v>
      </c>
      <c r="F573" s="55">
        <v>90</v>
      </c>
      <c r="G573" s="55" t="s">
        <v>1327</v>
      </c>
      <c r="H573" s="65">
        <v>2024</v>
      </c>
      <c r="I573" s="80" t="s">
        <v>1327</v>
      </c>
      <c r="J573" s="55">
        <v>2</v>
      </c>
      <c r="K573" s="81" t="s">
        <v>1327</v>
      </c>
      <c r="L573" s="58">
        <v>2</v>
      </c>
      <c r="M573" s="58" t="s">
        <v>1339</v>
      </c>
      <c r="N573" s="58" t="s">
        <v>1335</v>
      </c>
      <c r="O573" s="82" t="s">
        <v>1341</v>
      </c>
      <c r="P573" s="63">
        <v>35861</v>
      </c>
      <c r="Q573" s="83" t="s">
        <v>1341</v>
      </c>
      <c r="R573" s="60" t="s">
        <v>725</v>
      </c>
      <c r="S573" s="84" t="s">
        <v>1341</v>
      </c>
      <c r="T573" s="60" t="s">
        <v>726</v>
      </c>
      <c r="U573" s="85" t="s">
        <v>1344</v>
      </c>
    </row>
    <row r="574" spans="1:21" x14ac:dyDescent="0.25">
      <c r="A574" s="77" t="s">
        <v>1324</v>
      </c>
      <c r="B574" s="61">
        <v>43874</v>
      </c>
      <c r="C574" s="79" t="s">
        <v>1325</v>
      </c>
      <c r="D574" s="74">
        <v>100000</v>
      </c>
      <c r="E574" s="74" t="s">
        <v>1327</v>
      </c>
      <c r="F574" s="55">
        <v>90</v>
      </c>
      <c r="G574" s="55" t="s">
        <v>1327</v>
      </c>
      <c r="H574" s="65">
        <v>1374</v>
      </c>
      <c r="I574" s="80" t="s">
        <v>1327</v>
      </c>
      <c r="J574" s="55">
        <v>2</v>
      </c>
      <c r="K574" s="81" t="s">
        <v>1327</v>
      </c>
      <c r="L574" s="58">
        <v>2</v>
      </c>
      <c r="M574" s="58" t="s">
        <v>1339</v>
      </c>
      <c r="N574" s="58" t="s">
        <v>1335</v>
      </c>
      <c r="O574" s="82" t="s">
        <v>1341</v>
      </c>
      <c r="P574" s="63">
        <v>16662</v>
      </c>
      <c r="Q574" s="83" t="s">
        <v>1341</v>
      </c>
      <c r="R574" s="60" t="s">
        <v>727</v>
      </c>
      <c r="S574" s="84" t="s">
        <v>1341</v>
      </c>
      <c r="T574" s="60" t="s">
        <v>728</v>
      </c>
      <c r="U574" s="85" t="s">
        <v>1344</v>
      </c>
    </row>
    <row r="575" spans="1:21" x14ac:dyDescent="0.25">
      <c r="A575" s="77" t="s">
        <v>1324</v>
      </c>
      <c r="B575" s="61">
        <v>43874</v>
      </c>
      <c r="C575" s="79" t="s">
        <v>1325</v>
      </c>
      <c r="D575" s="74">
        <v>250000</v>
      </c>
      <c r="E575" s="74" t="s">
        <v>1327</v>
      </c>
      <c r="F575" s="55">
        <v>14</v>
      </c>
      <c r="G575" s="55" t="s">
        <v>1327</v>
      </c>
      <c r="H575" s="65">
        <v>759</v>
      </c>
      <c r="I575" s="80" t="s">
        <v>1327</v>
      </c>
      <c r="J575" s="55">
        <v>2</v>
      </c>
      <c r="K575" s="81" t="s">
        <v>1327</v>
      </c>
      <c r="L575" s="58">
        <v>2</v>
      </c>
      <c r="M575" s="58" t="s">
        <v>1339</v>
      </c>
      <c r="N575" s="58" t="s">
        <v>1336</v>
      </c>
      <c r="O575" s="82" t="s">
        <v>1341</v>
      </c>
      <c r="P575" s="63">
        <v>21080</v>
      </c>
      <c r="Q575" s="83" t="s">
        <v>1341</v>
      </c>
      <c r="R575" s="60" t="s">
        <v>729</v>
      </c>
      <c r="S575" s="84" t="s">
        <v>1341</v>
      </c>
      <c r="T575" s="60" t="s">
        <v>730</v>
      </c>
      <c r="U575" s="85" t="s">
        <v>1344</v>
      </c>
    </row>
  </sheetData>
  <phoneticPr fontId="2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037A-4635-4868-BD29-1E7E84F2602C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s="2" t="s">
        <v>1316</v>
      </c>
      <c r="B1" s="2">
        <v>1</v>
      </c>
    </row>
    <row r="2" spans="1:2" x14ac:dyDescent="0.25">
      <c r="A2" s="2" t="s">
        <v>1319</v>
      </c>
      <c r="B2" s="2">
        <v>2</v>
      </c>
    </row>
    <row r="3" spans="1:2" x14ac:dyDescent="0.25">
      <c r="A3" s="2" t="s">
        <v>1334</v>
      </c>
      <c r="B3" s="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53D4-514D-4714-971A-0274D3D77C96}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2" t="s">
        <v>1318</v>
      </c>
      <c r="B1" s="2">
        <v>1</v>
      </c>
    </row>
    <row r="2" spans="1:2" x14ac:dyDescent="0.25">
      <c r="A2" s="2" t="s">
        <v>1329</v>
      </c>
      <c r="B2" s="2">
        <v>2</v>
      </c>
    </row>
    <row r="3" spans="1:2" x14ac:dyDescent="0.25">
      <c r="A3" s="2" t="s">
        <v>1317</v>
      </c>
      <c r="B3" s="2">
        <v>3</v>
      </c>
    </row>
    <row r="4" spans="1:2" x14ac:dyDescent="0.25">
      <c r="A4" s="2" t="s">
        <v>1330</v>
      </c>
      <c r="B4" s="2">
        <v>4</v>
      </c>
    </row>
    <row r="5" spans="1:2" x14ac:dyDescent="0.25">
      <c r="A5" s="2" t="s">
        <v>1331</v>
      </c>
      <c r="B5" s="2">
        <v>5</v>
      </c>
    </row>
    <row r="6" spans="1:2" x14ac:dyDescent="0.25">
      <c r="A6" s="2" t="s">
        <v>1332</v>
      </c>
      <c r="B6" s="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35"/>
  <sheetViews>
    <sheetView topLeftCell="A15" workbookViewId="0">
      <selection activeCell="C27" sqref="C2:C135"/>
    </sheetView>
  </sheetViews>
  <sheetFormatPr defaultRowHeight="15" x14ac:dyDescent="0.25"/>
  <cols>
    <col min="2" max="2" width="12.28515625" customWidth="1"/>
    <col min="3" max="3" width="22.140625" customWidth="1"/>
    <col min="4" max="4" width="11.140625" customWidth="1"/>
  </cols>
  <sheetData>
    <row r="2" spans="2:4" x14ac:dyDescent="0.25">
      <c r="B2" t="s">
        <v>5</v>
      </c>
      <c r="C2" t="s">
        <v>73</v>
      </c>
      <c r="D2" t="s">
        <v>74</v>
      </c>
    </row>
    <row r="3" spans="2:4" x14ac:dyDescent="0.25">
      <c r="B3">
        <v>1</v>
      </c>
      <c r="C3" t="s">
        <v>137</v>
      </c>
      <c r="D3">
        <v>5</v>
      </c>
    </row>
    <row r="4" spans="2:4" x14ac:dyDescent="0.25">
      <c r="B4">
        <v>2</v>
      </c>
      <c r="C4" t="s">
        <v>29</v>
      </c>
      <c r="D4">
        <v>5</v>
      </c>
    </row>
    <row r="5" spans="2:4" x14ac:dyDescent="0.25">
      <c r="B5">
        <v>3</v>
      </c>
      <c r="C5" t="s">
        <v>30</v>
      </c>
      <c r="D5">
        <v>5</v>
      </c>
    </row>
    <row r="6" spans="2:4" x14ac:dyDescent="0.25">
      <c r="B6">
        <v>4</v>
      </c>
      <c r="C6" t="s">
        <v>31</v>
      </c>
      <c r="D6">
        <v>5</v>
      </c>
    </row>
    <row r="7" spans="2:4" x14ac:dyDescent="0.25">
      <c r="B7">
        <v>5</v>
      </c>
      <c r="C7" t="s">
        <v>32</v>
      </c>
      <c r="D7">
        <v>5</v>
      </c>
    </row>
    <row r="8" spans="2:4" x14ac:dyDescent="0.25">
      <c r="B8">
        <v>6</v>
      </c>
      <c r="C8" t="s">
        <v>33</v>
      </c>
      <c r="D8">
        <v>5</v>
      </c>
    </row>
    <row r="9" spans="2:4" x14ac:dyDescent="0.25">
      <c r="B9">
        <v>7</v>
      </c>
      <c r="C9" t="s">
        <v>34</v>
      </c>
      <c r="D9">
        <v>5</v>
      </c>
    </row>
    <row r="10" spans="2:4" x14ac:dyDescent="0.25">
      <c r="B10">
        <v>8</v>
      </c>
      <c r="C10" t="s">
        <v>35</v>
      </c>
      <c r="D10">
        <v>5</v>
      </c>
    </row>
    <row r="11" spans="2:4" x14ac:dyDescent="0.25">
      <c r="B11">
        <v>9</v>
      </c>
      <c r="C11" t="s">
        <v>36</v>
      </c>
      <c r="D11">
        <v>5</v>
      </c>
    </row>
    <row r="12" spans="2:4" x14ac:dyDescent="0.25">
      <c r="B12">
        <v>10</v>
      </c>
      <c r="C12" t="s">
        <v>37</v>
      </c>
      <c r="D12">
        <v>5</v>
      </c>
    </row>
    <row r="13" spans="2:4" x14ac:dyDescent="0.25">
      <c r="B13">
        <v>11</v>
      </c>
      <c r="C13" t="s">
        <v>38</v>
      </c>
      <c r="D13">
        <v>5</v>
      </c>
    </row>
    <row r="14" spans="2:4" x14ac:dyDescent="0.25">
      <c r="B14">
        <v>12</v>
      </c>
      <c r="C14" t="s">
        <v>39</v>
      </c>
      <c r="D14">
        <v>5</v>
      </c>
    </row>
    <row r="15" spans="2:4" x14ac:dyDescent="0.25">
      <c r="B15">
        <v>13</v>
      </c>
      <c r="C15" t="s">
        <v>40</v>
      </c>
      <c r="D15">
        <v>5</v>
      </c>
    </row>
    <row r="16" spans="2:4" x14ac:dyDescent="0.25">
      <c r="B16">
        <v>14</v>
      </c>
      <c r="C16" t="s">
        <v>41</v>
      </c>
      <c r="D16">
        <v>5</v>
      </c>
    </row>
    <row r="17" spans="2:4" x14ac:dyDescent="0.25">
      <c r="B17">
        <v>15</v>
      </c>
      <c r="C17" t="s">
        <v>42</v>
      </c>
      <c r="D17">
        <v>5</v>
      </c>
    </row>
    <row r="18" spans="2:4" x14ac:dyDescent="0.25">
      <c r="B18">
        <v>16</v>
      </c>
      <c r="C18" t="s">
        <v>43</v>
      </c>
      <c r="D18">
        <v>5</v>
      </c>
    </row>
    <row r="19" spans="2:4" x14ac:dyDescent="0.25">
      <c r="B19">
        <v>17</v>
      </c>
      <c r="C19" t="s">
        <v>44</v>
      </c>
      <c r="D19">
        <v>5</v>
      </c>
    </row>
    <row r="20" spans="2:4" x14ac:dyDescent="0.25">
      <c r="B20">
        <v>18</v>
      </c>
      <c r="C20" t="s">
        <v>45</v>
      </c>
      <c r="D20">
        <v>5</v>
      </c>
    </row>
    <row r="21" spans="2:4" x14ac:dyDescent="0.25">
      <c r="B21">
        <v>19</v>
      </c>
      <c r="C21" t="s">
        <v>46</v>
      </c>
      <c r="D21">
        <v>9</v>
      </c>
    </row>
    <row r="22" spans="2:4" x14ac:dyDescent="0.25">
      <c r="B22">
        <v>20</v>
      </c>
      <c r="C22" t="s">
        <v>47</v>
      </c>
      <c r="D22">
        <v>9</v>
      </c>
    </row>
    <row r="23" spans="2:4" x14ac:dyDescent="0.25">
      <c r="B23">
        <v>21</v>
      </c>
      <c r="C23" t="s">
        <v>48</v>
      </c>
      <c r="D23">
        <v>10</v>
      </c>
    </row>
    <row r="24" spans="2:4" x14ac:dyDescent="0.25">
      <c r="B24">
        <v>22</v>
      </c>
      <c r="C24" t="s">
        <v>49</v>
      </c>
      <c r="D24">
        <v>10</v>
      </c>
    </row>
    <row r="25" spans="2:4" x14ac:dyDescent="0.25">
      <c r="B25">
        <v>23</v>
      </c>
      <c r="C25" t="s">
        <v>50</v>
      </c>
      <c r="D25">
        <v>4</v>
      </c>
    </row>
    <row r="26" spans="2:4" x14ac:dyDescent="0.25">
      <c r="B26">
        <v>24</v>
      </c>
      <c r="C26" t="s">
        <v>51</v>
      </c>
      <c r="D26">
        <v>4</v>
      </c>
    </row>
    <row r="27" spans="2:4" x14ac:dyDescent="0.25">
      <c r="B27">
        <v>25</v>
      </c>
      <c r="C27" t="s">
        <v>138</v>
      </c>
      <c r="D27">
        <v>3</v>
      </c>
    </row>
    <row r="28" spans="2:4" x14ac:dyDescent="0.25">
      <c r="B28">
        <v>26</v>
      </c>
      <c r="C28" t="s">
        <v>52</v>
      </c>
      <c r="D28">
        <v>3</v>
      </c>
    </row>
    <row r="29" spans="2:4" x14ac:dyDescent="0.25">
      <c r="B29">
        <v>27</v>
      </c>
      <c r="C29" t="s">
        <v>53</v>
      </c>
      <c r="D29">
        <v>6</v>
      </c>
    </row>
    <row r="30" spans="2:4" x14ac:dyDescent="0.25">
      <c r="B30">
        <v>28</v>
      </c>
      <c r="C30" t="s">
        <v>54</v>
      </c>
      <c r="D30">
        <v>6</v>
      </c>
    </row>
    <row r="31" spans="2:4" x14ac:dyDescent="0.25">
      <c r="B31">
        <v>29</v>
      </c>
      <c r="C31" t="s">
        <v>55</v>
      </c>
      <c r="D31">
        <v>7</v>
      </c>
    </row>
    <row r="32" spans="2:4" x14ac:dyDescent="0.25">
      <c r="B32">
        <v>30</v>
      </c>
      <c r="C32" t="s">
        <v>56</v>
      </c>
      <c r="D32">
        <v>7</v>
      </c>
    </row>
    <row r="33" spans="2:4" x14ac:dyDescent="0.25">
      <c r="B33">
        <v>31</v>
      </c>
      <c r="C33" t="s">
        <v>57</v>
      </c>
      <c r="D33">
        <v>7</v>
      </c>
    </row>
    <row r="34" spans="2:4" x14ac:dyDescent="0.25">
      <c r="B34">
        <v>32</v>
      </c>
      <c r="C34" t="s">
        <v>58</v>
      </c>
      <c r="D34">
        <v>2</v>
      </c>
    </row>
    <row r="35" spans="2:4" x14ac:dyDescent="0.25">
      <c r="B35">
        <v>33</v>
      </c>
      <c r="C35" t="s">
        <v>24</v>
      </c>
      <c r="D35">
        <v>2</v>
      </c>
    </row>
    <row r="36" spans="2:4" x14ac:dyDescent="0.25">
      <c r="B36">
        <v>34</v>
      </c>
      <c r="C36" t="s">
        <v>59</v>
      </c>
      <c r="D36">
        <v>2</v>
      </c>
    </row>
    <row r="37" spans="2:4" x14ac:dyDescent="0.25">
      <c r="B37">
        <v>35</v>
      </c>
      <c r="C37" t="s">
        <v>60</v>
      </c>
      <c r="D37">
        <v>2</v>
      </c>
    </row>
    <row r="38" spans="2:4" x14ac:dyDescent="0.25">
      <c r="B38">
        <v>36</v>
      </c>
      <c r="C38" t="s">
        <v>26</v>
      </c>
      <c r="D38">
        <v>2</v>
      </c>
    </row>
    <row r="39" spans="2:4" x14ac:dyDescent="0.25">
      <c r="B39">
        <v>37</v>
      </c>
      <c r="C39" t="s">
        <v>61</v>
      </c>
      <c r="D39">
        <v>1</v>
      </c>
    </row>
    <row r="40" spans="2:4" x14ac:dyDescent="0.25">
      <c r="B40">
        <v>38</v>
      </c>
      <c r="C40" t="s">
        <v>62</v>
      </c>
      <c r="D40">
        <v>1</v>
      </c>
    </row>
    <row r="41" spans="2:4" x14ac:dyDescent="0.25">
      <c r="B41">
        <v>39</v>
      </c>
      <c r="C41" t="s">
        <v>63</v>
      </c>
      <c r="D41">
        <v>1</v>
      </c>
    </row>
    <row r="42" spans="2:4" x14ac:dyDescent="0.25">
      <c r="B42">
        <v>40</v>
      </c>
      <c r="C42" t="s">
        <v>64</v>
      </c>
      <c r="D42">
        <v>1</v>
      </c>
    </row>
    <row r="43" spans="2:4" x14ac:dyDescent="0.25">
      <c r="B43">
        <v>41</v>
      </c>
      <c r="C43" t="s">
        <v>65</v>
      </c>
      <c r="D43">
        <v>1</v>
      </c>
    </row>
    <row r="44" spans="2:4" x14ac:dyDescent="0.25">
      <c r="B44">
        <v>42</v>
      </c>
      <c r="C44" t="s">
        <v>66</v>
      </c>
      <c r="D44">
        <v>4</v>
      </c>
    </row>
    <row r="45" spans="2:4" x14ac:dyDescent="0.25">
      <c r="B45">
        <v>43</v>
      </c>
      <c r="C45" t="s">
        <v>67</v>
      </c>
      <c r="D45">
        <v>3</v>
      </c>
    </row>
    <row r="46" spans="2:4" x14ac:dyDescent="0.25">
      <c r="B46">
        <v>44</v>
      </c>
      <c r="C46" t="s">
        <v>68</v>
      </c>
      <c r="D46">
        <v>3</v>
      </c>
    </row>
    <row r="47" spans="2:4" x14ac:dyDescent="0.25">
      <c r="B47">
        <v>45</v>
      </c>
      <c r="C47" t="s">
        <v>69</v>
      </c>
      <c r="D47">
        <v>4</v>
      </c>
    </row>
    <row r="48" spans="2:4" x14ac:dyDescent="0.25">
      <c r="B48">
        <v>46</v>
      </c>
      <c r="C48" t="s">
        <v>70</v>
      </c>
      <c r="D48">
        <v>4</v>
      </c>
    </row>
    <row r="49" spans="2:4" x14ac:dyDescent="0.25">
      <c r="B49">
        <v>47</v>
      </c>
      <c r="C49" t="s">
        <v>71</v>
      </c>
      <c r="D49">
        <v>3</v>
      </c>
    </row>
    <row r="50" spans="2:4" x14ac:dyDescent="0.25">
      <c r="B50">
        <v>48</v>
      </c>
      <c r="C50" t="s">
        <v>72</v>
      </c>
      <c r="D50">
        <v>5</v>
      </c>
    </row>
    <row r="51" spans="2:4" x14ac:dyDescent="0.25">
      <c r="B51">
        <v>50</v>
      </c>
      <c r="C51" t="s">
        <v>103</v>
      </c>
      <c r="D51">
        <v>10</v>
      </c>
    </row>
    <row r="52" spans="2:4" x14ac:dyDescent="0.25">
      <c r="B52">
        <v>51</v>
      </c>
      <c r="C52" t="s">
        <v>93</v>
      </c>
      <c r="D52">
        <v>1</v>
      </c>
    </row>
    <row r="53" spans="2:4" x14ac:dyDescent="0.25">
      <c r="B53">
        <v>52</v>
      </c>
      <c r="C53" t="s">
        <v>97</v>
      </c>
      <c r="D53">
        <v>3</v>
      </c>
    </row>
    <row r="54" spans="2:4" x14ac:dyDescent="0.25">
      <c r="B54">
        <v>53</v>
      </c>
      <c r="C54" t="s">
        <v>25</v>
      </c>
      <c r="D54">
        <v>3</v>
      </c>
    </row>
    <row r="55" spans="2:4" x14ac:dyDescent="0.25">
      <c r="B55">
        <v>54</v>
      </c>
      <c r="C55" t="s">
        <v>99</v>
      </c>
      <c r="D55">
        <v>4</v>
      </c>
    </row>
    <row r="56" spans="2:4" x14ac:dyDescent="0.25">
      <c r="B56">
        <v>55</v>
      </c>
      <c r="C56" t="s">
        <v>100</v>
      </c>
      <c r="D56">
        <v>3</v>
      </c>
    </row>
    <row r="57" spans="2:4" x14ac:dyDescent="0.25">
      <c r="B57">
        <v>56</v>
      </c>
      <c r="C57" t="s">
        <v>101</v>
      </c>
      <c r="D57">
        <v>3</v>
      </c>
    </row>
    <row r="58" spans="2:4" x14ac:dyDescent="0.25">
      <c r="B58">
        <v>57</v>
      </c>
      <c r="C58" t="s">
        <v>102</v>
      </c>
      <c r="D58">
        <v>4</v>
      </c>
    </row>
    <row r="59" spans="2:4" x14ac:dyDescent="0.25">
      <c r="B59">
        <v>58</v>
      </c>
      <c r="C59" t="s">
        <v>27</v>
      </c>
      <c r="D59">
        <v>4</v>
      </c>
    </row>
    <row r="60" spans="2:4" x14ac:dyDescent="0.25">
      <c r="B60">
        <v>59</v>
      </c>
      <c r="C60" t="s">
        <v>104</v>
      </c>
      <c r="D60">
        <v>4</v>
      </c>
    </row>
    <row r="61" spans="2:4" x14ac:dyDescent="0.25">
      <c r="B61">
        <v>60</v>
      </c>
      <c r="C61" t="s">
        <v>105</v>
      </c>
      <c r="D61">
        <v>4</v>
      </c>
    </row>
    <row r="62" spans="2:4" x14ac:dyDescent="0.25">
      <c r="B62">
        <v>61</v>
      </c>
      <c r="C62" t="s">
        <v>106</v>
      </c>
      <c r="D62">
        <v>9</v>
      </c>
    </row>
    <row r="63" spans="2:4" x14ac:dyDescent="0.25">
      <c r="B63">
        <v>62</v>
      </c>
      <c r="C63" t="s">
        <v>107</v>
      </c>
      <c r="D63">
        <v>3</v>
      </c>
    </row>
    <row r="64" spans="2:4" x14ac:dyDescent="0.25">
      <c r="B64">
        <v>63</v>
      </c>
      <c r="C64" t="s">
        <v>108</v>
      </c>
      <c r="D64">
        <v>4</v>
      </c>
    </row>
    <row r="65" spans="2:4" x14ac:dyDescent="0.25">
      <c r="B65">
        <v>64</v>
      </c>
      <c r="C65" t="s">
        <v>109</v>
      </c>
      <c r="D65">
        <v>2</v>
      </c>
    </row>
    <row r="66" spans="2:4" x14ac:dyDescent="0.25">
      <c r="B66">
        <v>65</v>
      </c>
      <c r="C66" t="s">
        <v>110</v>
      </c>
      <c r="D66">
        <v>2</v>
      </c>
    </row>
    <row r="67" spans="2:4" x14ac:dyDescent="0.25">
      <c r="B67">
        <v>66</v>
      </c>
      <c r="C67" t="s">
        <v>111</v>
      </c>
      <c r="D67">
        <v>3</v>
      </c>
    </row>
    <row r="68" spans="2:4" x14ac:dyDescent="0.25">
      <c r="B68">
        <v>67</v>
      </c>
      <c r="C68" t="s">
        <v>112</v>
      </c>
      <c r="D68">
        <v>3</v>
      </c>
    </row>
    <row r="69" spans="2:4" x14ac:dyDescent="0.25">
      <c r="B69">
        <v>68</v>
      </c>
      <c r="C69" t="s">
        <v>113</v>
      </c>
      <c r="D69">
        <v>2</v>
      </c>
    </row>
    <row r="70" spans="2:4" x14ac:dyDescent="0.25">
      <c r="B70">
        <v>69</v>
      </c>
      <c r="C70" t="s">
        <v>114</v>
      </c>
      <c r="D70">
        <v>1</v>
      </c>
    </row>
    <row r="71" spans="2:4" x14ac:dyDescent="0.25">
      <c r="B71">
        <v>70</v>
      </c>
      <c r="C71" t="s">
        <v>116</v>
      </c>
      <c r="D71">
        <v>1</v>
      </c>
    </row>
    <row r="72" spans="2:4" x14ac:dyDescent="0.25">
      <c r="B72">
        <v>71</v>
      </c>
      <c r="C72" t="s">
        <v>118</v>
      </c>
      <c r="D72">
        <v>3</v>
      </c>
    </row>
    <row r="73" spans="2:4" x14ac:dyDescent="0.25">
      <c r="B73">
        <v>72</v>
      </c>
      <c r="C73" t="s">
        <v>115</v>
      </c>
      <c r="D73">
        <v>1</v>
      </c>
    </row>
    <row r="74" spans="2:4" x14ac:dyDescent="0.25">
      <c r="B74">
        <v>73</v>
      </c>
      <c r="C74" t="s">
        <v>117</v>
      </c>
      <c r="D74">
        <v>4</v>
      </c>
    </row>
    <row r="75" spans="2:4" x14ac:dyDescent="0.25">
      <c r="B75">
        <v>74</v>
      </c>
      <c r="C75" t="s">
        <v>120</v>
      </c>
      <c r="D75">
        <v>4</v>
      </c>
    </row>
    <row r="76" spans="2:4" x14ac:dyDescent="0.25">
      <c r="B76">
        <v>75</v>
      </c>
      <c r="C76" t="s">
        <v>121</v>
      </c>
      <c r="D76">
        <v>4</v>
      </c>
    </row>
    <row r="77" spans="2:4" x14ac:dyDescent="0.25">
      <c r="B77">
        <v>76</v>
      </c>
      <c r="C77" t="s">
        <v>122</v>
      </c>
      <c r="D77">
        <v>4</v>
      </c>
    </row>
    <row r="78" spans="2:4" x14ac:dyDescent="0.25">
      <c r="B78">
        <v>77</v>
      </c>
      <c r="C78" t="s">
        <v>123</v>
      </c>
      <c r="D78">
        <v>3</v>
      </c>
    </row>
    <row r="79" spans="2:4" x14ac:dyDescent="0.25">
      <c r="B79">
        <v>78</v>
      </c>
      <c r="C79" t="s">
        <v>124</v>
      </c>
      <c r="D79">
        <v>2</v>
      </c>
    </row>
    <row r="80" spans="2:4" x14ac:dyDescent="0.25">
      <c r="B80">
        <v>79</v>
      </c>
      <c r="C80" t="s">
        <v>125</v>
      </c>
      <c r="D80">
        <v>2</v>
      </c>
    </row>
    <row r="81" spans="2:10" x14ac:dyDescent="0.25">
      <c r="B81">
        <v>80</v>
      </c>
      <c r="C81" t="s">
        <v>126</v>
      </c>
      <c r="D81">
        <v>1</v>
      </c>
    </row>
    <row r="82" spans="2:10" x14ac:dyDescent="0.25">
      <c r="B82">
        <v>81</v>
      </c>
      <c r="C82" t="s">
        <v>127</v>
      </c>
      <c r="D82">
        <v>2</v>
      </c>
    </row>
    <row r="83" spans="2:10" x14ac:dyDescent="0.25">
      <c r="B83">
        <v>82</v>
      </c>
      <c r="C83" t="s">
        <v>128</v>
      </c>
      <c r="D83">
        <v>2</v>
      </c>
      <c r="J83" s="51"/>
    </row>
    <row r="84" spans="2:10" x14ac:dyDescent="0.25">
      <c r="B84">
        <v>83</v>
      </c>
      <c r="C84" t="s">
        <v>130</v>
      </c>
      <c r="D84">
        <v>2</v>
      </c>
    </row>
    <row r="85" spans="2:10" x14ac:dyDescent="0.25">
      <c r="B85">
        <v>84</v>
      </c>
      <c r="C85" t="s">
        <v>131</v>
      </c>
      <c r="D85">
        <v>2</v>
      </c>
    </row>
    <row r="86" spans="2:10" x14ac:dyDescent="0.25">
      <c r="B86">
        <v>85</v>
      </c>
      <c r="C86" t="s">
        <v>132</v>
      </c>
      <c r="D86">
        <v>2</v>
      </c>
    </row>
    <row r="87" spans="2:10" x14ac:dyDescent="0.25">
      <c r="B87">
        <v>86</v>
      </c>
      <c r="C87" t="s">
        <v>133</v>
      </c>
      <c r="D87">
        <v>2</v>
      </c>
    </row>
    <row r="88" spans="2:10" x14ac:dyDescent="0.25">
      <c r="B88">
        <v>87</v>
      </c>
      <c r="C88" t="s">
        <v>134</v>
      </c>
      <c r="D88">
        <v>10</v>
      </c>
    </row>
    <row r="89" spans="2:10" x14ac:dyDescent="0.25">
      <c r="B89">
        <v>88</v>
      </c>
      <c r="C89" t="s">
        <v>135</v>
      </c>
      <c r="D89">
        <v>2</v>
      </c>
    </row>
    <row r="90" spans="2:10" x14ac:dyDescent="0.25">
      <c r="B90">
        <v>89</v>
      </c>
      <c r="C90" t="s">
        <v>136</v>
      </c>
      <c r="D90">
        <v>6</v>
      </c>
    </row>
    <row r="91" spans="2:10" x14ac:dyDescent="0.25">
      <c r="B91">
        <v>90</v>
      </c>
      <c r="C91" t="s">
        <v>163</v>
      </c>
      <c r="D91">
        <v>7</v>
      </c>
    </row>
    <row r="92" spans="2:10" x14ac:dyDescent="0.25">
      <c r="B92">
        <v>91</v>
      </c>
      <c r="C92" t="s">
        <v>170</v>
      </c>
      <c r="D92">
        <v>8</v>
      </c>
    </row>
    <row r="93" spans="2:10" x14ac:dyDescent="0.25">
      <c r="B93">
        <v>92</v>
      </c>
      <c r="C93" t="s">
        <v>183</v>
      </c>
      <c r="D93">
        <v>8</v>
      </c>
    </row>
    <row r="94" spans="2:10" x14ac:dyDescent="0.25">
      <c r="B94">
        <v>93</v>
      </c>
      <c r="C94" t="s">
        <v>186</v>
      </c>
      <c r="D94">
        <v>7</v>
      </c>
    </row>
    <row r="95" spans="2:10" x14ac:dyDescent="0.25">
      <c r="B95">
        <v>94</v>
      </c>
      <c r="C95" t="s">
        <v>200</v>
      </c>
      <c r="D95">
        <v>5</v>
      </c>
    </row>
    <row r="96" spans="2:10" x14ac:dyDescent="0.25">
      <c r="B96">
        <v>95</v>
      </c>
      <c r="C96" t="s">
        <v>204</v>
      </c>
      <c r="D96">
        <v>6</v>
      </c>
    </row>
    <row r="97" spans="2:4" x14ac:dyDescent="0.25">
      <c r="B97">
        <v>96</v>
      </c>
      <c r="C97" t="s">
        <v>209</v>
      </c>
      <c r="D97">
        <v>5</v>
      </c>
    </row>
    <row r="98" spans="2:4" x14ac:dyDescent="0.25">
      <c r="B98">
        <v>97</v>
      </c>
      <c r="C98" t="s">
        <v>215</v>
      </c>
      <c r="D98">
        <v>7</v>
      </c>
    </row>
    <row r="99" spans="2:4" x14ac:dyDescent="0.25">
      <c r="B99">
        <v>98</v>
      </c>
      <c r="C99" t="s">
        <v>253</v>
      </c>
      <c r="D99">
        <v>5</v>
      </c>
    </row>
    <row r="100" spans="2:4" x14ac:dyDescent="0.25">
      <c r="B100">
        <v>99</v>
      </c>
      <c r="C100" t="s">
        <v>265</v>
      </c>
      <c r="D100">
        <v>7</v>
      </c>
    </row>
    <row r="101" spans="2:4" x14ac:dyDescent="0.25">
      <c r="B101">
        <v>100</v>
      </c>
      <c r="C101" t="s">
        <v>281</v>
      </c>
      <c r="D101">
        <v>6</v>
      </c>
    </row>
    <row r="102" spans="2:4" x14ac:dyDescent="0.25">
      <c r="B102">
        <v>101</v>
      </c>
      <c r="C102" t="s">
        <v>289</v>
      </c>
      <c r="D102">
        <v>5</v>
      </c>
    </row>
    <row r="103" spans="2:4" x14ac:dyDescent="0.25">
      <c r="B103">
        <v>102</v>
      </c>
      <c r="C103" t="s">
        <v>296</v>
      </c>
      <c r="D103">
        <v>7</v>
      </c>
    </row>
    <row r="104" spans="2:4" x14ac:dyDescent="0.25">
      <c r="B104">
        <v>103</v>
      </c>
      <c r="C104" t="s">
        <v>319</v>
      </c>
      <c r="D104">
        <v>8</v>
      </c>
    </row>
    <row r="105" spans="2:4" x14ac:dyDescent="0.25">
      <c r="B105">
        <v>104</v>
      </c>
      <c r="C105" t="s">
        <v>347</v>
      </c>
      <c r="D105">
        <v>7</v>
      </c>
    </row>
    <row r="106" spans="2:4" x14ac:dyDescent="0.25">
      <c r="B106">
        <v>105</v>
      </c>
      <c r="C106" t="s">
        <v>348</v>
      </c>
      <c r="D106">
        <v>5</v>
      </c>
    </row>
    <row r="107" spans="2:4" x14ac:dyDescent="0.25">
      <c r="B107">
        <v>106</v>
      </c>
      <c r="C107" t="s">
        <v>786</v>
      </c>
      <c r="D107">
        <v>5</v>
      </c>
    </row>
    <row r="108" spans="2:4" x14ac:dyDescent="0.25">
      <c r="B108">
        <v>107</v>
      </c>
      <c r="C108" t="s">
        <v>376</v>
      </c>
      <c r="D108">
        <v>8</v>
      </c>
    </row>
    <row r="109" spans="2:4" x14ac:dyDescent="0.25">
      <c r="B109">
        <v>108</v>
      </c>
      <c r="C109" t="s">
        <v>385</v>
      </c>
      <c r="D109">
        <v>5</v>
      </c>
    </row>
    <row r="110" spans="2:4" x14ac:dyDescent="0.25">
      <c r="B110">
        <v>109</v>
      </c>
      <c r="C110" t="s">
        <v>414</v>
      </c>
      <c r="D110">
        <v>5</v>
      </c>
    </row>
    <row r="111" spans="2:4" s="2" customFormat="1" x14ac:dyDescent="0.25">
      <c r="B111" s="2">
        <v>110</v>
      </c>
      <c r="C111" s="53" t="s">
        <v>1320</v>
      </c>
      <c r="D111" s="2">
        <v>7</v>
      </c>
    </row>
    <row r="112" spans="2:4" x14ac:dyDescent="0.25">
      <c r="B112">
        <v>111</v>
      </c>
      <c r="C112" t="s">
        <v>1212</v>
      </c>
      <c r="D112">
        <v>7</v>
      </c>
    </row>
    <row r="113" spans="2:4" x14ac:dyDescent="0.25">
      <c r="B113">
        <v>112</v>
      </c>
      <c r="C113" t="s">
        <v>522</v>
      </c>
      <c r="D113">
        <v>6</v>
      </c>
    </row>
    <row r="114" spans="2:4" x14ac:dyDescent="0.25">
      <c r="B114">
        <v>113</v>
      </c>
      <c r="C114" t="s">
        <v>542</v>
      </c>
      <c r="D114">
        <v>5</v>
      </c>
    </row>
    <row r="115" spans="2:4" x14ac:dyDescent="0.25">
      <c r="B115">
        <v>114</v>
      </c>
      <c r="C115" t="s">
        <v>618</v>
      </c>
      <c r="D115">
        <v>5</v>
      </c>
    </row>
    <row r="116" spans="2:4" x14ac:dyDescent="0.25">
      <c r="B116">
        <v>115</v>
      </c>
      <c r="C116" t="s">
        <v>619</v>
      </c>
      <c r="D116">
        <v>7</v>
      </c>
    </row>
    <row r="117" spans="2:4" x14ac:dyDescent="0.25">
      <c r="B117">
        <v>116</v>
      </c>
      <c r="C117" t="s">
        <v>622</v>
      </c>
      <c r="D117">
        <v>6</v>
      </c>
    </row>
    <row r="118" spans="2:4" x14ac:dyDescent="0.25">
      <c r="B118">
        <v>117</v>
      </c>
      <c r="C118" t="s">
        <v>640</v>
      </c>
      <c r="D118">
        <v>5</v>
      </c>
    </row>
    <row r="119" spans="2:4" x14ac:dyDescent="0.25">
      <c r="B119">
        <v>118</v>
      </c>
      <c r="C119" t="s">
        <v>664</v>
      </c>
      <c r="D119">
        <v>6</v>
      </c>
    </row>
    <row r="120" spans="2:4" x14ac:dyDescent="0.25">
      <c r="B120">
        <v>119</v>
      </c>
      <c r="C120" t="s">
        <v>702</v>
      </c>
      <c r="D120">
        <v>5</v>
      </c>
    </row>
    <row r="121" spans="2:4" x14ac:dyDescent="0.25">
      <c r="B121">
        <v>120</v>
      </c>
      <c r="C121" t="s">
        <v>734</v>
      </c>
      <c r="D121">
        <v>7</v>
      </c>
    </row>
    <row r="122" spans="2:4" x14ac:dyDescent="0.25">
      <c r="B122">
        <v>121</v>
      </c>
      <c r="C122" t="s">
        <v>741</v>
      </c>
      <c r="D122">
        <v>7</v>
      </c>
    </row>
    <row r="123" spans="2:4" x14ac:dyDescent="0.25">
      <c r="B123">
        <v>122</v>
      </c>
      <c r="C123" t="s">
        <v>763</v>
      </c>
      <c r="D123">
        <v>5</v>
      </c>
    </row>
    <row r="124" spans="2:4" x14ac:dyDescent="0.25">
      <c r="B124">
        <v>123</v>
      </c>
      <c r="C124" t="s">
        <v>764</v>
      </c>
      <c r="D124">
        <v>7</v>
      </c>
    </row>
    <row r="125" spans="2:4" x14ac:dyDescent="0.25">
      <c r="B125">
        <v>124</v>
      </c>
      <c r="C125" t="s">
        <v>765</v>
      </c>
      <c r="D125">
        <v>8</v>
      </c>
    </row>
    <row r="126" spans="2:4" x14ac:dyDescent="0.25">
      <c r="B126">
        <v>125</v>
      </c>
      <c r="C126" t="s">
        <v>815</v>
      </c>
      <c r="D126">
        <v>5</v>
      </c>
    </row>
    <row r="127" spans="2:4" x14ac:dyDescent="0.25">
      <c r="B127">
        <v>126</v>
      </c>
      <c r="C127" t="s">
        <v>823</v>
      </c>
      <c r="D127">
        <v>7</v>
      </c>
    </row>
    <row r="128" spans="2:4" x14ac:dyDescent="0.25">
      <c r="B128">
        <v>127</v>
      </c>
      <c r="C128" t="s">
        <v>828</v>
      </c>
      <c r="D128">
        <v>5</v>
      </c>
    </row>
    <row r="129" spans="2:4" x14ac:dyDescent="0.25">
      <c r="B129">
        <v>128</v>
      </c>
      <c r="C129" t="s">
        <v>888</v>
      </c>
      <c r="D129">
        <v>8</v>
      </c>
    </row>
    <row r="130" spans="2:4" x14ac:dyDescent="0.25">
      <c r="B130">
        <v>129</v>
      </c>
      <c r="C130" t="s">
        <v>988</v>
      </c>
      <c r="D130">
        <v>5</v>
      </c>
    </row>
    <row r="131" spans="2:4" x14ac:dyDescent="0.25">
      <c r="B131">
        <v>130</v>
      </c>
      <c r="C131" t="s">
        <v>992</v>
      </c>
      <c r="D131">
        <v>7</v>
      </c>
    </row>
    <row r="132" spans="2:4" x14ac:dyDescent="0.25">
      <c r="B132">
        <v>131</v>
      </c>
      <c r="C132" t="s">
        <v>997</v>
      </c>
      <c r="D132">
        <v>5</v>
      </c>
    </row>
    <row r="133" spans="2:4" x14ac:dyDescent="0.25">
      <c r="B133">
        <v>132</v>
      </c>
      <c r="C133" t="s">
        <v>1047</v>
      </c>
      <c r="D133">
        <v>7</v>
      </c>
    </row>
    <row r="134" spans="2:4" x14ac:dyDescent="0.25">
      <c r="B134">
        <v>133</v>
      </c>
      <c r="C134" t="s">
        <v>1177</v>
      </c>
      <c r="D134">
        <v>5</v>
      </c>
    </row>
    <row r="135" spans="2:4" x14ac:dyDescent="0.25">
      <c r="B135">
        <v>134</v>
      </c>
      <c r="C135" t="s">
        <v>1239</v>
      </c>
      <c r="D135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64"/>
  <sheetViews>
    <sheetView topLeftCell="A7" workbookViewId="0">
      <selection activeCell="D31" sqref="D31"/>
    </sheetView>
  </sheetViews>
  <sheetFormatPr defaultRowHeight="15" x14ac:dyDescent="0.25"/>
  <cols>
    <col min="2" max="2" width="11.5703125" customWidth="1"/>
    <col min="3" max="3" width="12.28515625" customWidth="1"/>
    <col min="4" max="4" width="23.140625" customWidth="1"/>
  </cols>
  <sheetData>
    <row r="3" spans="2:4" x14ac:dyDescent="0.25">
      <c r="B3" s="2" t="s">
        <v>6</v>
      </c>
      <c r="C3" s="2" t="s">
        <v>5</v>
      </c>
      <c r="D3" s="2" t="s">
        <v>28</v>
      </c>
    </row>
    <row r="4" spans="2:4" x14ac:dyDescent="0.25">
      <c r="B4" s="2">
        <v>1</v>
      </c>
      <c r="C4" s="2"/>
      <c r="D4" s="2" t="s">
        <v>139</v>
      </c>
    </row>
    <row r="5" spans="2:4" x14ac:dyDescent="0.25">
      <c r="B5" s="2">
        <v>2</v>
      </c>
      <c r="C5" s="2"/>
      <c r="D5" s="2" t="s">
        <v>140</v>
      </c>
    </row>
    <row r="6" spans="2:4" x14ac:dyDescent="0.25">
      <c r="B6" s="2">
        <v>3</v>
      </c>
      <c r="C6" s="2"/>
      <c r="D6" s="2" t="s">
        <v>21</v>
      </c>
    </row>
    <row r="7" spans="2:4" x14ac:dyDescent="0.25">
      <c r="B7" s="2">
        <v>4</v>
      </c>
      <c r="C7" s="2"/>
      <c r="D7" s="2" t="s">
        <v>141</v>
      </c>
    </row>
    <row r="8" spans="2:4" x14ac:dyDescent="0.25">
      <c r="B8" s="2">
        <v>5</v>
      </c>
      <c r="C8" s="2"/>
      <c r="D8" s="2" t="s">
        <v>22</v>
      </c>
    </row>
    <row r="9" spans="2:4" x14ac:dyDescent="0.25">
      <c r="B9" s="2">
        <v>6</v>
      </c>
      <c r="C9" s="2"/>
      <c r="D9" s="2" t="s">
        <v>142</v>
      </c>
    </row>
    <row r="10" spans="2:4" x14ac:dyDescent="0.25">
      <c r="B10" s="2">
        <v>7</v>
      </c>
      <c r="C10" s="2"/>
      <c r="D10" s="2" t="s">
        <v>143</v>
      </c>
    </row>
    <row r="11" spans="2:4" x14ac:dyDescent="0.25">
      <c r="B11" s="2">
        <v>8</v>
      </c>
      <c r="C11" s="2"/>
      <c r="D11" s="2" t="s">
        <v>23</v>
      </c>
    </row>
    <row r="12" spans="2:4" x14ac:dyDescent="0.25">
      <c r="B12" s="2">
        <v>9</v>
      </c>
      <c r="C12" s="2"/>
      <c r="D12" s="2" t="s">
        <v>88</v>
      </c>
    </row>
    <row r="13" spans="2:4" s="2" customFormat="1" x14ac:dyDescent="0.25">
      <c r="B13" s="2">
        <v>10</v>
      </c>
      <c r="D13" s="2" t="s">
        <v>144</v>
      </c>
    </row>
    <row r="14" spans="2:4" x14ac:dyDescent="0.25">
      <c r="B14" s="2">
        <v>11</v>
      </c>
      <c r="C14" s="2"/>
      <c r="D14" s="2" t="s">
        <v>145</v>
      </c>
    </row>
    <row r="15" spans="2:4" x14ac:dyDescent="0.25">
      <c r="B15" s="2">
        <v>12</v>
      </c>
      <c r="C15" s="2"/>
      <c r="D15" s="2" t="s">
        <v>146</v>
      </c>
    </row>
    <row r="16" spans="2:4" x14ac:dyDescent="0.25">
      <c r="B16" s="2">
        <v>13</v>
      </c>
      <c r="C16" s="2"/>
      <c r="D16" s="2" t="s">
        <v>147</v>
      </c>
    </row>
    <row r="17" spans="2:4" x14ac:dyDescent="0.25">
      <c r="B17" s="2">
        <v>14</v>
      </c>
      <c r="C17" s="2"/>
      <c r="D17" s="2" t="s">
        <v>148</v>
      </c>
    </row>
    <row r="18" spans="2:4" x14ac:dyDescent="0.25">
      <c r="B18" s="2">
        <v>15</v>
      </c>
      <c r="C18" s="2"/>
      <c r="D18" s="2" t="s">
        <v>149</v>
      </c>
    </row>
    <row r="19" spans="2:4" x14ac:dyDescent="0.25">
      <c r="B19" s="2">
        <v>16</v>
      </c>
      <c r="C19" s="2"/>
      <c r="D19" s="2" t="s">
        <v>150</v>
      </c>
    </row>
    <row r="20" spans="2:4" x14ac:dyDescent="0.25">
      <c r="B20" s="2">
        <v>17</v>
      </c>
      <c r="C20" s="2"/>
      <c r="D20" s="2" t="s">
        <v>151</v>
      </c>
    </row>
    <row r="21" spans="2:4" x14ac:dyDescent="0.25">
      <c r="B21" s="2">
        <v>18</v>
      </c>
      <c r="C21" s="2"/>
      <c r="D21" s="2" t="s">
        <v>152</v>
      </c>
    </row>
    <row r="22" spans="2:4" x14ac:dyDescent="0.25">
      <c r="B22" s="2">
        <v>19</v>
      </c>
      <c r="C22" s="2"/>
      <c r="D22" s="2" t="s">
        <v>153</v>
      </c>
    </row>
    <row r="23" spans="2:4" x14ac:dyDescent="0.25">
      <c r="B23" s="2">
        <v>20</v>
      </c>
      <c r="C23" s="2"/>
      <c r="D23" s="2" t="s">
        <v>154</v>
      </c>
    </row>
    <row r="24" spans="2:4" x14ac:dyDescent="0.25">
      <c r="B24" s="2">
        <v>21</v>
      </c>
      <c r="C24" s="2"/>
      <c r="D24" s="2" t="s">
        <v>155</v>
      </c>
    </row>
    <row r="25" spans="2:4" s="2" customFormat="1" x14ac:dyDescent="0.25">
      <c r="B25" s="2">
        <v>22</v>
      </c>
      <c r="D25" s="2" t="s">
        <v>156</v>
      </c>
    </row>
    <row r="26" spans="2:4" x14ac:dyDescent="0.25">
      <c r="B26" s="2">
        <v>23</v>
      </c>
      <c r="C26" s="2"/>
      <c r="D26" s="2" t="s">
        <v>157</v>
      </c>
    </row>
    <row r="27" spans="2:4" x14ac:dyDescent="0.25">
      <c r="B27" s="2">
        <v>24</v>
      </c>
      <c r="C27" s="2"/>
      <c r="D27" s="2" t="s">
        <v>158</v>
      </c>
    </row>
    <row r="28" spans="2:4" x14ac:dyDescent="0.25">
      <c r="B28" s="2">
        <v>25</v>
      </c>
      <c r="C28" s="2"/>
      <c r="D28" s="2"/>
    </row>
    <row r="29" spans="2:4" x14ac:dyDescent="0.25">
      <c r="B29" s="2">
        <v>26</v>
      </c>
      <c r="C29" s="2"/>
      <c r="D29" s="2"/>
    </row>
    <row r="30" spans="2:4" x14ac:dyDescent="0.25">
      <c r="B30" s="2">
        <v>27</v>
      </c>
      <c r="C30" s="2"/>
      <c r="D30" s="2"/>
    </row>
    <row r="31" spans="2:4" x14ac:dyDescent="0.25">
      <c r="B31" s="2">
        <v>28</v>
      </c>
      <c r="C31" s="2"/>
      <c r="D31" s="2"/>
    </row>
    <row r="32" spans="2:4" x14ac:dyDescent="0.25">
      <c r="B32" s="2">
        <v>29</v>
      </c>
      <c r="C32" s="2"/>
      <c r="D32" s="2"/>
    </row>
    <row r="33" spans="2:4" s="2" customFormat="1" x14ac:dyDescent="0.25">
      <c r="B33" s="2">
        <v>30</v>
      </c>
    </row>
    <row r="34" spans="2:4" s="2" customFormat="1" x14ac:dyDescent="0.25">
      <c r="B34" s="2">
        <v>31</v>
      </c>
    </row>
    <row r="35" spans="2:4" s="2" customFormat="1" x14ac:dyDescent="0.25">
      <c r="B35" s="2">
        <v>32</v>
      </c>
    </row>
    <row r="36" spans="2:4" s="2" customFormat="1" x14ac:dyDescent="0.25">
      <c r="B36" s="2">
        <v>33</v>
      </c>
    </row>
    <row r="37" spans="2:4" s="2" customFormat="1" x14ac:dyDescent="0.25">
      <c r="B37" s="2">
        <v>34</v>
      </c>
    </row>
    <row r="38" spans="2:4" x14ac:dyDescent="0.25">
      <c r="B38" s="2">
        <v>35</v>
      </c>
      <c r="C38" s="2"/>
      <c r="D38" s="2"/>
    </row>
    <row r="39" spans="2:4" x14ac:dyDescent="0.25">
      <c r="B39" s="2">
        <v>36</v>
      </c>
      <c r="C39" s="2"/>
      <c r="D39" s="2"/>
    </row>
    <row r="40" spans="2:4" x14ac:dyDescent="0.25">
      <c r="B40" s="2">
        <v>37</v>
      </c>
      <c r="C40" s="2"/>
      <c r="D40" s="2"/>
    </row>
    <row r="41" spans="2:4" x14ac:dyDescent="0.25">
      <c r="B41" s="2">
        <v>38</v>
      </c>
      <c r="C41" s="2"/>
      <c r="D41" s="2"/>
    </row>
    <row r="42" spans="2:4" x14ac:dyDescent="0.25">
      <c r="B42" s="2">
        <v>39</v>
      </c>
      <c r="C42" s="2"/>
      <c r="D42" s="2"/>
    </row>
    <row r="43" spans="2:4" x14ac:dyDescent="0.25">
      <c r="B43" s="2">
        <v>40</v>
      </c>
      <c r="C43" s="2"/>
      <c r="D43" s="2"/>
    </row>
    <row r="44" spans="2:4" x14ac:dyDescent="0.25">
      <c r="B44" s="2">
        <v>41</v>
      </c>
      <c r="C44" s="2"/>
      <c r="D44" s="2"/>
    </row>
    <row r="45" spans="2:4" x14ac:dyDescent="0.25">
      <c r="B45" s="2">
        <v>42</v>
      </c>
      <c r="C45" s="2"/>
      <c r="D45" s="2"/>
    </row>
    <row r="46" spans="2:4" x14ac:dyDescent="0.25">
      <c r="B46" s="2">
        <v>43</v>
      </c>
      <c r="C46" s="2"/>
      <c r="D46" s="2"/>
    </row>
    <row r="47" spans="2:4" x14ac:dyDescent="0.25">
      <c r="B47" s="2">
        <v>44</v>
      </c>
      <c r="C47" s="2"/>
      <c r="D47" s="2"/>
    </row>
    <row r="48" spans="2:4" x14ac:dyDescent="0.25">
      <c r="B48" s="2">
        <v>45</v>
      </c>
      <c r="C48" s="2"/>
      <c r="D48" s="2"/>
    </row>
    <row r="49" spans="2:4" x14ac:dyDescent="0.25">
      <c r="B49" s="2">
        <v>46</v>
      </c>
      <c r="C49" s="2"/>
      <c r="D49" s="2"/>
    </row>
    <row r="50" spans="2:4" x14ac:dyDescent="0.25">
      <c r="B50" s="2">
        <v>47</v>
      </c>
      <c r="C50" s="2"/>
      <c r="D50" s="2"/>
    </row>
    <row r="51" spans="2:4" x14ac:dyDescent="0.25">
      <c r="B51" s="2">
        <v>48</v>
      </c>
      <c r="C51" s="2"/>
      <c r="D51" s="2"/>
    </row>
    <row r="52" spans="2:4" x14ac:dyDescent="0.25">
      <c r="B52" s="2">
        <v>49</v>
      </c>
      <c r="C52" s="2"/>
      <c r="D52" s="2"/>
    </row>
    <row r="53" spans="2:4" x14ac:dyDescent="0.25">
      <c r="B53" s="2">
        <v>50</v>
      </c>
      <c r="C53" s="2"/>
      <c r="D53" s="2"/>
    </row>
    <row r="54" spans="2:4" x14ac:dyDescent="0.25">
      <c r="B54" s="2">
        <v>51</v>
      </c>
      <c r="C54" s="2"/>
      <c r="D54" s="2"/>
    </row>
    <row r="55" spans="2:4" x14ac:dyDescent="0.25">
      <c r="B55" s="2">
        <v>52</v>
      </c>
      <c r="C55" s="2"/>
      <c r="D55" s="2"/>
    </row>
    <row r="56" spans="2:4" x14ac:dyDescent="0.25">
      <c r="B56" s="2">
        <v>53</v>
      </c>
      <c r="C56" s="2"/>
      <c r="D56" s="2"/>
    </row>
    <row r="57" spans="2:4" x14ac:dyDescent="0.25">
      <c r="B57" s="2">
        <v>54</v>
      </c>
      <c r="C57" s="2"/>
      <c r="D57" s="2"/>
    </row>
    <row r="58" spans="2:4" x14ac:dyDescent="0.25">
      <c r="B58" s="2">
        <v>55</v>
      </c>
      <c r="C58" s="2"/>
      <c r="D58" s="2"/>
    </row>
    <row r="59" spans="2:4" x14ac:dyDescent="0.25">
      <c r="B59" s="2">
        <v>56</v>
      </c>
      <c r="C59" s="2"/>
      <c r="D59" s="2"/>
    </row>
    <row r="60" spans="2:4" x14ac:dyDescent="0.25">
      <c r="B60" s="2">
        <v>57</v>
      </c>
      <c r="C60" s="2"/>
      <c r="D60" s="2"/>
    </row>
    <row r="61" spans="2:4" x14ac:dyDescent="0.25">
      <c r="B61" s="2">
        <v>58</v>
      </c>
      <c r="C61" s="2"/>
      <c r="D61" s="2"/>
    </row>
    <row r="62" spans="2:4" x14ac:dyDescent="0.25">
      <c r="B62" s="2">
        <v>59</v>
      </c>
      <c r="C62" s="2"/>
      <c r="D62" s="2"/>
    </row>
    <row r="63" spans="2:4" x14ac:dyDescent="0.25">
      <c r="B63" s="2">
        <v>60</v>
      </c>
      <c r="C63" s="2"/>
      <c r="D63" s="2"/>
    </row>
    <row r="64" spans="2:4" x14ac:dyDescent="0.25">
      <c r="B64" s="2">
        <v>61</v>
      </c>
      <c r="C64" s="2"/>
      <c r="D64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1"/>
  <sheetViews>
    <sheetView workbookViewId="0">
      <selection activeCell="E17" sqref="E17"/>
    </sheetView>
  </sheetViews>
  <sheetFormatPr defaultRowHeight="15" x14ac:dyDescent="0.25"/>
  <cols>
    <col min="2" max="2" width="11.140625" customWidth="1"/>
    <col min="3" max="3" width="10.5703125" bestFit="1" customWidth="1"/>
    <col min="4" max="4" width="12.85546875" customWidth="1"/>
    <col min="6" max="6" width="9.85546875" customWidth="1"/>
  </cols>
  <sheetData>
    <row r="1" spans="2:6" x14ac:dyDescent="0.25">
      <c r="B1" t="s">
        <v>74</v>
      </c>
      <c r="C1" t="s">
        <v>73</v>
      </c>
      <c r="D1" t="s">
        <v>84</v>
      </c>
      <c r="E1" t="s">
        <v>85</v>
      </c>
      <c r="F1" t="s">
        <v>86</v>
      </c>
    </row>
    <row r="2" spans="2:6" x14ac:dyDescent="0.25">
      <c r="B2">
        <v>1</v>
      </c>
      <c r="C2" t="s">
        <v>75</v>
      </c>
      <c r="D2">
        <v>197767</v>
      </c>
      <c r="E2">
        <v>28470</v>
      </c>
      <c r="F2">
        <v>6.9465000000000003</v>
      </c>
    </row>
    <row r="3" spans="2:6" x14ac:dyDescent="0.25">
      <c r="B3">
        <v>2</v>
      </c>
      <c r="C3" t="s">
        <v>76</v>
      </c>
      <c r="D3">
        <v>85014</v>
      </c>
      <c r="E3">
        <v>1780</v>
      </c>
      <c r="F3">
        <v>47.76</v>
      </c>
    </row>
    <row r="4" spans="2:6" x14ac:dyDescent="0.25">
      <c r="B4">
        <v>3</v>
      </c>
      <c r="C4" t="s">
        <v>77</v>
      </c>
      <c r="D4">
        <v>304549</v>
      </c>
      <c r="E4">
        <v>31100</v>
      </c>
      <c r="F4">
        <v>9.7929999999999993</v>
      </c>
    </row>
    <row r="5" spans="2:6" x14ac:dyDescent="0.25">
      <c r="B5">
        <v>4</v>
      </c>
      <c r="C5" t="s">
        <v>78</v>
      </c>
      <c r="D5">
        <v>91660</v>
      </c>
      <c r="E5">
        <v>7960</v>
      </c>
      <c r="F5">
        <v>11.515000000000001</v>
      </c>
    </row>
    <row r="6" spans="2:6" x14ac:dyDescent="0.25">
      <c r="B6">
        <v>5</v>
      </c>
      <c r="C6" t="s">
        <v>79</v>
      </c>
      <c r="D6">
        <v>576064</v>
      </c>
      <c r="E6">
        <v>142076</v>
      </c>
      <c r="F6">
        <v>4.0546189999999998</v>
      </c>
    </row>
    <row r="7" spans="2:6" x14ac:dyDescent="0.25">
      <c r="B7">
        <v>6</v>
      </c>
      <c r="C7" t="s">
        <v>80</v>
      </c>
      <c r="D7">
        <v>60264</v>
      </c>
      <c r="E7">
        <v>550</v>
      </c>
      <c r="F7">
        <v>11.77</v>
      </c>
    </row>
    <row r="8" spans="2:6" x14ac:dyDescent="0.25">
      <c r="B8">
        <v>7</v>
      </c>
      <c r="C8" t="s">
        <v>81</v>
      </c>
      <c r="D8">
        <v>152284</v>
      </c>
      <c r="E8">
        <v>109130</v>
      </c>
      <c r="F8">
        <v>1.39544</v>
      </c>
    </row>
    <row r="9" spans="2:6" x14ac:dyDescent="0.25">
      <c r="B9">
        <v>8</v>
      </c>
      <c r="C9" t="s">
        <v>82</v>
      </c>
      <c r="D9">
        <v>23347</v>
      </c>
      <c r="E9">
        <v>20800</v>
      </c>
      <c r="F9">
        <v>1.5249999999999999</v>
      </c>
    </row>
    <row r="10" spans="2:6" x14ac:dyDescent="0.25">
      <c r="B10">
        <v>9</v>
      </c>
      <c r="C10" t="s">
        <v>47</v>
      </c>
      <c r="D10">
        <v>43095</v>
      </c>
      <c r="E10">
        <v>117910</v>
      </c>
      <c r="F10">
        <v>0.36549100000000001</v>
      </c>
    </row>
    <row r="11" spans="2:6" x14ac:dyDescent="0.25">
      <c r="B11">
        <v>10</v>
      </c>
      <c r="C11" t="s">
        <v>83</v>
      </c>
      <c r="D11">
        <v>50752</v>
      </c>
      <c r="E11">
        <v>105200</v>
      </c>
      <c r="F11">
        <v>0.48243000000000003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Comparables</vt:lpstr>
      <vt:lpstr>IMPORTS</vt:lpstr>
      <vt:lpstr>DevelopTypes</vt:lpstr>
      <vt:lpstr>LandUse</vt:lpstr>
      <vt:lpstr>Locations</vt:lpstr>
      <vt:lpstr>Localities</vt:lpstr>
      <vt:lpstr>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lethogile</dc:creator>
  <cp:lastModifiedBy>miselok</cp:lastModifiedBy>
  <dcterms:created xsi:type="dcterms:W3CDTF">2019-11-05T07:39:39Z</dcterms:created>
  <dcterms:modified xsi:type="dcterms:W3CDTF">2020-04-04T16:27:00Z</dcterms:modified>
</cp:coreProperties>
</file>