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esktop\Advance Excel\Solved_Files\"/>
    </mc:Choice>
  </mc:AlternateContent>
  <xr:revisionPtr revIDLastSave="0" documentId="13_ncr:1_{7FF62583-9D87-4A90-8750-89D366549B34}" xr6:coauthVersionLast="36" xr6:coauthVersionMax="47" xr10:uidLastSave="{00000000-0000-0000-0000-000000000000}"/>
  <bookViews>
    <workbookView xWindow="0" yWindow="0" windowWidth="28800" windowHeight="13500" xr2:uid="{00000000-000D-0000-FFFF-FFFF00000000}"/>
  </bookViews>
  <sheets>
    <sheet name="Logical Funct " sheetId="6" r:id="rId1"/>
    <sheet name="Income Tax Calculations" sheetId="8" r:id="rId2"/>
    <sheet name="Logical_Function" sheetId="1" state="hidden" r:id="rId3"/>
    <sheet name="Logical_Function (2)" sheetId="4" state="hidden" r:id="rId4"/>
    <sheet name="Nested_IF - Example" sheetId="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'Logical Funct '!$P$43:$Q$44</definedName>
    <definedName name="_xlnm._FilterDatabase" localSheetId="2" hidden="1">Logical_Function!$P$47:$Q$48</definedName>
    <definedName name="_xlnm._FilterDatabase" localSheetId="3" hidden="1">'Logical_Function (2)'!$P$47:$Q$48</definedName>
    <definedName name="_xlnm._FilterDatabase" localSheetId="4" hidden="1">'Nested_IF - Example'!$B$6:$S$12</definedName>
    <definedName name="Bonus">'Logical Funct '!$H$5:$H$14</definedName>
    <definedName name="Borivali____15000">'Logical Funct '!$M$5:$M$14</definedName>
    <definedName name="Branch">'Logical Funct '!$C$5:$C$14</definedName>
    <definedName name="Customer_table">'[1]Lookup Functions'!$L$1:$O$11</definedName>
    <definedName name="DATA" localSheetId="1">[2]Database_Functions!$A$2:$F$28</definedName>
    <definedName name="DATA" localSheetId="4">[3]Database_Functions!$A$2:$F$28</definedName>
    <definedName name="DATA">[4]Database_Functions!$A$2:$F$28</definedName>
    <definedName name="Employee_Names">'Logical Funct '!$B$5:$B$14</definedName>
    <definedName name="End_Date">[5]Date_Functions!$C$19</definedName>
    <definedName name="English">'Logical Funct '!$E$27:$E$36</definedName>
    <definedName name="Except_HR">'Logical Funct '!$K$5:$K$14</definedName>
    <definedName name="Feb">[1]Functions!$C$2:$C$10</definedName>
    <definedName name="Holidays">[5]Date_Functions!$F$9:$F$13</definedName>
    <definedName name="Jan">[1]Functions!$B$2:$B$10</definedName>
    <definedName name="Mar">[1]Functions!$D$2:$D$10</definedName>
    <definedName name="Maths">'Logical Funct '!$C$27:$C$36</definedName>
    <definedName name="NAMES">'[6]Mathematical Functions'!$B$21:$B$25</definedName>
    <definedName name="Only_HR">'Logical Funct '!$J$5:$J$14</definedName>
    <definedName name="Opening_POS" localSheetId="1">'[2]Practice - Mathmatical fn'!$E$7:$E$25983</definedName>
    <definedName name="Opening_POS" localSheetId="4">'[3]Practice - Mathmatical fn'!$E$7:$E$25983</definedName>
    <definedName name="Opening_POS">'[4]Practice - Mathmatical fn'!$E$7:$E$25983</definedName>
    <definedName name="Order_Date">[2]Mathematical_Function!$A$2:$A$27</definedName>
    <definedName name="Payment_Type">#REF!</definedName>
    <definedName name="Post">'Logical Funct '!$D$5:$D$14</definedName>
    <definedName name="Product" localSheetId="1">'[2]Practice - Mathmatical fn'!$D$7:$D$25983</definedName>
    <definedName name="Product" localSheetId="4">'[3]Practice - Mathmatical fn'!$D$7:$D$25983</definedName>
    <definedName name="Product">'[4]Practice - Mathmatical fn'!$D$7:$D$25983</definedName>
    <definedName name="RCM_Code" localSheetId="1">'[2]Practice - Mathmatical fn'!$F$7:$F$25983</definedName>
    <definedName name="RCM_Code" localSheetId="4">'[3]Practice - Mathmatical fn'!$F$7:$F$25983</definedName>
    <definedName name="RCM_Code">'[4]Practice - Mathmatical fn'!$F$7:$F$25983</definedName>
    <definedName name="RCM_Name" localSheetId="1">'[2]Practice - Mathmatical fn'!$G$7:$G$25983</definedName>
    <definedName name="RCM_Name" localSheetId="4">'[3]Practice - Mathmatical fn'!$G$7:$G$25983</definedName>
    <definedName name="RCM_Name">'[4]Practice - Mathmatical fn'!$G$7:$G$25983</definedName>
    <definedName name="Region" localSheetId="1">[2]Mathematical_Function!$C$2:$C$27</definedName>
    <definedName name="Region">#REF!</definedName>
    <definedName name="Revised_Salary">'Logical Funct '!$I$5:$I$14</definedName>
    <definedName name="Salary">'Logical Funct '!$E$5:$E$14</definedName>
    <definedName name="Sales_Amount">[2]Mathematical_Function!$G$2:$G$27</definedName>
    <definedName name="SALES_DATABASE">'[6]ARRAY FUNCTIONS'!$A$1:$D$19</definedName>
    <definedName name="Salesperson">[2]Mathematical_Function!$B$2:$B$27</definedName>
    <definedName name="Science">'Logical Funct '!$D$27:$D$36</definedName>
    <definedName name="SSN">[7]Index_Match!$C$19:$C$32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3" i="8"/>
  <c r="G44" i="6"/>
  <c r="G45" i="6"/>
  <c r="G46" i="6"/>
  <c r="G47" i="6"/>
  <c r="G48" i="6"/>
  <c r="G43" i="6"/>
  <c r="F44" i="6"/>
  <c r="F45" i="6"/>
  <c r="F46" i="6"/>
  <c r="F47" i="6"/>
  <c r="F48" i="6"/>
  <c r="F43" i="6"/>
  <c r="J31" i="6"/>
  <c r="J32" i="6"/>
  <c r="J34" i="6"/>
  <c r="J35" i="6"/>
  <c r="I31" i="6"/>
  <c r="I34" i="6"/>
  <c r="I35" i="6"/>
  <c r="I36" i="6"/>
  <c r="H28" i="6"/>
  <c r="H29" i="6"/>
  <c r="H30" i="6"/>
  <c r="H31" i="6"/>
  <c r="H32" i="6"/>
  <c r="H33" i="6"/>
  <c r="H34" i="6"/>
  <c r="H35" i="6"/>
  <c r="H36" i="6"/>
  <c r="H27" i="6"/>
  <c r="G28" i="6"/>
  <c r="I28" i="6" s="1"/>
  <c r="G29" i="6"/>
  <c r="I29" i="6" s="1"/>
  <c r="G30" i="6"/>
  <c r="J30" i="6" s="1"/>
  <c r="G31" i="6"/>
  <c r="G32" i="6"/>
  <c r="I32" i="6" s="1"/>
  <c r="G33" i="6"/>
  <c r="I33" i="6" s="1"/>
  <c r="G34" i="6"/>
  <c r="G35" i="6"/>
  <c r="G36" i="6"/>
  <c r="J36" i="6" s="1"/>
  <c r="G27" i="6"/>
  <c r="J27" i="6" s="1"/>
  <c r="F28" i="6"/>
  <c r="F29" i="6"/>
  <c r="F30" i="6"/>
  <c r="F31" i="6"/>
  <c r="F32" i="6"/>
  <c r="F33" i="6"/>
  <c r="F34" i="6"/>
  <c r="F35" i="6"/>
  <c r="F36" i="6"/>
  <c r="F27" i="6"/>
  <c r="L6" i="6"/>
  <c r="L7" i="6"/>
  <c r="L8" i="6"/>
  <c r="L9" i="6"/>
  <c r="L10" i="6"/>
  <c r="L11" i="6"/>
  <c r="L12" i="6"/>
  <c r="L13" i="6"/>
  <c r="L14" i="6"/>
  <c r="L5" i="6"/>
  <c r="M6" i="6"/>
  <c r="M7" i="6"/>
  <c r="M8" i="6"/>
  <c r="M9" i="6"/>
  <c r="M10" i="6"/>
  <c r="M11" i="6"/>
  <c r="M12" i="6"/>
  <c r="M13" i="6"/>
  <c r="M14" i="6"/>
  <c r="M5" i="6"/>
  <c r="J6" i="6"/>
  <c r="J7" i="6"/>
  <c r="J8" i="6"/>
  <c r="J9" i="6"/>
  <c r="J10" i="6"/>
  <c r="J11" i="6"/>
  <c r="J12" i="6"/>
  <c r="J13" i="6"/>
  <c r="J14" i="6"/>
  <c r="J5" i="6"/>
  <c r="K6" i="6"/>
  <c r="K7" i="6"/>
  <c r="K8" i="6"/>
  <c r="K9" i="6"/>
  <c r="K10" i="6"/>
  <c r="K11" i="6"/>
  <c r="K12" i="6"/>
  <c r="K13" i="6"/>
  <c r="K14" i="6"/>
  <c r="K5" i="6"/>
  <c r="I6" i="6"/>
  <c r="I7" i="6"/>
  <c r="I8" i="6"/>
  <c r="I12" i="6"/>
  <c r="I13" i="6"/>
  <c r="I14" i="6"/>
  <c r="I5" i="6"/>
  <c r="H5" i="6"/>
  <c r="H7" i="6"/>
  <c r="H8" i="6"/>
  <c r="H9" i="6"/>
  <c r="I9" i="6" s="1"/>
  <c r="H10" i="6"/>
  <c r="I10" i="6" s="1"/>
  <c r="H11" i="6"/>
  <c r="I11" i="6" s="1"/>
  <c r="H12" i="6"/>
  <c r="H13" i="6"/>
  <c r="H14" i="6"/>
  <c r="H6" i="6"/>
  <c r="G6" i="6"/>
  <c r="G7" i="6"/>
  <c r="G8" i="6"/>
  <c r="G9" i="6"/>
  <c r="G10" i="6"/>
  <c r="G11" i="6"/>
  <c r="G12" i="6"/>
  <c r="G13" i="6"/>
  <c r="G14" i="6"/>
  <c r="G5" i="6"/>
  <c r="F5" i="6"/>
  <c r="F6" i="6"/>
  <c r="F7" i="6"/>
  <c r="F8" i="6"/>
  <c r="F9" i="6"/>
  <c r="F10" i="6"/>
  <c r="F11" i="6"/>
  <c r="F12" i="6"/>
  <c r="F13" i="6"/>
  <c r="F14" i="6"/>
  <c r="J29" i="6" l="1"/>
  <c r="J28" i="6"/>
  <c r="I30" i="6"/>
  <c r="I27" i="6"/>
  <c r="J33" i="6"/>
  <c r="I22" i="4"/>
  <c r="I23" i="4"/>
  <c r="I24" i="4"/>
  <c r="I25" i="4"/>
  <c r="I26" i="4"/>
  <c r="I27" i="4"/>
  <c r="I28" i="4"/>
  <c r="I29" i="4"/>
  <c r="I30" i="4"/>
  <c r="I21" i="4"/>
  <c r="H22" i="4"/>
  <c r="H23" i="4"/>
  <c r="H24" i="4"/>
  <c r="H25" i="4"/>
  <c r="H26" i="4"/>
  <c r="H27" i="4"/>
  <c r="H28" i="4"/>
  <c r="H29" i="4"/>
  <c r="H30" i="4"/>
  <c r="H21" i="4"/>
  <c r="G22" i="4"/>
  <c r="G23" i="4"/>
  <c r="G24" i="4"/>
  <c r="G25" i="4"/>
  <c r="G26" i="4"/>
  <c r="G27" i="4"/>
  <c r="G28" i="4"/>
  <c r="G29" i="4"/>
  <c r="G30" i="4"/>
  <c r="G21" i="4"/>
  <c r="K22" i="4" l="1"/>
  <c r="J22" i="4"/>
  <c r="K23" i="4"/>
  <c r="J23" i="4"/>
  <c r="J24" i="4"/>
  <c r="K24" i="4"/>
  <c r="K25" i="4"/>
  <c r="J25" i="4"/>
  <c r="K26" i="4"/>
  <c r="J26" i="4"/>
  <c r="K27" i="4"/>
  <c r="J27" i="4"/>
  <c r="J28" i="4"/>
  <c r="K28" i="4"/>
  <c r="J29" i="4"/>
  <c r="K29" i="4"/>
  <c r="J30" i="4"/>
  <c r="K30" i="4"/>
  <c r="K21" i="4"/>
  <c r="J21" i="4"/>
  <c r="L7" i="4"/>
  <c r="L6" i="4"/>
  <c r="L5" i="4"/>
  <c r="N5" i="4"/>
  <c r="N6" i="4"/>
  <c r="M11" i="4"/>
  <c r="M10" i="4"/>
  <c r="M9" i="4"/>
  <c r="M5" i="4"/>
  <c r="K6" i="4"/>
  <c r="K7" i="4"/>
  <c r="K8" i="4"/>
  <c r="K9" i="4"/>
  <c r="K10" i="4"/>
  <c r="K11" i="4"/>
  <c r="K12" i="4"/>
  <c r="K13" i="4"/>
  <c r="K14" i="4"/>
  <c r="K5" i="4"/>
  <c r="J14" i="4"/>
  <c r="J7" i="4"/>
  <c r="J8" i="4"/>
  <c r="J9" i="4"/>
  <c r="J10" i="4"/>
  <c r="J11" i="4"/>
  <c r="J12" i="4"/>
  <c r="J13" i="4"/>
  <c r="J6" i="4"/>
  <c r="J5" i="4"/>
  <c r="I6" i="4"/>
  <c r="I7" i="4"/>
  <c r="I8" i="4"/>
  <c r="I9" i="4"/>
  <c r="I10" i="4"/>
  <c r="I11" i="4"/>
  <c r="I12" i="4"/>
  <c r="I13" i="4"/>
  <c r="I14" i="4"/>
  <c r="I5" i="4"/>
  <c r="H6" i="4"/>
  <c r="H7" i="4"/>
  <c r="H8" i="4"/>
  <c r="H9" i="4"/>
  <c r="H10" i="4"/>
  <c r="H11" i="4"/>
  <c r="H12" i="4"/>
  <c r="H13" i="4"/>
  <c r="H14" i="4"/>
  <c r="H5" i="4"/>
  <c r="G11" i="4"/>
  <c r="G12" i="4"/>
  <c r="G13" i="4"/>
  <c r="G14" i="4"/>
  <c r="G10" i="4"/>
  <c r="G9" i="4"/>
  <c r="G8" i="4"/>
  <c r="F14" i="4"/>
  <c r="F8" i="4"/>
  <c r="F9" i="4"/>
  <c r="F10" i="4"/>
  <c r="F11" i="4"/>
  <c r="F12" i="4"/>
  <c r="F13" i="4"/>
  <c r="G7" i="4"/>
  <c r="G6" i="4"/>
  <c r="G5" i="4"/>
  <c r="F7" i="4"/>
  <c r="F6" i="4"/>
  <c r="F5" i="4"/>
  <c r="F5" i="1"/>
  <c r="F52" i="4"/>
  <c r="F51" i="4"/>
  <c r="F50" i="4"/>
  <c r="F49" i="4"/>
  <c r="F48" i="4"/>
  <c r="F47" i="4"/>
  <c r="D43" i="4"/>
  <c r="D42" i="4"/>
  <c r="D41" i="4"/>
  <c r="D40" i="4"/>
  <c r="D39" i="4"/>
  <c r="D38" i="4"/>
  <c r="D37" i="4"/>
  <c r="D36" i="4"/>
  <c r="D35" i="4"/>
  <c r="D34" i="4"/>
  <c r="F30" i="4"/>
  <c r="F29" i="4"/>
  <c r="F28" i="4"/>
  <c r="F27" i="4"/>
  <c r="F26" i="4"/>
  <c r="F25" i="4"/>
  <c r="F24" i="4"/>
  <c r="F23" i="4"/>
  <c r="F22" i="4"/>
  <c r="F21" i="4"/>
  <c r="AC16" i="4"/>
  <c r="AC15" i="4"/>
  <c r="N14" i="4"/>
  <c r="M14" i="4"/>
  <c r="N13" i="4"/>
  <c r="M13" i="4"/>
  <c r="AA12" i="4"/>
  <c r="N12" i="4"/>
  <c r="M12" i="4"/>
  <c r="AF11" i="4"/>
  <c r="AE11" i="4"/>
  <c r="AA11" i="4"/>
  <c r="N11" i="4"/>
  <c r="AA10" i="4"/>
  <c r="N10" i="4"/>
  <c r="N9" i="4"/>
  <c r="N8" i="4"/>
  <c r="M8" i="4"/>
  <c r="N7" i="4"/>
  <c r="M7" i="4"/>
  <c r="M6" i="4"/>
  <c r="E1" i="4"/>
  <c r="N6" i="1"/>
  <c r="N7" i="1"/>
  <c r="N8" i="1"/>
  <c r="N9" i="1"/>
  <c r="N10" i="1"/>
  <c r="N11" i="1"/>
  <c r="N12" i="1"/>
  <c r="N13" i="1"/>
  <c r="N14" i="1"/>
  <c r="N5" i="1"/>
  <c r="M9" i="1"/>
  <c r="M6" i="1"/>
  <c r="M7" i="1"/>
  <c r="M8" i="1"/>
  <c r="M10" i="1"/>
  <c r="M11" i="1"/>
  <c r="M12" i="1"/>
  <c r="M13" i="1"/>
  <c r="M14" i="1"/>
  <c r="M5" i="1"/>
  <c r="L6" i="1"/>
  <c r="L7" i="1"/>
  <c r="L8" i="1"/>
  <c r="L9" i="1"/>
  <c r="L10" i="1"/>
  <c r="L11" i="1"/>
  <c r="L12" i="1"/>
  <c r="L13" i="1"/>
  <c r="L14" i="1"/>
  <c r="L5" i="1"/>
  <c r="K6" i="1"/>
  <c r="K7" i="1"/>
  <c r="K8" i="1"/>
  <c r="K9" i="1"/>
  <c r="K10" i="1"/>
  <c r="K11" i="1"/>
  <c r="K12" i="1"/>
  <c r="K13" i="1"/>
  <c r="K14" i="1"/>
  <c r="K5" i="1"/>
  <c r="J5" i="1"/>
  <c r="J6" i="1"/>
  <c r="J7" i="1"/>
  <c r="J8" i="1"/>
  <c r="J9" i="1"/>
  <c r="J10" i="1"/>
  <c r="J11" i="1"/>
  <c r="J12" i="1"/>
  <c r="J13" i="1"/>
  <c r="J14" i="1"/>
  <c r="E1" i="1"/>
  <c r="I5" i="1"/>
  <c r="I6" i="1"/>
  <c r="I7" i="1"/>
  <c r="I8" i="1"/>
  <c r="I9" i="1"/>
  <c r="I10" i="1"/>
  <c r="I11" i="1"/>
  <c r="I12" i="1"/>
  <c r="I13" i="1"/>
  <c r="I14" i="1"/>
  <c r="H5" i="1"/>
  <c r="G5" i="1"/>
  <c r="G6" i="1"/>
  <c r="F6" i="1"/>
  <c r="F7" i="1"/>
  <c r="F8" i="1"/>
  <c r="F9" i="1"/>
  <c r="F10" i="1"/>
  <c r="F11" i="1"/>
  <c r="F12" i="1"/>
  <c r="F13" i="1"/>
  <c r="F14" i="1"/>
  <c r="H6" i="1"/>
  <c r="H7" i="1"/>
  <c r="H8" i="1"/>
  <c r="H9" i="1"/>
  <c r="H10" i="1"/>
  <c r="H11" i="1"/>
  <c r="H12" i="1"/>
  <c r="H13" i="1"/>
  <c r="H14" i="1"/>
  <c r="G7" i="1"/>
  <c r="G8" i="1"/>
  <c r="G9" i="1"/>
  <c r="G10" i="1"/>
  <c r="G11" i="1"/>
  <c r="G12" i="1"/>
  <c r="G13" i="1"/>
  <c r="G14" i="1"/>
  <c r="V11" i="1"/>
  <c r="E12" i="2"/>
  <c r="E11" i="2"/>
  <c r="E10" i="2"/>
  <c r="E9" i="2"/>
  <c r="E8" i="2"/>
  <c r="E7" i="2"/>
  <c r="F52" i="1"/>
  <c r="F51" i="1"/>
  <c r="F50" i="1"/>
  <c r="F49" i="1"/>
  <c r="F48" i="1"/>
  <c r="F47" i="1"/>
  <c r="D43" i="1"/>
  <c r="D42" i="1"/>
  <c r="D41" i="1"/>
  <c r="D40" i="1"/>
  <c r="D39" i="1"/>
  <c r="D38" i="1"/>
  <c r="D37" i="1"/>
  <c r="D36" i="1"/>
  <c r="D35" i="1"/>
  <c r="D34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AC16" i="1"/>
  <c r="AC15" i="1"/>
  <c r="AA12" i="1"/>
  <c r="AF11" i="1"/>
  <c r="AE11" i="1"/>
  <c r="AA11" i="1"/>
  <c r="AA10" i="1"/>
  <c r="E15" i="2"/>
  <c r="K35" i="1"/>
  <c r="K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sharedStrings.xml><?xml version="1.0" encoding="utf-8"?>
<sst xmlns="http://schemas.openxmlformats.org/spreadsheetml/2006/main" count="531" uniqueCount="182">
  <si>
    <t>Employee_Names</t>
  </si>
  <si>
    <t>Branch</t>
  </si>
  <si>
    <t>Post</t>
  </si>
  <si>
    <t>Salary</t>
  </si>
  <si>
    <t>Bonus</t>
  </si>
  <si>
    <t>Logical Functions</t>
  </si>
  <si>
    <t>Syntax :</t>
  </si>
  <si>
    <t>Jan Kotas</t>
  </si>
  <si>
    <t>Thane</t>
  </si>
  <si>
    <t>Admin</t>
  </si>
  <si>
    <t>IF</t>
  </si>
  <si>
    <t>one condition</t>
  </si>
  <si>
    <t xml:space="preserve"> =IF(logical_test,value_if_true,value_if_false)</t>
  </si>
  <si>
    <t>Andrew Cencini</t>
  </si>
  <si>
    <t>Vile Parle</t>
  </si>
  <si>
    <t>Marketing</t>
  </si>
  <si>
    <t>AND</t>
  </si>
  <si>
    <t>multiple</t>
  </si>
  <si>
    <t>must to satisfied</t>
  </si>
  <si>
    <t>Mariya Sergienko</t>
  </si>
  <si>
    <t>HR</t>
  </si>
  <si>
    <t>OR</t>
  </si>
  <si>
    <t>any one should be satisfied</t>
  </si>
  <si>
    <t>Anne Larsen</t>
  </si>
  <si>
    <t>Borivali</t>
  </si>
  <si>
    <t>Loan Department</t>
  </si>
  <si>
    <t>Michael Neipper</t>
  </si>
  <si>
    <t>Logical Operator</t>
  </si>
  <si>
    <t>hsn</t>
  </si>
  <si>
    <t>Yes/no</t>
  </si>
  <si>
    <t>Jahirul Sheikh</t>
  </si>
  <si>
    <t>Dadar</t>
  </si>
  <si>
    <t>&gt; (greater than)</t>
  </si>
  <si>
    <t>Nancy Freehafer</t>
  </si>
  <si>
    <t>&lt; (Less Than)</t>
  </si>
  <si>
    <t>Chandrabhushan</t>
  </si>
  <si>
    <t>= (Equal to)</t>
  </si>
  <si>
    <t>Robert Zare</t>
  </si>
  <si>
    <t>&lt;&gt; (not Equal to)</t>
  </si>
  <si>
    <t>Laura Giussani</t>
  </si>
  <si>
    <t>Santacruz</t>
  </si>
  <si>
    <t>&gt;= (greater than or equal to)</t>
  </si>
  <si>
    <t>&lt;= (less than or equal to)</t>
  </si>
  <si>
    <t>number</t>
  </si>
  <si>
    <t>Keerti</t>
  </si>
  <si>
    <t xml:space="preserve">Keerti </t>
  </si>
  <si>
    <t>text</t>
  </si>
  <si>
    <t>fucntion</t>
  </si>
  <si>
    <t>formula /Calculation</t>
  </si>
  <si>
    <t>Name Of Students</t>
  </si>
  <si>
    <t>Subjects</t>
  </si>
  <si>
    <t>Sum</t>
  </si>
  <si>
    <t>Average</t>
  </si>
  <si>
    <t>Pass / Fail</t>
  </si>
  <si>
    <t>Note</t>
  </si>
  <si>
    <t>Maths</t>
  </si>
  <si>
    <t>Science</t>
  </si>
  <si>
    <t>English</t>
  </si>
  <si>
    <t>Total_Marks</t>
  </si>
  <si>
    <t xml:space="preserve"> (%)</t>
  </si>
  <si>
    <t>REMARK</t>
  </si>
  <si>
    <t>Every subject marks must be &gt;= 35 (then only student be declare pass or else fail)</t>
  </si>
  <si>
    <t>=IF(F28&lt;35,"Fail",IF(F28&lt;=45,"D",IF(F28&lt;=60,"C",IF(F28&lt;75,"B",IF(F28&lt;85,"A","O")))))</t>
  </si>
  <si>
    <t>=IF(AND(B18&gt;=35,C18&gt;=35,D18&gt;=35),"Pass","Fail")</t>
  </si>
  <si>
    <t>( Nested if / Multiple if)</t>
  </si>
  <si>
    <t>False parameter - if function use again n again</t>
  </si>
  <si>
    <t>Average (.%)</t>
  </si>
  <si>
    <t>Grades</t>
  </si>
  <si>
    <t>Condition</t>
  </si>
  <si>
    <t>&gt;85</t>
  </si>
  <si>
    <t>O</t>
  </si>
  <si>
    <t>75 to 85</t>
  </si>
  <si>
    <t>A</t>
  </si>
  <si>
    <t>60 to 75</t>
  </si>
  <si>
    <t>B</t>
  </si>
  <si>
    <t>45 to 60</t>
  </si>
  <si>
    <t>C</t>
  </si>
  <si>
    <t>35 to 45</t>
  </si>
  <si>
    <t>D</t>
  </si>
  <si>
    <t>0 - 35</t>
  </si>
  <si>
    <t>Fail</t>
  </si>
  <si>
    <t>Conditions</t>
  </si>
  <si>
    <t>Status</t>
  </si>
  <si>
    <t>1. Every month ka sales must be &gt; 30000 .</t>
  </si>
  <si>
    <t>Good seller / Worst seller</t>
  </si>
  <si>
    <t>2. (3 month) ka average sales must be &gt; 35000.</t>
  </si>
  <si>
    <t>Employees</t>
  </si>
  <si>
    <t>Jan</t>
  </si>
  <si>
    <t>Feb</t>
  </si>
  <si>
    <t>Mar</t>
  </si>
  <si>
    <t>or</t>
  </si>
  <si>
    <t>Contract No</t>
  </si>
  <si>
    <t>Risk Flag</t>
  </si>
  <si>
    <t>EMI Date</t>
  </si>
  <si>
    <t>SMS Date</t>
  </si>
  <si>
    <t>High</t>
  </si>
  <si>
    <t>SMS Matrix</t>
  </si>
  <si>
    <t>Medium</t>
  </si>
  <si>
    <t>Priority</t>
  </si>
  <si>
    <t>SMS schedule</t>
  </si>
  <si>
    <t>HIGH</t>
  </si>
  <si>
    <t>5 Days Before EMI</t>
  </si>
  <si>
    <t>Low</t>
  </si>
  <si>
    <t>MEDIUM</t>
  </si>
  <si>
    <t>3 Days Before EMI</t>
  </si>
  <si>
    <t>LOW</t>
  </si>
  <si>
    <t>1 Days Before EMI</t>
  </si>
  <si>
    <t>T stand for Transaction date or EMI Date</t>
  </si>
  <si>
    <t>DADAR</t>
  </si>
  <si>
    <t>1000 , 0</t>
  </si>
  <si>
    <t>Salary &gt; 15000</t>
  </si>
  <si>
    <r>
      <t>IF(</t>
    </r>
    <r>
      <rPr>
        <sz val="11"/>
        <color rgb="FFFF0000"/>
        <rFont val="Calibri"/>
        <family val="2"/>
        <scheme val="minor"/>
      </rPr>
      <t>logical_test</t>
    </r>
    <r>
      <rPr>
        <sz val="11"/>
        <color theme="1"/>
        <rFont val="Calibri"/>
        <family val="2"/>
        <scheme val="minor"/>
      </rPr>
      <t>,</t>
    </r>
    <r>
      <rPr>
        <sz val="11"/>
        <color rgb="FF0070C0"/>
        <rFont val="Calibri"/>
        <family val="2"/>
        <scheme val="minor"/>
      </rPr>
      <t>value_if_true</t>
    </r>
    <r>
      <rPr>
        <sz val="11"/>
        <color theme="1"/>
        <rFont val="Calibri"/>
        <family val="2"/>
        <scheme val="minor"/>
      </rPr>
      <t>,value_if_false)</t>
    </r>
  </si>
  <si>
    <t>Comparision Operator</t>
  </si>
  <si>
    <t>True / False</t>
  </si>
  <si>
    <t xml:space="preserve"> </t>
  </si>
  <si>
    <t>Text</t>
  </si>
  <si>
    <t>num/text</t>
  </si>
  <si>
    <t>5% of Salary</t>
  </si>
  <si>
    <t>New Salary</t>
  </si>
  <si>
    <t>Only Hr - 1000rs.</t>
  </si>
  <si>
    <t>Excep HR - give 1000 ,0</t>
  </si>
  <si>
    <t>And (must be)</t>
  </si>
  <si>
    <t>Borivali , Salary&gt;35000</t>
  </si>
  <si>
    <t>Borivali Or Salary&gt;35000</t>
  </si>
  <si>
    <t>Output - True / False</t>
  </si>
  <si>
    <t>Helper column</t>
  </si>
  <si>
    <t>0 - 34.99</t>
  </si>
  <si>
    <t>35 - 44.99</t>
  </si>
  <si>
    <t>Nested If</t>
  </si>
  <si>
    <t>SQL - Language</t>
  </si>
  <si>
    <t>Alphabte</t>
  </si>
  <si>
    <t>grammer</t>
  </si>
  <si>
    <t>RDBMS</t>
  </si>
  <si>
    <t>Server</t>
  </si>
  <si>
    <t>IDE</t>
  </si>
  <si>
    <t>Integrated Development Environment</t>
  </si>
  <si>
    <t>Condition :</t>
  </si>
  <si>
    <t xml:space="preserve"> Sal &gt; 15000</t>
  </si>
  <si>
    <t>1000 , 0.</t>
  </si>
  <si>
    <t>Boolean</t>
  </si>
  <si>
    <t>keerti</t>
  </si>
  <si>
    <t>Output</t>
  </si>
  <si>
    <t>Eligible , not eligible.</t>
  </si>
  <si>
    <t>Calcualtion</t>
  </si>
  <si>
    <t>Sal+10% , 0</t>
  </si>
  <si>
    <t>Revised Salary</t>
  </si>
  <si>
    <t>Data Types -&gt; Text , Date, Num…</t>
  </si>
  <si>
    <t>num , Date.</t>
  </si>
  <si>
    <t>num , Date , Text.</t>
  </si>
  <si>
    <t>Only HR</t>
  </si>
  <si>
    <t>Except HR</t>
  </si>
  <si>
    <t>hr</t>
  </si>
  <si>
    <t>Borivali , &gt;15000</t>
  </si>
  <si>
    <t>F</t>
  </si>
  <si>
    <t>E</t>
  </si>
  <si>
    <t>Nested IF / Multiple If…</t>
  </si>
  <si>
    <t>if(condition,ture,if(condition,true</t>
  </si>
  <si>
    <t>IFS Function</t>
  </si>
  <si>
    <t>(2019 onwards)</t>
  </si>
  <si>
    <t>Switch</t>
  </si>
  <si>
    <t>?</t>
  </si>
  <si>
    <t>SR.NO</t>
  </si>
  <si>
    <t>NAME</t>
  </si>
  <si>
    <t>INCOME</t>
  </si>
  <si>
    <t>TAX</t>
  </si>
  <si>
    <t>Write A Formula In Cell C2 To Calculate As Follows:</t>
  </si>
  <si>
    <t>RAHUL DRAVID</t>
  </si>
  <si>
    <t>SACHIN TENDULKAR</t>
  </si>
  <si>
    <t>TAX RATE</t>
  </si>
  <si>
    <t>VIRAT KOHLI</t>
  </si>
  <si>
    <t>Below 250000/-</t>
  </si>
  <si>
    <t>Nil</t>
  </si>
  <si>
    <t>M.S. DHONI</t>
  </si>
  <si>
    <t>Above 250000 &amp; Below 500000</t>
  </si>
  <si>
    <t>ROHIT SHARMA</t>
  </si>
  <si>
    <t>Above 500000 &amp; Below 1000000</t>
  </si>
  <si>
    <t>Where the total income exceeds Rs. 1000000/-</t>
  </si>
  <si>
    <t>Sample Questions:</t>
  </si>
  <si>
    <t>Good Seller , Worst Seller….</t>
  </si>
  <si>
    <r>
      <t>2. (3 month) ka average sales must be</t>
    </r>
    <r>
      <rPr>
        <b/>
        <sz val="11"/>
        <color theme="1"/>
        <rFont val="Calibri"/>
        <family val="2"/>
        <scheme val="minor"/>
      </rPr>
      <t xml:space="preserve"> &gt; 35000.</t>
    </r>
  </si>
  <si>
    <r>
      <t xml:space="preserve">1. Every month ka sales must be </t>
    </r>
    <r>
      <rPr>
        <b/>
        <sz val="11"/>
        <color theme="1"/>
        <rFont val="Calibri"/>
        <family val="2"/>
        <scheme val="minor"/>
      </rPr>
      <t>&gt; 30000 .</t>
    </r>
  </si>
  <si>
    <t>Average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</si>
</sst>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409]d/mmm/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\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 val="double"/>
      <sz val="11"/>
      <color theme="1"/>
      <name val="Times New Roman"/>
      <family val="1"/>
    </font>
    <font>
      <sz val="11"/>
      <color theme="1"/>
      <name val="Bodoni Bk BT"/>
      <family val="1"/>
    </font>
    <font>
      <b/>
      <u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rgb="FF757171"/>
      </top>
      <bottom/>
      <diagonal/>
    </border>
    <border>
      <left/>
      <right style="medium">
        <color rgb="FFBFBFBF"/>
      </right>
      <top style="medium">
        <color rgb="FF757171"/>
      </top>
      <bottom style="medium">
        <color rgb="FF757171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1" applyNumberFormat="1" applyFont="1" applyBorder="1"/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5" borderId="5" xfId="0" applyFill="1" applyBorder="1"/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/>
    <xf numFmtId="0" fontId="0" fillId="0" borderId="6" xfId="0" applyBorder="1"/>
    <xf numFmtId="1" fontId="0" fillId="0" borderId="7" xfId="0" applyNumberFormat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4" fillId="0" borderId="1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0" fontId="10" fillId="10" borderId="8" xfId="0" applyFont="1" applyFill="1" applyBorder="1" applyAlignment="1">
      <alignment vertical="center"/>
    </xf>
    <xf numFmtId="0" fontId="10" fillId="10" borderId="9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/>
    </xf>
    <xf numFmtId="0" fontId="12" fillId="13" borderId="0" xfId="0" applyFont="1" applyFill="1" applyAlignment="1">
      <alignment vertical="center"/>
    </xf>
    <xf numFmtId="14" fontId="0" fillId="0" borderId="0" xfId="0" applyNumberFormat="1"/>
    <xf numFmtId="0" fontId="0" fillId="0" borderId="6" xfId="0" applyBorder="1" applyAlignment="1">
      <alignment horizontal="left"/>
    </xf>
    <xf numFmtId="164" fontId="0" fillId="0" borderId="0" xfId="1" applyNumberFormat="1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164" fontId="0" fillId="0" borderId="1" xfId="0" applyNumberFormat="1" applyBorder="1" applyAlignment="1">
      <alignment horizontal="left"/>
    </xf>
    <xf numFmtId="0" fontId="4" fillId="6" borderId="0" xfId="0" applyFont="1" applyFill="1"/>
    <xf numFmtId="164" fontId="0" fillId="0" borderId="0" xfId="0" applyNumberFormat="1"/>
    <xf numFmtId="0" fontId="14" fillId="0" borderId="0" xfId="0" applyFont="1" applyAlignment="1">
      <alignment horizontal="center"/>
    </xf>
    <xf numFmtId="9" fontId="0" fillId="0" borderId="0" xfId="0" applyNumberFormat="1"/>
    <xf numFmtId="0" fontId="0" fillId="0" borderId="4" xfId="0" applyBorder="1"/>
    <xf numFmtId="1" fontId="0" fillId="14" borderId="7" xfId="0" applyNumberForma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5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7" fillId="0" borderId="1" xfId="0" applyFont="1" applyBorder="1"/>
    <xf numFmtId="0" fontId="17" fillId="0" borderId="0" xfId="0" applyFont="1"/>
    <xf numFmtId="0" fontId="19" fillId="6" borderId="1" xfId="0" applyFont="1" applyFill="1" applyBorder="1" applyAlignment="1">
      <alignment horizontal="center"/>
    </xf>
    <xf numFmtId="43" fontId="0" fillId="0" borderId="0" xfId="0" applyNumberFormat="1"/>
    <xf numFmtId="0" fontId="19" fillId="0" borderId="1" xfId="0" applyFont="1" applyBorder="1"/>
    <xf numFmtId="0" fontId="19" fillId="0" borderId="1" xfId="0" applyFont="1" applyBorder="1" applyAlignment="1">
      <alignment horizontal="center" vertical="center"/>
    </xf>
    <xf numFmtId="9" fontId="19" fillId="0" borderId="1" xfId="2" applyFont="1" applyBorder="1" applyAlignment="1">
      <alignment horizontal="center" vertical="center"/>
    </xf>
    <xf numFmtId="0" fontId="3" fillId="0" borderId="0" xfId="0" applyFont="1"/>
    <xf numFmtId="43" fontId="0" fillId="0" borderId="0" xfId="1" applyFont="1"/>
    <xf numFmtId="164" fontId="17" fillId="0" borderId="1" xfId="1" applyNumberFormat="1" applyFont="1" applyBorder="1"/>
    <xf numFmtId="0" fontId="20" fillId="0" borderId="0" xfId="0" applyFont="1"/>
    <xf numFmtId="0" fontId="4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0" borderId="1" xfId="0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1" xfId="0" quotePrefix="1" applyBorder="1"/>
    <xf numFmtId="0" fontId="0" fillId="0" borderId="4" xfId="0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0" fillId="0" borderId="4" xfId="0" quotePrefix="1" applyBorder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515824</xdr:colOff>
      <xdr:row>0</xdr:row>
      <xdr:rowOff>185619</xdr:rowOff>
    </xdr:from>
    <xdr:ext cx="9441742" cy="43678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B28D92-A885-4C81-8268-91095F865317}"/>
            </a:ext>
          </a:extLst>
        </xdr:cNvPr>
        <xdr:cNvSpPr/>
      </xdr:nvSpPr>
      <xdr:spPr>
        <a:xfrm>
          <a:off x="515824" y="185619"/>
          <a:ext cx="9441742" cy="436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100" b="1">
              <a:effectLst/>
              <a:latin typeface="+mn-lt"/>
              <a:ea typeface="+mn-ea"/>
              <a:cs typeface="+mn-cs"/>
            </a:rPr>
            <a:t>Q - We need to send reminder SMS before the due date of EMI as per given matrix [SMS Matrix], please calculate the date on which we need to send SMS to the respective Customers on Risk behavior.</a:t>
          </a:r>
          <a:endParaRPr lang="en-US" sz="1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hul%20Bhelkade\Rahul_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v%20excel\New_Note%20to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Final%20File%20(1)%20vvvvv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noj%20Pandya\Final%20File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Tally%20And%20Excel%20files/Chandrabhushan_Advance_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xcel_Assign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Final%20File%20(1)%20(2)%20(3)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_Invoice"/>
      <sheetName val="Pivot_Tables"/>
      <sheetName val="Pivot_Report"/>
      <sheetName val="Database"/>
      <sheetName val="Functions"/>
      <sheetName val="Text_Function"/>
      <sheetName val="Logical_Functions"/>
      <sheetName val="bill"/>
      <sheetName val="Lookup Functions"/>
      <sheetName val="Sheet2"/>
      <sheetName val="Date Functions"/>
      <sheetName val="Date Functions (2)"/>
      <sheetName val="Salary_Report"/>
      <sheetName val="Shortcuts"/>
    </sheetNames>
    <sheetDataSet>
      <sheetData sheetId="0"/>
      <sheetData sheetId="1"/>
      <sheetData sheetId="2"/>
      <sheetData sheetId="3"/>
      <sheetData sheetId="4">
        <row r="2">
          <cell r="B2">
            <v>140000</v>
          </cell>
          <cell r="C2">
            <v>146000</v>
          </cell>
          <cell r="D2">
            <v>24000</v>
          </cell>
        </row>
        <row r="3">
          <cell r="B3">
            <v>114000</v>
          </cell>
          <cell r="C3">
            <v>39000</v>
          </cell>
          <cell r="D3">
            <v>59000</v>
          </cell>
        </row>
        <row r="4">
          <cell r="B4">
            <v>81000</v>
          </cell>
          <cell r="C4">
            <v>113000</v>
          </cell>
          <cell r="D4">
            <v>134000</v>
          </cell>
        </row>
        <row r="5">
          <cell r="B5">
            <v>136000</v>
          </cell>
          <cell r="C5">
            <v>140000</v>
          </cell>
          <cell r="D5">
            <v>103000</v>
          </cell>
        </row>
        <row r="6">
          <cell r="B6">
            <v>87000</v>
          </cell>
          <cell r="C6">
            <v>79000</v>
          </cell>
          <cell r="D6">
            <v>74000</v>
          </cell>
        </row>
        <row r="7">
          <cell r="B7">
            <v>46000</v>
          </cell>
          <cell r="C7">
            <v>148000</v>
          </cell>
          <cell r="D7">
            <v>139000</v>
          </cell>
        </row>
        <row r="8">
          <cell r="B8">
            <v>71000</v>
          </cell>
          <cell r="C8">
            <v>19000</v>
          </cell>
          <cell r="D8">
            <v>124000</v>
          </cell>
        </row>
        <row r="9">
          <cell r="B9">
            <v>18000</v>
          </cell>
          <cell r="C9">
            <v>35000</v>
          </cell>
          <cell r="D9">
            <v>128000</v>
          </cell>
        </row>
        <row r="10">
          <cell r="B10">
            <v>42000</v>
          </cell>
          <cell r="C10">
            <v>100000</v>
          </cell>
          <cell r="D10">
            <v>34000</v>
          </cell>
        </row>
      </sheetData>
      <sheetData sheetId="5"/>
      <sheetData sheetId="6"/>
      <sheetData sheetId="7"/>
      <sheetData sheetId="8">
        <row r="1">
          <cell r="L1" t="str">
            <v>Customer Name</v>
          </cell>
          <cell r="M1" t="str">
            <v>Jan</v>
          </cell>
          <cell r="N1" t="str">
            <v>Feb</v>
          </cell>
          <cell r="O1" t="str">
            <v>Mar</v>
          </cell>
        </row>
        <row r="2">
          <cell r="L2" t="str">
            <v>Andrew Allen</v>
          </cell>
          <cell r="M2">
            <v>7000</v>
          </cell>
          <cell r="N2">
            <v>8000</v>
          </cell>
          <cell r="O2">
            <v>15000</v>
          </cell>
        </row>
        <row r="3">
          <cell r="L3" t="str">
            <v>Brosina Hoffman</v>
          </cell>
          <cell r="M3">
            <v>5000</v>
          </cell>
          <cell r="N3">
            <v>3000</v>
          </cell>
          <cell r="O3">
            <v>10000</v>
          </cell>
        </row>
        <row r="4">
          <cell r="L4" t="str">
            <v>Claire Gute</v>
          </cell>
          <cell r="M4">
            <v>10000</v>
          </cell>
          <cell r="N4">
            <v>8000</v>
          </cell>
          <cell r="O4">
            <v>3000</v>
          </cell>
        </row>
        <row r="5">
          <cell r="L5" t="str">
            <v>Darrin Van Huff</v>
          </cell>
          <cell r="M5">
            <v>12000</v>
          </cell>
          <cell r="N5">
            <v>4000</v>
          </cell>
          <cell r="O5">
            <v>13000</v>
          </cell>
        </row>
        <row r="6">
          <cell r="L6" t="str">
            <v>Mayuri Kusnale</v>
          </cell>
          <cell r="M6">
            <v>11000</v>
          </cell>
          <cell r="N6">
            <v>10000</v>
          </cell>
          <cell r="O6">
            <v>9000</v>
          </cell>
        </row>
        <row r="7">
          <cell r="L7" t="str">
            <v>Harold Pawlan</v>
          </cell>
          <cell r="M7">
            <v>12000</v>
          </cell>
          <cell r="N7">
            <v>9000</v>
          </cell>
          <cell r="O7">
            <v>4000</v>
          </cell>
        </row>
        <row r="8">
          <cell r="L8" t="str">
            <v>Jahirul Sheikh</v>
          </cell>
          <cell r="M8">
            <v>8000</v>
          </cell>
          <cell r="N8">
            <v>4500</v>
          </cell>
          <cell r="O8">
            <v>13000</v>
          </cell>
        </row>
        <row r="9">
          <cell r="L9" t="str">
            <v>Rahul Belkade</v>
          </cell>
          <cell r="M9">
            <v>2000</v>
          </cell>
          <cell r="N9">
            <v>4000</v>
          </cell>
          <cell r="O9">
            <v>5000</v>
          </cell>
        </row>
        <row r="10">
          <cell r="L10" t="str">
            <v>Sean O'Donnell</v>
          </cell>
          <cell r="M10">
            <v>9000</v>
          </cell>
          <cell r="N10">
            <v>14000</v>
          </cell>
          <cell r="O10">
            <v>4000</v>
          </cell>
        </row>
        <row r="11">
          <cell r="L11" t="str">
            <v>Shreya Sethi</v>
          </cell>
          <cell r="M11">
            <v>3000</v>
          </cell>
          <cell r="N11">
            <v>15000</v>
          </cell>
          <cell r="O11">
            <v>3000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>
            <v>44898</v>
          </cell>
          <cell r="B2" t="str">
            <v>Keerti Sergienko</v>
          </cell>
          <cell r="C2" t="str">
            <v>West</v>
          </cell>
          <cell r="G2">
            <v>183.35</v>
          </cell>
        </row>
        <row r="3">
          <cell r="A3">
            <v>44906</v>
          </cell>
          <cell r="B3" t="str">
            <v>Jahirul Sheikh</v>
          </cell>
          <cell r="C3" t="str">
            <v>South</v>
          </cell>
          <cell r="G3">
            <v>7200</v>
          </cell>
        </row>
        <row r="4">
          <cell r="A4">
            <v>44905</v>
          </cell>
          <cell r="B4" t="str">
            <v>Laura Giussani</v>
          </cell>
          <cell r="C4" t="str">
            <v>East</v>
          </cell>
          <cell r="G4">
            <v>552</v>
          </cell>
        </row>
        <row r="5">
          <cell r="A5">
            <v>44922</v>
          </cell>
          <cell r="B5" t="str">
            <v>Keerti Sergienko</v>
          </cell>
          <cell r="C5" t="str">
            <v>West</v>
          </cell>
          <cell r="G5">
            <v>157.5</v>
          </cell>
        </row>
        <row r="6">
          <cell r="A6">
            <v>44907</v>
          </cell>
          <cell r="B6" t="str">
            <v>Keerti Sergienko</v>
          </cell>
          <cell r="C6" t="str">
            <v>Central</v>
          </cell>
          <cell r="G6">
            <v>2806</v>
          </cell>
        </row>
        <row r="7">
          <cell r="A7">
            <v>44901</v>
          </cell>
          <cell r="B7" t="str">
            <v>Dipti Poojari</v>
          </cell>
          <cell r="C7" t="str">
            <v>West</v>
          </cell>
          <cell r="G7">
            <v>34000</v>
          </cell>
        </row>
        <row r="8">
          <cell r="A8">
            <v>44902</v>
          </cell>
          <cell r="B8" t="str">
            <v>Asmita Sonawane</v>
          </cell>
          <cell r="C8" t="str">
            <v>Central</v>
          </cell>
          <cell r="G8">
            <v>10800</v>
          </cell>
        </row>
        <row r="9">
          <cell r="A9">
            <v>44905</v>
          </cell>
          <cell r="B9" t="str">
            <v>Rahul Belkade</v>
          </cell>
          <cell r="C9" t="str">
            <v>East</v>
          </cell>
          <cell r="G9">
            <v>18000</v>
          </cell>
        </row>
        <row r="10">
          <cell r="A10">
            <v>44899</v>
          </cell>
          <cell r="B10" t="str">
            <v>Andrew Cencini</v>
          </cell>
          <cell r="C10" t="str">
            <v>East</v>
          </cell>
          <cell r="G10">
            <v>3375</v>
          </cell>
        </row>
        <row r="11">
          <cell r="A11">
            <v>44899</v>
          </cell>
          <cell r="B11" t="str">
            <v>Rahul Belkade</v>
          </cell>
          <cell r="C11" t="str">
            <v>North</v>
          </cell>
          <cell r="G11">
            <v>2400</v>
          </cell>
        </row>
        <row r="12">
          <cell r="A12">
            <v>44899</v>
          </cell>
          <cell r="B12" t="str">
            <v>Andrew Cencini</v>
          </cell>
          <cell r="C12" t="str">
            <v>East</v>
          </cell>
          <cell r="G12">
            <v>2905</v>
          </cell>
        </row>
        <row r="13">
          <cell r="A13">
            <v>44905</v>
          </cell>
          <cell r="B13" t="str">
            <v xml:space="preserve">Laura Giussani </v>
          </cell>
          <cell r="C13" t="str">
            <v>East</v>
          </cell>
          <cell r="G13">
            <v>2100</v>
          </cell>
        </row>
        <row r="14">
          <cell r="A14">
            <v>44905</v>
          </cell>
          <cell r="B14" t="str">
            <v>Rahul Belkade</v>
          </cell>
          <cell r="C14" t="str">
            <v>North</v>
          </cell>
          <cell r="G14">
            <v>290.03000000000003</v>
          </cell>
        </row>
        <row r="15">
          <cell r="A15">
            <v>44899</v>
          </cell>
          <cell r="B15" t="str">
            <v>Mayuri kusnale</v>
          </cell>
          <cell r="C15" t="str">
            <v>East</v>
          </cell>
          <cell r="G15">
            <v>970</v>
          </cell>
        </row>
        <row r="16">
          <cell r="A16">
            <v>44922</v>
          </cell>
          <cell r="B16" t="str">
            <v>Keerti Sergienko</v>
          </cell>
          <cell r="C16" t="str">
            <v>West</v>
          </cell>
          <cell r="G16">
            <v>266</v>
          </cell>
        </row>
        <row r="17">
          <cell r="A17">
            <v>44907</v>
          </cell>
          <cell r="B17" t="str">
            <v>Keerti Sergienko</v>
          </cell>
          <cell r="C17" t="str">
            <v>West</v>
          </cell>
          <cell r="G17">
            <v>1746</v>
          </cell>
        </row>
        <row r="18">
          <cell r="A18">
            <v>44923</v>
          </cell>
          <cell r="B18" t="str">
            <v>Jahirul Sheikh</v>
          </cell>
          <cell r="C18" t="str">
            <v>South</v>
          </cell>
          <cell r="G18">
            <v>874</v>
          </cell>
        </row>
        <row r="19">
          <cell r="A19">
            <v>44923</v>
          </cell>
          <cell r="B19" t="str">
            <v>Anne Larsen</v>
          </cell>
          <cell r="C19" t="str">
            <v>South</v>
          </cell>
          <cell r="G19">
            <v>366.7</v>
          </cell>
        </row>
        <row r="20">
          <cell r="A20">
            <v>44923</v>
          </cell>
          <cell r="B20" t="str">
            <v>Keerti Sergienko</v>
          </cell>
          <cell r="C20" t="str">
            <v>South</v>
          </cell>
          <cell r="G20">
            <v>18400</v>
          </cell>
        </row>
        <row r="21">
          <cell r="A21">
            <v>44905</v>
          </cell>
          <cell r="B21" t="str">
            <v>Tarun Patil</v>
          </cell>
          <cell r="C21" t="str">
            <v>North</v>
          </cell>
          <cell r="G21">
            <v>290.03000000000003</v>
          </cell>
        </row>
        <row r="22">
          <cell r="A22">
            <v>44899</v>
          </cell>
          <cell r="B22" t="str">
            <v>Mayuri kusnale</v>
          </cell>
          <cell r="C22" t="str">
            <v>East</v>
          </cell>
          <cell r="G22">
            <v>970</v>
          </cell>
        </row>
        <row r="23">
          <cell r="A23">
            <v>44922</v>
          </cell>
          <cell r="B23" t="str">
            <v>Tejas Dandane</v>
          </cell>
          <cell r="C23" t="str">
            <v>West</v>
          </cell>
          <cell r="G23">
            <v>266</v>
          </cell>
        </row>
        <row r="24">
          <cell r="A24">
            <v>44907</v>
          </cell>
          <cell r="B24" t="str">
            <v>Keerti Sergienko</v>
          </cell>
          <cell r="C24" t="str">
            <v>West</v>
          </cell>
          <cell r="G24">
            <v>1746</v>
          </cell>
        </row>
        <row r="25">
          <cell r="A25">
            <v>44923</v>
          </cell>
          <cell r="B25" t="str">
            <v>Jahirul Sheikh</v>
          </cell>
          <cell r="C25" t="str">
            <v>South</v>
          </cell>
          <cell r="G25">
            <v>874</v>
          </cell>
        </row>
        <row r="26">
          <cell r="A26">
            <v>44923</v>
          </cell>
          <cell r="B26" t="str">
            <v>Anne Larsen</v>
          </cell>
          <cell r="C26" t="str">
            <v>South</v>
          </cell>
          <cell r="G26">
            <v>366.7</v>
          </cell>
        </row>
        <row r="27">
          <cell r="A27">
            <v>44923</v>
          </cell>
          <cell r="B27" t="str">
            <v>Jahirul Sheikh</v>
          </cell>
          <cell r="C27" t="str">
            <v>South</v>
          </cell>
          <cell r="G27">
            <v>18400</v>
          </cell>
        </row>
      </sheetData>
      <sheetData sheetId="11" refreshError="1"/>
      <sheetData sheetId="12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Sheet5"/>
      <sheetName val="Qtr -1 sales report"/>
      <sheetName val="Tax Invoice"/>
      <sheetName val="Salary report"/>
      <sheetName val="Sheet3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Sheet4"/>
      <sheetName val="Database_Functions"/>
      <sheetName val="lookups"/>
      <sheetName val="Data_tabs"/>
      <sheetName val="Q3"/>
      <sheetName val="FINANCIAL FUNCTIONS"/>
      <sheetName val="Index_Match"/>
      <sheetName val="Condt_Formatting."/>
      <sheetName val="Vlooku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Sheet5"/>
      <sheetName val="Qtr -1 sales report"/>
      <sheetName val="Tax Invoice"/>
      <sheetName val="Salary report"/>
      <sheetName val="Sheet3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Sheet4"/>
      <sheetName val="Database_Functions"/>
      <sheetName val="lookups"/>
      <sheetName val="Data_tabs"/>
      <sheetName val="Q3"/>
      <sheetName val="FINANCIAL FUNCTIONS"/>
      <sheetName val="Index_Match"/>
      <sheetName val="Condt_Formatting."/>
      <sheetName val="Vlooku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_cuts"/>
      <sheetName val="Tax_Invoice"/>
      <sheetName val="Slicer_not_working"/>
      <sheetName val="Data_Base"/>
      <sheetName val="Pivot_Table_Report"/>
      <sheetName val="Sheet7"/>
      <sheetName val="Sheet6"/>
      <sheetName val="Sheet2"/>
      <sheetName val="Sheet5"/>
      <sheetName val="Sparkline"/>
      <sheetName val="Defined_names"/>
      <sheetName val="Custom_View"/>
      <sheetName val="Function"/>
      <sheetName val="Salary_Sheet"/>
      <sheetName val="Logical_Function"/>
      <sheetName val="Income_tax"/>
      <sheetName val="Text_Fuction"/>
      <sheetName val="Mathematical_Functions"/>
      <sheetName val="Practice of Mathematical functi"/>
      <sheetName val="Date_Functions"/>
      <sheetName val="Practice of Date Func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F9">
            <v>44607</v>
          </cell>
        </row>
        <row r="10">
          <cell r="F10">
            <v>44567</v>
          </cell>
        </row>
        <row r="11">
          <cell r="F11">
            <v>44587</v>
          </cell>
        </row>
        <row r="12">
          <cell r="F12">
            <v>44582</v>
          </cell>
        </row>
        <row r="13">
          <cell r="F13">
            <v>44578</v>
          </cell>
        </row>
        <row r="19">
          <cell r="C19">
            <v>44592</v>
          </cell>
        </row>
      </sheetData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Invoice"/>
      <sheetName val="Salary report"/>
      <sheetName val="Qtr -1 sales report"/>
      <sheetName val="text function exampls"/>
      <sheetName val="Income Tax Calculations"/>
      <sheetName val="pivot database"/>
      <sheetName val="pivot report"/>
      <sheetName val="Mathematical Functions"/>
      <sheetName val="FINANCIAL FUNCTIONS"/>
      <sheetName val="CONDITIONAL FORMATTING"/>
      <sheetName val="GST SUMMARY"/>
      <sheetName val="AJAY ANAND (YOUTUBE)"/>
      <sheetName val="TEXT FUNCTIONS"/>
      <sheetName val="LEFT - MID - RIGHT"/>
      <sheetName val="DATE_&amp;_TIME (FUNCTION)"/>
      <sheetName val="lookups"/>
      <sheetName val="Sheet2"/>
      <sheetName val="pivot database (2)"/>
      <sheetName val="Sheet1"/>
      <sheetName val="College_book"/>
      <sheetName val="SOLVER"/>
      <sheetName val="INTERVIEW_CRACKERS"/>
      <sheetName val="DASHBOARD"/>
      <sheetName val="ARRAY FUNCTION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 t="str">
            <v>SACHIN TENDULKAR</v>
          </cell>
        </row>
        <row r="22">
          <cell r="B22" t="str">
            <v>ESHA DEOL</v>
          </cell>
        </row>
        <row r="23">
          <cell r="B23" t="str">
            <v>RAHUL DRAVID</v>
          </cell>
        </row>
        <row r="24">
          <cell r="B24" t="str">
            <v>MS DHONI</v>
          </cell>
        </row>
        <row r="25">
          <cell r="B25" t="str">
            <v>RANVEER KAPOOR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MONTH</v>
          </cell>
          <cell r="B1" t="str">
            <v>BRANCH</v>
          </cell>
          <cell r="C1" t="str">
            <v>EXECUTIVE</v>
          </cell>
          <cell r="D1" t="str">
            <v>SALES</v>
          </cell>
        </row>
        <row r="2">
          <cell r="A2" t="str">
            <v>JAN</v>
          </cell>
          <cell r="B2" t="str">
            <v>MALAD</v>
          </cell>
          <cell r="C2" t="str">
            <v>JAY</v>
          </cell>
          <cell r="D2">
            <v>79000</v>
          </cell>
        </row>
        <row r="3">
          <cell r="A3" t="str">
            <v>JAN</v>
          </cell>
          <cell r="B3" t="str">
            <v>MALAD</v>
          </cell>
          <cell r="C3" t="str">
            <v>VEERU</v>
          </cell>
          <cell r="D3">
            <v>20600</v>
          </cell>
        </row>
        <row r="4">
          <cell r="A4" t="str">
            <v>JAN</v>
          </cell>
          <cell r="B4" t="str">
            <v>FORT</v>
          </cell>
          <cell r="C4" t="str">
            <v>SEETA</v>
          </cell>
          <cell r="D4">
            <v>74300</v>
          </cell>
        </row>
        <row r="5">
          <cell r="A5" t="str">
            <v>JAN</v>
          </cell>
          <cell r="B5" t="str">
            <v>FORT</v>
          </cell>
          <cell r="C5" t="str">
            <v>GEETA</v>
          </cell>
          <cell r="D5">
            <v>46300</v>
          </cell>
        </row>
        <row r="6">
          <cell r="A6" t="str">
            <v>JAN</v>
          </cell>
          <cell r="B6" t="str">
            <v>VIRAR</v>
          </cell>
          <cell r="C6" t="str">
            <v>RAM</v>
          </cell>
          <cell r="D6">
            <v>67100</v>
          </cell>
        </row>
        <row r="7">
          <cell r="A7" t="str">
            <v>JAN</v>
          </cell>
          <cell r="B7" t="str">
            <v>VIRAR</v>
          </cell>
          <cell r="C7" t="str">
            <v>SHYAM</v>
          </cell>
          <cell r="D7">
            <v>27800</v>
          </cell>
        </row>
        <row r="8">
          <cell r="A8" t="str">
            <v>FEB</v>
          </cell>
          <cell r="B8" t="str">
            <v>MALAD</v>
          </cell>
          <cell r="C8" t="str">
            <v>RAM</v>
          </cell>
          <cell r="D8">
            <v>36300</v>
          </cell>
        </row>
        <row r="9">
          <cell r="A9" t="str">
            <v>FEB</v>
          </cell>
          <cell r="B9" t="str">
            <v>MALAD</v>
          </cell>
          <cell r="C9" t="str">
            <v>SHYAM</v>
          </cell>
          <cell r="D9">
            <v>54600</v>
          </cell>
        </row>
        <row r="10">
          <cell r="A10" t="str">
            <v>FEB</v>
          </cell>
          <cell r="B10" t="str">
            <v>FORT</v>
          </cell>
          <cell r="C10" t="str">
            <v>SHYAM</v>
          </cell>
          <cell r="D10">
            <v>21600</v>
          </cell>
        </row>
        <row r="11">
          <cell r="A11" t="str">
            <v>FEB</v>
          </cell>
          <cell r="B11" t="str">
            <v>FORT</v>
          </cell>
          <cell r="C11" t="str">
            <v>JAY</v>
          </cell>
          <cell r="D11">
            <v>25800</v>
          </cell>
        </row>
        <row r="12">
          <cell r="A12" t="str">
            <v>FEB</v>
          </cell>
          <cell r="B12" t="str">
            <v>VIRAR</v>
          </cell>
          <cell r="C12" t="str">
            <v>JAY</v>
          </cell>
          <cell r="D12">
            <v>52900</v>
          </cell>
        </row>
        <row r="13">
          <cell r="A13" t="str">
            <v>FEB</v>
          </cell>
          <cell r="B13" t="str">
            <v>VIRAR</v>
          </cell>
          <cell r="C13" t="str">
            <v>VEERU</v>
          </cell>
          <cell r="D13">
            <v>93700</v>
          </cell>
        </row>
        <row r="14">
          <cell r="A14" t="str">
            <v>MAR</v>
          </cell>
          <cell r="B14" t="str">
            <v>MALAD</v>
          </cell>
          <cell r="C14" t="str">
            <v>SEETA</v>
          </cell>
          <cell r="D14">
            <v>77100</v>
          </cell>
        </row>
        <row r="15">
          <cell r="A15" t="str">
            <v>MAR</v>
          </cell>
          <cell r="B15" t="str">
            <v>MALAD</v>
          </cell>
          <cell r="C15" t="str">
            <v>JAY</v>
          </cell>
          <cell r="D15">
            <v>52600</v>
          </cell>
        </row>
        <row r="16">
          <cell r="A16" t="str">
            <v>MAR</v>
          </cell>
          <cell r="B16" t="str">
            <v>FORT</v>
          </cell>
          <cell r="C16" t="str">
            <v>SEETA</v>
          </cell>
          <cell r="D16">
            <v>41300</v>
          </cell>
        </row>
        <row r="17">
          <cell r="A17" t="str">
            <v>MAR</v>
          </cell>
          <cell r="B17" t="str">
            <v>FORT</v>
          </cell>
          <cell r="C17" t="str">
            <v>JAHIRUL</v>
          </cell>
          <cell r="D17">
            <v>28300</v>
          </cell>
        </row>
        <row r="18">
          <cell r="A18" t="str">
            <v>MAR</v>
          </cell>
          <cell r="B18" t="str">
            <v>VIRAR</v>
          </cell>
          <cell r="C18" t="str">
            <v>JAHIRUL</v>
          </cell>
          <cell r="D18">
            <v>32400</v>
          </cell>
        </row>
        <row r="19">
          <cell r="A19" t="str">
            <v>MAR</v>
          </cell>
          <cell r="B19" t="str">
            <v>VIRAR</v>
          </cell>
          <cell r="C19" t="str">
            <v>JAHIRUL</v>
          </cell>
          <cell r="D19">
            <v>63500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New-pivot"/>
      <sheetName val="Top_20 Customers"/>
      <sheetName val="top 5 sub-categories"/>
      <sheetName val="Product_Sales_Tables"/>
      <sheetName val="Mathematical_Function"/>
      <sheetName val="Maths_Funtions"/>
      <sheetName val="Practice - Mathmatical fn"/>
      <sheetName val="Macro1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">
          <cell r="D7" t="str">
            <v>BL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9">
          <cell r="C19" t="str">
            <v>845-04-3962</v>
          </cell>
        </row>
        <row r="20">
          <cell r="C20" t="str">
            <v>345-28-4935</v>
          </cell>
        </row>
        <row r="21">
          <cell r="C21" t="str">
            <v>503-53-8350</v>
          </cell>
        </row>
        <row r="22">
          <cell r="C22" t="str">
            <v>858-39-7967</v>
          </cell>
        </row>
        <row r="23">
          <cell r="C23" t="str">
            <v>245-18-5890</v>
          </cell>
        </row>
        <row r="24">
          <cell r="C24" t="str">
            <v>873-45-8675</v>
          </cell>
        </row>
        <row r="25">
          <cell r="C25" t="str">
            <v>190-08-3679</v>
          </cell>
        </row>
        <row r="26">
          <cell r="C26" t="str">
            <v>352-36-9553</v>
          </cell>
        </row>
        <row r="27">
          <cell r="C27" t="str">
            <v>645-74-0451</v>
          </cell>
        </row>
        <row r="28">
          <cell r="C28" t="str">
            <v>558-53-1475</v>
          </cell>
        </row>
        <row r="29">
          <cell r="C29" t="str">
            <v>129-42-6148</v>
          </cell>
        </row>
        <row r="30">
          <cell r="C30" t="str">
            <v>796-50-4767</v>
          </cell>
        </row>
        <row r="31">
          <cell r="C31" t="str">
            <v>266-48-1339</v>
          </cell>
        </row>
        <row r="32">
          <cell r="C32" t="str">
            <v>663-00-3285</v>
          </cell>
        </row>
      </sheetData>
      <sheetData sheetId="27">
        <row r="2">
          <cell r="A2" t="str">
            <v>Salesperson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48"/>
  <sheetViews>
    <sheetView tabSelected="1" topLeftCell="B6" zoomScale="85" zoomScaleNormal="100" workbookViewId="0">
      <selection activeCell="H5" sqref="H5"/>
    </sheetView>
  </sheetViews>
  <sheetFormatPr defaultRowHeight="15"/>
  <cols>
    <col min="2" max="2" width="74.28515625" bestFit="1" customWidth="1"/>
    <col min="3" max="3" width="9.5703125" bestFit="1" customWidth="1"/>
    <col min="4" max="4" width="20" bestFit="1" customWidth="1"/>
    <col min="5" max="5" width="9.42578125" bestFit="1" customWidth="1"/>
    <col min="6" max="6" width="11.7109375" bestFit="1" customWidth="1"/>
    <col min="7" max="7" width="14.28515625" bestFit="1" customWidth="1"/>
    <col min="8" max="8" width="9.7109375" customWidth="1"/>
    <col min="9" max="9" width="42.5703125" bestFit="1" customWidth="1"/>
    <col min="10" max="10" width="31.7109375" bestFit="1" customWidth="1"/>
    <col min="11" max="11" width="15.85546875" bestFit="1" customWidth="1"/>
    <col min="12" max="13" width="17.42578125" bestFit="1" customWidth="1"/>
    <col min="14" max="14" width="8.7109375" bestFit="1" customWidth="1"/>
    <col min="15" max="15" width="8" customWidth="1"/>
    <col min="16" max="16" width="12.28515625" customWidth="1"/>
    <col min="17" max="17" width="27.28515625" bestFit="1" customWidth="1"/>
    <col min="18" max="18" width="28.140625" bestFit="1" customWidth="1"/>
    <col min="19" max="20" width="10.28515625" bestFit="1" customWidth="1"/>
    <col min="22" max="22" width="14" bestFit="1" customWidth="1"/>
    <col min="23" max="23" width="14.42578125" bestFit="1" customWidth="1"/>
  </cols>
  <sheetData>
    <row r="1" spans="2:22">
      <c r="B1" s="44" t="s">
        <v>136</v>
      </c>
      <c r="C1" s="44" t="s">
        <v>141</v>
      </c>
      <c r="E1" t="s">
        <v>143</v>
      </c>
      <c r="P1" t="s">
        <v>6</v>
      </c>
      <c r="Q1" t="s">
        <v>111</v>
      </c>
    </row>
    <row r="2" spans="2:22">
      <c r="B2" t="s">
        <v>137</v>
      </c>
      <c r="C2" t="s">
        <v>138</v>
      </c>
      <c r="D2" t="s">
        <v>142</v>
      </c>
      <c r="E2" t="s">
        <v>144</v>
      </c>
    </row>
    <row r="3" spans="2:22">
      <c r="F3" s="46" t="s">
        <v>10</v>
      </c>
      <c r="G3" s="46" t="s">
        <v>10</v>
      </c>
      <c r="H3" s="46" t="s">
        <v>10</v>
      </c>
      <c r="I3" s="46" t="s">
        <v>10</v>
      </c>
      <c r="J3" s="46" t="s">
        <v>10</v>
      </c>
      <c r="K3" s="46" t="s">
        <v>10</v>
      </c>
      <c r="L3" s="46" t="s">
        <v>16</v>
      </c>
      <c r="M3" s="46" t="s">
        <v>21</v>
      </c>
    </row>
    <row r="4" spans="2:2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145</v>
      </c>
      <c r="J4" s="1" t="s">
        <v>149</v>
      </c>
      <c r="K4" s="1" t="s">
        <v>150</v>
      </c>
      <c r="L4" s="1" t="s">
        <v>152</v>
      </c>
      <c r="M4" s="1" t="s">
        <v>152</v>
      </c>
      <c r="P4" s="73" t="s">
        <v>5</v>
      </c>
      <c r="Q4" s="74"/>
      <c r="R4" s="74"/>
      <c r="S4" s="75"/>
      <c r="U4" s="72" t="s">
        <v>139</v>
      </c>
      <c r="V4" s="72"/>
    </row>
    <row r="5" spans="2:22">
      <c r="B5" s="3" t="s">
        <v>7</v>
      </c>
      <c r="C5" s="4" t="s">
        <v>8</v>
      </c>
      <c r="D5" s="3" t="s">
        <v>9</v>
      </c>
      <c r="E5" s="5">
        <v>15500</v>
      </c>
      <c r="F5" s="4" t="str">
        <f t="shared" ref="F5:F14" si="0">IF(Salary&gt;=15000,"YES","NO")</f>
        <v>YES</v>
      </c>
      <c r="G5" s="3" t="str">
        <f t="shared" ref="G5:G14" si="1">IF(Salary&gt;=15000,"1000","0")</f>
        <v>1000</v>
      </c>
      <c r="H5" s="6">
        <f t="shared" ref="H5:H14" si="2">IF(Salary&gt;=15000,Salary*10%,"0")</f>
        <v>1550</v>
      </c>
      <c r="I5" s="34">
        <f t="shared" ref="I5:I14" si="3">IF(Salary&gt;=15000,Salary+H5,"0")</f>
        <v>17050</v>
      </c>
      <c r="J5" s="4" t="str">
        <f>IF(D5="HR",B5,"")</f>
        <v/>
      </c>
      <c r="K5" s="4" t="str">
        <f>IF(D5&lt;&gt;"HR",B5,"")</f>
        <v>Jan Kotas</v>
      </c>
      <c r="L5" s="4" t="str">
        <f t="shared" ref="L5:L14" si="4">IF(AND(Branch="Borivali",Salary&gt;=15000),Employee_Names,"")</f>
        <v/>
      </c>
      <c r="M5" s="4" t="str">
        <f t="shared" ref="M5:M14" si="5">IF(OR(Branch="Borivali",Salary&gt;=15000),Employee_Names,"")</f>
        <v>Jan Kotas</v>
      </c>
      <c r="P5" s="3" t="s">
        <v>10</v>
      </c>
      <c r="Q5" s="3" t="s">
        <v>11</v>
      </c>
      <c r="R5" s="3" t="b">
        <v>1</v>
      </c>
      <c r="S5" s="3" t="b">
        <v>0</v>
      </c>
      <c r="U5" s="71" t="s">
        <v>113</v>
      </c>
      <c r="V5" s="71"/>
    </row>
    <row r="6" spans="2:22">
      <c r="B6" s="3" t="s">
        <v>13</v>
      </c>
      <c r="C6" s="4" t="s">
        <v>14</v>
      </c>
      <c r="D6" s="3" t="s">
        <v>15</v>
      </c>
      <c r="E6" s="5">
        <v>25000</v>
      </c>
      <c r="F6" s="4" t="str">
        <f t="shared" si="0"/>
        <v>YES</v>
      </c>
      <c r="G6" s="65" t="str">
        <f t="shared" si="1"/>
        <v>1000</v>
      </c>
      <c r="H6" s="6">
        <f t="shared" si="2"/>
        <v>2500</v>
      </c>
      <c r="I6" s="34">
        <f t="shared" si="3"/>
        <v>27500</v>
      </c>
      <c r="J6" s="4" t="str">
        <f t="shared" ref="J6:J14" si="6">IF(D6="HR",B6,"")</f>
        <v/>
      </c>
      <c r="K6" s="4" t="str">
        <f t="shared" ref="K6:K14" si="7">IF(D6&lt;&gt;"HR",B6,"")</f>
        <v>Andrew Cencini</v>
      </c>
      <c r="L6" s="4" t="str">
        <f t="shared" si="4"/>
        <v/>
      </c>
      <c r="M6" s="4" t="str">
        <f t="shared" si="5"/>
        <v>Andrew Cencini</v>
      </c>
      <c r="P6" s="3" t="s">
        <v>16</v>
      </c>
      <c r="Q6" s="3" t="s">
        <v>17</v>
      </c>
      <c r="R6" s="3" t="s">
        <v>18</v>
      </c>
      <c r="S6" s="3"/>
    </row>
    <row r="7" spans="2:22">
      <c r="B7" s="3" t="s">
        <v>19</v>
      </c>
      <c r="C7" s="4" t="s">
        <v>8</v>
      </c>
      <c r="D7" s="3" t="s">
        <v>20</v>
      </c>
      <c r="E7" s="5">
        <v>12000</v>
      </c>
      <c r="F7" s="4" t="str">
        <f t="shared" si="0"/>
        <v>NO</v>
      </c>
      <c r="G7" s="65" t="str">
        <f t="shared" si="1"/>
        <v>0</v>
      </c>
      <c r="H7" s="6" t="str">
        <f t="shared" si="2"/>
        <v>0</v>
      </c>
      <c r="I7" s="34" t="str">
        <f t="shared" si="3"/>
        <v>0</v>
      </c>
      <c r="J7" s="4" t="str">
        <f t="shared" si="6"/>
        <v>Mariya Sergienko</v>
      </c>
      <c r="K7" s="4" t="str">
        <f t="shared" si="7"/>
        <v/>
      </c>
      <c r="L7" s="4" t="str">
        <f t="shared" si="4"/>
        <v/>
      </c>
      <c r="M7" s="4" t="str">
        <f t="shared" si="5"/>
        <v/>
      </c>
      <c r="P7" s="3" t="s">
        <v>21</v>
      </c>
      <c r="Q7" s="3" t="s">
        <v>17</v>
      </c>
      <c r="R7" s="3" t="s">
        <v>22</v>
      </c>
      <c r="S7" s="3"/>
    </row>
    <row r="8" spans="2:22">
      <c r="B8" s="3" t="s">
        <v>23</v>
      </c>
      <c r="C8" s="4" t="s">
        <v>24</v>
      </c>
      <c r="D8" s="3" t="s">
        <v>25</v>
      </c>
      <c r="E8" s="5">
        <v>30000</v>
      </c>
      <c r="F8" s="4" t="str">
        <f t="shared" si="0"/>
        <v>YES</v>
      </c>
      <c r="G8" s="65" t="str">
        <f t="shared" si="1"/>
        <v>1000</v>
      </c>
      <c r="H8" s="6">
        <f t="shared" si="2"/>
        <v>3000</v>
      </c>
      <c r="I8" s="34">
        <f t="shared" si="3"/>
        <v>33000</v>
      </c>
      <c r="J8" s="4" t="str">
        <f t="shared" si="6"/>
        <v/>
      </c>
      <c r="K8" s="4" t="str">
        <f t="shared" si="7"/>
        <v>Anne Larsen</v>
      </c>
      <c r="L8" s="4" t="str">
        <f t="shared" si="4"/>
        <v>Anne Larsen</v>
      </c>
      <c r="M8" s="4" t="str">
        <f t="shared" si="5"/>
        <v>Anne Larsen</v>
      </c>
    </row>
    <row r="9" spans="2:22">
      <c r="B9" s="3" t="s">
        <v>26</v>
      </c>
      <c r="C9" s="30" t="s">
        <v>108</v>
      </c>
      <c r="D9" s="3" t="s">
        <v>15</v>
      </c>
      <c r="E9" s="5">
        <v>15000</v>
      </c>
      <c r="F9" s="4" t="str">
        <f t="shared" si="0"/>
        <v>YES</v>
      </c>
      <c r="G9" s="65" t="str">
        <f t="shared" si="1"/>
        <v>1000</v>
      </c>
      <c r="H9" s="6">
        <f t="shared" si="2"/>
        <v>1500</v>
      </c>
      <c r="I9" s="34">
        <f t="shared" si="3"/>
        <v>16500</v>
      </c>
      <c r="J9" s="4" t="str">
        <f t="shared" si="6"/>
        <v/>
      </c>
      <c r="K9" s="4" t="str">
        <f t="shared" si="7"/>
        <v>Michael Neipper</v>
      </c>
      <c r="L9" s="4" t="str">
        <f t="shared" si="4"/>
        <v/>
      </c>
      <c r="M9" s="4" t="str">
        <f t="shared" si="5"/>
        <v>Michael Neipper</v>
      </c>
      <c r="P9" s="72" t="s">
        <v>27</v>
      </c>
      <c r="Q9" s="72"/>
      <c r="R9" s="3" t="s">
        <v>146</v>
      </c>
    </row>
    <row r="10" spans="2:22">
      <c r="B10" s="3" t="s">
        <v>30</v>
      </c>
      <c r="C10" s="4" t="s">
        <v>24</v>
      </c>
      <c r="D10" s="3" t="s">
        <v>20</v>
      </c>
      <c r="E10" s="5">
        <v>25000</v>
      </c>
      <c r="F10" s="4" t="str">
        <f t="shared" si="0"/>
        <v>YES</v>
      </c>
      <c r="G10" s="65" t="str">
        <f t="shared" si="1"/>
        <v>1000</v>
      </c>
      <c r="H10" s="6">
        <f t="shared" si="2"/>
        <v>2500</v>
      </c>
      <c r="I10" s="34">
        <f t="shared" si="3"/>
        <v>27500</v>
      </c>
      <c r="J10" s="4" t="str">
        <f t="shared" si="6"/>
        <v>Jahirul Sheikh</v>
      </c>
      <c r="K10" s="4" t="str">
        <f t="shared" si="7"/>
        <v/>
      </c>
      <c r="L10" s="4" t="str">
        <f t="shared" si="4"/>
        <v>Jahirul Sheikh</v>
      </c>
      <c r="M10" s="4" t="str">
        <f t="shared" si="5"/>
        <v>Jahirul Sheikh</v>
      </c>
      <c r="P10" s="71" t="s">
        <v>32</v>
      </c>
      <c r="Q10" s="71"/>
      <c r="R10" s="3" t="s">
        <v>147</v>
      </c>
    </row>
    <row r="11" spans="2:22">
      <c r="B11" s="3" t="s">
        <v>33</v>
      </c>
      <c r="C11" s="4" t="s">
        <v>14</v>
      </c>
      <c r="D11" s="3" t="s">
        <v>9</v>
      </c>
      <c r="E11" s="5">
        <v>18000</v>
      </c>
      <c r="F11" s="4" t="str">
        <f t="shared" si="0"/>
        <v>YES</v>
      </c>
      <c r="G11" s="65" t="str">
        <f t="shared" si="1"/>
        <v>1000</v>
      </c>
      <c r="H11" s="6">
        <f t="shared" si="2"/>
        <v>1800</v>
      </c>
      <c r="I11" s="34">
        <f t="shared" si="3"/>
        <v>19800</v>
      </c>
      <c r="J11" s="4" t="str">
        <f t="shared" si="6"/>
        <v/>
      </c>
      <c r="K11" s="4" t="str">
        <f t="shared" si="7"/>
        <v>Nancy Freehafer</v>
      </c>
      <c r="L11" s="4" t="str">
        <f t="shared" si="4"/>
        <v/>
      </c>
      <c r="M11" s="4" t="str">
        <f t="shared" si="5"/>
        <v>Nancy Freehafer</v>
      </c>
      <c r="P11" s="71" t="s">
        <v>34</v>
      </c>
      <c r="Q11" s="71"/>
      <c r="R11" s="3" t="s">
        <v>147</v>
      </c>
    </row>
    <row r="12" spans="2:22">
      <c r="B12" s="3" t="s">
        <v>35</v>
      </c>
      <c r="C12" s="4" t="s">
        <v>8</v>
      </c>
      <c r="D12" s="3" t="s">
        <v>20</v>
      </c>
      <c r="E12" s="5">
        <v>50000</v>
      </c>
      <c r="F12" s="4" t="str">
        <f t="shared" si="0"/>
        <v>YES</v>
      </c>
      <c r="G12" s="65" t="str">
        <f t="shared" si="1"/>
        <v>1000</v>
      </c>
      <c r="H12" s="6">
        <f t="shared" si="2"/>
        <v>5000</v>
      </c>
      <c r="I12" s="34">
        <f t="shared" si="3"/>
        <v>55000</v>
      </c>
      <c r="J12" s="4" t="str">
        <f t="shared" si="6"/>
        <v>Chandrabhushan</v>
      </c>
      <c r="K12" s="4" t="str">
        <f t="shared" si="7"/>
        <v/>
      </c>
      <c r="L12" s="4" t="str">
        <f t="shared" si="4"/>
        <v/>
      </c>
      <c r="M12" s="4" t="str">
        <f t="shared" si="5"/>
        <v>Chandrabhushan</v>
      </c>
      <c r="P12" s="76" t="s">
        <v>36</v>
      </c>
      <c r="Q12" s="76"/>
      <c r="R12" s="3" t="s">
        <v>148</v>
      </c>
    </row>
    <row r="13" spans="2:22">
      <c r="B13" s="3" t="s">
        <v>37</v>
      </c>
      <c r="C13" s="4" t="s">
        <v>24</v>
      </c>
      <c r="D13" s="3" t="s">
        <v>151</v>
      </c>
      <c r="E13" s="5">
        <v>20000</v>
      </c>
      <c r="F13" s="4" t="str">
        <f t="shared" si="0"/>
        <v>YES</v>
      </c>
      <c r="G13" s="65" t="str">
        <f t="shared" si="1"/>
        <v>1000</v>
      </c>
      <c r="H13" s="6">
        <f t="shared" si="2"/>
        <v>2000</v>
      </c>
      <c r="I13" s="34">
        <f t="shared" si="3"/>
        <v>22000</v>
      </c>
      <c r="J13" s="4" t="str">
        <f t="shared" si="6"/>
        <v>Robert Zare</v>
      </c>
      <c r="K13" s="4" t="str">
        <f t="shared" si="7"/>
        <v/>
      </c>
      <c r="L13" s="4" t="str">
        <f t="shared" si="4"/>
        <v>Robert Zare</v>
      </c>
      <c r="M13" s="4" t="str">
        <f t="shared" si="5"/>
        <v>Robert Zare</v>
      </c>
      <c r="P13" s="71" t="s">
        <v>38</v>
      </c>
      <c r="Q13" s="71"/>
      <c r="R13" s="3" t="s">
        <v>148</v>
      </c>
    </row>
    <row r="14" spans="2:22">
      <c r="B14" s="3" t="s">
        <v>39</v>
      </c>
      <c r="C14" s="4" t="s">
        <v>40</v>
      </c>
      <c r="D14" s="3" t="s">
        <v>20</v>
      </c>
      <c r="E14" s="5">
        <v>35000</v>
      </c>
      <c r="F14" s="4" t="str">
        <f t="shared" si="0"/>
        <v>YES</v>
      </c>
      <c r="G14" s="65" t="str">
        <f t="shared" si="1"/>
        <v>1000</v>
      </c>
      <c r="H14" s="6">
        <f t="shared" si="2"/>
        <v>3500</v>
      </c>
      <c r="I14" s="34">
        <f t="shared" si="3"/>
        <v>38500</v>
      </c>
      <c r="J14" s="4" t="str">
        <f t="shared" si="6"/>
        <v>Laura Giussani</v>
      </c>
      <c r="K14" s="4" t="str">
        <f t="shared" si="7"/>
        <v/>
      </c>
      <c r="L14" s="4" t="str">
        <f t="shared" si="4"/>
        <v/>
      </c>
      <c r="M14" s="4" t="str">
        <f t="shared" si="5"/>
        <v>Laura Giussani</v>
      </c>
      <c r="P14" s="71" t="s">
        <v>41</v>
      </c>
      <c r="Q14" s="71"/>
      <c r="R14" s="3" t="s">
        <v>147</v>
      </c>
    </row>
    <row r="15" spans="2:22">
      <c r="P15" s="71" t="s">
        <v>42</v>
      </c>
      <c r="Q15" s="71"/>
      <c r="R15" s="3" t="s">
        <v>147</v>
      </c>
      <c r="S15" s="29"/>
      <c r="T15" s="29"/>
    </row>
    <row r="16" spans="2:22">
      <c r="I16" s="45"/>
    </row>
    <row r="17" spans="2:19">
      <c r="I17" s="45"/>
    </row>
    <row r="18" spans="2:19">
      <c r="I18" s="45"/>
    </row>
    <row r="19" spans="2:19">
      <c r="I19" s="45"/>
    </row>
    <row r="20" spans="2:19">
      <c r="I20" s="45"/>
    </row>
    <row r="21" spans="2:19">
      <c r="I21" s="45"/>
      <c r="J21" s="45"/>
    </row>
    <row r="22" spans="2:19">
      <c r="B22" s="2" t="s">
        <v>54</v>
      </c>
      <c r="I22" t="s">
        <v>160</v>
      </c>
      <c r="S22" t="s">
        <v>44</v>
      </c>
    </row>
    <row r="23" spans="2:19">
      <c r="B23" s="2"/>
    </row>
    <row r="24" spans="2:19">
      <c r="B24" t="s">
        <v>61</v>
      </c>
      <c r="E24" s="13"/>
      <c r="J24" t="s">
        <v>156</v>
      </c>
      <c r="S24" t="s">
        <v>140</v>
      </c>
    </row>
    <row r="25" spans="2:19">
      <c r="B25" s="69" t="s">
        <v>49</v>
      </c>
      <c r="C25" s="66" t="s">
        <v>50</v>
      </c>
      <c r="D25" s="67"/>
      <c r="E25" s="68"/>
      <c r="F25" s="7" t="s">
        <v>51</v>
      </c>
      <c r="G25" s="8" t="s">
        <v>52</v>
      </c>
      <c r="H25" s="9" t="s">
        <v>53</v>
      </c>
      <c r="I25" s="19" t="s">
        <v>155</v>
      </c>
      <c r="J25" s="3" t="s">
        <v>158</v>
      </c>
    </row>
    <row r="26" spans="2:19">
      <c r="B26" s="70"/>
      <c r="C26" s="10" t="s">
        <v>55</v>
      </c>
      <c r="D26" s="10" t="s">
        <v>56</v>
      </c>
      <c r="E26" s="10" t="s">
        <v>57</v>
      </c>
      <c r="F26" s="3" t="s">
        <v>58</v>
      </c>
      <c r="G26" s="11" t="s">
        <v>59</v>
      </c>
      <c r="H26" s="12" t="s">
        <v>60</v>
      </c>
      <c r="I26" s="6" t="s">
        <v>67</v>
      </c>
      <c r="J26" s="12" t="s">
        <v>157</v>
      </c>
      <c r="K26" s="12" t="s">
        <v>159</v>
      </c>
      <c r="L26" s="2"/>
      <c r="M26" s="2"/>
      <c r="N26" s="2"/>
    </row>
    <row r="27" spans="2:19">
      <c r="B27" s="3" t="s">
        <v>7</v>
      </c>
      <c r="C27" s="3">
        <v>43</v>
      </c>
      <c r="D27" s="3">
        <v>55</v>
      </c>
      <c r="E27" s="3">
        <v>80</v>
      </c>
      <c r="F27" s="3">
        <f>SUM(C27,D27,E27)</f>
        <v>178</v>
      </c>
      <c r="G27" s="14">
        <f>AVERAGE(C27,D27,E27)</f>
        <v>59.333333333333336</v>
      </c>
      <c r="H27" s="4" t="str">
        <f>IF(AND(C27&gt;=35,D27&gt;=35,E27&gt;=35),"PASS","FAIL")</f>
        <v>PASS</v>
      </c>
      <c r="I27" s="4" t="str">
        <f>IF(G27&gt;=85,"A",IF(G27&gt;=75,"B",IF(G27&gt;=60,"C",IF(G27&gt;=45,"D",IF(G27&gt;=35,"E","F")))))</f>
        <v>D</v>
      </c>
      <c r="J27" s="4" t="str">
        <f>_xlfn.IFS(G27&gt;=85,"A",G27&gt;=75,"B",G27&gt;=60,"C",G27&gt;=45,"D",G27&gt;=35,"E",G27&gt;=0,"F")</f>
        <v>D</v>
      </c>
      <c r="K27" s="4" t="s">
        <v>160</v>
      </c>
      <c r="L27" s="32"/>
      <c r="M27" s="32"/>
      <c r="N27" s="32"/>
    </row>
    <row r="28" spans="2:19">
      <c r="B28" s="3" t="s">
        <v>13</v>
      </c>
      <c r="C28" s="3">
        <v>78</v>
      </c>
      <c r="D28" s="3">
        <v>36</v>
      </c>
      <c r="E28" s="3">
        <v>83</v>
      </c>
      <c r="F28" s="65">
        <f t="shared" ref="F28:F36" si="8">SUM(C28,D28,E28)</f>
        <v>197</v>
      </c>
      <c r="G28" s="14">
        <f t="shared" ref="G28:G36" si="9">AVERAGE(C28,D28,E28)</f>
        <v>65.666666666666671</v>
      </c>
      <c r="H28" s="4" t="str">
        <f t="shared" ref="H28:H36" si="10">IF(AND(C28&gt;=35,D28&gt;=35,E28&gt;=35),"PASS","FAIL")</f>
        <v>PASS</v>
      </c>
      <c r="I28" s="4" t="str">
        <f t="shared" ref="I28:I36" si="11">IF(G28&gt;=85,"A",IF(G28&gt;=75,"B",IF(G28&gt;=60,"C",IF(G28&gt;=45,"D",IF(G28&gt;=35,"E","F")))))</f>
        <v>C</v>
      </c>
      <c r="J28" s="4" t="str">
        <f t="shared" ref="J28:J36" si="12">_xlfn.IFS(G28&gt;=85,"A",G28&gt;=75,"B",G28&gt;=60,"C",G28&gt;=45,"D",G28&gt;=35,"E",G28&gt;=0,"F")</f>
        <v>C</v>
      </c>
      <c r="K28" s="4" t="s">
        <v>160</v>
      </c>
      <c r="L28" s="47" t="s">
        <v>68</v>
      </c>
      <c r="M28" s="17" t="s">
        <v>67</v>
      </c>
      <c r="N28" s="32"/>
    </row>
    <row r="29" spans="2:19">
      <c r="B29" s="3" t="s">
        <v>19</v>
      </c>
      <c r="C29" s="3">
        <v>74</v>
      </c>
      <c r="D29" s="3">
        <v>38</v>
      </c>
      <c r="E29" s="3">
        <v>61</v>
      </c>
      <c r="F29" s="65">
        <f t="shared" si="8"/>
        <v>173</v>
      </c>
      <c r="G29" s="14">
        <f t="shared" si="9"/>
        <v>57.666666666666664</v>
      </c>
      <c r="H29" s="4" t="str">
        <f t="shared" si="10"/>
        <v>PASS</v>
      </c>
      <c r="I29" s="4" t="str">
        <f t="shared" si="11"/>
        <v>D</v>
      </c>
      <c r="J29" s="4" t="str">
        <f t="shared" si="12"/>
        <v>D</v>
      </c>
      <c r="K29" s="4" t="s">
        <v>160</v>
      </c>
      <c r="L29" s="39" t="s">
        <v>69</v>
      </c>
      <c r="M29" s="3" t="s">
        <v>72</v>
      </c>
      <c r="N29" s="32"/>
    </row>
    <row r="30" spans="2:19">
      <c r="B30" s="3" t="s">
        <v>23</v>
      </c>
      <c r="C30" s="3">
        <v>45</v>
      </c>
      <c r="D30" s="3">
        <v>30</v>
      </c>
      <c r="E30" s="3">
        <v>5</v>
      </c>
      <c r="F30" s="65">
        <f t="shared" si="8"/>
        <v>80</v>
      </c>
      <c r="G30" s="14">
        <f t="shared" si="9"/>
        <v>26.666666666666668</v>
      </c>
      <c r="H30" s="4" t="str">
        <f t="shared" si="10"/>
        <v>FAIL</v>
      </c>
      <c r="I30" s="4" t="str">
        <f t="shared" si="11"/>
        <v>F</v>
      </c>
      <c r="J30" s="4" t="str">
        <f t="shared" si="12"/>
        <v>F</v>
      </c>
      <c r="K30" s="4" t="s">
        <v>160</v>
      </c>
      <c r="L30" s="39" t="s">
        <v>71</v>
      </c>
      <c r="M30" s="3" t="s">
        <v>74</v>
      </c>
      <c r="N30" s="32"/>
    </row>
    <row r="31" spans="2:19">
      <c r="B31" s="3" t="s">
        <v>26</v>
      </c>
      <c r="C31" s="3">
        <v>0</v>
      </c>
      <c r="D31" s="3">
        <v>90</v>
      </c>
      <c r="E31" s="3">
        <v>79</v>
      </c>
      <c r="F31" s="65">
        <f t="shared" si="8"/>
        <v>169</v>
      </c>
      <c r="G31" s="14">
        <f t="shared" si="9"/>
        <v>56.333333333333336</v>
      </c>
      <c r="H31" s="4" t="str">
        <f t="shared" si="10"/>
        <v>FAIL</v>
      </c>
      <c r="I31" s="4" t="str">
        <f t="shared" si="11"/>
        <v>D</v>
      </c>
      <c r="J31" s="4" t="str">
        <f t="shared" si="12"/>
        <v>D</v>
      </c>
      <c r="K31" s="4" t="s">
        <v>160</v>
      </c>
      <c r="L31" s="39" t="s">
        <v>73</v>
      </c>
      <c r="M31" s="3" t="s">
        <v>76</v>
      </c>
      <c r="N31" s="32"/>
    </row>
    <row r="32" spans="2:19">
      <c r="B32" s="3" t="s">
        <v>30</v>
      </c>
      <c r="C32" s="3">
        <v>60</v>
      </c>
      <c r="D32" s="3">
        <v>45</v>
      </c>
      <c r="E32" s="3">
        <v>54</v>
      </c>
      <c r="F32" s="65">
        <f t="shared" si="8"/>
        <v>159</v>
      </c>
      <c r="G32" s="14">
        <f t="shared" si="9"/>
        <v>53</v>
      </c>
      <c r="H32" s="4" t="str">
        <f t="shared" si="10"/>
        <v>PASS</v>
      </c>
      <c r="I32" s="4" t="str">
        <f t="shared" si="11"/>
        <v>D</v>
      </c>
      <c r="J32" s="4" t="str">
        <f t="shared" si="12"/>
        <v>D</v>
      </c>
      <c r="K32" s="4" t="s">
        <v>160</v>
      </c>
      <c r="L32" s="39" t="s">
        <v>75</v>
      </c>
      <c r="M32" s="3" t="s">
        <v>78</v>
      </c>
      <c r="N32" s="32"/>
    </row>
    <row r="33" spans="2:14">
      <c r="B33" s="3" t="s">
        <v>33</v>
      </c>
      <c r="C33" s="3">
        <v>68</v>
      </c>
      <c r="D33" s="3">
        <v>5</v>
      </c>
      <c r="E33" s="3">
        <v>42</v>
      </c>
      <c r="F33" s="65">
        <f t="shared" si="8"/>
        <v>115</v>
      </c>
      <c r="G33" s="14">
        <f t="shared" si="9"/>
        <v>38.333333333333336</v>
      </c>
      <c r="H33" s="4" t="str">
        <f t="shared" si="10"/>
        <v>FAIL</v>
      </c>
      <c r="I33" s="4" t="str">
        <f t="shared" si="11"/>
        <v>E</v>
      </c>
      <c r="J33" s="4" t="str">
        <f t="shared" si="12"/>
        <v>E</v>
      </c>
      <c r="K33" s="4" t="s">
        <v>160</v>
      </c>
      <c r="L33" s="39" t="s">
        <v>77</v>
      </c>
      <c r="M33" s="3" t="s">
        <v>154</v>
      </c>
      <c r="N33" s="32"/>
    </row>
    <row r="34" spans="2:14">
      <c r="B34" s="3" t="s">
        <v>35</v>
      </c>
      <c r="C34" s="3">
        <v>91</v>
      </c>
      <c r="D34" s="3">
        <v>45</v>
      </c>
      <c r="E34" s="3">
        <v>55</v>
      </c>
      <c r="F34" s="65">
        <f t="shared" si="8"/>
        <v>191</v>
      </c>
      <c r="G34" s="14">
        <f t="shared" si="9"/>
        <v>63.666666666666664</v>
      </c>
      <c r="H34" s="4" t="str">
        <f t="shared" si="10"/>
        <v>PASS</v>
      </c>
      <c r="I34" s="4" t="str">
        <f t="shared" si="11"/>
        <v>C</v>
      </c>
      <c r="J34" s="4" t="str">
        <f t="shared" si="12"/>
        <v>C</v>
      </c>
      <c r="K34" s="4" t="s">
        <v>160</v>
      </c>
      <c r="L34" s="39" t="s">
        <v>79</v>
      </c>
      <c r="M34" s="3" t="s">
        <v>153</v>
      </c>
      <c r="N34" s="32"/>
    </row>
    <row r="35" spans="2:14">
      <c r="B35" s="3" t="s">
        <v>37</v>
      </c>
      <c r="C35" s="3">
        <v>0</v>
      </c>
      <c r="D35" s="3">
        <v>31</v>
      </c>
      <c r="E35" s="3">
        <v>35</v>
      </c>
      <c r="F35" s="65">
        <f t="shared" si="8"/>
        <v>66</v>
      </c>
      <c r="G35" s="14">
        <f t="shared" si="9"/>
        <v>22</v>
      </c>
      <c r="H35" s="4" t="str">
        <f t="shared" si="10"/>
        <v>FAIL</v>
      </c>
      <c r="I35" s="4" t="str">
        <f t="shared" si="11"/>
        <v>F</v>
      </c>
      <c r="J35" s="4" t="str">
        <f t="shared" si="12"/>
        <v>F</v>
      </c>
      <c r="K35" s="4" t="s">
        <v>160</v>
      </c>
      <c r="L35" s="32"/>
      <c r="M35" s="32"/>
      <c r="N35" s="32"/>
    </row>
    <row r="36" spans="2:14">
      <c r="B36" s="3" t="s">
        <v>39</v>
      </c>
      <c r="C36" s="3">
        <v>68</v>
      </c>
      <c r="D36" s="3">
        <v>54</v>
      </c>
      <c r="E36" s="3">
        <v>72</v>
      </c>
      <c r="F36" s="65">
        <f t="shared" si="8"/>
        <v>194</v>
      </c>
      <c r="G36" s="14">
        <f t="shared" si="9"/>
        <v>64.666666666666671</v>
      </c>
      <c r="H36" s="4" t="str">
        <f t="shared" si="10"/>
        <v>PASS</v>
      </c>
      <c r="I36" s="4" t="str">
        <f t="shared" si="11"/>
        <v>C</v>
      </c>
      <c r="J36" s="4" t="str">
        <f t="shared" si="12"/>
        <v>C</v>
      </c>
      <c r="K36" s="4" t="s">
        <v>160</v>
      </c>
      <c r="M36" s="32"/>
      <c r="N36" s="32"/>
    </row>
    <row r="37" spans="2:14" ht="15" customHeight="1"/>
    <row r="38" spans="2:14" ht="15" customHeight="1"/>
    <row r="39" spans="2:14" ht="15" customHeight="1"/>
    <row r="40" spans="2:14" ht="15" customHeight="1">
      <c r="B40" s="62" t="s">
        <v>177</v>
      </c>
    </row>
    <row r="41" spans="2:14">
      <c r="I41" s="43" t="s">
        <v>81</v>
      </c>
      <c r="J41" s="43" t="s">
        <v>141</v>
      </c>
    </row>
    <row r="42" spans="2:14">
      <c r="B42" s="19" t="s">
        <v>86</v>
      </c>
      <c r="C42" s="64" t="s">
        <v>87</v>
      </c>
      <c r="D42" s="64" t="s">
        <v>88</v>
      </c>
      <c r="E42" s="64" t="s">
        <v>89</v>
      </c>
      <c r="F42" s="63" t="s">
        <v>82</v>
      </c>
      <c r="G42" s="63" t="s">
        <v>181</v>
      </c>
      <c r="I42" s="3" t="s">
        <v>180</v>
      </c>
      <c r="J42" s="3" t="s">
        <v>178</v>
      </c>
    </row>
    <row r="43" spans="2:14">
      <c r="B43" s="3" t="s">
        <v>7</v>
      </c>
      <c r="C43" s="3">
        <v>95000</v>
      </c>
      <c r="D43" s="3">
        <v>46000</v>
      </c>
      <c r="E43" s="3">
        <v>33000</v>
      </c>
      <c r="F43" s="6" t="str">
        <f>IF(AND(C43&gt;30000,D43&gt;30000,E43&gt;30000),"Good Seller","Worst Seller")</f>
        <v>Good Seller</v>
      </c>
      <c r="G43" t="str">
        <f>IF(AVERAGE(C43:E43)&gt;35000,"Good Seller","Worst Seller")</f>
        <v>Good Seller</v>
      </c>
    </row>
    <row r="44" spans="2:14">
      <c r="B44" s="3" t="s">
        <v>13</v>
      </c>
      <c r="C44" s="3">
        <v>17000</v>
      </c>
      <c r="D44" s="3">
        <v>16000</v>
      </c>
      <c r="E44" s="3">
        <v>86000</v>
      </c>
      <c r="F44" s="6" t="str">
        <f t="shared" ref="F44:F48" si="13">IF(AND(C44&gt;30000,D44&gt;30000,E44&gt;30000),"Good Seller","Worst Seller")</f>
        <v>Worst Seller</v>
      </c>
      <c r="G44" t="str">
        <f t="shared" ref="G44:G48" si="14">IF(AVERAGE(C44:E44)&gt;35000,"Good Seller","Worst Seller")</f>
        <v>Good Seller</v>
      </c>
      <c r="I44" s="3" t="s">
        <v>179</v>
      </c>
    </row>
    <row r="45" spans="2:14">
      <c r="B45" s="3" t="s">
        <v>19</v>
      </c>
      <c r="C45" s="3">
        <v>87000</v>
      </c>
      <c r="D45" s="3">
        <v>79000</v>
      </c>
      <c r="E45" s="3">
        <v>21000</v>
      </c>
      <c r="F45" s="6" t="str">
        <f t="shared" si="13"/>
        <v>Worst Seller</v>
      </c>
      <c r="G45" t="str">
        <f t="shared" si="14"/>
        <v>Good Seller</v>
      </c>
    </row>
    <row r="46" spans="2:14">
      <c r="B46" s="3" t="s">
        <v>23</v>
      </c>
      <c r="C46" s="3">
        <v>29000</v>
      </c>
      <c r="D46" s="3">
        <v>35000</v>
      </c>
      <c r="E46" s="3">
        <v>52000</v>
      </c>
      <c r="F46" s="6" t="str">
        <f t="shared" si="13"/>
        <v>Worst Seller</v>
      </c>
      <c r="G46" t="str">
        <f t="shared" si="14"/>
        <v>Good Seller</v>
      </c>
    </row>
    <row r="47" spans="2:14">
      <c r="B47" s="3" t="s">
        <v>26</v>
      </c>
      <c r="C47" s="3">
        <v>35000</v>
      </c>
      <c r="D47" s="3">
        <v>15000</v>
      </c>
      <c r="E47" s="3">
        <v>45000</v>
      </c>
      <c r="F47" s="6" t="str">
        <f t="shared" si="13"/>
        <v>Worst Seller</v>
      </c>
      <c r="G47" t="str">
        <f t="shared" si="14"/>
        <v>Worst Seller</v>
      </c>
    </row>
    <row r="48" spans="2:14">
      <c r="B48" s="3" t="s">
        <v>30</v>
      </c>
      <c r="C48" s="3">
        <v>38000</v>
      </c>
      <c r="D48" s="3">
        <v>96000</v>
      </c>
      <c r="E48" s="3">
        <v>99000</v>
      </c>
      <c r="F48" s="6" t="str">
        <f t="shared" si="13"/>
        <v>Good Seller</v>
      </c>
      <c r="G48" t="str">
        <f t="shared" si="14"/>
        <v>Good Seller</v>
      </c>
    </row>
  </sheetData>
  <mergeCells count="12">
    <mergeCell ref="B25:B26"/>
    <mergeCell ref="C25:E25"/>
    <mergeCell ref="P4:S4"/>
    <mergeCell ref="U4:V4"/>
    <mergeCell ref="U5:V5"/>
    <mergeCell ref="P9:Q9"/>
    <mergeCell ref="P10:Q10"/>
    <mergeCell ref="P11:Q11"/>
    <mergeCell ref="P12:Q12"/>
    <mergeCell ref="P13:Q13"/>
    <mergeCell ref="P14:Q14"/>
    <mergeCell ref="P15:Q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zoomScale="145" zoomScaleNormal="145" workbookViewId="0">
      <selection activeCell="D3" sqref="D3:D7"/>
    </sheetView>
  </sheetViews>
  <sheetFormatPr defaultRowHeight="15"/>
  <cols>
    <col min="1" max="1" width="7.28515625" bestFit="1" customWidth="1"/>
    <col min="2" max="2" width="21" customWidth="1"/>
    <col min="3" max="3" width="10.5703125" bestFit="1" customWidth="1"/>
    <col min="4" max="5" width="9.28515625" customWidth="1"/>
    <col min="6" max="6" width="11.7109375" bestFit="1" customWidth="1"/>
    <col min="7" max="7" width="14.85546875" bestFit="1" customWidth="1"/>
    <col min="8" max="8" width="47.42578125" bestFit="1" customWidth="1"/>
    <col min="9" max="9" width="10.7109375" bestFit="1" customWidth="1"/>
    <col min="13" max="13" width="12" bestFit="1" customWidth="1"/>
  </cols>
  <sheetData>
    <row r="1" spans="1:15">
      <c r="F1" s="48"/>
      <c r="G1" s="48"/>
      <c r="H1" s="51" t="s">
        <v>165</v>
      </c>
      <c r="I1" s="48"/>
      <c r="J1" s="48"/>
    </row>
    <row r="2" spans="1:15">
      <c r="A2" s="49" t="s">
        <v>161</v>
      </c>
      <c r="B2" s="49" t="s">
        <v>162</v>
      </c>
      <c r="C2" s="49" t="s">
        <v>163</v>
      </c>
      <c r="D2" s="49" t="s">
        <v>164</v>
      </c>
      <c r="E2" s="50"/>
      <c r="F2" s="48"/>
      <c r="I2" s="51"/>
      <c r="J2" s="51"/>
    </row>
    <row r="3" spans="1:15">
      <c r="A3" s="49">
        <v>1</v>
      </c>
      <c r="B3" s="52" t="s">
        <v>166</v>
      </c>
      <c r="C3" s="61">
        <v>180000</v>
      </c>
      <c r="D3" s="52" t="str">
        <f>_xlfn.IFS(C3&gt;=1000000,"30%",C3&gt;=500000,"20%",C3&gt;=250000,"5%",C3&lt;=250000,"NO TAX")</f>
        <v>NO TAX</v>
      </c>
      <c r="E3" s="53"/>
      <c r="F3" s="48"/>
    </row>
    <row r="4" spans="1:15">
      <c r="A4" s="49">
        <v>2</v>
      </c>
      <c r="B4" s="52" t="s">
        <v>167</v>
      </c>
      <c r="C4" s="61">
        <v>450000</v>
      </c>
      <c r="D4" s="52" t="str">
        <f t="shared" ref="D4:D7" si="0">_xlfn.IFS(C4&gt;=1000000,"30%",C4&gt;=500000,"20%",C4&gt;=250000,"5%",C4&lt;=250000,"NO TAX")</f>
        <v>5%</v>
      </c>
      <c r="E4" s="53"/>
      <c r="H4" s="54" t="s">
        <v>163</v>
      </c>
      <c r="I4" s="54" t="s">
        <v>168</v>
      </c>
      <c r="O4" s="38"/>
    </row>
    <row r="5" spans="1:15">
      <c r="A5" s="49">
        <v>3</v>
      </c>
      <c r="B5" s="52" t="s">
        <v>169</v>
      </c>
      <c r="C5" s="61">
        <v>756500</v>
      </c>
      <c r="D5" s="52" t="str">
        <f t="shared" si="0"/>
        <v>20%</v>
      </c>
      <c r="E5" s="53"/>
      <c r="F5" s="55"/>
      <c r="H5" s="56" t="s">
        <v>170</v>
      </c>
      <c r="I5" s="57" t="s">
        <v>171</v>
      </c>
      <c r="O5" s="38"/>
    </row>
    <row r="6" spans="1:15">
      <c r="A6" s="49">
        <v>4</v>
      </c>
      <c r="B6" s="52" t="s">
        <v>172</v>
      </c>
      <c r="C6" s="61">
        <v>850000</v>
      </c>
      <c r="D6" s="52" t="str">
        <f t="shared" si="0"/>
        <v>20%</v>
      </c>
      <c r="E6" s="53"/>
      <c r="H6" s="56" t="s">
        <v>173</v>
      </c>
      <c r="I6" s="58">
        <v>0.05</v>
      </c>
      <c r="K6" s="59"/>
    </row>
    <row r="7" spans="1:15">
      <c r="A7" s="49">
        <v>5</v>
      </c>
      <c r="B7" s="52" t="s">
        <v>174</v>
      </c>
      <c r="C7" s="61">
        <v>1200000</v>
      </c>
      <c r="D7" s="52" t="str">
        <f t="shared" si="0"/>
        <v>30%</v>
      </c>
      <c r="E7" s="53"/>
      <c r="H7" s="56" t="s">
        <v>175</v>
      </c>
      <c r="I7" s="58">
        <v>0.2</v>
      </c>
      <c r="L7" s="38"/>
    </row>
    <row r="8" spans="1:15">
      <c r="H8" s="56" t="s">
        <v>176</v>
      </c>
      <c r="I8" s="58">
        <v>0.3</v>
      </c>
      <c r="L8" s="38"/>
    </row>
    <row r="9" spans="1:15">
      <c r="L9" s="38"/>
    </row>
    <row r="10" spans="1:15">
      <c r="L10" s="38"/>
    </row>
    <row r="12" spans="1:15">
      <c r="L12" s="38"/>
    </row>
    <row r="14" spans="1:15">
      <c r="L14" s="38"/>
    </row>
    <row r="15" spans="1:15">
      <c r="L15" s="38"/>
    </row>
    <row r="16" spans="1:15">
      <c r="L16" s="38"/>
    </row>
    <row r="20" spans="4:13">
      <c r="D20" s="2"/>
    </row>
    <row r="21" spans="4:13">
      <c r="F21" s="38"/>
      <c r="L21" s="38"/>
      <c r="M21" s="60"/>
    </row>
    <row r="22" spans="4:13">
      <c r="F22" s="38"/>
      <c r="L22" s="38"/>
    </row>
    <row r="23" spans="4:13">
      <c r="F23" s="38"/>
      <c r="L23" s="38"/>
    </row>
    <row r="24" spans="4:13">
      <c r="L24" s="38"/>
    </row>
    <row r="25" spans="4:13">
      <c r="L25" s="3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69"/>
  <sheetViews>
    <sheetView topLeftCell="M1" zoomScale="115" zoomScaleNormal="115" workbookViewId="0">
      <selection activeCell="P2" sqref="P2:S2"/>
    </sheetView>
  </sheetViews>
  <sheetFormatPr defaultRowHeight="15"/>
  <cols>
    <col min="2" max="2" width="18.7109375" customWidth="1"/>
    <col min="3" max="3" width="12" bestFit="1" customWidth="1"/>
    <col min="4" max="4" width="14.140625" bestFit="1" customWidth="1"/>
    <col min="5" max="5" width="7.140625" customWidth="1"/>
    <col min="6" max="6" width="6.140625" customWidth="1"/>
    <col min="7" max="7" width="9.42578125" customWidth="1"/>
    <col min="8" max="8" width="9.28515625" customWidth="1"/>
    <col min="9" max="9" width="11.140625" customWidth="1"/>
    <col min="10" max="10" width="9.28515625" customWidth="1"/>
    <col min="11" max="11" width="13.85546875" customWidth="1"/>
    <col min="12" max="12" width="21.28515625" customWidth="1"/>
    <col min="13" max="13" width="19.42578125" bestFit="1" customWidth="1"/>
    <col min="14" max="14" width="22" bestFit="1" customWidth="1"/>
    <col min="15" max="15" width="8.140625" customWidth="1"/>
    <col min="16" max="16" width="7" bestFit="1" customWidth="1"/>
    <col min="17" max="17" width="11.28515625" bestFit="1" customWidth="1"/>
    <col min="18" max="18" width="21.85546875" bestFit="1" customWidth="1"/>
    <col min="19" max="19" width="5.42578125" bestFit="1" customWidth="1"/>
    <col min="22" max="22" width="14" bestFit="1" customWidth="1"/>
    <col min="23" max="23" width="14.42578125" bestFit="1" customWidth="1"/>
  </cols>
  <sheetData>
    <row r="1" spans="2:32">
      <c r="C1" s="35" t="s">
        <v>68</v>
      </c>
      <c r="E1" s="36">
        <f>E5+(E5*5%)</f>
        <v>15750</v>
      </c>
    </row>
    <row r="2" spans="2:32">
      <c r="B2" t="s">
        <v>117</v>
      </c>
      <c r="C2" t="s">
        <v>110</v>
      </c>
      <c r="D2" t="s">
        <v>109</v>
      </c>
      <c r="K2" t="s">
        <v>109</v>
      </c>
      <c r="P2" t="s">
        <v>6</v>
      </c>
      <c r="Q2" t="s">
        <v>111</v>
      </c>
    </row>
    <row r="3" spans="2:32">
      <c r="F3" t="s">
        <v>43</v>
      </c>
      <c r="G3" t="s">
        <v>115</v>
      </c>
      <c r="H3" t="s">
        <v>116</v>
      </c>
      <c r="M3" s="37" t="s">
        <v>121</v>
      </c>
      <c r="N3" s="37"/>
    </row>
    <row r="4" spans="2:3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122</v>
      </c>
      <c r="N4" s="1" t="s">
        <v>123</v>
      </c>
      <c r="P4" s="72" t="s">
        <v>5</v>
      </c>
      <c r="Q4" s="72"/>
      <c r="R4" s="72"/>
      <c r="S4" s="72"/>
      <c r="V4" s="2" t="s">
        <v>6</v>
      </c>
    </row>
    <row r="5" spans="2:32">
      <c r="B5" s="3" t="s">
        <v>7</v>
      </c>
      <c r="C5" s="4" t="s">
        <v>8</v>
      </c>
      <c r="D5" s="3" t="s">
        <v>9</v>
      </c>
      <c r="E5" s="5">
        <v>15000</v>
      </c>
      <c r="F5" s="3">
        <f>IF(E5&gt;=15000,1000,0)</f>
        <v>1000</v>
      </c>
      <c r="G5" s="3" t="str">
        <f>IF(E5&gt;15000,"Eligible","Not-Eligible")</f>
        <v>Not-Eligible</v>
      </c>
      <c r="H5" s="6" t="str">
        <f>IF(E5&gt;15000,1000,"not-eligible")</f>
        <v>not-eligible</v>
      </c>
      <c r="I5" s="34">
        <f>IF(E5&gt;=15000,E5*5%,0)</f>
        <v>750</v>
      </c>
      <c r="J5" s="34">
        <f>IF(E5&gt;=15000,E5+(E5*5%),E5)</f>
        <v>15750</v>
      </c>
      <c r="K5" s="3">
        <f>IF(D5="HR",1000,0)</f>
        <v>0</v>
      </c>
      <c r="L5" s="3">
        <f>IF(D5&lt;&gt;"HR",1000,0)</f>
        <v>1000</v>
      </c>
      <c r="M5" s="3">
        <f>IF(AND(C5="Borivali",E5&gt;35000),1000,0)</f>
        <v>0</v>
      </c>
      <c r="N5" s="3">
        <f>IF(OR(C5="Borivali",E5&gt;35000),1000,0)</f>
        <v>0</v>
      </c>
      <c r="P5" s="3" t="s">
        <v>10</v>
      </c>
      <c r="Q5" s="3" t="s">
        <v>11</v>
      </c>
      <c r="R5" s="3" t="b">
        <v>1</v>
      </c>
      <c r="S5" s="3" t="b">
        <v>0</v>
      </c>
      <c r="W5" t="s">
        <v>12</v>
      </c>
    </row>
    <row r="6" spans="2:32">
      <c r="B6" s="3" t="s">
        <v>13</v>
      </c>
      <c r="C6" s="4" t="s">
        <v>14</v>
      </c>
      <c r="D6" s="3" t="s">
        <v>15</v>
      </c>
      <c r="E6" s="5">
        <v>25000</v>
      </c>
      <c r="F6" s="3">
        <f t="shared" ref="F6:F14" si="0">IF(E6&gt;=15000,1000,0)</f>
        <v>1000</v>
      </c>
      <c r="G6" s="3" t="str">
        <f>IF(E6&gt;15000,"Eligible","Not-Eligible")</f>
        <v>Eligible</v>
      </c>
      <c r="H6" s="6">
        <f t="shared" ref="H6:H14" si="1">IF(E6&gt;15000,1000,"not-eligible")</f>
        <v>1000</v>
      </c>
      <c r="I6" s="34">
        <f t="shared" ref="I6:I14" si="2">IF(E6&gt;=15000,E6*5%,0)</f>
        <v>1250</v>
      </c>
      <c r="J6" s="34">
        <f t="shared" ref="J6:J14" si="3">IF(E6&gt;=15000,E6+(E6*5%),E6)</f>
        <v>26250</v>
      </c>
      <c r="K6" s="3">
        <f t="shared" ref="K6:K14" si="4">IF(D6="HR",1000,0)</f>
        <v>0</v>
      </c>
      <c r="L6" s="3">
        <f t="shared" ref="L6:L14" si="5">IF(D6&lt;&gt;"HR",1000,0)</f>
        <v>1000</v>
      </c>
      <c r="M6" s="3">
        <f t="shared" ref="M6:M14" si="6">IF(AND(C6="Borivali",E6&gt;35000),1000,0)</f>
        <v>0</v>
      </c>
      <c r="N6" s="3">
        <f t="shared" ref="N6:N14" si="7">IF(OR(C6="Borivali",E6&gt;35000),1000,0)</f>
        <v>0</v>
      </c>
      <c r="P6" s="3" t="s">
        <v>16</v>
      </c>
      <c r="Q6" s="3" t="s">
        <v>17</v>
      </c>
      <c r="R6" s="3" t="s">
        <v>18</v>
      </c>
      <c r="S6" s="3"/>
    </row>
    <row r="7" spans="2:32">
      <c r="B7" s="3" t="s">
        <v>19</v>
      </c>
      <c r="C7" s="4" t="s">
        <v>8</v>
      </c>
      <c r="D7" s="3" t="s">
        <v>20</v>
      </c>
      <c r="E7" s="5">
        <v>12000</v>
      </c>
      <c r="F7" s="3">
        <f t="shared" si="0"/>
        <v>0</v>
      </c>
      <c r="G7" s="3" t="str">
        <f t="shared" ref="G7:G14" si="8">IF(E7&gt;15000,"Eligible","Not-Eligible")</f>
        <v>Not-Eligible</v>
      </c>
      <c r="H7" s="6" t="str">
        <f t="shared" si="1"/>
        <v>not-eligible</v>
      </c>
      <c r="I7" s="34">
        <f t="shared" si="2"/>
        <v>0</v>
      </c>
      <c r="J7" s="34">
        <f t="shared" si="3"/>
        <v>12000</v>
      </c>
      <c r="K7" s="3">
        <f t="shared" si="4"/>
        <v>1000</v>
      </c>
      <c r="L7" s="3">
        <f t="shared" si="5"/>
        <v>0</v>
      </c>
      <c r="M7" s="3">
        <f t="shared" si="6"/>
        <v>0</v>
      </c>
      <c r="N7" s="3">
        <f t="shared" si="7"/>
        <v>0</v>
      </c>
      <c r="P7" s="3" t="s">
        <v>21</v>
      </c>
      <c r="Q7" s="3" t="s">
        <v>17</v>
      </c>
      <c r="R7" s="3" t="s">
        <v>22</v>
      </c>
      <c r="S7" s="3"/>
    </row>
    <row r="8" spans="2:32">
      <c r="B8" s="3" t="s">
        <v>23</v>
      </c>
      <c r="C8" s="4" t="s">
        <v>24</v>
      </c>
      <c r="D8" s="3" t="s">
        <v>25</v>
      </c>
      <c r="E8" s="5">
        <v>15000</v>
      </c>
      <c r="F8" s="3">
        <f t="shared" si="0"/>
        <v>1000</v>
      </c>
      <c r="G8" s="3" t="str">
        <f t="shared" si="8"/>
        <v>Not-Eligible</v>
      </c>
      <c r="H8" s="6" t="str">
        <f t="shared" si="1"/>
        <v>not-eligible</v>
      </c>
      <c r="I8" s="34">
        <f t="shared" si="2"/>
        <v>750</v>
      </c>
      <c r="J8" s="34">
        <f t="shared" si="3"/>
        <v>15750</v>
      </c>
      <c r="K8" s="3">
        <f t="shared" si="4"/>
        <v>0</v>
      </c>
      <c r="L8" s="3">
        <f t="shared" si="5"/>
        <v>1000</v>
      </c>
      <c r="M8" s="3">
        <f t="shared" si="6"/>
        <v>0</v>
      </c>
      <c r="N8" s="3">
        <f t="shared" si="7"/>
        <v>1000</v>
      </c>
    </row>
    <row r="9" spans="2:32">
      <c r="B9" s="3" t="s">
        <v>26</v>
      </c>
      <c r="C9" s="4" t="s">
        <v>24</v>
      </c>
      <c r="D9" s="3" t="s">
        <v>15</v>
      </c>
      <c r="E9" s="5">
        <v>45000</v>
      </c>
      <c r="F9" s="3">
        <f t="shared" si="0"/>
        <v>1000</v>
      </c>
      <c r="G9" s="3" t="str">
        <f t="shared" si="8"/>
        <v>Eligible</v>
      </c>
      <c r="H9" s="6">
        <f t="shared" si="1"/>
        <v>1000</v>
      </c>
      <c r="I9" s="34">
        <f t="shared" si="2"/>
        <v>2250</v>
      </c>
      <c r="J9" s="34">
        <f t="shared" si="3"/>
        <v>47250</v>
      </c>
      <c r="K9" s="3">
        <f t="shared" si="4"/>
        <v>0</v>
      </c>
      <c r="L9" s="3">
        <f t="shared" si="5"/>
        <v>1000</v>
      </c>
      <c r="M9" s="3">
        <f>IF(AND(C9="Borivali",E9&gt;35000),1000,0)</f>
        <v>1000</v>
      </c>
      <c r="N9" s="3">
        <f t="shared" si="7"/>
        <v>1000</v>
      </c>
      <c r="P9" s="75" t="s">
        <v>112</v>
      </c>
      <c r="Q9" s="72"/>
      <c r="U9">
        <v>10</v>
      </c>
      <c r="Y9" t="s">
        <v>28</v>
      </c>
      <c r="AA9" t="s">
        <v>29</v>
      </c>
    </row>
    <row r="10" spans="2:32">
      <c r="B10" s="3" t="s">
        <v>30</v>
      </c>
      <c r="C10" s="4" t="s">
        <v>31</v>
      </c>
      <c r="D10" s="3" t="s">
        <v>20</v>
      </c>
      <c r="E10" s="5">
        <v>10000</v>
      </c>
      <c r="F10" s="3">
        <f t="shared" si="0"/>
        <v>0</v>
      </c>
      <c r="G10" s="3" t="str">
        <f t="shared" si="8"/>
        <v>Not-Eligible</v>
      </c>
      <c r="H10" s="6" t="str">
        <f t="shared" si="1"/>
        <v>not-eligible</v>
      </c>
      <c r="I10" s="34">
        <f t="shared" si="2"/>
        <v>0</v>
      </c>
      <c r="J10" s="34">
        <f t="shared" si="3"/>
        <v>10000</v>
      </c>
      <c r="K10" s="3">
        <f t="shared" si="4"/>
        <v>1000</v>
      </c>
      <c r="L10" s="3">
        <f t="shared" si="5"/>
        <v>0</v>
      </c>
      <c r="M10" s="3">
        <f t="shared" si="6"/>
        <v>0</v>
      </c>
      <c r="N10" s="3">
        <f t="shared" si="7"/>
        <v>0</v>
      </c>
      <c r="P10" s="77" t="s">
        <v>32</v>
      </c>
      <c r="Q10" s="71"/>
      <c r="R10" t="s">
        <v>113</v>
      </c>
      <c r="U10" t="s">
        <v>114</v>
      </c>
      <c r="Y10">
        <v>78451200</v>
      </c>
      <c r="Z10">
        <v>78410087</v>
      </c>
      <c r="AA10" t="str">
        <f>IF(LEFT(Y10,4)=LEFT(Z10,4),"Yes","no")</f>
        <v>no</v>
      </c>
    </row>
    <row r="11" spans="2:32">
      <c r="B11" s="3" t="s">
        <v>33</v>
      </c>
      <c r="C11" s="4" t="s">
        <v>14</v>
      </c>
      <c r="D11" s="3" t="s">
        <v>9</v>
      </c>
      <c r="E11" s="5">
        <v>18000</v>
      </c>
      <c r="F11" s="3">
        <f t="shared" si="0"/>
        <v>1000</v>
      </c>
      <c r="G11" s="3" t="str">
        <f t="shared" si="8"/>
        <v>Eligible</v>
      </c>
      <c r="H11" s="6">
        <f t="shared" si="1"/>
        <v>1000</v>
      </c>
      <c r="I11" s="34">
        <f t="shared" si="2"/>
        <v>900</v>
      </c>
      <c r="J11" s="34">
        <f t="shared" si="3"/>
        <v>18900</v>
      </c>
      <c r="K11" s="3">
        <f t="shared" si="4"/>
        <v>0</v>
      </c>
      <c r="L11" s="3">
        <f t="shared" si="5"/>
        <v>1000</v>
      </c>
      <c r="M11" s="3">
        <f t="shared" si="6"/>
        <v>0</v>
      </c>
      <c r="N11" s="3">
        <f t="shared" si="7"/>
        <v>0</v>
      </c>
      <c r="P11" s="77" t="s">
        <v>34</v>
      </c>
      <c r="Q11" s="71"/>
      <c r="V11" t="b">
        <f>U9=U10</f>
        <v>0</v>
      </c>
      <c r="Y11">
        <v>78401200</v>
      </c>
      <c r="Z11">
        <v>78400025</v>
      </c>
      <c r="AA11" t="str">
        <f t="shared" ref="AA11:AA12" si="9">IF(LEFT(Y11,4)=LEFT(Z11,4),"Yes","no")</f>
        <v>Yes</v>
      </c>
      <c r="AC11">
        <v>50</v>
      </c>
      <c r="AD11">
        <v>10</v>
      </c>
      <c r="AE11" t="b">
        <f>AC11&gt;AD11</f>
        <v>1</v>
      </c>
      <c r="AF11" t="b">
        <f>AD11&gt;AC11</f>
        <v>0</v>
      </c>
    </row>
    <row r="12" spans="2:32">
      <c r="B12" s="3" t="s">
        <v>35</v>
      </c>
      <c r="C12" s="4" t="s">
        <v>8</v>
      </c>
      <c r="D12" s="3" t="s">
        <v>20</v>
      </c>
      <c r="E12" s="5">
        <v>50000</v>
      </c>
      <c r="F12" s="3">
        <f t="shared" si="0"/>
        <v>1000</v>
      </c>
      <c r="G12" s="3" t="str">
        <f t="shared" si="8"/>
        <v>Eligible</v>
      </c>
      <c r="H12" s="6">
        <f t="shared" si="1"/>
        <v>1000</v>
      </c>
      <c r="I12" s="34">
        <f t="shared" si="2"/>
        <v>2500</v>
      </c>
      <c r="J12" s="34">
        <f t="shared" si="3"/>
        <v>52500</v>
      </c>
      <c r="K12" s="3">
        <f t="shared" si="4"/>
        <v>1000</v>
      </c>
      <c r="L12" s="3">
        <f t="shared" si="5"/>
        <v>0</v>
      </c>
      <c r="M12" s="3">
        <f t="shared" si="6"/>
        <v>0</v>
      </c>
      <c r="N12" s="3">
        <f t="shared" si="7"/>
        <v>1000</v>
      </c>
      <c r="P12" s="81" t="s">
        <v>36</v>
      </c>
      <c r="Q12" s="76"/>
      <c r="Y12">
        <v>80431200</v>
      </c>
      <c r="Z12">
        <v>80430056</v>
      </c>
      <c r="AA12" t="str">
        <f t="shared" si="9"/>
        <v>Yes</v>
      </c>
    </row>
    <row r="13" spans="2:32">
      <c r="B13" s="3" t="s">
        <v>37</v>
      </c>
      <c r="C13" s="4" t="s">
        <v>24</v>
      </c>
      <c r="D13" s="3" t="s">
        <v>25</v>
      </c>
      <c r="E13" s="5">
        <v>13500</v>
      </c>
      <c r="F13" s="3">
        <f t="shared" si="0"/>
        <v>0</v>
      </c>
      <c r="G13" s="3" t="str">
        <f t="shared" si="8"/>
        <v>Not-Eligible</v>
      </c>
      <c r="H13" s="6" t="str">
        <f t="shared" si="1"/>
        <v>not-eligible</v>
      </c>
      <c r="I13" s="34">
        <f t="shared" si="2"/>
        <v>0</v>
      </c>
      <c r="J13" s="34">
        <f t="shared" si="3"/>
        <v>13500</v>
      </c>
      <c r="K13" s="3">
        <f t="shared" si="4"/>
        <v>0</v>
      </c>
      <c r="L13" s="3">
        <f t="shared" si="5"/>
        <v>1000</v>
      </c>
      <c r="M13" s="3">
        <f t="shared" si="6"/>
        <v>0</v>
      </c>
      <c r="N13" s="3">
        <f t="shared" si="7"/>
        <v>1000</v>
      </c>
      <c r="P13" s="77" t="s">
        <v>38</v>
      </c>
      <c r="Q13" s="71"/>
    </row>
    <row r="14" spans="2:32">
      <c r="B14" s="3" t="s">
        <v>39</v>
      </c>
      <c r="C14" s="4" t="s">
        <v>40</v>
      </c>
      <c r="D14" s="3" t="s">
        <v>20</v>
      </c>
      <c r="E14" s="5">
        <v>35000</v>
      </c>
      <c r="F14" s="3">
        <f t="shared" si="0"/>
        <v>1000</v>
      </c>
      <c r="G14" s="3" t="str">
        <f t="shared" si="8"/>
        <v>Eligible</v>
      </c>
      <c r="H14" s="6">
        <f t="shared" si="1"/>
        <v>1000</v>
      </c>
      <c r="I14" s="34">
        <f t="shared" si="2"/>
        <v>1750</v>
      </c>
      <c r="J14" s="34">
        <f t="shared" si="3"/>
        <v>36750</v>
      </c>
      <c r="K14" s="3">
        <f t="shared" si="4"/>
        <v>1000</v>
      </c>
      <c r="L14" s="3">
        <f t="shared" si="5"/>
        <v>0</v>
      </c>
      <c r="M14" s="3">
        <f t="shared" si="6"/>
        <v>0</v>
      </c>
      <c r="N14" s="3">
        <f t="shared" si="7"/>
        <v>0</v>
      </c>
      <c r="P14" s="77" t="s">
        <v>41</v>
      </c>
      <c r="Q14" s="71"/>
    </row>
    <row r="15" spans="2:32">
      <c r="P15" s="71" t="s">
        <v>42</v>
      </c>
      <c r="Q15" s="71"/>
      <c r="AA15">
        <v>10</v>
      </c>
      <c r="AB15">
        <v>10</v>
      </c>
      <c r="AC15" t="b">
        <f>AA15=AB15</f>
        <v>1</v>
      </c>
      <c r="AD15" t="s">
        <v>43</v>
      </c>
    </row>
    <row r="16" spans="2:32">
      <c r="E16" s="31">
        <v>6.25</v>
      </c>
      <c r="AA16" t="s">
        <v>44</v>
      </c>
      <c r="AB16" t="s">
        <v>45</v>
      </c>
      <c r="AC16" t="b">
        <f>AA16=AB16</f>
        <v>0</v>
      </c>
      <c r="AD16" t="s">
        <v>46</v>
      </c>
    </row>
    <row r="17" spans="2:30">
      <c r="AD17" t="s">
        <v>47</v>
      </c>
    </row>
    <row r="18" spans="2:30">
      <c r="AD18" t="s">
        <v>48</v>
      </c>
    </row>
    <row r="19" spans="2:30">
      <c r="B19" s="78" t="s">
        <v>49</v>
      </c>
      <c r="C19" s="79" t="s">
        <v>50</v>
      </c>
      <c r="D19" s="79"/>
      <c r="E19" s="79"/>
      <c r="F19" s="7" t="s">
        <v>51</v>
      </c>
      <c r="G19" s="8" t="s">
        <v>52</v>
      </c>
      <c r="H19" s="9" t="s">
        <v>53</v>
      </c>
      <c r="I19" s="33"/>
      <c r="J19" s="33"/>
      <c r="P19" s="2" t="s">
        <v>54</v>
      </c>
    </row>
    <row r="20" spans="2:30">
      <c r="B20" s="78"/>
      <c r="C20" s="10" t="s">
        <v>55</v>
      </c>
      <c r="D20" s="10" t="s">
        <v>56</v>
      </c>
      <c r="E20" s="10" t="s">
        <v>57</v>
      </c>
      <c r="F20" s="3" t="s">
        <v>58</v>
      </c>
      <c r="G20" s="11" t="s">
        <v>59</v>
      </c>
      <c r="H20" s="12" t="s">
        <v>60</v>
      </c>
      <c r="I20" s="2"/>
      <c r="J20" s="2"/>
      <c r="P20" t="s">
        <v>61</v>
      </c>
      <c r="S20" s="13" t="s">
        <v>62</v>
      </c>
    </row>
    <row r="21" spans="2:30">
      <c r="B21" s="3" t="s">
        <v>7</v>
      </c>
      <c r="C21" s="3">
        <v>43</v>
      </c>
      <c r="D21" s="3">
        <v>55</v>
      </c>
      <c r="E21" s="3">
        <v>80</v>
      </c>
      <c r="F21" s="3">
        <f>SUM(C21:E21)</f>
        <v>178</v>
      </c>
      <c r="G21" s="14">
        <f t="shared" ref="G21:G30" si="10">AVERAGE(C21:E21)</f>
        <v>59.333333333333336</v>
      </c>
      <c r="H21" s="6" t="str">
        <f>IF(AND(C21&gt;=35,D21&gt;=35,E21&gt;=35),"Pass","Fail")</f>
        <v>Pass</v>
      </c>
      <c r="I21" s="32"/>
      <c r="J21" s="32"/>
    </row>
    <row r="22" spans="2:30">
      <c r="B22" s="3" t="s">
        <v>13</v>
      </c>
      <c r="C22" s="3">
        <v>78</v>
      </c>
      <c r="D22" s="3">
        <v>36</v>
      </c>
      <c r="E22" s="3">
        <v>83</v>
      </c>
      <c r="F22" s="3">
        <f t="shared" ref="F22:F30" si="11">SUM(C22:E22)</f>
        <v>197</v>
      </c>
      <c r="G22" s="14">
        <f t="shared" si="10"/>
        <v>65.666666666666671</v>
      </c>
      <c r="H22" s="6" t="str">
        <f t="shared" ref="H22:H30" si="12">IF(AND(C22&gt;=35,D22&gt;=35,E22&gt;=35),"Pass","Fail")</f>
        <v>Pass</v>
      </c>
      <c r="I22" s="32"/>
      <c r="J22" s="32"/>
      <c r="P22" t="s">
        <v>63</v>
      </c>
    </row>
    <row r="23" spans="2:30">
      <c r="B23" s="3" t="s">
        <v>19</v>
      </c>
      <c r="C23" s="3">
        <v>74</v>
      </c>
      <c r="D23" s="3">
        <v>38</v>
      </c>
      <c r="E23" s="3">
        <v>61</v>
      </c>
      <c r="F23" s="3">
        <f t="shared" si="11"/>
        <v>173</v>
      </c>
      <c r="G23" s="14">
        <f t="shared" si="10"/>
        <v>57.666666666666664</v>
      </c>
      <c r="H23" s="6" t="str">
        <f t="shared" si="12"/>
        <v>Pass</v>
      </c>
      <c r="I23" s="32"/>
      <c r="J23" s="32"/>
    </row>
    <row r="24" spans="2:30">
      <c r="B24" s="3" t="s">
        <v>23</v>
      </c>
      <c r="C24" s="3">
        <v>45</v>
      </c>
      <c r="D24" s="3">
        <v>30</v>
      </c>
      <c r="E24" s="3">
        <v>25</v>
      </c>
      <c r="F24" s="3">
        <f t="shared" si="11"/>
        <v>100</v>
      </c>
      <c r="G24" s="14">
        <f t="shared" si="10"/>
        <v>33.333333333333336</v>
      </c>
      <c r="H24" s="6" t="str">
        <f t="shared" si="12"/>
        <v>Fail</v>
      </c>
      <c r="I24" s="32"/>
      <c r="J24" s="32"/>
    </row>
    <row r="25" spans="2:30">
      <c r="B25" s="3" t="s">
        <v>26</v>
      </c>
      <c r="C25" s="3">
        <v>100</v>
      </c>
      <c r="D25" s="3">
        <v>90</v>
      </c>
      <c r="E25" s="3">
        <v>79</v>
      </c>
      <c r="F25" s="3">
        <f t="shared" si="11"/>
        <v>269</v>
      </c>
      <c r="G25" s="14">
        <f t="shared" si="10"/>
        <v>89.666666666666671</v>
      </c>
      <c r="H25" s="6" t="str">
        <f t="shared" si="12"/>
        <v>Pass</v>
      </c>
      <c r="I25" s="32"/>
      <c r="J25" s="32"/>
    </row>
    <row r="26" spans="2:30">
      <c r="B26" s="3" t="s">
        <v>30</v>
      </c>
      <c r="C26" s="3">
        <v>60</v>
      </c>
      <c r="D26" s="3">
        <v>25</v>
      </c>
      <c r="E26" s="3">
        <v>54</v>
      </c>
      <c r="F26" s="3">
        <f t="shared" si="11"/>
        <v>139</v>
      </c>
      <c r="G26" s="14">
        <f t="shared" si="10"/>
        <v>46.333333333333336</v>
      </c>
      <c r="H26" s="6" t="str">
        <f t="shared" si="12"/>
        <v>Fail</v>
      </c>
      <c r="I26" s="32"/>
      <c r="J26" s="32"/>
    </row>
    <row r="27" spans="2:30">
      <c r="B27" s="3" t="s">
        <v>33</v>
      </c>
      <c r="C27" s="3">
        <v>68</v>
      </c>
      <c r="D27" s="3">
        <v>73</v>
      </c>
      <c r="E27" s="3">
        <v>42</v>
      </c>
      <c r="F27" s="3">
        <f t="shared" si="11"/>
        <v>183</v>
      </c>
      <c r="G27" s="14">
        <f t="shared" si="10"/>
        <v>61</v>
      </c>
      <c r="H27" s="6" t="str">
        <f t="shared" si="12"/>
        <v>Pass</v>
      </c>
      <c r="I27" s="32"/>
      <c r="J27" s="32"/>
    </row>
    <row r="28" spans="2:30">
      <c r="B28" s="3" t="s">
        <v>35</v>
      </c>
      <c r="C28" s="3">
        <v>91</v>
      </c>
      <c r="D28" s="3">
        <v>45</v>
      </c>
      <c r="E28" s="3">
        <v>55</v>
      </c>
      <c r="F28" s="3">
        <f t="shared" si="11"/>
        <v>191</v>
      </c>
      <c r="G28" s="14">
        <f t="shared" si="10"/>
        <v>63.666666666666664</v>
      </c>
      <c r="H28" s="6" t="str">
        <f t="shared" si="12"/>
        <v>Pass</v>
      </c>
      <c r="I28" s="32"/>
      <c r="J28" s="32"/>
    </row>
    <row r="29" spans="2:30">
      <c r="B29" s="3" t="s">
        <v>37</v>
      </c>
      <c r="C29" s="3">
        <v>0</v>
      </c>
      <c r="D29" s="3">
        <v>31</v>
      </c>
      <c r="E29" s="3">
        <v>35</v>
      </c>
      <c r="F29" s="3">
        <f t="shared" si="11"/>
        <v>66</v>
      </c>
      <c r="G29" s="14">
        <f t="shared" si="10"/>
        <v>22</v>
      </c>
      <c r="H29" s="6" t="str">
        <f t="shared" si="12"/>
        <v>Fail</v>
      </c>
      <c r="I29" s="32"/>
      <c r="J29" s="32"/>
    </row>
    <row r="30" spans="2:30">
      <c r="B30" s="3" t="s">
        <v>39</v>
      </c>
      <c r="C30" s="3">
        <v>68</v>
      </c>
      <c r="D30" s="3">
        <v>54</v>
      </c>
      <c r="E30" s="3">
        <v>72</v>
      </c>
      <c r="F30" s="3">
        <f t="shared" si="11"/>
        <v>194</v>
      </c>
      <c r="G30" s="14">
        <f t="shared" si="10"/>
        <v>64.666666666666671</v>
      </c>
      <c r="H30" s="6" t="str">
        <f t="shared" si="12"/>
        <v>Pass</v>
      </c>
      <c r="I30" s="32"/>
      <c r="J30" s="32"/>
    </row>
    <row r="32" spans="2:30" ht="15" customHeight="1">
      <c r="F32" s="2" t="s">
        <v>64</v>
      </c>
      <c r="K32" t="s">
        <v>65</v>
      </c>
    </row>
    <row r="33" spans="2:18" ht="15" customHeight="1">
      <c r="B33" s="15" t="s">
        <v>49</v>
      </c>
      <c r="C33" s="7" t="s">
        <v>66</v>
      </c>
      <c r="D33" s="12" t="s">
        <v>67</v>
      </c>
    </row>
    <row r="34" spans="2:18">
      <c r="B34" s="3" t="s">
        <v>7</v>
      </c>
      <c r="C34" s="16">
        <v>59.333333333333336</v>
      </c>
      <c r="D34" s="3" t="str">
        <f>IF(C34&lt;35,"Fail",IF(C34&lt;45,"D",IF(C34&lt;60,"C",IF(C34&lt;75,"B",IF(C34&lt;85,"A","O+")))))</f>
        <v>C</v>
      </c>
    </row>
    <row r="35" spans="2:18">
      <c r="B35" s="3" t="s">
        <v>13</v>
      </c>
      <c r="C35" s="16">
        <v>65.666666666666671</v>
      </c>
      <c r="D35" s="3" t="str">
        <f t="shared" ref="D35:D43" si="13">IF(C35&lt;35,"Fail",IF(C35&lt;45,"D",IF(C35&lt;60,"C",IF(C35&lt;75,"B",IF(C35&lt;85,"A","O+")))))</f>
        <v>B</v>
      </c>
      <c r="K35" t="str">
        <f ca="1">_xlfn.FORMULATEXT(D34)</f>
        <v>=IF(C34&lt;35,"Fail",IF(C34&lt;45,"D",IF(C34&lt;60,"C",IF(C34&lt;75,"B",IF(C34&lt;85,"A","O+")))))</v>
      </c>
    </row>
    <row r="36" spans="2:18">
      <c r="B36" s="3" t="s">
        <v>19</v>
      </c>
      <c r="C36" s="16">
        <v>57.666666666666664</v>
      </c>
      <c r="D36" s="3" t="str">
        <f t="shared" si="13"/>
        <v>C</v>
      </c>
      <c r="F36" s="17" t="s">
        <v>68</v>
      </c>
      <c r="G36" s="17" t="s">
        <v>67</v>
      </c>
    </row>
    <row r="37" spans="2:18">
      <c r="B37" s="3" t="s">
        <v>23</v>
      </c>
      <c r="C37" s="16">
        <v>33.333333333333336</v>
      </c>
      <c r="D37" s="3" t="str">
        <f t="shared" si="13"/>
        <v>Fail</v>
      </c>
      <c r="F37" s="3" t="s">
        <v>69</v>
      </c>
      <c r="G37" s="3" t="s">
        <v>70</v>
      </c>
    </row>
    <row r="38" spans="2:18">
      <c r="B38" s="3" t="s">
        <v>26</v>
      </c>
      <c r="C38" s="16">
        <v>89.666666666666671</v>
      </c>
      <c r="D38" s="3" t="str">
        <f t="shared" si="13"/>
        <v>O+</v>
      </c>
      <c r="F38" s="3" t="s">
        <v>71</v>
      </c>
      <c r="G38" s="3" t="s">
        <v>72</v>
      </c>
    </row>
    <row r="39" spans="2:18">
      <c r="B39" s="3" t="s">
        <v>30</v>
      </c>
      <c r="C39" s="16">
        <v>46.333333333333336</v>
      </c>
      <c r="D39" s="3" t="str">
        <f t="shared" si="13"/>
        <v>C</v>
      </c>
      <c r="F39" s="3" t="s">
        <v>73</v>
      </c>
      <c r="G39" s="3" t="s">
        <v>74</v>
      </c>
    </row>
    <row r="40" spans="2:18">
      <c r="B40" s="3" t="s">
        <v>33</v>
      </c>
      <c r="C40" s="16">
        <v>61</v>
      </c>
      <c r="D40" s="3" t="str">
        <f t="shared" si="13"/>
        <v>B</v>
      </c>
      <c r="F40" s="3" t="s">
        <v>75</v>
      </c>
      <c r="G40" s="3" t="s">
        <v>76</v>
      </c>
    </row>
    <row r="41" spans="2:18" ht="15" hidden="1" customHeight="1">
      <c r="B41" s="3" t="s">
        <v>35</v>
      </c>
      <c r="C41" s="16">
        <v>63.666666666666664</v>
      </c>
      <c r="D41" s="3" t="str">
        <f t="shared" si="13"/>
        <v>B</v>
      </c>
      <c r="F41" s="3" t="s">
        <v>77</v>
      </c>
      <c r="G41" s="3" t="s">
        <v>78</v>
      </c>
    </row>
    <row r="42" spans="2:18" ht="15" customHeight="1">
      <c r="B42" s="3" t="s">
        <v>37</v>
      </c>
      <c r="C42" s="16">
        <v>22</v>
      </c>
      <c r="D42" s="3" t="str">
        <f t="shared" si="13"/>
        <v>Fail</v>
      </c>
      <c r="F42" s="13" t="s">
        <v>77</v>
      </c>
      <c r="G42" s="13" t="s">
        <v>78</v>
      </c>
    </row>
    <row r="43" spans="2:18" ht="15" customHeight="1">
      <c r="B43" s="3" t="s">
        <v>39</v>
      </c>
      <c r="C43" s="16">
        <v>64.666666666666671</v>
      </c>
      <c r="D43" s="3" t="str">
        <f t="shared" si="13"/>
        <v>B</v>
      </c>
      <c r="F43" s="3" t="s">
        <v>79</v>
      </c>
      <c r="G43" s="3" t="s">
        <v>80</v>
      </c>
      <c r="P43" s="80" t="s">
        <v>81</v>
      </c>
      <c r="Q43" s="80"/>
      <c r="R43" s="18" t="s">
        <v>82</v>
      </c>
    </row>
    <row r="44" spans="2:18" ht="15" customHeight="1">
      <c r="P44" s="71" t="s">
        <v>83</v>
      </c>
      <c r="Q44" s="71"/>
      <c r="R44" s="3" t="s">
        <v>84</v>
      </c>
    </row>
    <row r="45" spans="2:18">
      <c r="P45" s="71" t="s">
        <v>85</v>
      </c>
      <c r="Q45" s="71"/>
    </row>
    <row r="46" spans="2:18">
      <c r="B46" s="12" t="s">
        <v>86</v>
      </c>
      <c r="C46" s="19" t="s">
        <v>87</v>
      </c>
      <c r="D46" s="19" t="s">
        <v>88</v>
      </c>
      <c r="E46" s="19" t="s">
        <v>89</v>
      </c>
      <c r="F46" s="19" t="s">
        <v>82</v>
      </c>
    </row>
    <row r="47" spans="2:18">
      <c r="B47" s="3" t="s">
        <v>7</v>
      </c>
      <c r="C47" s="3">
        <v>95000</v>
      </c>
      <c r="D47" s="3">
        <v>46000</v>
      </c>
      <c r="E47" s="3">
        <v>33000</v>
      </c>
      <c r="F47" s="3" t="str">
        <f>IF(OR(AND(C47&gt;=30000,D47&gt;=30000,E47&gt;=30000),AVERAGE(C47:E47)&gt;35000),"Good Seller","Worst Seller")</f>
        <v>Good Seller</v>
      </c>
    </row>
    <row r="48" spans="2:18">
      <c r="B48" s="3" t="s">
        <v>13</v>
      </c>
      <c r="C48" s="3">
        <v>17000</v>
      </c>
      <c r="D48" s="3">
        <v>16000</v>
      </c>
      <c r="E48" s="3">
        <v>86000</v>
      </c>
      <c r="F48" s="3" t="str">
        <f t="shared" ref="F48:F52" si="14">IF(OR(AND(C48&gt;=30000,D48&gt;=30000,E48&gt;=30000),AVERAGE(C48:E48)&gt;35000),"Good Seller","Worst Seller")</f>
        <v>Good Seller</v>
      </c>
    </row>
    <row r="49" spans="2:6">
      <c r="B49" s="3" t="s">
        <v>19</v>
      </c>
      <c r="C49" s="3">
        <v>87000</v>
      </c>
      <c r="D49" s="3">
        <v>79000</v>
      </c>
      <c r="E49" s="3">
        <v>21000</v>
      </c>
      <c r="F49" s="3" t="str">
        <f t="shared" si="14"/>
        <v>Good Seller</v>
      </c>
    </row>
    <row r="50" spans="2:6">
      <c r="B50" s="3" t="s">
        <v>23</v>
      </c>
      <c r="C50" s="3">
        <v>29000</v>
      </c>
      <c r="D50" s="3">
        <v>35000</v>
      </c>
      <c r="E50" s="3">
        <v>52000</v>
      </c>
      <c r="F50" s="3" t="str">
        <f t="shared" si="14"/>
        <v>Good Seller</v>
      </c>
    </row>
    <row r="51" spans="2:6">
      <c r="B51" s="3" t="s">
        <v>26</v>
      </c>
      <c r="C51" s="3">
        <v>35000</v>
      </c>
      <c r="D51" s="3">
        <v>15000</v>
      </c>
      <c r="E51" s="3">
        <v>45000</v>
      </c>
      <c r="F51" s="3" t="str">
        <f t="shared" si="14"/>
        <v>Worst Seller</v>
      </c>
    </row>
    <row r="52" spans="2:6">
      <c r="B52" s="3" t="s">
        <v>30</v>
      </c>
      <c r="C52" s="3">
        <v>38000</v>
      </c>
      <c r="D52" s="3">
        <v>96000</v>
      </c>
      <c r="E52" s="3">
        <v>99000</v>
      </c>
      <c r="F52" s="3" t="str">
        <f t="shared" si="14"/>
        <v>Good Seller</v>
      </c>
    </row>
    <row r="69" spans="20:20">
      <c r="T69" s="20" t="s">
        <v>90</v>
      </c>
    </row>
  </sheetData>
  <mergeCells count="13">
    <mergeCell ref="P13:Q13"/>
    <mergeCell ref="P4:S4"/>
    <mergeCell ref="P9:Q9"/>
    <mergeCell ref="P10:Q10"/>
    <mergeCell ref="P11:Q11"/>
    <mergeCell ref="P12:Q12"/>
    <mergeCell ref="P45:Q45"/>
    <mergeCell ref="P14:Q14"/>
    <mergeCell ref="P15:Q15"/>
    <mergeCell ref="B19:B20"/>
    <mergeCell ref="C19:E19"/>
    <mergeCell ref="P43:Q43"/>
    <mergeCell ref="P44:Q44"/>
  </mergeCells>
  <conditionalFormatting sqref="C21:E30">
    <cfRule type="cellIs" dxfId="3" priority="7" operator="lessThan">
      <formula>35</formula>
    </cfRule>
  </conditionalFormatting>
  <conditionalFormatting sqref="C47:E52">
    <cfRule type="cellIs" dxfId="2" priority="1" operator="greaterThanOrEqual">
      <formula>30000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69"/>
  <sheetViews>
    <sheetView zoomScale="130" zoomScaleNormal="130" workbookViewId="0">
      <selection activeCell="P2" sqref="P2:S2"/>
    </sheetView>
  </sheetViews>
  <sheetFormatPr defaultRowHeight="15"/>
  <cols>
    <col min="2" max="2" width="18.7109375" customWidth="1"/>
    <col min="3" max="3" width="5.7109375" hidden="1" customWidth="1"/>
    <col min="4" max="4" width="6.42578125" hidden="1" customWidth="1"/>
    <col min="5" max="5" width="7.140625" bestFit="1" customWidth="1"/>
    <col min="6" max="6" width="10.28515625" customWidth="1"/>
    <col min="7" max="7" width="10.140625" customWidth="1"/>
    <col min="8" max="8" width="12.28515625" customWidth="1"/>
    <col min="9" max="9" width="7" customWidth="1"/>
    <col min="10" max="10" width="9.28515625" customWidth="1"/>
    <col min="11" max="11" width="13.85546875" customWidth="1"/>
    <col min="12" max="12" width="8.42578125" bestFit="1" customWidth="1"/>
    <col min="13" max="13" width="6.28515625" bestFit="1" customWidth="1"/>
    <col min="14" max="14" width="22" bestFit="1" customWidth="1"/>
    <col min="15" max="15" width="8.140625" customWidth="1"/>
    <col min="16" max="16" width="4.28515625" bestFit="1" customWidth="1"/>
    <col min="17" max="17" width="11.28515625" bestFit="1" customWidth="1"/>
    <col min="18" max="18" width="21.7109375" customWidth="1"/>
    <col min="19" max="19" width="6.85546875" customWidth="1"/>
    <col min="22" max="22" width="14" bestFit="1" customWidth="1"/>
    <col min="23" max="23" width="14.42578125" bestFit="1" customWidth="1"/>
  </cols>
  <sheetData>
    <row r="1" spans="2:32">
      <c r="C1" s="35" t="s">
        <v>68</v>
      </c>
      <c r="E1" s="36">
        <f>E5+(E5*5%)</f>
        <v>15750</v>
      </c>
    </row>
    <row r="2" spans="2:32">
      <c r="B2" t="s">
        <v>117</v>
      </c>
      <c r="C2" t="s">
        <v>110</v>
      </c>
      <c r="D2" t="s">
        <v>109</v>
      </c>
      <c r="I2" s="38">
        <v>0.05</v>
      </c>
      <c r="K2" t="s">
        <v>109</v>
      </c>
      <c r="P2" t="s">
        <v>6</v>
      </c>
      <c r="Q2" t="s">
        <v>111</v>
      </c>
    </row>
    <row r="3" spans="2:32">
      <c r="F3" t="s">
        <v>43</v>
      </c>
      <c r="G3" t="s">
        <v>115</v>
      </c>
      <c r="H3" t="s">
        <v>116</v>
      </c>
      <c r="M3" s="37" t="s">
        <v>121</v>
      </c>
      <c r="N3" s="37"/>
    </row>
    <row r="4" spans="2:3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122</v>
      </c>
      <c r="N4" s="1" t="s">
        <v>123</v>
      </c>
      <c r="P4" s="72" t="s">
        <v>5</v>
      </c>
      <c r="Q4" s="72"/>
      <c r="R4" s="72"/>
      <c r="S4" s="72"/>
      <c r="V4" s="2" t="s">
        <v>6</v>
      </c>
    </row>
    <row r="5" spans="2:32">
      <c r="B5" s="3" t="s">
        <v>7</v>
      </c>
      <c r="C5" s="4" t="s">
        <v>8</v>
      </c>
      <c r="D5" s="3" t="s">
        <v>9</v>
      </c>
      <c r="E5" s="5">
        <v>15000</v>
      </c>
      <c r="F5" s="3">
        <f>IF(E5&gt;=15000,1000,0)</f>
        <v>1000</v>
      </c>
      <c r="G5" s="3" t="str">
        <f>IF(E5&gt;=15000,"Eligible","not eligible")</f>
        <v>Eligible</v>
      </c>
      <c r="H5" s="6">
        <f>IF(E5&gt;=15000,1000,"not eligible")</f>
        <v>1000</v>
      </c>
      <c r="I5" s="34">
        <f>IF(E5&gt;=15000,E5*5%,0)</f>
        <v>750</v>
      </c>
      <c r="J5" s="34">
        <f>IF(E5&gt;=15000,E5+(E5*5%),E5)</f>
        <v>15750</v>
      </c>
      <c r="K5" s="3">
        <f>IF(D5="HR",1000,0)</f>
        <v>0</v>
      </c>
      <c r="L5" s="3">
        <f>IF(D5&lt;&gt;"HR",1000,0)</f>
        <v>1000</v>
      </c>
      <c r="M5" s="3">
        <f>IF(AND(C5="BORIVALI",E5&gt;35000),1000,0)</f>
        <v>0</v>
      </c>
      <c r="N5" s="3">
        <f>IF(OR(C5="BORIVALI",E5&gt;35000),1000,0)</f>
        <v>0</v>
      </c>
      <c r="P5" s="3" t="s">
        <v>10</v>
      </c>
      <c r="Q5" s="3" t="s">
        <v>11</v>
      </c>
      <c r="R5" s="3" t="b">
        <v>1</v>
      </c>
      <c r="S5" s="3" t="b">
        <v>0</v>
      </c>
      <c r="W5" t="s">
        <v>12</v>
      </c>
    </row>
    <row r="6" spans="2:32">
      <c r="B6" s="3" t="s">
        <v>13</v>
      </c>
      <c r="C6" s="4" t="s">
        <v>14</v>
      </c>
      <c r="D6" s="3" t="s">
        <v>15</v>
      </c>
      <c r="E6" s="5">
        <v>25000</v>
      </c>
      <c r="F6" s="3">
        <f>IF(E6&gt;=15000,1000,0)</f>
        <v>1000</v>
      </c>
      <c r="G6" s="3" t="str">
        <f>IF(E6&gt;=15000,"eligible","not eligible")</f>
        <v>eligible</v>
      </c>
      <c r="H6" s="6">
        <f t="shared" ref="H6:H14" si="0">IF(E6&gt;=15000,1000,"not eligible")</f>
        <v>1000</v>
      </c>
      <c r="I6" s="34">
        <f t="shared" ref="I6:I14" si="1">IF(E6&gt;=15000,E6*5%,0)</f>
        <v>1250</v>
      </c>
      <c r="J6" s="34">
        <f>IF(E6&gt;=15000,E6+(E6*5%),E6)</f>
        <v>26250</v>
      </c>
      <c r="K6" s="3">
        <f t="shared" ref="K6:K14" si="2">IF(D6="HR",1000,0)</f>
        <v>0</v>
      </c>
      <c r="L6" s="3">
        <f>IF(D6&lt;&gt;"HR",1000,0)</f>
        <v>1000</v>
      </c>
      <c r="M6" s="3">
        <f t="shared" ref="M6:M14" si="3">IF(AND(C6="Borivali",E6&gt;35000),1000,0)</f>
        <v>0</v>
      </c>
      <c r="N6" s="3">
        <f>IF(OR(C6="Borivali",E6&gt;35000),1000,0)</f>
        <v>0</v>
      </c>
      <c r="P6" s="3" t="s">
        <v>16</v>
      </c>
      <c r="Q6" s="3" t="s">
        <v>17</v>
      </c>
      <c r="R6" s="3" t="s">
        <v>18</v>
      </c>
      <c r="S6" s="3"/>
    </row>
    <row r="7" spans="2:32">
      <c r="B7" s="3" t="s">
        <v>19</v>
      </c>
      <c r="C7" s="4" t="s">
        <v>8</v>
      </c>
      <c r="D7" s="3" t="s">
        <v>20</v>
      </c>
      <c r="E7" s="5">
        <v>12000</v>
      </c>
      <c r="F7" s="3">
        <f>IF(E7&gt;=15000,1000,0)</f>
        <v>0</v>
      </c>
      <c r="G7" s="3" t="str">
        <f>IF(E7&gt;=15000,"eligible","not eligible")</f>
        <v>not eligible</v>
      </c>
      <c r="H7" s="6" t="str">
        <f t="shared" si="0"/>
        <v>not eligible</v>
      </c>
      <c r="I7" s="34">
        <f t="shared" si="1"/>
        <v>0</v>
      </c>
      <c r="J7" s="34">
        <f t="shared" ref="J7:J13" si="4">IF(E7&gt;=15000,E7+(E7*5%),E7)</f>
        <v>12000</v>
      </c>
      <c r="K7" s="3">
        <f t="shared" si="2"/>
        <v>1000</v>
      </c>
      <c r="L7" s="3">
        <f>IF(D7&lt;&gt;"HR",1000,0)</f>
        <v>0</v>
      </c>
      <c r="M7" s="3">
        <f t="shared" si="3"/>
        <v>0</v>
      </c>
      <c r="N7" s="3">
        <f t="shared" ref="N7:N14" si="5">IF(OR(C7="Borivali",E7&gt;35000),1000,0)</f>
        <v>0</v>
      </c>
      <c r="P7" s="3" t="s">
        <v>21</v>
      </c>
      <c r="Q7" s="3" t="s">
        <v>17</v>
      </c>
      <c r="R7" s="3" t="s">
        <v>22</v>
      </c>
      <c r="S7" s="3"/>
      <c r="V7" t="s">
        <v>133</v>
      </c>
    </row>
    <row r="8" spans="2:32">
      <c r="B8" s="3" t="s">
        <v>23</v>
      </c>
      <c r="C8" s="4" t="s">
        <v>24</v>
      </c>
      <c r="D8" s="3" t="s">
        <v>25</v>
      </c>
      <c r="E8" s="5">
        <v>15000</v>
      </c>
      <c r="F8" s="3">
        <f t="shared" ref="F8:F13" si="6">IF(E8&gt;=15000,1000,0)</f>
        <v>1000</v>
      </c>
      <c r="G8" s="3" t="str">
        <f>IF(E8&gt;=15000,"eligible","not eligible")</f>
        <v>eligible</v>
      </c>
      <c r="H8" s="6">
        <f t="shared" si="0"/>
        <v>1000</v>
      </c>
      <c r="I8" s="34">
        <f t="shared" si="1"/>
        <v>750</v>
      </c>
      <c r="J8" s="34">
        <f t="shared" si="4"/>
        <v>15750</v>
      </c>
      <c r="K8" s="3">
        <f t="shared" si="2"/>
        <v>0</v>
      </c>
      <c r="L8" s="3"/>
      <c r="M8" s="3">
        <f t="shared" si="3"/>
        <v>0</v>
      </c>
      <c r="N8" s="3">
        <f t="shared" si="5"/>
        <v>1000</v>
      </c>
      <c r="V8" t="s">
        <v>129</v>
      </c>
      <c r="W8" t="s">
        <v>132</v>
      </c>
    </row>
    <row r="9" spans="2:32">
      <c r="B9" s="3" t="s">
        <v>26</v>
      </c>
      <c r="C9" s="4" t="s">
        <v>24</v>
      </c>
      <c r="D9" s="3" t="s">
        <v>15</v>
      </c>
      <c r="E9" s="5">
        <v>45000</v>
      </c>
      <c r="F9" s="3">
        <f t="shared" si="6"/>
        <v>1000</v>
      </c>
      <c r="G9" s="3" t="str">
        <f>IF(E9&gt;=15000,"eligible","not eligible")</f>
        <v>eligible</v>
      </c>
      <c r="H9" s="6">
        <f t="shared" si="0"/>
        <v>1000</v>
      </c>
      <c r="I9" s="34">
        <f t="shared" si="1"/>
        <v>2250</v>
      </c>
      <c r="J9" s="34">
        <f t="shared" si="4"/>
        <v>47250</v>
      </c>
      <c r="K9" s="3">
        <f t="shared" si="2"/>
        <v>0</v>
      </c>
      <c r="L9" s="3"/>
      <c r="M9" s="3">
        <f>IF(AND(C9="BORIVALI",E9&gt;35000),1000,0)</f>
        <v>1000</v>
      </c>
      <c r="N9" s="3">
        <f t="shared" si="5"/>
        <v>1000</v>
      </c>
      <c r="P9" s="75" t="s">
        <v>112</v>
      </c>
      <c r="Q9" s="72"/>
      <c r="Y9" t="s">
        <v>28</v>
      </c>
      <c r="AA9" t="s">
        <v>29</v>
      </c>
    </row>
    <row r="10" spans="2:32">
      <c r="B10" s="3" t="s">
        <v>30</v>
      </c>
      <c r="C10" s="4" t="s">
        <v>31</v>
      </c>
      <c r="D10" s="3" t="s">
        <v>20</v>
      </c>
      <c r="E10" s="5">
        <v>10000</v>
      </c>
      <c r="F10" s="3">
        <f t="shared" si="6"/>
        <v>0</v>
      </c>
      <c r="G10" s="3" t="str">
        <f>IF(E10&gt;=15000,"eligible","not eligible")</f>
        <v>not eligible</v>
      </c>
      <c r="H10" s="6" t="str">
        <f t="shared" si="0"/>
        <v>not eligible</v>
      </c>
      <c r="I10" s="34">
        <f t="shared" si="1"/>
        <v>0</v>
      </c>
      <c r="J10" s="34">
        <f t="shared" si="4"/>
        <v>10000</v>
      </c>
      <c r="K10" s="3">
        <f t="shared" si="2"/>
        <v>1000</v>
      </c>
      <c r="L10" s="3"/>
      <c r="M10" s="3">
        <f>IF(AND(C10="Borivali",E10&gt;35000),1000,0)</f>
        <v>0</v>
      </c>
      <c r="N10" s="3">
        <f t="shared" si="5"/>
        <v>0</v>
      </c>
      <c r="P10" s="77" t="s">
        <v>32</v>
      </c>
      <c r="Q10" s="71"/>
      <c r="R10" t="s">
        <v>113</v>
      </c>
      <c r="U10" t="s">
        <v>134</v>
      </c>
      <c r="Y10">
        <v>78451200</v>
      </c>
      <c r="Z10">
        <v>78410087</v>
      </c>
      <c r="AA10" t="str">
        <f>IF(LEFT(Y10,4)=LEFT(Z10,4),"Yes","no")</f>
        <v>no</v>
      </c>
    </row>
    <row r="11" spans="2:32">
      <c r="B11" s="3" t="s">
        <v>33</v>
      </c>
      <c r="C11" s="4" t="s">
        <v>14</v>
      </c>
      <c r="D11" s="3" t="s">
        <v>9</v>
      </c>
      <c r="E11" s="5">
        <v>18000</v>
      </c>
      <c r="F11" s="3">
        <f t="shared" si="6"/>
        <v>1000</v>
      </c>
      <c r="G11" s="3" t="str">
        <f t="shared" ref="G11:G14" si="7">IF(E11&gt;=15000,"eligible","not eligible")</f>
        <v>eligible</v>
      </c>
      <c r="H11" s="6">
        <f t="shared" si="0"/>
        <v>1000</v>
      </c>
      <c r="I11" s="34">
        <f t="shared" si="1"/>
        <v>900</v>
      </c>
      <c r="J11" s="34">
        <f t="shared" si="4"/>
        <v>18900</v>
      </c>
      <c r="K11" s="3">
        <f t="shared" si="2"/>
        <v>0</v>
      </c>
      <c r="L11" s="3"/>
      <c r="M11" s="3">
        <f>IF(AND(C11="Borivali",E11&gt;35000),1000,0)</f>
        <v>0</v>
      </c>
      <c r="N11" s="3">
        <f t="shared" si="5"/>
        <v>0</v>
      </c>
      <c r="P11" s="77" t="s">
        <v>34</v>
      </c>
      <c r="Q11" s="71"/>
      <c r="U11" t="s">
        <v>135</v>
      </c>
      <c r="Y11">
        <v>78401200</v>
      </c>
      <c r="Z11">
        <v>78400025</v>
      </c>
      <c r="AA11" t="str">
        <f t="shared" ref="AA11:AA12" si="8">IF(LEFT(Y11,4)=LEFT(Z11,4),"Yes","no")</f>
        <v>Yes</v>
      </c>
      <c r="AC11">
        <v>50</v>
      </c>
      <c r="AD11">
        <v>10</v>
      </c>
      <c r="AE11" t="b">
        <f>AC11&gt;AD11</f>
        <v>1</v>
      </c>
      <c r="AF11" t="b">
        <f>AD11&gt;AC11</f>
        <v>0</v>
      </c>
    </row>
    <row r="12" spans="2:32">
      <c r="B12" s="3" t="s">
        <v>35</v>
      </c>
      <c r="C12" s="4" t="s">
        <v>8</v>
      </c>
      <c r="D12" s="3" t="s">
        <v>20</v>
      </c>
      <c r="E12" s="5">
        <v>50000</v>
      </c>
      <c r="F12" s="3">
        <f t="shared" si="6"/>
        <v>1000</v>
      </c>
      <c r="G12" s="3" t="str">
        <f t="shared" si="7"/>
        <v>eligible</v>
      </c>
      <c r="H12" s="6">
        <f t="shared" si="0"/>
        <v>1000</v>
      </c>
      <c r="I12" s="34">
        <f t="shared" si="1"/>
        <v>2500</v>
      </c>
      <c r="J12" s="34">
        <f t="shared" si="4"/>
        <v>52500</v>
      </c>
      <c r="K12" s="3">
        <f t="shared" si="2"/>
        <v>1000</v>
      </c>
      <c r="L12" s="3"/>
      <c r="M12" s="3">
        <f t="shared" si="3"/>
        <v>0</v>
      </c>
      <c r="N12" s="3">
        <f t="shared" si="5"/>
        <v>1000</v>
      </c>
      <c r="P12" s="81" t="s">
        <v>36</v>
      </c>
      <c r="Q12" s="76"/>
      <c r="Y12">
        <v>80431200</v>
      </c>
      <c r="Z12">
        <v>80430056</v>
      </c>
      <c r="AA12" t="str">
        <f t="shared" si="8"/>
        <v>Yes</v>
      </c>
    </row>
    <row r="13" spans="2:32">
      <c r="B13" s="3" t="s">
        <v>37</v>
      </c>
      <c r="C13" s="4" t="s">
        <v>24</v>
      </c>
      <c r="D13" s="3" t="s">
        <v>25</v>
      </c>
      <c r="E13" s="5">
        <v>13500</v>
      </c>
      <c r="F13" s="3">
        <f t="shared" si="6"/>
        <v>0</v>
      </c>
      <c r="G13" s="3" t="str">
        <f t="shared" si="7"/>
        <v>not eligible</v>
      </c>
      <c r="H13" s="6" t="str">
        <f t="shared" si="0"/>
        <v>not eligible</v>
      </c>
      <c r="I13" s="34">
        <f t="shared" si="1"/>
        <v>0</v>
      </c>
      <c r="J13" s="34">
        <f t="shared" si="4"/>
        <v>13500</v>
      </c>
      <c r="K13" s="3">
        <f t="shared" si="2"/>
        <v>0</v>
      </c>
      <c r="L13" s="3"/>
      <c r="M13" s="3">
        <f t="shared" si="3"/>
        <v>0</v>
      </c>
      <c r="N13" s="3">
        <f t="shared" si="5"/>
        <v>1000</v>
      </c>
      <c r="P13" s="77" t="s">
        <v>38</v>
      </c>
      <c r="Q13" s="71"/>
      <c r="V13" t="s">
        <v>130</v>
      </c>
    </row>
    <row r="14" spans="2:32">
      <c r="B14" s="3" t="s">
        <v>39</v>
      </c>
      <c r="C14" s="4" t="s">
        <v>40</v>
      </c>
      <c r="D14" s="3" t="s">
        <v>20</v>
      </c>
      <c r="E14" s="5">
        <v>35000</v>
      </c>
      <c r="F14" s="3">
        <f>IF(E14&gt;=15000,1000,0)</f>
        <v>1000</v>
      </c>
      <c r="G14" s="3" t="str">
        <f t="shared" si="7"/>
        <v>eligible</v>
      </c>
      <c r="H14" s="6">
        <f t="shared" si="0"/>
        <v>1000</v>
      </c>
      <c r="I14" s="34">
        <f t="shared" si="1"/>
        <v>1750</v>
      </c>
      <c r="J14" s="34">
        <f>IF(E14&gt;=15000,E14+(E14*5%),E14)</f>
        <v>36750</v>
      </c>
      <c r="K14" s="3">
        <f t="shared" si="2"/>
        <v>1000</v>
      </c>
      <c r="L14" s="3"/>
      <c r="M14" s="3">
        <f t="shared" si="3"/>
        <v>0</v>
      </c>
      <c r="N14" s="3">
        <f t="shared" si="5"/>
        <v>0</v>
      </c>
      <c r="P14" s="77" t="s">
        <v>41</v>
      </c>
      <c r="Q14" s="71"/>
      <c r="V14" t="s">
        <v>131</v>
      </c>
    </row>
    <row r="15" spans="2:32">
      <c r="P15" s="71" t="s">
        <v>42</v>
      </c>
      <c r="Q15" s="71"/>
      <c r="AA15">
        <v>10</v>
      </c>
      <c r="AB15">
        <v>10</v>
      </c>
      <c r="AC15" t="b">
        <f>AA15=AB15</f>
        <v>1</v>
      </c>
      <c r="AD15" t="s">
        <v>43</v>
      </c>
    </row>
    <row r="16" spans="2:32">
      <c r="E16" s="31">
        <v>6.25</v>
      </c>
      <c r="AA16" t="s">
        <v>44</v>
      </c>
      <c r="AB16" t="s">
        <v>45</v>
      </c>
      <c r="AC16" t="b">
        <f>AA16=AB16</f>
        <v>0</v>
      </c>
      <c r="AD16" t="s">
        <v>46</v>
      </c>
    </row>
    <row r="17" spans="2:30">
      <c r="K17" s="32" t="s">
        <v>124</v>
      </c>
      <c r="AD17" t="s">
        <v>47</v>
      </c>
    </row>
    <row r="18" spans="2:30">
      <c r="N18">
        <v>7738868417</v>
      </c>
      <c r="AD18" t="s">
        <v>48</v>
      </c>
    </row>
    <row r="19" spans="2:30">
      <c r="B19" s="78" t="s">
        <v>49</v>
      </c>
      <c r="C19" s="79" t="s">
        <v>50</v>
      </c>
      <c r="D19" s="79"/>
      <c r="E19" s="79"/>
      <c r="F19" s="7" t="s">
        <v>51</v>
      </c>
      <c r="G19" s="8" t="s">
        <v>52</v>
      </c>
      <c r="H19" s="9" t="s">
        <v>53</v>
      </c>
      <c r="J19" s="41" t="s">
        <v>128</v>
      </c>
    </row>
    <row r="20" spans="2:30">
      <c r="B20" s="78"/>
      <c r="C20" s="10" t="s">
        <v>55</v>
      </c>
      <c r="D20" s="10" t="s">
        <v>56</v>
      </c>
      <c r="E20" s="10" t="s">
        <v>57</v>
      </c>
      <c r="F20" s="3" t="s">
        <v>58</v>
      </c>
      <c r="G20" s="42" t="s">
        <v>59</v>
      </c>
      <c r="H20" s="12" t="s">
        <v>125</v>
      </c>
      <c r="I20" s="12" t="s">
        <v>60</v>
      </c>
      <c r="J20" s="19" t="s">
        <v>67</v>
      </c>
    </row>
    <row r="21" spans="2:30">
      <c r="B21" s="3" t="s">
        <v>7</v>
      </c>
      <c r="C21" s="3">
        <v>43</v>
      </c>
      <c r="D21" s="3">
        <v>55</v>
      </c>
      <c r="E21" s="3">
        <v>80</v>
      </c>
      <c r="F21" s="3">
        <f>SUM(C21:E21)</f>
        <v>178</v>
      </c>
      <c r="G21" s="40">
        <f>AVERAGE(C21:E21)</f>
        <v>59.333333333333336</v>
      </c>
      <c r="H21" s="4" t="b">
        <f>AND(C21&gt;=35,D21&gt;=35,E21&gt;=35)</f>
        <v>1</v>
      </c>
      <c r="I21" s="4" t="str">
        <f>IF(AND(C21&gt;=35,D21&gt;=35,E21&gt;=35),"Pass","fail")</f>
        <v>Pass</v>
      </c>
      <c r="J21" s="3" t="str">
        <f>IF(G21&lt;35,"Fail",IF(G21&lt;45,"D",IF(G21&lt;60,"C",IF(G21&lt;75,"B",IF(G21&lt;85,"A+","O")))))</f>
        <v>C</v>
      </c>
      <c r="K21" t="str">
        <f>IF(G21&lt;35,"fail",IF(G21&lt;45,"D",IF(G21&lt;60,"C",IF( G21&lt;75,"B",IF(G21&lt;85,"A+","O")))))</f>
        <v>C</v>
      </c>
    </row>
    <row r="22" spans="2:30">
      <c r="B22" s="3" t="s">
        <v>13</v>
      </c>
      <c r="C22" s="3">
        <v>78</v>
      </c>
      <c r="D22" s="3">
        <v>36</v>
      </c>
      <c r="E22" s="3">
        <v>83</v>
      </c>
      <c r="F22" s="3">
        <f t="shared" ref="F22:F30" si="9">SUM(C22:E22)</f>
        <v>197</v>
      </c>
      <c r="G22" s="40">
        <f t="shared" ref="G22:G30" si="10">AVERAGE(C22:E22)</f>
        <v>65.666666666666671</v>
      </c>
      <c r="H22" s="4" t="b">
        <f t="shared" ref="H22:H30" si="11">AND(C22&gt;=35,D22&gt;=35,E22&gt;=35)</f>
        <v>1</v>
      </c>
      <c r="I22" s="4" t="str">
        <f t="shared" ref="I22:I30" si="12">IF(AND(C22&gt;=35,D22&gt;=35,E22&gt;=35),"Pass","fail")</f>
        <v>Pass</v>
      </c>
      <c r="J22" s="3" t="str">
        <f t="shared" ref="J22:J30" si="13">IF(G22&lt;35,"Fail",IF(G22&lt;45,"D",IF(G22&lt;60,"C",IF(G22&lt;75,"B",IF(G22&lt;85,"A+","O")))))</f>
        <v>B</v>
      </c>
      <c r="K22" t="str">
        <f t="shared" ref="K22:K30" si="14">IF(G22&lt;35,"fail",IF(G22&lt;45,"D",IF(G22&lt;60,"C",IF( G22&lt;75,"B",IF(G22&lt;85,"A+","O")))))</f>
        <v>B</v>
      </c>
    </row>
    <row r="23" spans="2:30">
      <c r="B23" s="3" t="s">
        <v>19</v>
      </c>
      <c r="C23" s="3">
        <v>74</v>
      </c>
      <c r="D23" s="3">
        <v>38</v>
      </c>
      <c r="E23" s="3">
        <v>61</v>
      </c>
      <c r="F23" s="3">
        <f t="shared" si="9"/>
        <v>173</v>
      </c>
      <c r="G23" s="40">
        <f t="shared" si="10"/>
        <v>57.666666666666664</v>
      </c>
      <c r="H23" s="4" t="b">
        <f t="shared" si="11"/>
        <v>1</v>
      </c>
      <c r="I23" s="4" t="str">
        <f t="shared" si="12"/>
        <v>Pass</v>
      </c>
      <c r="J23" s="3" t="str">
        <f t="shared" si="13"/>
        <v>C</v>
      </c>
      <c r="K23" t="str">
        <f t="shared" si="14"/>
        <v>C</v>
      </c>
      <c r="L23" s="17" t="s">
        <v>68</v>
      </c>
      <c r="M23" s="17" t="s">
        <v>67</v>
      </c>
    </row>
    <row r="24" spans="2:30">
      <c r="B24" s="3" t="s">
        <v>23</v>
      </c>
      <c r="C24" s="3">
        <v>45</v>
      </c>
      <c r="D24" s="3">
        <v>30</v>
      </c>
      <c r="E24" s="3">
        <v>25</v>
      </c>
      <c r="F24" s="3">
        <f t="shared" si="9"/>
        <v>100</v>
      </c>
      <c r="G24" s="40">
        <f t="shared" si="10"/>
        <v>33.333333333333336</v>
      </c>
      <c r="H24" s="4" t="b">
        <f t="shared" si="11"/>
        <v>0</v>
      </c>
      <c r="I24" s="4" t="str">
        <f t="shared" si="12"/>
        <v>fail</v>
      </c>
      <c r="J24" s="3" t="str">
        <f t="shared" si="13"/>
        <v>Fail</v>
      </c>
      <c r="K24" t="str">
        <f t="shared" si="14"/>
        <v>fail</v>
      </c>
      <c r="L24" s="3" t="s">
        <v>69</v>
      </c>
      <c r="M24" s="3" t="s">
        <v>70</v>
      </c>
    </row>
    <row r="25" spans="2:30">
      <c r="B25" s="3" t="s">
        <v>26</v>
      </c>
      <c r="C25" s="3">
        <v>100</v>
      </c>
      <c r="D25" s="3">
        <v>90</v>
      </c>
      <c r="E25" s="3">
        <v>79</v>
      </c>
      <c r="F25" s="3">
        <f t="shared" si="9"/>
        <v>269</v>
      </c>
      <c r="G25" s="40">
        <f t="shared" si="10"/>
        <v>89.666666666666671</v>
      </c>
      <c r="H25" s="4" t="b">
        <f t="shared" si="11"/>
        <v>1</v>
      </c>
      <c r="I25" s="4" t="str">
        <f t="shared" si="12"/>
        <v>Pass</v>
      </c>
      <c r="J25" s="3" t="str">
        <f t="shared" si="13"/>
        <v>O</v>
      </c>
      <c r="K25" t="str">
        <f t="shared" si="14"/>
        <v>O</v>
      </c>
      <c r="L25" s="3" t="s">
        <v>71</v>
      </c>
      <c r="M25" s="3" t="s">
        <v>72</v>
      </c>
    </row>
    <row r="26" spans="2:30">
      <c r="B26" s="3" t="s">
        <v>30</v>
      </c>
      <c r="C26" s="3">
        <v>60</v>
      </c>
      <c r="D26" s="3">
        <v>25</v>
      </c>
      <c r="E26" s="3">
        <v>54</v>
      </c>
      <c r="F26" s="3">
        <f t="shared" si="9"/>
        <v>139</v>
      </c>
      <c r="G26" s="40">
        <f t="shared" si="10"/>
        <v>46.333333333333336</v>
      </c>
      <c r="H26" s="4" t="b">
        <f t="shared" si="11"/>
        <v>0</v>
      </c>
      <c r="I26" s="4" t="str">
        <f t="shared" si="12"/>
        <v>fail</v>
      </c>
      <c r="J26" s="3" t="str">
        <f t="shared" si="13"/>
        <v>C</v>
      </c>
      <c r="K26" t="str">
        <f t="shared" si="14"/>
        <v>C</v>
      </c>
      <c r="L26" s="3" t="s">
        <v>73</v>
      </c>
      <c r="M26" s="3" t="s">
        <v>74</v>
      </c>
    </row>
    <row r="27" spans="2:30">
      <c r="B27" s="3" t="s">
        <v>33</v>
      </c>
      <c r="C27" s="3">
        <v>68</v>
      </c>
      <c r="D27" s="3">
        <v>73</v>
      </c>
      <c r="E27" s="3">
        <v>42</v>
      </c>
      <c r="F27" s="3">
        <f t="shared" si="9"/>
        <v>183</v>
      </c>
      <c r="G27" s="40">
        <f t="shared" si="10"/>
        <v>61</v>
      </c>
      <c r="H27" s="4" t="b">
        <f t="shared" si="11"/>
        <v>1</v>
      </c>
      <c r="I27" s="4" t="str">
        <f t="shared" si="12"/>
        <v>Pass</v>
      </c>
      <c r="J27" s="3" t="str">
        <f t="shared" si="13"/>
        <v>B</v>
      </c>
      <c r="K27" t="str">
        <f t="shared" si="14"/>
        <v>B</v>
      </c>
      <c r="L27" s="3" t="s">
        <v>75</v>
      </c>
      <c r="M27" s="3" t="s">
        <v>76</v>
      </c>
    </row>
    <row r="28" spans="2:30">
      <c r="B28" s="3" t="s">
        <v>35</v>
      </c>
      <c r="C28" s="3">
        <v>91</v>
      </c>
      <c r="D28" s="3">
        <v>45</v>
      </c>
      <c r="E28" s="3">
        <v>55</v>
      </c>
      <c r="F28" s="3">
        <f t="shared" si="9"/>
        <v>191</v>
      </c>
      <c r="G28" s="40">
        <f t="shared" si="10"/>
        <v>63.666666666666664</v>
      </c>
      <c r="H28" s="4" t="b">
        <f t="shared" si="11"/>
        <v>1</v>
      </c>
      <c r="I28" s="4" t="str">
        <f t="shared" si="12"/>
        <v>Pass</v>
      </c>
      <c r="J28" s="3" t="str">
        <f t="shared" si="13"/>
        <v>B</v>
      </c>
      <c r="K28" t="str">
        <f t="shared" si="14"/>
        <v>B</v>
      </c>
      <c r="L28" s="3" t="s">
        <v>77</v>
      </c>
      <c r="M28" s="3" t="s">
        <v>78</v>
      </c>
    </row>
    <row r="29" spans="2:30">
      <c r="B29" s="3" t="s">
        <v>37</v>
      </c>
      <c r="C29" s="3">
        <v>0</v>
      </c>
      <c r="D29" s="3">
        <v>31</v>
      </c>
      <c r="E29" s="3">
        <v>35</v>
      </c>
      <c r="F29" s="3">
        <f t="shared" si="9"/>
        <v>66</v>
      </c>
      <c r="G29" s="40">
        <f t="shared" si="10"/>
        <v>22</v>
      </c>
      <c r="H29" s="4" t="b">
        <f t="shared" si="11"/>
        <v>0</v>
      </c>
      <c r="I29" s="4" t="str">
        <f t="shared" si="12"/>
        <v>fail</v>
      </c>
      <c r="J29" s="3" t="str">
        <f t="shared" si="13"/>
        <v>Fail</v>
      </c>
      <c r="K29" t="str">
        <f t="shared" si="14"/>
        <v>fail</v>
      </c>
      <c r="L29" s="3" t="s">
        <v>79</v>
      </c>
      <c r="M29" s="3" t="s">
        <v>80</v>
      </c>
      <c r="N29" t="s">
        <v>127</v>
      </c>
      <c r="P29" s="2" t="s">
        <v>54</v>
      </c>
    </row>
    <row r="30" spans="2:30">
      <c r="B30" s="3" t="s">
        <v>39</v>
      </c>
      <c r="C30" s="3">
        <v>68</v>
      </c>
      <c r="D30" s="3">
        <v>54</v>
      </c>
      <c r="E30" s="3">
        <v>72</v>
      </c>
      <c r="F30" s="3">
        <f t="shared" si="9"/>
        <v>194</v>
      </c>
      <c r="G30" s="40">
        <f t="shared" si="10"/>
        <v>64.666666666666671</v>
      </c>
      <c r="H30" s="4" t="b">
        <f t="shared" si="11"/>
        <v>1</v>
      </c>
      <c r="I30" s="4" t="str">
        <f t="shared" si="12"/>
        <v>Pass</v>
      </c>
      <c r="J30" s="3" t="str">
        <f t="shared" si="13"/>
        <v>B</v>
      </c>
      <c r="K30" t="str">
        <f t="shared" si="14"/>
        <v>B</v>
      </c>
      <c r="N30" t="s">
        <v>126</v>
      </c>
      <c r="P30" t="s">
        <v>61</v>
      </c>
      <c r="S30" s="13" t="s">
        <v>62</v>
      </c>
    </row>
    <row r="32" spans="2:30" ht="15" customHeight="1">
      <c r="F32" s="2" t="s">
        <v>64</v>
      </c>
      <c r="K32" t="s">
        <v>65</v>
      </c>
      <c r="P32" t="s">
        <v>63</v>
      </c>
    </row>
    <row r="33" spans="2:18" ht="15" customHeight="1">
      <c r="B33" s="15" t="s">
        <v>49</v>
      </c>
      <c r="C33" s="7" t="s">
        <v>66</v>
      </c>
      <c r="D33" s="12" t="s">
        <v>67</v>
      </c>
    </row>
    <row r="34" spans="2:18">
      <c r="B34" s="3" t="s">
        <v>7</v>
      </c>
      <c r="C34" s="16">
        <v>59.333333333333336</v>
      </c>
      <c r="D34" s="3" t="str">
        <f>IF(C34&lt;35,"Fail",IF(C34&lt;45,"D",IF(C34&lt;60,"C",IF(C34&lt;75,"B",IF(C34&lt;85,"A","O+")))))</f>
        <v>C</v>
      </c>
    </row>
    <row r="35" spans="2:18">
      <c r="B35" s="3" t="s">
        <v>13</v>
      </c>
      <c r="C35" s="16">
        <v>65.666666666666671</v>
      </c>
      <c r="D35" s="3" t="str">
        <f t="shared" ref="D35:D43" si="15">IF(C35&lt;35,"Fail",IF(C35&lt;45,"D",IF(C35&lt;60,"C",IF(C35&lt;75,"B",IF(C35&lt;85,"A","O+")))))</f>
        <v>B</v>
      </c>
      <c r="K35" t="str">
        <f ca="1">_xlfn.FORMULATEXT(D34)</f>
        <v>=IF(C34&lt;35,"Fail",IF(C34&lt;45,"D",IF(C34&lt;60,"C",IF(C34&lt;75,"B",IF(C34&lt;85,"A","O+")))))</v>
      </c>
    </row>
    <row r="36" spans="2:18">
      <c r="B36" s="3" t="s">
        <v>19</v>
      </c>
      <c r="C36" s="16">
        <v>57.666666666666664</v>
      </c>
      <c r="D36" s="3" t="str">
        <f t="shared" si="15"/>
        <v>C</v>
      </c>
      <c r="F36" s="17" t="s">
        <v>68</v>
      </c>
      <c r="G36" s="17" t="s">
        <v>67</v>
      </c>
    </row>
    <row r="37" spans="2:18">
      <c r="B37" s="3" t="s">
        <v>23</v>
      </c>
      <c r="C37" s="16">
        <v>33.333333333333336</v>
      </c>
      <c r="D37" s="3" t="str">
        <f t="shared" si="15"/>
        <v>Fail</v>
      </c>
      <c r="F37" s="3" t="s">
        <v>69</v>
      </c>
      <c r="G37" s="3" t="s">
        <v>70</v>
      </c>
    </row>
    <row r="38" spans="2:18">
      <c r="B38" s="3" t="s">
        <v>26</v>
      </c>
      <c r="C38" s="16">
        <v>89.666666666666671</v>
      </c>
      <c r="D38" s="3" t="str">
        <f t="shared" si="15"/>
        <v>O+</v>
      </c>
      <c r="F38" s="3" t="s">
        <v>71</v>
      </c>
      <c r="G38" s="3" t="s">
        <v>72</v>
      </c>
    </row>
    <row r="39" spans="2:18">
      <c r="B39" s="3" t="s">
        <v>30</v>
      </c>
      <c r="C39" s="16">
        <v>46.333333333333336</v>
      </c>
      <c r="D39" s="3" t="str">
        <f t="shared" si="15"/>
        <v>C</v>
      </c>
      <c r="F39" s="3" t="s">
        <v>73</v>
      </c>
      <c r="G39" s="3" t="s">
        <v>74</v>
      </c>
    </row>
    <row r="40" spans="2:18">
      <c r="B40" s="3" t="s">
        <v>33</v>
      </c>
      <c r="C40" s="16">
        <v>61</v>
      </c>
      <c r="D40" s="3" t="str">
        <f t="shared" si="15"/>
        <v>B</v>
      </c>
      <c r="F40" s="3" t="s">
        <v>75</v>
      </c>
      <c r="G40" s="3" t="s">
        <v>76</v>
      </c>
    </row>
    <row r="41" spans="2:18" ht="15" hidden="1" customHeight="1">
      <c r="B41" s="3" t="s">
        <v>35</v>
      </c>
      <c r="C41" s="16">
        <v>63.666666666666664</v>
      </c>
      <c r="D41" s="3" t="str">
        <f t="shared" si="15"/>
        <v>B</v>
      </c>
      <c r="F41" s="3" t="s">
        <v>77</v>
      </c>
      <c r="G41" s="3" t="s">
        <v>78</v>
      </c>
    </row>
    <row r="42" spans="2:18" ht="15" customHeight="1">
      <c r="B42" s="3" t="s">
        <v>37</v>
      </c>
      <c r="C42" s="16">
        <v>22</v>
      </c>
      <c r="D42" s="3" t="str">
        <f t="shared" si="15"/>
        <v>Fail</v>
      </c>
      <c r="F42" s="13" t="s">
        <v>77</v>
      </c>
      <c r="G42" s="13" t="s">
        <v>78</v>
      </c>
    </row>
    <row r="43" spans="2:18" ht="15" customHeight="1">
      <c r="B43" s="3" t="s">
        <v>39</v>
      </c>
      <c r="C43" s="16">
        <v>64.666666666666671</v>
      </c>
      <c r="D43" s="3" t="str">
        <f t="shared" si="15"/>
        <v>B</v>
      </c>
      <c r="F43" s="3" t="s">
        <v>79</v>
      </c>
      <c r="G43" s="3" t="s">
        <v>80</v>
      </c>
      <c r="P43" s="80" t="s">
        <v>81</v>
      </c>
      <c r="Q43" s="80"/>
      <c r="R43" s="18" t="s">
        <v>82</v>
      </c>
    </row>
    <row r="44" spans="2:18" ht="15" customHeight="1">
      <c r="P44" s="71" t="s">
        <v>83</v>
      </c>
      <c r="Q44" s="71"/>
      <c r="R44" s="3" t="s">
        <v>84</v>
      </c>
    </row>
    <row r="45" spans="2:18">
      <c r="P45" s="71" t="s">
        <v>85</v>
      </c>
      <c r="Q45" s="71"/>
    </row>
    <row r="46" spans="2:18">
      <c r="B46" s="12" t="s">
        <v>86</v>
      </c>
      <c r="C46" s="19" t="s">
        <v>87</v>
      </c>
      <c r="D46" s="19" t="s">
        <v>88</v>
      </c>
      <c r="E46" s="19" t="s">
        <v>89</v>
      </c>
      <c r="F46" s="19" t="s">
        <v>82</v>
      </c>
    </row>
    <row r="47" spans="2:18">
      <c r="B47" s="3" t="s">
        <v>7</v>
      </c>
      <c r="C47" s="3">
        <v>95000</v>
      </c>
      <c r="D47" s="3">
        <v>46000</v>
      </c>
      <c r="E47" s="3">
        <v>33000</v>
      </c>
      <c r="F47" s="3" t="str">
        <f>IF(OR(AND(C47&gt;=30000,D47&gt;=30000,E47&gt;=30000),AVERAGE(C47:E47)&gt;35000),"Good Seller","Worst Seller")</f>
        <v>Good Seller</v>
      </c>
    </row>
    <row r="48" spans="2:18">
      <c r="B48" s="3" t="s">
        <v>13</v>
      </c>
      <c r="C48" s="3">
        <v>17000</v>
      </c>
      <c r="D48" s="3">
        <v>16000</v>
      </c>
      <c r="E48" s="3">
        <v>86000</v>
      </c>
      <c r="F48" s="3" t="str">
        <f t="shared" ref="F48:F52" si="16">IF(OR(AND(C48&gt;=30000,D48&gt;=30000,E48&gt;=30000),AVERAGE(C48:E48)&gt;35000),"Good Seller","Worst Seller")</f>
        <v>Good Seller</v>
      </c>
    </row>
    <row r="49" spans="2:6">
      <c r="B49" s="3" t="s">
        <v>19</v>
      </c>
      <c r="C49" s="3">
        <v>87000</v>
      </c>
      <c r="D49" s="3">
        <v>79000</v>
      </c>
      <c r="E49" s="3">
        <v>21000</v>
      </c>
      <c r="F49" s="3" t="str">
        <f t="shared" si="16"/>
        <v>Good Seller</v>
      </c>
    </row>
    <row r="50" spans="2:6">
      <c r="B50" s="3" t="s">
        <v>23</v>
      </c>
      <c r="C50" s="3">
        <v>29000</v>
      </c>
      <c r="D50" s="3">
        <v>35000</v>
      </c>
      <c r="E50" s="3">
        <v>52000</v>
      </c>
      <c r="F50" s="3" t="str">
        <f t="shared" si="16"/>
        <v>Good Seller</v>
      </c>
    </row>
    <row r="51" spans="2:6">
      <c r="B51" s="3" t="s">
        <v>26</v>
      </c>
      <c r="C51" s="3">
        <v>35000</v>
      </c>
      <c r="D51" s="3">
        <v>15000</v>
      </c>
      <c r="E51" s="3">
        <v>45000</v>
      </c>
      <c r="F51" s="3" t="str">
        <f t="shared" si="16"/>
        <v>Worst Seller</v>
      </c>
    </row>
    <row r="52" spans="2:6">
      <c r="B52" s="3" t="s">
        <v>30</v>
      </c>
      <c r="C52" s="3">
        <v>38000</v>
      </c>
      <c r="D52" s="3">
        <v>96000</v>
      </c>
      <c r="E52" s="3">
        <v>99000</v>
      </c>
      <c r="F52" s="3" t="str">
        <f t="shared" si="16"/>
        <v>Good Seller</v>
      </c>
    </row>
    <row r="69" spans="20:20">
      <c r="T69" s="20" t="s">
        <v>90</v>
      </c>
    </row>
  </sheetData>
  <mergeCells count="13">
    <mergeCell ref="P13:Q13"/>
    <mergeCell ref="P4:S4"/>
    <mergeCell ref="P9:Q9"/>
    <mergeCell ref="P10:Q10"/>
    <mergeCell ref="P11:Q11"/>
    <mergeCell ref="P12:Q12"/>
    <mergeCell ref="P45:Q45"/>
    <mergeCell ref="P14:Q14"/>
    <mergeCell ref="P15:Q15"/>
    <mergeCell ref="B19:B20"/>
    <mergeCell ref="C19:E19"/>
    <mergeCell ref="P43:Q43"/>
    <mergeCell ref="P44:Q44"/>
  </mergeCells>
  <conditionalFormatting sqref="C21:E30">
    <cfRule type="cellIs" dxfId="1" priority="7" operator="lessThan">
      <formula>35</formula>
    </cfRule>
  </conditionalFormatting>
  <conditionalFormatting sqref="C47:E52">
    <cfRule type="cellIs" dxfId="0" priority="1" operator="greaterThanOrEqual">
      <formula>30000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K15"/>
  <sheetViews>
    <sheetView showGridLines="0" zoomScale="85" zoomScaleNormal="85" workbookViewId="0">
      <selection activeCell="P2" sqref="P2:S2"/>
    </sheetView>
  </sheetViews>
  <sheetFormatPr defaultRowHeight="15"/>
  <cols>
    <col min="2" max="2" width="11.28515625" bestFit="1" customWidth="1"/>
    <col min="3" max="3" width="8.7109375" bestFit="1" customWidth="1"/>
    <col min="4" max="4" width="12.7109375" customWidth="1"/>
    <col min="5" max="5" width="12.28515625" customWidth="1"/>
    <col min="6" max="6" width="13.7109375" bestFit="1" customWidth="1"/>
    <col min="7" max="7" width="8" customWidth="1"/>
    <col min="8" max="8" width="15.28515625" bestFit="1" customWidth="1"/>
    <col min="10" max="10" width="10.28515625" customWidth="1"/>
    <col min="11" max="11" width="17" bestFit="1" customWidth="1"/>
    <col min="18" max="18" width="9" bestFit="1" customWidth="1"/>
    <col min="19" max="19" width="17" bestFit="1" customWidth="1"/>
  </cols>
  <sheetData>
    <row r="6" spans="2:11">
      <c r="B6" s="19" t="s">
        <v>91</v>
      </c>
      <c r="C6" s="19" t="s">
        <v>92</v>
      </c>
      <c r="D6" s="19" t="s">
        <v>93</v>
      </c>
      <c r="E6" s="21" t="s">
        <v>94</v>
      </c>
    </row>
    <row r="7" spans="2:11" ht="15.75" thickBot="1">
      <c r="B7" s="3">
        <v>20001396</v>
      </c>
      <c r="C7" s="6" t="s">
        <v>95</v>
      </c>
      <c r="D7" s="22">
        <v>44236</v>
      </c>
      <c r="E7" s="23">
        <f>IF(C7="High",D7-5,IF(C7="Medium",D7-3,IF(C7="Low",D7-1,"")))</f>
        <v>44231</v>
      </c>
      <c r="J7" s="2" t="s">
        <v>96</v>
      </c>
    </row>
    <row r="8" spans="2:11" ht="15.75" thickBot="1">
      <c r="B8" s="3">
        <v>20002050</v>
      </c>
      <c r="C8" s="6" t="s">
        <v>97</v>
      </c>
      <c r="D8" s="22">
        <v>44242</v>
      </c>
      <c r="E8" s="23">
        <f t="shared" ref="E8:E12" si="0">IF(C8="High",D8-5,IF(C8="Medium",D8-3,IF(C8="Low",D8-1,"")))</f>
        <v>44239</v>
      </c>
      <c r="J8" s="24" t="s">
        <v>98</v>
      </c>
      <c r="K8" s="25" t="s">
        <v>99</v>
      </c>
    </row>
    <row r="9" spans="2:11" ht="15.75" thickBot="1">
      <c r="B9" s="3">
        <v>20009533</v>
      </c>
      <c r="C9" s="6" t="s">
        <v>95</v>
      </c>
      <c r="D9" s="22">
        <v>44248</v>
      </c>
      <c r="E9" s="23">
        <f t="shared" si="0"/>
        <v>44243</v>
      </c>
      <c r="J9" s="26" t="s">
        <v>100</v>
      </c>
      <c r="K9" s="27" t="s">
        <v>101</v>
      </c>
    </row>
    <row r="10" spans="2:11" ht="15.75" thickBot="1">
      <c r="B10" s="3">
        <v>20025409</v>
      </c>
      <c r="C10" s="6" t="s">
        <v>102</v>
      </c>
      <c r="D10" s="22">
        <v>44229</v>
      </c>
      <c r="E10" s="23">
        <f t="shared" si="0"/>
        <v>44228</v>
      </c>
      <c r="J10" s="26" t="s">
        <v>103</v>
      </c>
      <c r="K10" s="27" t="s">
        <v>104</v>
      </c>
    </row>
    <row r="11" spans="2:11" ht="15.75" thickBot="1">
      <c r="B11" s="3">
        <v>20025476</v>
      </c>
      <c r="C11" s="6" t="s">
        <v>97</v>
      </c>
      <c r="D11" s="22">
        <v>44230</v>
      </c>
      <c r="E11" s="23">
        <f t="shared" si="0"/>
        <v>44227</v>
      </c>
      <c r="J11" s="26" t="s">
        <v>105</v>
      </c>
      <c r="K11" s="27" t="s">
        <v>106</v>
      </c>
    </row>
    <row r="12" spans="2:11">
      <c r="B12" s="3">
        <v>20027122</v>
      </c>
      <c r="C12" s="6" t="s">
        <v>95</v>
      </c>
      <c r="D12" s="22">
        <v>44232</v>
      </c>
      <c r="E12" s="23">
        <f t="shared" si="0"/>
        <v>44227</v>
      </c>
    </row>
    <row r="13" spans="2:11">
      <c r="J13" s="28" t="s">
        <v>107</v>
      </c>
    </row>
    <row r="14" spans="2:11">
      <c r="D14" s="29"/>
      <c r="E14" s="29"/>
      <c r="F14" s="29"/>
    </row>
    <row r="15" spans="2:11">
      <c r="E15" t="str">
        <f ca="1">_xlfn.FORMULATEXT(E7)</f>
        <v>=IF(C7="High",D7-5,IF(C7="Medium",D7-3,IF(C7="Low",D7-1,"")))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Logical Funct </vt:lpstr>
      <vt:lpstr>Income Tax Calculations</vt:lpstr>
      <vt:lpstr>Logical_Function</vt:lpstr>
      <vt:lpstr>Logical_Function (2)</vt:lpstr>
      <vt:lpstr>Nested_IF - Example</vt:lpstr>
      <vt:lpstr>Bonus</vt:lpstr>
      <vt:lpstr>Borivali____15000</vt:lpstr>
      <vt:lpstr>Branch</vt:lpstr>
      <vt:lpstr>Employee_Names</vt:lpstr>
      <vt:lpstr>English</vt:lpstr>
      <vt:lpstr>Except_HR</vt:lpstr>
      <vt:lpstr>Maths</vt:lpstr>
      <vt:lpstr>Only_HR</vt:lpstr>
      <vt:lpstr>Post</vt:lpstr>
      <vt:lpstr>Revised_Salary</vt:lpstr>
      <vt:lpstr>Salary</vt:lpstr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Jahirul Sheikh</dc:creator>
  <cp:lastModifiedBy>Lokesh Ahire</cp:lastModifiedBy>
  <dcterms:created xsi:type="dcterms:W3CDTF">2023-04-05T12:56:32Z</dcterms:created>
  <dcterms:modified xsi:type="dcterms:W3CDTF">2026-08-12T08:38:35Z</dcterms:modified>
</cp:coreProperties>
</file>