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347B2E6-3CF2-44C4-8E4E-9B4086919F03}" xr6:coauthVersionLast="47" xr6:coauthVersionMax="47" xr10:uidLastSave="{00000000-0000-0000-0000-000000000000}"/>
  <bookViews>
    <workbookView xWindow="-120" yWindow="-120" windowWidth="29040" windowHeight="15840" tabRatio="605" xr2:uid="{51CAC96F-31B0-419B-A87D-9392A077AFC8}"/>
  </bookViews>
  <sheets>
    <sheet name="SuhopetTable" sheetId="1" r:id="rId1"/>
    <sheet name="Balance" sheetId="3" r:id="rId2"/>
    <sheet name="UnitExchang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4" l="1"/>
  <c r="B16" i="4" s="1"/>
  <c r="D16" i="4"/>
  <c r="E16" i="4"/>
  <c r="F16" i="4"/>
  <c r="G16" i="4"/>
  <c r="Q16" i="4"/>
  <c r="L16" i="4" s="1"/>
  <c r="O16" i="4" l="1"/>
  <c r="M16" i="4"/>
  <c r="N16" i="4"/>
  <c r="P16" i="4"/>
  <c r="H74" i="3"/>
  <c r="O20" i="3"/>
  <c r="J21" i="3"/>
  <c r="I21" i="3"/>
  <c r="P42" i="3" s="1"/>
  <c r="H42" i="3" s="1"/>
  <c r="Q15" i="4"/>
  <c r="O15" i="4" s="1"/>
  <c r="C15" i="4"/>
  <c r="D15" i="4"/>
  <c r="E15" i="4"/>
  <c r="F15" i="4"/>
  <c r="G15" i="4"/>
  <c r="V28" i="4"/>
  <c r="W28" i="4" s="1"/>
  <c r="V29" i="4"/>
  <c r="W29" i="4" s="1"/>
  <c r="I58" i="3" l="1"/>
  <c r="K16" i="4"/>
  <c r="L42" i="3"/>
  <c r="K42" i="3"/>
  <c r="L58" i="3" s="1"/>
  <c r="J42" i="3"/>
  <c r="K58" i="3" s="1"/>
  <c r="I42" i="3"/>
  <c r="P15" i="4"/>
  <c r="M15" i="4"/>
  <c r="N15" i="4"/>
  <c r="L15" i="4"/>
  <c r="K15" i="4" s="1"/>
  <c r="B15" i="4"/>
  <c r="J20" i="3"/>
  <c r="H73" i="3"/>
  <c r="H72" i="3"/>
  <c r="H71" i="3"/>
  <c r="H70" i="3"/>
  <c r="H69" i="3"/>
  <c r="H68" i="3"/>
  <c r="H67" i="3"/>
  <c r="H66" i="3"/>
  <c r="H65" i="3"/>
  <c r="H64" i="3"/>
  <c r="H63" i="3"/>
  <c r="H62" i="3"/>
  <c r="P41" i="3"/>
  <c r="K41" i="3" s="1"/>
  <c r="L57" i="3" s="1"/>
  <c r="L41" i="3"/>
  <c r="M57" i="3" s="1"/>
  <c r="P40" i="3"/>
  <c r="L40" i="3" s="1"/>
  <c r="P37" i="3"/>
  <c r="K37" i="3" s="1"/>
  <c r="L55" i="3" s="1"/>
  <c r="L37" i="3"/>
  <c r="M37" i="3" s="1"/>
  <c r="N55" i="3" s="1"/>
  <c r="P36" i="3"/>
  <c r="L36" i="3" s="1"/>
  <c r="B35" i="3"/>
  <c r="Q33" i="3"/>
  <c r="T33" i="3" s="1"/>
  <c r="P33" i="3"/>
  <c r="L33" i="3" s="1"/>
  <c r="P30" i="3"/>
  <c r="I30" i="3" s="1"/>
  <c r="J48" i="3" s="1"/>
  <c r="L30" i="3"/>
  <c r="M48" i="3" s="1"/>
  <c r="K30" i="3"/>
  <c r="L48" i="3" s="1"/>
  <c r="J30" i="3"/>
  <c r="K48" i="3" s="1"/>
  <c r="I20" i="3"/>
  <c r="I19" i="3"/>
  <c r="O18" i="3"/>
  <c r="I17" i="3"/>
  <c r="J17" i="3" s="1"/>
  <c r="O17" i="3" s="1"/>
  <c r="I16" i="3"/>
  <c r="J16" i="3" s="1"/>
  <c r="O16" i="3" s="1"/>
  <c r="I15" i="3"/>
  <c r="J15" i="3" s="1"/>
  <c r="O15" i="3" s="1"/>
  <c r="I14" i="3"/>
  <c r="J14" i="3" s="1"/>
  <c r="O14" i="3" s="1"/>
  <c r="J13" i="3"/>
  <c r="O13" i="3" s="1"/>
  <c r="I13" i="3"/>
  <c r="I12" i="3"/>
  <c r="P32" i="3" s="1"/>
  <c r="B12" i="3"/>
  <c r="I11" i="3"/>
  <c r="J11" i="3" s="1"/>
  <c r="O11" i="3" s="1"/>
  <c r="I10" i="3"/>
  <c r="J10" i="3" s="1"/>
  <c r="O10" i="3" s="1"/>
  <c r="I9" i="3"/>
  <c r="J9" i="3" s="1"/>
  <c r="O9" i="3" s="1"/>
  <c r="I8" i="3"/>
  <c r="P28" i="3" s="1"/>
  <c r="N42" i="3" l="1"/>
  <c r="J58" i="3"/>
  <c r="P58" i="3" s="1"/>
  <c r="M42" i="3"/>
  <c r="M58" i="3"/>
  <c r="I74" i="3"/>
  <c r="O19" i="3"/>
  <c r="L32" i="3"/>
  <c r="K32" i="3"/>
  <c r="L50" i="3" s="1"/>
  <c r="J32" i="3"/>
  <c r="K50" i="3" s="1"/>
  <c r="Q32" i="3"/>
  <c r="I32" i="3"/>
  <c r="J50" i="3" s="1"/>
  <c r="H32" i="3"/>
  <c r="M51" i="3"/>
  <c r="M33" i="3"/>
  <c r="N51" i="3" s="1"/>
  <c r="M36" i="3"/>
  <c r="N54" i="3" s="1"/>
  <c r="M54" i="3"/>
  <c r="Q55" i="3"/>
  <c r="I28" i="3"/>
  <c r="J46" i="3" s="1"/>
  <c r="L28" i="3"/>
  <c r="J28" i="3"/>
  <c r="K46" i="3" s="1"/>
  <c r="K28" i="3"/>
  <c r="L46" i="3" s="1"/>
  <c r="Q28" i="3"/>
  <c r="H28" i="3"/>
  <c r="M56" i="3"/>
  <c r="M40" i="3"/>
  <c r="N56" i="3" s="1"/>
  <c r="M41" i="3"/>
  <c r="N57" i="3" s="1"/>
  <c r="R33" i="3"/>
  <c r="Q37" i="3"/>
  <c r="Q41" i="3"/>
  <c r="P29" i="3"/>
  <c r="S33" i="3"/>
  <c r="P34" i="3"/>
  <c r="H36" i="3"/>
  <c r="H40" i="3"/>
  <c r="M30" i="3"/>
  <c r="N48" i="3" s="1"/>
  <c r="I40" i="3"/>
  <c r="J56" i="3" s="1"/>
  <c r="Q40" i="3"/>
  <c r="I36" i="3"/>
  <c r="J54" i="3" s="1"/>
  <c r="J12" i="3"/>
  <c r="O12" i="3" s="1"/>
  <c r="H33" i="3"/>
  <c r="U33" i="3"/>
  <c r="J36" i="3"/>
  <c r="K54" i="3" s="1"/>
  <c r="J40" i="3"/>
  <c r="K56" i="3" s="1"/>
  <c r="Q36" i="3"/>
  <c r="M55" i="3"/>
  <c r="P31" i="3"/>
  <c r="I33" i="3"/>
  <c r="J51" i="3" s="1"/>
  <c r="V33" i="3"/>
  <c r="K36" i="3"/>
  <c r="L54" i="3" s="1"/>
  <c r="H37" i="3"/>
  <c r="K40" i="3"/>
  <c r="L56" i="3" s="1"/>
  <c r="H41" i="3"/>
  <c r="J33" i="3"/>
  <c r="K51" i="3" s="1"/>
  <c r="W33" i="3"/>
  <c r="P35" i="3"/>
  <c r="I37" i="3"/>
  <c r="J55" i="3" s="1"/>
  <c r="I41" i="3"/>
  <c r="J57" i="3" s="1"/>
  <c r="J8" i="3"/>
  <c r="H30" i="3"/>
  <c r="K33" i="3"/>
  <c r="L51" i="3" s="1"/>
  <c r="J37" i="3"/>
  <c r="K55" i="3" s="1"/>
  <c r="J41" i="3"/>
  <c r="K57" i="3" s="1"/>
  <c r="Q30" i="3"/>
  <c r="J74" i="3" l="1"/>
  <c r="K74" i="3" s="1"/>
  <c r="L74" i="3" s="1"/>
  <c r="M74" i="3" s="1"/>
  <c r="N58" i="3"/>
  <c r="Q58" i="3" s="1"/>
  <c r="R58" i="3" s="1"/>
  <c r="Q20" i="3"/>
  <c r="N36" i="3"/>
  <c r="Q16" i="3"/>
  <c r="I54" i="3"/>
  <c r="Q56" i="3"/>
  <c r="Q54" i="3"/>
  <c r="V30" i="3"/>
  <c r="U30" i="3"/>
  <c r="T30" i="3"/>
  <c r="W30" i="3"/>
  <c r="S30" i="3"/>
  <c r="R30" i="3"/>
  <c r="V36" i="3"/>
  <c r="W36" i="3"/>
  <c r="U36" i="3"/>
  <c r="S36" i="3"/>
  <c r="T36" i="3"/>
  <c r="R36" i="3"/>
  <c r="I34" i="3"/>
  <c r="J52" i="3" s="1"/>
  <c r="H34" i="3"/>
  <c r="K34" i="3"/>
  <c r="L52" i="3" s="1"/>
  <c r="J34" i="3"/>
  <c r="K52" i="3" s="1"/>
  <c r="Q34" i="3"/>
  <c r="L34" i="3"/>
  <c r="Q51" i="3"/>
  <c r="Q35" i="3"/>
  <c r="I35" i="3"/>
  <c r="J53" i="3" s="1"/>
  <c r="L35" i="3"/>
  <c r="K35" i="3"/>
  <c r="L53" i="3" s="1"/>
  <c r="J35" i="3"/>
  <c r="K53" i="3" s="1"/>
  <c r="H35" i="3"/>
  <c r="N28" i="3"/>
  <c r="I46" i="3"/>
  <c r="W41" i="3"/>
  <c r="V41" i="3"/>
  <c r="U41" i="3"/>
  <c r="T41" i="3"/>
  <c r="S41" i="3"/>
  <c r="R41" i="3"/>
  <c r="V28" i="3"/>
  <c r="T28" i="3"/>
  <c r="R28" i="3"/>
  <c r="W28" i="3"/>
  <c r="U28" i="3"/>
  <c r="S28" i="3"/>
  <c r="L29" i="3"/>
  <c r="K29" i="3"/>
  <c r="L47" i="3" s="1"/>
  <c r="J29" i="3"/>
  <c r="K47" i="3" s="1"/>
  <c r="I29" i="3"/>
  <c r="J47" i="3" s="1"/>
  <c r="H29" i="3"/>
  <c r="Q29" i="3"/>
  <c r="Q19" i="3"/>
  <c r="I57" i="3"/>
  <c r="N41" i="3"/>
  <c r="I51" i="3"/>
  <c r="Q13" i="3"/>
  <c r="N33" i="3"/>
  <c r="W37" i="3"/>
  <c r="V37" i="3"/>
  <c r="U37" i="3"/>
  <c r="T37" i="3"/>
  <c r="S37" i="3"/>
  <c r="R37" i="3"/>
  <c r="N32" i="3"/>
  <c r="I50" i="3"/>
  <c r="Q17" i="3"/>
  <c r="I55" i="3"/>
  <c r="N37" i="3"/>
  <c r="Q57" i="3"/>
  <c r="M28" i="3"/>
  <c r="N46" i="3" s="1"/>
  <c r="M46" i="3"/>
  <c r="R32" i="3"/>
  <c r="T32" i="3"/>
  <c r="W32" i="3"/>
  <c r="V32" i="3"/>
  <c r="U32" i="3"/>
  <c r="S32" i="3"/>
  <c r="W40" i="3"/>
  <c r="W39" i="3" s="1"/>
  <c r="V40" i="3"/>
  <c r="V39" i="3" s="1"/>
  <c r="U40" i="3"/>
  <c r="T40" i="3"/>
  <c r="T39" i="3" s="1"/>
  <c r="S40" i="3"/>
  <c r="S39" i="3" s="1"/>
  <c r="R40" i="3"/>
  <c r="R39" i="3" s="1"/>
  <c r="Q10" i="3"/>
  <c r="I48" i="3"/>
  <c r="N30" i="3"/>
  <c r="Q48" i="3"/>
  <c r="M32" i="3"/>
  <c r="N50" i="3" s="1"/>
  <c r="M50" i="3"/>
  <c r="O8" i="3"/>
  <c r="Q31" i="3"/>
  <c r="H31" i="3"/>
  <c r="L31" i="3"/>
  <c r="J31" i="3"/>
  <c r="K49" i="3" s="1"/>
  <c r="K31" i="3"/>
  <c r="L49" i="3" s="1"/>
  <c r="I31" i="3"/>
  <c r="J49" i="3" s="1"/>
  <c r="N40" i="3"/>
  <c r="Q18" i="3"/>
  <c r="I56" i="3"/>
  <c r="N74" i="3" l="1"/>
  <c r="P20" i="3" s="1"/>
  <c r="M29" i="3"/>
  <c r="N47" i="3" s="1"/>
  <c r="M47" i="3"/>
  <c r="I71" i="3"/>
  <c r="P55" i="3"/>
  <c r="M53" i="3"/>
  <c r="M35" i="3"/>
  <c r="N53" i="3" s="1"/>
  <c r="R35" i="3"/>
  <c r="T35" i="3"/>
  <c r="W35" i="3"/>
  <c r="V35" i="3"/>
  <c r="S35" i="3"/>
  <c r="U35" i="3"/>
  <c r="I72" i="3"/>
  <c r="P56" i="3"/>
  <c r="P50" i="3"/>
  <c r="I66" i="3"/>
  <c r="P51" i="3"/>
  <c r="I67" i="3"/>
  <c r="P46" i="3"/>
  <c r="I62" i="3"/>
  <c r="S31" i="3"/>
  <c r="U31" i="3"/>
  <c r="R31" i="3"/>
  <c r="W31" i="3"/>
  <c r="T31" i="3"/>
  <c r="V31" i="3"/>
  <c r="Q50" i="3"/>
  <c r="Q12" i="3"/>
  <c r="Q8" i="3"/>
  <c r="S26" i="3"/>
  <c r="U39" i="3"/>
  <c r="P57" i="3"/>
  <c r="I73" i="3"/>
  <c r="M52" i="3"/>
  <c r="M34" i="3"/>
  <c r="N52" i="3" s="1"/>
  <c r="I70" i="3"/>
  <c r="P54" i="3"/>
  <c r="W29" i="3"/>
  <c r="W26" i="3" s="1"/>
  <c r="V29" i="3"/>
  <c r="V26" i="3" s="1"/>
  <c r="U29" i="3"/>
  <c r="T29" i="3"/>
  <c r="S29" i="3"/>
  <c r="R29" i="3"/>
  <c r="V34" i="3"/>
  <c r="U34" i="3"/>
  <c r="U26" i="3" s="1"/>
  <c r="T34" i="3"/>
  <c r="S34" i="3"/>
  <c r="W34" i="3"/>
  <c r="R34" i="3"/>
  <c r="R26" i="3" s="1"/>
  <c r="I47" i="3"/>
  <c r="Q9" i="3"/>
  <c r="N29" i="3"/>
  <c r="I53" i="3"/>
  <c r="N35" i="3"/>
  <c r="Q15" i="3"/>
  <c r="Q46" i="3"/>
  <c r="T26" i="3"/>
  <c r="M31" i="3"/>
  <c r="N49" i="3" s="1"/>
  <c r="M49" i="3"/>
  <c r="I64" i="3"/>
  <c r="P48" i="3"/>
  <c r="I52" i="3"/>
  <c r="N34" i="3"/>
  <c r="N31" i="3"/>
  <c r="I49" i="3"/>
  <c r="Q49" i="3" l="1"/>
  <c r="J62" i="3"/>
  <c r="K62" i="3" s="1"/>
  <c r="L62" i="3" s="1"/>
  <c r="M62" i="3" s="1"/>
  <c r="N62" i="3" s="1"/>
  <c r="J67" i="3"/>
  <c r="K67" i="3" s="1"/>
  <c r="L67" i="3" s="1"/>
  <c r="M67" i="3" s="1"/>
  <c r="N67" i="3" s="1"/>
  <c r="J70" i="3"/>
  <c r="K70" i="3" s="1"/>
  <c r="L70" i="3" s="1"/>
  <c r="M70" i="3" s="1"/>
  <c r="N70" i="3" s="1"/>
  <c r="Q53" i="3"/>
  <c r="Q52" i="3"/>
  <c r="J66" i="3"/>
  <c r="K66" i="3" s="1"/>
  <c r="L66" i="3" s="1"/>
  <c r="M66" i="3" s="1"/>
  <c r="N66" i="3" s="1"/>
  <c r="P52" i="3"/>
  <c r="I68" i="3"/>
  <c r="Q14" i="3"/>
  <c r="P53" i="3"/>
  <c r="I69" i="3"/>
  <c r="J71" i="3"/>
  <c r="K71" i="3" s="1"/>
  <c r="L71" i="3" s="1"/>
  <c r="M71" i="3" s="1"/>
  <c r="N71" i="3" s="1"/>
  <c r="J73" i="3"/>
  <c r="K73" i="3" s="1"/>
  <c r="L73" i="3" s="1"/>
  <c r="M73" i="3" s="1"/>
  <c r="N73" i="3" s="1"/>
  <c r="Q11" i="3"/>
  <c r="J72" i="3"/>
  <c r="K72" i="3" s="1"/>
  <c r="L72" i="3" s="1"/>
  <c r="M72" i="3" s="1"/>
  <c r="N72" i="3" s="1"/>
  <c r="I65" i="3"/>
  <c r="P49" i="3"/>
  <c r="I63" i="3"/>
  <c r="P47" i="3"/>
  <c r="P44" i="3" s="1"/>
  <c r="Q47" i="3"/>
  <c r="P10" i="3"/>
  <c r="J64" i="3"/>
  <c r="K64" i="3" s="1"/>
  <c r="L64" i="3" s="1"/>
  <c r="M64" i="3" s="1"/>
  <c r="N64" i="3" s="1"/>
  <c r="R46" i="3" l="1"/>
  <c r="R51" i="3"/>
  <c r="R57" i="3"/>
  <c r="R48" i="3"/>
  <c r="R55" i="3"/>
  <c r="R56" i="3"/>
  <c r="R54" i="3"/>
  <c r="R50" i="3"/>
  <c r="P18" i="3"/>
  <c r="J68" i="3"/>
  <c r="K68" i="3" s="1"/>
  <c r="L68" i="3" s="1"/>
  <c r="M68" i="3" s="1"/>
  <c r="N68" i="3" s="1"/>
  <c r="P16" i="3"/>
  <c r="P13" i="3"/>
  <c r="R52" i="3"/>
  <c r="P19" i="3"/>
  <c r="P12" i="3"/>
  <c r="R47" i="3"/>
  <c r="J63" i="3"/>
  <c r="K63" i="3" s="1"/>
  <c r="L63" i="3" s="1"/>
  <c r="M63" i="3" s="1"/>
  <c r="N63" i="3" s="1"/>
  <c r="P8" i="3"/>
  <c r="R53" i="3"/>
  <c r="R49" i="3"/>
  <c r="P17" i="3"/>
  <c r="P11" i="3"/>
  <c r="J65" i="3"/>
  <c r="K65" i="3" s="1"/>
  <c r="L65" i="3" s="1"/>
  <c r="M65" i="3" s="1"/>
  <c r="N65" i="3" s="1"/>
  <c r="J69" i="3"/>
  <c r="K69" i="3" s="1"/>
  <c r="L69" i="3" s="1"/>
  <c r="M69" i="3" s="1"/>
  <c r="N69" i="3" s="1"/>
  <c r="P14" i="3" l="1"/>
  <c r="P9" i="3"/>
  <c r="P15" i="3"/>
  <c r="V27" i="4" l="1"/>
  <c r="W27" i="4" s="1"/>
  <c r="Q14" i="4" s="1"/>
  <c r="L14" i="4" s="1"/>
  <c r="B14" i="4"/>
  <c r="C14" i="4"/>
  <c r="D14" i="4"/>
  <c r="E14" i="4"/>
  <c r="F14" i="4"/>
  <c r="G14" i="4"/>
  <c r="P14" i="4" l="1"/>
  <c r="O14" i="4"/>
  <c r="N14" i="4"/>
  <c r="M14" i="4"/>
  <c r="K14" i="4" l="1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Q5" i="4" l="1"/>
  <c r="L5" i="4" s="1"/>
  <c r="Q6" i="4"/>
  <c r="L6" i="4" s="1"/>
  <c r="Q7" i="4"/>
  <c r="N7" i="4" s="1"/>
  <c r="Q8" i="4"/>
  <c r="L8" i="4" s="1"/>
  <c r="Q9" i="4"/>
  <c r="P9" i="4" s="1"/>
  <c r="Q10" i="4"/>
  <c r="M10" i="4" s="1"/>
  <c r="Q11" i="4"/>
  <c r="M11" i="4" s="1"/>
  <c r="Q12" i="4"/>
  <c r="M12" i="4" s="1"/>
  <c r="Q13" i="4"/>
  <c r="L13" i="4" s="1"/>
  <c r="Q4" i="4"/>
  <c r="M4" i="4" s="1"/>
  <c r="C5" i="4"/>
  <c r="D5" i="4"/>
  <c r="E5" i="4"/>
  <c r="F5" i="4"/>
  <c r="G5" i="4"/>
  <c r="C6" i="4"/>
  <c r="D6" i="4"/>
  <c r="E6" i="4"/>
  <c r="F6" i="4"/>
  <c r="G6" i="4"/>
  <c r="C7" i="4"/>
  <c r="D7" i="4"/>
  <c r="E7" i="4"/>
  <c r="F7" i="4"/>
  <c r="G7" i="4"/>
  <c r="C8" i="4"/>
  <c r="D8" i="4"/>
  <c r="E8" i="4"/>
  <c r="F8" i="4"/>
  <c r="G8" i="4"/>
  <c r="C9" i="4"/>
  <c r="D9" i="4"/>
  <c r="E9" i="4"/>
  <c r="F9" i="4"/>
  <c r="G9" i="4"/>
  <c r="C10" i="4"/>
  <c r="D10" i="4"/>
  <c r="E10" i="4"/>
  <c r="F10" i="4"/>
  <c r="G10" i="4"/>
  <c r="C11" i="4"/>
  <c r="D11" i="4"/>
  <c r="E11" i="4"/>
  <c r="F11" i="4"/>
  <c r="G11" i="4"/>
  <c r="C12" i="4"/>
  <c r="D12" i="4"/>
  <c r="E12" i="4"/>
  <c r="F12" i="4"/>
  <c r="G12" i="4"/>
  <c r="C13" i="4"/>
  <c r="D13" i="4"/>
  <c r="E13" i="4"/>
  <c r="F13" i="4"/>
  <c r="G13" i="4"/>
  <c r="G4" i="4"/>
  <c r="F4" i="4"/>
  <c r="E4" i="4"/>
  <c r="D4" i="4"/>
  <c r="C4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N4" i="4" l="1"/>
  <c r="L12" i="4"/>
  <c r="O9" i="4"/>
  <c r="M7" i="4"/>
  <c r="O4" i="4"/>
  <c r="P11" i="4"/>
  <c r="N9" i="4"/>
  <c r="L7" i="4"/>
  <c r="P13" i="4"/>
  <c r="N11" i="4"/>
  <c r="L9" i="4"/>
  <c r="O6" i="4"/>
  <c r="P4" i="4"/>
  <c r="O11" i="4"/>
  <c r="M9" i="4"/>
  <c r="P6" i="4"/>
  <c r="N6" i="4"/>
  <c r="N13" i="4"/>
  <c r="L11" i="4"/>
  <c r="O8" i="4"/>
  <c r="M6" i="4"/>
  <c r="M13" i="4"/>
  <c r="K13" i="4" s="1"/>
  <c r="P10" i="4"/>
  <c r="N8" i="4"/>
  <c r="P5" i="4"/>
  <c r="O10" i="4"/>
  <c r="M8" i="4"/>
  <c r="O5" i="4"/>
  <c r="O13" i="4"/>
  <c r="P8" i="4"/>
  <c r="N5" i="4"/>
  <c r="P12" i="4"/>
  <c r="N10" i="4"/>
  <c r="O12" i="4"/>
  <c r="P7" i="4"/>
  <c r="K7" i="4" s="1"/>
  <c r="L4" i="4"/>
  <c r="N12" i="4"/>
  <c r="L10" i="4"/>
  <c r="O7" i="4"/>
  <c r="M5" i="4"/>
  <c r="B12" i="4"/>
  <c r="B7" i="4"/>
  <c r="B9" i="4"/>
  <c r="B6" i="4"/>
  <c r="B8" i="4"/>
  <c r="B11" i="4"/>
  <c r="B10" i="4"/>
  <c r="B13" i="4"/>
  <c r="B5" i="4"/>
  <c r="B4" i="4"/>
  <c r="K4" i="4" l="1"/>
  <c r="K12" i="4"/>
  <c r="K5" i="4"/>
  <c r="K8" i="4"/>
  <c r="K10" i="4"/>
  <c r="K6" i="4"/>
  <c r="K11" i="4"/>
  <c r="K9" i="4"/>
</calcChain>
</file>

<file path=xl/sharedStrings.xml><?xml version="1.0" encoding="utf-8"?>
<sst xmlns="http://schemas.openxmlformats.org/spreadsheetml/2006/main" count="364" uniqueCount="241">
  <si>
    <t>name</t>
    <phoneticPr fontId="1" type="noConversion"/>
  </si>
  <si>
    <t>stringId</t>
    <phoneticPr fontId="1" type="noConversion"/>
  </si>
  <si>
    <t>maxLevel</t>
    <phoneticPr fontId="1" type="noConversion"/>
  </si>
  <si>
    <t>id</t>
    <phoneticPr fontId="1" type="noConversion"/>
  </si>
  <si>
    <t>title</t>
    <phoneticPr fontId="1" type="noConversion"/>
  </si>
  <si>
    <t>description</t>
    <phoneticPr fontId="1" type="noConversion"/>
  </si>
  <si>
    <t>rewardCut</t>
    <phoneticPr fontId="1" type="noConversion"/>
  </si>
  <si>
    <t>cutString</t>
    <phoneticPr fontId="1" type="noConversion"/>
  </si>
  <si>
    <t>rewardType</t>
    <phoneticPr fontId="1" type="noConversion"/>
  </si>
  <si>
    <t>rewardValue</t>
    <phoneticPr fontId="1" type="noConversion"/>
  </si>
  <si>
    <t>TimeType</t>
    <phoneticPr fontId="1" type="noConversion"/>
  </si>
  <si>
    <t>sweeepType</t>
    <phoneticPr fontId="1" type="noConversion"/>
  </si>
  <si>
    <t>sweepValue</t>
    <phoneticPr fontId="1" type="noConversion"/>
  </si>
  <si>
    <t>abilType</t>
    <phoneticPr fontId="1" type="noConversion"/>
  </si>
  <si>
    <t>abilValue</t>
    <phoneticPr fontId="1" type="noConversion"/>
  </si>
  <si>
    <t>requireItemType</t>
    <phoneticPr fontId="1" type="noConversion"/>
  </si>
  <si>
    <t>펫1</t>
    <phoneticPr fontId="1" type="noConversion"/>
  </si>
  <si>
    <t>Quarter</t>
    <phoneticPr fontId="1" type="noConversion"/>
  </si>
  <si>
    <t>펫2</t>
    <phoneticPr fontId="1" type="noConversion"/>
  </si>
  <si>
    <t>펫3</t>
    <phoneticPr fontId="1" type="noConversion"/>
  </si>
  <si>
    <t>펫5</t>
  </si>
  <si>
    <t>펫6</t>
  </si>
  <si>
    <t>펫7</t>
  </si>
  <si>
    <t>펫8</t>
  </si>
  <si>
    <t>펫9</t>
  </si>
  <si>
    <t>펫10</t>
  </si>
  <si>
    <t>p0</t>
    <phoneticPr fontId="1" type="noConversion"/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</si>
  <si>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</si>
  <si>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</si>
  <si>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</si>
  <si>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</si>
  <si>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</si>
  <si>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</si>
  <si>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</si>
  <si>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</si>
  <si>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</si>
  <si>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requireValue</t>
    <phoneticPr fontId="1" type="noConversion"/>
  </si>
  <si>
    <t>9016,9016,9016,9016,9016</t>
  </si>
  <si>
    <t>9016,9016,9016,9016,9016</t>
    <phoneticPr fontId="1" type="noConversion"/>
  </si>
  <si>
    <t>펫 레벨업 소모 기준</t>
    <phoneticPr fontId="1" type="noConversion"/>
  </si>
  <si>
    <t>기획 의도</t>
    <phoneticPr fontId="1" type="noConversion"/>
  </si>
  <si>
    <t>1. 펫 레벨업에 필요한 기간 및 재화 소모 비율은 다음과 같다.</t>
    <phoneticPr fontId="1" type="noConversion"/>
  </si>
  <si>
    <t>단계</t>
    <phoneticPr fontId="1" type="noConversion"/>
  </si>
  <si>
    <t>소탕 보상</t>
    <phoneticPr fontId="1" type="noConversion"/>
  </si>
  <si>
    <t>초회 보상</t>
    <phoneticPr fontId="1" type="noConversion"/>
  </si>
  <si>
    <t>스테이지 초회 보상</t>
    <phoneticPr fontId="1" type="noConversion"/>
  </si>
  <si>
    <t>- 펫을 소탕으로만 레벨업 하는데 걸리는 시간을 설정 하였다.</t>
    <phoneticPr fontId="1" type="noConversion"/>
  </si>
  <si>
    <t>1단계</t>
    <phoneticPr fontId="1" type="noConversion"/>
  </si>
  <si>
    <t>소탕으로 만렙 찍는데 걸리는 기간(일)</t>
    <phoneticPr fontId="1" type="noConversion"/>
  </si>
  <si>
    <t>2단계</t>
    <phoneticPr fontId="1" type="noConversion"/>
  </si>
  <si>
    <t>3단계</t>
    <phoneticPr fontId="1" type="noConversion"/>
  </si>
  <si>
    <t>구분</t>
    <phoneticPr fontId="1" type="noConversion"/>
  </si>
  <si>
    <t>재화 소모 비율(%)</t>
    <phoneticPr fontId="1" type="noConversion"/>
  </si>
  <si>
    <t>4단계</t>
    <phoneticPr fontId="1" type="noConversion"/>
  </si>
  <si>
    <t>5단계</t>
  </si>
  <si>
    <t>6단계</t>
  </si>
  <si>
    <t>7단계</t>
  </si>
  <si>
    <t>8단계</t>
  </si>
  <si>
    <t>2. 펫 소탕권 지급 개수는 다음과 같다.</t>
    <phoneticPr fontId="1" type="noConversion"/>
  </si>
  <si>
    <t>9단계</t>
  </si>
  <si>
    <t>- 패키지를 구매 시 2배 더 빠르게 성장할 수 있게 설정하였다.</t>
    <phoneticPr fontId="1" type="noConversion"/>
  </si>
  <si>
    <t>10단계</t>
  </si>
  <si>
    <t>기본으로 매일 지급되는 펫 소탕권 개수</t>
    <phoneticPr fontId="1" type="noConversion"/>
  </si>
  <si>
    <t>매주 패키지로 판매되는 펫 소탕권 개수</t>
    <phoneticPr fontId="1" type="noConversion"/>
  </si>
  <si>
    <t>*3.5일치</t>
    <phoneticPr fontId="1" type="noConversion"/>
  </si>
  <si>
    <t>무과금</t>
    <phoneticPr fontId="1" type="noConversion"/>
  </si>
  <si>
    <t>과금</t>
    <phoneticPr fontId="1" type="noConversion"/>
  </si>
  <si>
    <t>1회성 패키지 판매량</t>
    <phoneticPr fontId="1" type="noConversion"/>
  </si>
  <si>
    <t>*5일치 패키지 5개 판매</t>
    <phoneticPr fontId="1" type="noConversion"/>
  </si>
  <si>
    <t>펫 재화 소모 밸런스</t>
    <phoneticPr fontId="1" type="noConversion"/>
  </si>
  <si>
    <t>총합</t>
    <phoneticPr fontId="1" type="noConversion"/>
  </si>
  <si>
    <t>ID</t>
    <phoneticPr fontId="1" type="noConversion"/>
  </si>
  <si>
    <t>1LV</t>
    <phoneticPr fontId="1" type="noConversion"/>
  </si>
  <si>
    <t>2LV</t>
    <phoneticPr fontId="1" type="noConversion"/>
  </si>
  <si>
    <t>3LV</t>
    <phoneticPr fontId="1" type="noConversion"/>
  </si>
  <si>
    <t>4LV</t>
    <phoneticPr fontId="1" type="noConversion"/>
  </si>
  <si>
    <t>5LV</t>
    <phoneticPr fontId="1" type="noConversion"/>
  </si>
  <si>
    <t>레벨업 재화 총합 검증</t>
    <phoneticPr fontId="1" type="noConversion"/>
  </si>
  <si>
    <t>만렙 난이도</t>
    <phoneticPr fontId="1" type="noConversion"/>
  </si>
  <si>
    <t>만렙 재화 요구치</t>
    <phoneticPr fontId="1" type="noConversion"/>
  </si>
  <si>
    <t>초회 보상 뺀 필요 재화</t>
    <phoneticPr fontId="1" type="noConversion"/>
  </si>
  <si>
    <t>만렙까지 걸리는 시간㈜</t>
    <phoneticPr fontId="1" type="noConversion"/>
  </si>
  <si>
    <t>최종 소탕 기준 만렙 까지 걸리는 시간㈜</t>
    <phoneticPr fontId="1" type="noConversion"/>
  </si>
  <si>
    <t>최종 보상 기준 만렙까지 걸리는 시간㈜</t>
    <phoneticPr fontId="1" type="noConversion"/>
  </si>
  <si>
    <t>3. 레벨에 따라 필요한 소모량의 비율은 다음과 같다.</t>
    <phoneticPr fontId="1" type="noConversion"/>
  </si>
  <si>
    <t>- 초회 보상 획득 시 2LV까지 올릴 수 있게 설정하였다.</t>
    <phoneticPr fontId="1" type="noConversion"/>
  </si>
  <si>
    <t>- 2/7/12일 후에 3/4/5LV을 달성 할 수 있게 설정 하였다.</t>
    <phoneticPr fontId="1" type="noConversion"/>
  </si>
  <si>
    <t>펫4</t>
    <phoneticPr fontId="1" type="noConversion"/>
  </si>
  <si>
    <t xml:space="preserve">- 레벨이 올라가는데 소요되는 시간간격을 짧게 하여 유저들이 기대감을 가질 수 있게 설정 하였다. </t>
    <phoneticPr fontId="1" type="noConversion"/>
  </si>
  <si>
    <t>레벨</t>
    <phoneticPr fontId="1" type="noConversion"/>
  </si>
  <si>
    <t>비율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</si>
  <si>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</si>
  <si>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</si>
  <si>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</si>
  <si>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</si>
  <si>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4. 펫 단계별 능력치 상승량 기준은 다음과 같다.</t>
    <phoneticPr fontId="1" type="noConversion"/>
  </si>
  <si>
    <t>총 능력치 합</t>
    <phoneticPr fontId="1" type="noConversion"/>
  </si>
  <si>
    <t>총 능력치 비율</t>
    <phoneticPr fontId="1" type="noConversion"/>
  </si>
  <si>
    <t>260,260,260,260,260</t>
  </si>
  <si>
    <t>펫 재화 지급 밸런스</t>
    <phoneticPr fontId="1" type="noConversion"/>
  </si>
  <si>
    <t>복붙용(해당 칼럼에 맞게 복붙, 복사 후 ctr+alt+v -&gt; alt+v)</t>
    <phoneticPr fontId="1" type="noConversion"/>
  </si>
  <si>
    <t>펫 먹이 소비량에서 나눌 값</t>
    <phoneticPr fontId="1" type="noConversion"/>
  </si>
  <si>
    <t>1수치마다 상승 시켜줄 능력치</t>
    <phoneticPr fontId="1" type="noConversion"/>
  </si>
  <si>
    <t>능력 가중치</t>
    <phoneticPr fontId="1" type="noConversion"/>
  </si>
  <si>
    <t>펫 추가 시</t>
    <phoneticPr fontId="1" type="noConversion"/>
  </si>
  <si>
    <t>11단계</t>
    <phoneticPr fontId="1" type="noConversion"/>
  </si>
  <si>
    <t>12단계</t>
    <phoneticPr fontId="1" type="noConversion"/>
  </si>
  <si>
    <t>펫 추가시</t>
    <phoneticPr fontId="1" type="noConversion"/>
  </si>
  <si>
    <t>펫11</t>
  </si>
  <si>
    <t>펫12</t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</si>
  <si>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</si>
  <si>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</si>
  <si>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</si>
  <si>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</si>
  <si>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</si>
  <si>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</si>
  <si>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</si>
  <si>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</si>
  <si>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</si>
  <si>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</si>
  <si>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</si>
  <si>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</si>
  <si>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</si>
  <si>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</si>
  <si>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</si>
  <si>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</si>
  <si>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</si>
  <si>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</si>
  <si>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</si>
  <si>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</si>
  <si>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</si>
  <si>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</si>
  <si>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</si>
  <si>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</si>
  <si>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</si>
  <si>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</si>
  <si>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*펫 연금</t>
    <phoneticPr fontId="1" type="noConversion"/>
  </si>
  <si>
    <t>매주 연금으로 얻을 수 있는 펫 소탕권 개수</t>
    <phoneticPr fontId="1" type="noConversion"/>
  </si>
  <si>
    <t>연금 구매 시 얻을 수 있는 소탕권 개수</t>
    <phoneticPr fontId="1" type="noConversion"/>
  </si>
  <si>
    <t>연금만</t>
    <phoneticPr fontId="1" type="noConversion"/>
  </si>
  <si>
    <t>단위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</si>
  <si>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</si>
  <si>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</si>
  <si>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</si>
  <si>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</si>
  <si>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</si>
  <si>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10나,20나,50나,200나,1000나</t>
  </si>
  <si>
    <t>10불,20불,50불,200불,1000불</t>
  </si>
  <si>
    <t>10무,20무,50무,200무,1000무</t>
  </si>
  <si>
    <t>10대,20대,50대,200대,1000대</t>
  </si>
  <si>
    <t>10겁,20겁,50겁,200겁,1000겁</t>
  </si>
  <si>
    <t>10업,20업,50업,200업,1000업</t>
  </si>
  <si>
    <t>10긍,20긍,50긍,200긍,1000긍</t>
  </si>
  <si>
    <t>10갈,20갈,50갈,200갈,1000갈</t>
  </si>
  <si>
    <t>10라,20라,50라,200라,1000라</t>
  </si>
  <si>
    <t>10가,20가,50가,200가,1000가</t>
  </si>
  <si>
    <t>1E+61,2E+61,5E+61,2E+62,1E+63</t>
  </si>
  <si>
    <t>1E+65,2E+65,5E+65,2E+66,1E+67</t>
  </si>
  <si>
    <t>1E+69,2E+69,5E+69,2E+70,1E+71</t>
  </si>
  <si>
    <t>1E+73,2E+73,5E+73,2E+74,1E+75</t>
  </si>
  <si>
    <t>1E+77,2E+77,5E+77,2E+78,1E+79</t>
  </si>
  <si>
    <t>1E+81,2E+81,5E+81,2E+82,1E+83</t>
  </si>
  <si>
    <t>1E+85,2E+85,5E+85,2E+86,1E+87</t>
  </si>
  <si>
    <t>1E+89,2E+89,5E+89,2E+90,1E+91</t>
  </si>
  <si>
    <t>1E+93,2E+93,5E+93,2E+94,1E+95</t>
  </si>
  <si>
    <t>1E+97,2E+97,5E+97,2E+98,1E+99</t>
  </si>
  <si>
    <t>160,160,160,160,160</t>
  </si>
  <si>
    <t>180,180,180,180,180</t>
  </si>
  <si>
    <t>190,190,190,190,190</t>
  </si>
  <si>
    <t>210,210,210,210,210</t>
  </si>
  <si>
    <t>220,220,220,220,220</t>
  </si>
  <si>
    <t>240,240,240,240,240</t>
  </si>
  <si>
    <t>250,250,250,250,250</t>
  </si>
  <si>
    <t>280,280,280,280,280</t>
  </si>
  <si>
    <t>290,290,290,290,290</t>
  </si>
  <si>
    <t>펫 능력치 밸런스 (렙업당 증가량)</t>
    <phoneticPr fontId="1" type="noConversion"/>
  </si>
  <si>
    <t>펫 능력치 적용값</t>
    <phoneticPr fontId="1" type="noConversion"/>
  </si>
  <si>
    <t>*실제 적용치는 *100 해야 함</t>
    <phoneticPr fontId="1" type="noConversion"/>
  </si>
  <si>
    <t>달팽이</t>
    <phoneticPr fontId="1" type="noConversion"/>
  </si>
  <si>
    <t>두꺼비</t>
    <phoneticPr fontId="1" type="noConversion"/>
  </si>
  <si>
    <t>불여우</t>
    <phoneticPr fontId="1" type="noConversion"/>
  </si>
  <si>
    <t>백호</t>
    <phoneticPr fontId="1" type="noConversion"/>
  </si>
  <si>
    <t>토끼</t>
    <phoneticPr fontId="1" type="noConversion"/>
  </si>
  <si>
    <t>다람쥐</t>
    <phoneticPr fontId="1" type="noConversion"/>
  </si>
  <si>
    <t>고양이</t>
    <phoneticPr fontId="1" type="noConversion"/>
  </si>
  <si>
    <t>여우</t>
    <phoneticPr fontId="1" type="noConversion"/>
  </si>
  <si>
    <t>늑대</t>
    <phoneticPr fontId="1" type="noConversion"/>
  </si>
  <si>
    <t>강아지</t>
    <phoneticPr fontId="1" type="noConversion"/>
  </si>
  <si>
    <t>p10</t>
  </si>
  <si>
    <t>용</t>
    <phoneticPr fontId="1" type="noConversion"/>
  </si>
  <si>
    <t>언</t>
    <phoneticPr fontId="1" type="noConversion"/>
  </si>
  <si>
    <t>1E+101,2E+101,5E+101,2E+102,1E+103</t>
  </si>
  <si>
    <t>10언,20언,50언,200언,1000언</t>
  </si>
  <si>
    <t>300,300,300,300,300</t>
  </si>
  <si>
    <t>awakeSkillId</t>
    <phoneticPr fontId="1" type="noConversion"/>
  </si>
  <si>
    <t>각성</t>
    <phoneticPr fontId="1" type="noConversion"/>
  </si>
  <si>
    <t>5. 각성 난이도</t>
    <phoneticPr fontId="1" type="noConversion"/>
  </si>
  <si>
    <t>5레벨에서 증가 값</t>
    <phoneticPr fontId="1" type="noConversion"/>
  </si>
  <si>
    <t>각성 능력치</t>
    <phoneticPr fontId="1" type="noConversion"/>
  </si>
  <si>
    <t>p11</t>
  </si>
  <si>
    <t>1E+105,2E+105,5E+105,2E+106,1E+107</t>
  </si>
  <si>
    <t>0.06,0.22,0.53,1.15,2.08,3.16,5.32</t>
  </si>
  <si>
    <t>608,1215,2429,3644,4251,8502</t>
  </si>
  <si>
    <t>320,320,320,320,320</t>
  </si>
  <si>
    <t>0.01,0.03,0.06,0.12,0.21,0.31,0.51</t>
  </si>
  <si>
    <t>0.01,0.03,0.07,0.15,0.27,0.41,0.68</t>
  </si>
  <si>
    <t>0.02,0.05,0.1,0.2,0.35,0.53,0.88</t>
  </si>
  <si>
    <t>0.02,0.06,0.13,0.26,0.45,0.67,1.11</t>
  </si>
  <si>
    <t>0.03,0.07,0.15,0.31,0.55,0.83,1.38</t>
  </si>
  <si>
    <t>0.03,0.08,0.18,0.38,0.67,1.01,1.69</t>
  </si>
  <si>
    <t>0.04,0.1,0.22,0.46,0.81,1.22,2.04</t>
  </si>
  <si>
    <t>0.04,0.11,0.25,0.53,0.95,1.44,2.42</t>
  </si>
  <si>
    <t>0.05,0.14,0.31,0.65,1.15,1.74,2.91</t>
  </si>
  <si>
    <t>0.05,0.15,0.35,0.75,1.34,2.03,3.41</t>
  </si>
  <si>
    <t>0.06,0.21,0.51,1.1,1.98,3.01,5.06</t>
  </si>
  <si>
    <t>승</t>
    <phoneticPr fontId="1" type="noConversion"/>
  </si>
  <si>
    <t>마</t>
    <phoneticPr fontId="1" type="noConversion"/>
  </si>
  <si>
    <t>106,212,423,634,740,1480</t>
  </si>
  <si>
    <t>130,260,519,778,908,1816</t>
  </si>
  <si>
    <t>156,312,624,936,1092,2184</t>
  </si>
  <si>
    <t>185,370,740,1109,1294,2588</t>
  </si>
  <si>
    <t>216,432,864,1296,1512,3024</t>
  </si>
  <si>
    <t>250,500,999,1498,1748,3496</t>
  </si>
  <si>
    <t>286,572,1143,1714,2000,4000</t>
  </si>
  <si>
    <t>324,648,1296,1944,2268,4536</t>
  </si>
  <si>
    <t>365,730,1460,2189,2554,5108</t>
  </si>
  <si>
    <t>408,816,1632,2448,2856,5712</t>
  </si>
  <si>
    <t>580,1160,2319,3478,4058,8116</t>
  </si>
  <si>
    <t>10승,20승,50승,200승,1000승</t>
  </si>
  <si>
    <t>흑랑</t>
    <phoneticPr fontId="1" type="noConversion"/>
  </si>
  <si>
    <t>해태</t>
  </si>
  <si>
    <t>Quarter</t>
  </si>
  <si>
    <t>p12</t>
  </si>
  <si>
    <t>흑량</t>
    <phoneticPr fontId="1" type="noConversion"/>
  </si>
  <si>
    <t>펫13</t>
    <phoneticPr fontId="1" type="noConversion"/>
  </si>
  <si>
    <t>13단계</t>
    <phoneticPr fontId="1" type="noConversion"/>
  </si>
  <si>
    <t>340,340,340,340,340</t>
  </si>
  <si>
    <t>10마,20마,50마,200마,1000마</t>
  </si>
  <si>
    <t>1E+109,2E+109,5E+109,2E+110,1E+111</t>
  </si>
  <si>
    <t>0.07,0.24,0.57,1.22,2.19,3.33,5.6</t>
  </si>
  <si>
    <t>635,1270,2540,3809,4444,8888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</si>
</sst>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Arial Unicode MS"/>
      <family val="2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3" fillId="3" borderId="0" xfId="2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4" borderId="0" xfId="1" applyFill="1" applyBorder="1">
      <alignment vertical="center"/>
    </xf>
    <xf numFmtId="0" fontId="2" fillId="5" borderId="0" xfId="1" quotePrefix="1" applyFill="1" applyBorder="1">
      <alignment vertical="center"/>
    </xf>
    <xf numFmtId="0" fontId="0" fillId="5" borderId="2" xfId="0" applyFill="1" applyBorder="1">
      <alignment vertical="center"/>
    </xf>
    <xf numFmtId="0" fontId="6" fillId="5" borderId="2" xfId="0" applyFont="1" applyFill="1" applyBorder="1">
      <alignment vertical="center"/>
    </xf>
    <xf numFmtId="0" fontId="0" fillId="5" borderId="4" xfId="0" applyFill="1" applyBorder="1">
      <alignment vertical="center"/>
    </xf>
    <xf numFmtId="0" fontId="6" fillId="5" borderId="4" xfId="0" applyFont="1" applyFill="1" applyBorder="1">
      <alignment vertical="center"/>
    </xf>
    <xf numFmtId="0" fontId="0" fillId="7" borderId="0" xfId="0" applyFill="1">
      <alignment vertical="center"/>
    </xf>
    <xf numFmtId="0" fontId="6" fillId="4" borderId="0" xfId="0" applyFont="1" applyFill="1">
      <alignment vertical="center"/>
    </xf>
    <xf numFmtId="0" fontId="6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6" fillId="4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0" fontId="6" fillId="5" borderId="5" xfId="0" applyFont="1" applyFill="1" applyBorder="1" applyAlignment="1">
      <alignment horizontal="center" vertical="center"/>
    </xf>
    <xf numFmtId="0" fontId="6" fillId="8" borderId="6" xfId="0" applyFont="1" applyFill="1" applyBorder="1">
      <alignment vertical="center"/>
    </xf>
    <xf numFmtId="3" fontId="6" fillId="9" borderId="6" xfId="0" applyNumberFormat="1" applyFont="1" applyFill="1" applyBorder="1">
      <alignment vertical="center"/>
    </xf>
    <xf numFmtId="0" fontId="6" fillId="8" borderId="6" xfId="0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0" fontId="7" fillId="9" borderId="6" xfId="0" applyFont="1" applyFill="1" applyBorder="1">
      <alignment vertical="center"/>
    </xf>
    <xf numFmtId="0" fontId="8" fillId="4" borderId="0" xfId="0" quotePrefix="1" applyFont="1" applyFill="1">
      <alignment vertical="center"/>
    </xf>
    <xf numFmtId="0" fontId="9" fillId="4" borderId="0" xfId="0" applyFont="1" applyFill="1" applyAlignment="1">
      <alignment horizontal="left" vertical="center"/>
    </xf>
    <xf numFmtId="0" fontId="6" fillId="5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6" fillId="8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49" fontId="6" fillId="4" borderId="0" xfId="0" quotePrefix="1" applyNumberFormat="1" applyFont="1" applyFill="1">
      <alignment vertical="center"/>
    </xf>
    <xf numFmtId="49" fontId="6" fillId="8" borderId="6" xfId="0" applyNumberFormat="1" applyFont="1" applyFill="1" applyBorder="1" applyAlignment="1">
      <alignment horizontal="center" vertical="center"/>
    </xf>
    <xf numFmtId="0" fontId="6" fillId="4" borderId="6" xfId="0" applyFont="1" applyFill="1" applyBorder="1">
      <alignment vertical="center"/>
    </xf>
    <xf numFmtId="49" fontId="6" fillId="0" borderId="6" xfId="0" applyNumberFormat="1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49" fontId="8" fillId="4" borderId="6" xfId="0" applyNumberFormat="1" applyFont="1" applyFill="1" applyBorder="1" applyAlignment="1">
      <alignment horizontal="center" vertical="center"/>
    </xf>
    <xf numFmtId="0" fontId="0" fillId="5" borderId="0" xfId="0" quotePrefix="1" applyFill="1">
      <alignment vertical="center"/>
    </xf>
    <xf numFmtId="0" fontId="0" fillId="6" borderId="0" xfId="0" quotePrefix="1" applyFill="1">
      <alignment vertical="center"/>
    </xf>
    <xf numFmtId="0" fontId="4" fillId="6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5" borderId="0" xfId="0" applyNumberFormat="1" applyFill="1">
      <alignment vertical="center"/>
    </xf>
    <xf numFmtId="0" fontId="6" fillId="9" borderId="6" xfId="0" applyFont="1" applyFill="1" applyBorder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4"/>
  <sheetViews>
    <sheetView tabSelected="1" topLeftCell="G1" zoomScale="85" zoomScaleNormal="85" workbookViewId="0">
      <selection activeCell="K19" sqref="K19"/>
    </sheetView>
  </sheetViews>
  <sheetFormatPr defaultRowHeight="16.5"/>
  <cols>
    <col min="6" max="6" width="20.125" customWidth="1"/>
    <col min="7" max="7" width="27.625" customWidth="1"/>
    <col min="8" max="8" width="41" customWidth="1"/>
    <col min="9" max="9" width="39.375" customWidth="1"/>
    <col min="11" max="11" width="17.375" customWidth="1"/>
    <col min="12" max="12" width="19.875" customWidth="1"/>
    <col min="14" max="14" width="42" customWidth="1"/>
    <col min="16" max="16" width="15.875" bestFit="1" customWidth="1"/>
    <col min="17" max="17" width="33.375" customWidth="1"/>
  </cols>
  <sheetData>
    <row r="1" spans="1:18">
      <c r="A1" s="2" t="s">
        <v>3</v>
      </c>
      <c r="B1" s="3" t="s">
        <v>1</v>
      </c>
      <c r="C1" s="14" t="s">
        <v>0</v>
      </c>
      <c r="D1" s="43" t="s">
        <v>4</v>
      </c>
      <c r="E1" s="43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43" t="s">
        <v>11</v>
      </c>
      <c r="L1" s="14" t="s">
        <v>12</v>
      </c>
      <c r="M1" s="38" t="s">
        <v>13</v>
      </c>
      <c r="N1" s="38" t="s">
        <v>14</v>
      </c>
      <c r="O1" s="38" t="s">
        <v>2</v>
      </c>
      <c r="P1" s="38" t="s">
        <v>15</v>
      </c>
      <c r="Q1" s="38" t="s">
        <v>36</v>
      </c>
      <c r="R1" s="38" t="s">
        <v>194</v>
      </c>
    </row>
    <row r="2" spans="1:18">
      <c r="A2" s="2">
        <v>0</v>
      </c>
      <c r="B2" s="3" t="s">
        <v>26</v>
      </c>
      <c r="C2" s="3" t="s">
        <v>178</v>
      </c>
      <c r="D2" s="44" t="s">
        <v>178</v>
      </c>
      <c r="E2" s="44" t="s">
        <v>178</v>
      </c>
      <c r="F2" s="41" t="s">
        <v>156</v>
      </c>
      <c r="G2" s="3" t="s">
        <v>146</v>
      </c>
      <c r="H2" s="6" t="s">
        <v>38</v>
      </c>
      <c r="I2" s="35" t="s">
        <v>166</v>
      </c>
      <c r="J2" s="3" t="s">
        <v>17</v>
      </c>
      <c r="K2" s="44">
        <v>9016</v>
      </c>
      <c r="L2" s="3">
        <v>110</v>
      </c>
      <c r="M2" s="4">
        <v>49</v>
      </c>
      <c r="N2" s="4" t="s">
        <v>204</v>
      </c>
      <c r="O2" s="4">
        <v>6</v>
      </c>
      <c r="P2" s="37">
        <v>9016</v>
      </c>
      <c r="Q2" s="36" t="s">
        <v>217</v>
      </c>
      <c r="R2" s="4">
        <v>56</v>
      </c>
    </row>
    <row r="3" spans="1:18">
      <c r="A3" s="2">
        <v>1</v>
      </c>
      <c r="B3" s="3" t="s">
        <v>27</v>
      </c>
      <c r="C3" s="3" t="s">
        <v>179</v>
      </c>
      <c r="D3" s="44" t="s">
        <v>179</v>
      </c>
      <c r="E3" s="44" t="s">
        <v>179</v>
      </c>
      <c r="F3" s="41" t="s">
        <v>157</v>
      </c>
      <c r="G3" s="3" t="s">
        <v>147</v>
      </c>
      <c r="H3" s="6" t="s">
        <v>38</v>
      </c>
      <c r="I3" s="35" t="s">
        <v>167</v>
      </c>
      <c r="J3" s="3" t="s">
        <v>17</v>
      </c>
      <c r="K3" s="44">
        <v>9016</v>
      </c>
      <c r="L3" s="3">
        <v>120</v>
      </c>
      <c r="M3" s="4">
        <v>49</v>
      </c>
      <c r="N3" s="4" t="s">
        <v>205</v>
      </c>
      <c r="O3" s="4">
        <v>6</v>
      </c>
      <c r="P3" s="37">
        <v>9016</v>
      </c>
      <c r="Q3" s="36" t="s">
        <v>218</v>
      </c>
      <c r="R3" s="4">
        <v>57</v>
      </c>
    </row>
    <row r="4" spans="1:18">
      <c r="A4" s="2">
        <v>2</v>
      </c>
      <c r="B4" s="3" t="s">
        <v>28</v>
      </c>
      <c r="C4" s="3" t="s">
        <v>182</v>
      </c>
      <c r="D4" s="44" t="s">
        <v>182</v>
      </c>
      <c r="E4" s="44" t="s">
        <v>182</v>
      </c>
      <c r="F4" s="41" t="s">
        <v>158</v>
      </c>
      <c r="G4" s="3" t="s">
        <v>148</v>
      </c>
      <c r="H4" s="6" t="s">
        <v>37</v>
      </c>
      <c r="I4" s="35" t="s">
        <v>168</v>
      </c>
      <c r="J4" s="3" t="s">
        <v>17</v>
      </c>
      <c r="K4" s="44">
        <v>9016</v>
      </c>
      <c r="L4" s="3">
        <v>130</v>
      </c>
      <c r="M4" s="4">
        <v>49</v>
      </c>
      <c r="N4" s="4" t="s">
        <v>206</v>
      </c>
      <c r="O4" s="4">
        <v>6</v>
      </c>
      <c r="P4" s="37">
        <v>9016</v>
      </c>
      <c r="Q4" s="36" t="s">
        <v>219</v>
      </c>
      <c r="R4" s="4">
        <v>58</v>
      </c>
    </row>
    <row r="5" spans="1:18">
      <c r="A5" s="5">
        <v>3</v>
      </c>
      <c r="B5" s="3" t="s">
        <v>29</v>
      </c>
      <c r="C5" s="3" t="s">
        <v>183</v>
      </c>
      <c r="D5" s="44" t="s">
        <v>183</v>
      </c>
      <c r="E5" s="44" t="s">
        <v>183</v>
      </c>
      <c r="F5" s="41" t="s">
        <v>159</v>
      </c>
      <c r="G5" s="3" t="s">
        <v>149</v>
      </c>
      <c r="H5" s="6" t="s">
        <v>37</v>
      </c>
      <c r="I5" s="35" t="s">
        <v>169</v>
      </c>
      <c r="J5" s="3" t="s">
        <v>17</v>
      </c>
      <c r="K5" s="44">
        <v>9016</v>
      </c>
      <c r="L5" s="3">
        <v>140</v>
      </c>
      <c r="M5" s="4">
        <v>49</v>
      </c>
      <c r="N5" s="4" t="s">
        <v>207</v>
      </c>
      <c r="O5" s="4">
        <v>6</v>
      </c>
      <c r="P5" s="37">
        <v>9016</v>
      </c>
      <c r="Q5" s="36" t="s">
        <v>220</v>
      </c>
      <c r="R5" s="4">
        <v>59</v>
      </c>
    </row>
    <row r="6" spans="1:18">
      <c r="A6" s="2">
        <v>4</v>
      </c>
      <c r="B6" s="3" t="s">
        <v>30</v>
      </c>
      <c r="C6" s="3" t="s">
        <v>187</v>
      </c>
      <c r="D6" s="44" t="s">
        <v>187</v>
      </c>
      <c r="E6" s="44" t="s">
        <v>187</v>
      </c>
      <c r="F6" s="41" t="s">
        <v>160</v>
      </c>
      <c r="G6" s="3" t="s">
        <v>150</v>
      </c>
      <c r="H6" s="6" t="s">
        <v>37</v>
      </c>
      <c r="I6" s="35" t="s">
        <v>170</v>
      </c>
      <c r="J6" s="3" t="s">
        <v>17</v>
      </c>
      <c r="K6" s="44">
        <v>9016</v>
      </c>
      <c r="L6" s="3">
        <v>150</v>
      </c>
      <c r="M6" s="4">
        <v>49</v>
      </c>
      <c r="N6" s="4" t="s">
        <v>208</v>
      </c>
      <c r="O6" s="4">
        <v>6</v>
      </c>
      <c r="P6" s="37">
        <v>9016</v>
      </c>
      <c r="Q6" s="36" t="s">
        <v>221</v>
      </c>
      <c r="R6" s="4">
        <v>60</v>
      </c>
    </row>
    <row r="7" spans="1:18">
      <c r="A7" s="2">
        <v>5</v>
      </c>
      <c r="B7" s="3" t="s">
        <v>31</v>
      </c>
      <c r="C7" s="3" t="s">
        <v>184</v>
      </c>
      <c r="D7" s="44" t="s">
        <v>184</v>
      </c>
      <c r="E7" s="44" t="s">
        <v>184</v>
      </c>
      <c r="F7" s="41" t="s">
        <v>161</v>
      </c>
      <c r="G7" s="3" t="s">
        <v>151</v>
      </c>
      <c r="H7" s="6" t="s">
        <v>37</v>
      </c>
      <c r="I7" s="35" t="s">
        <v>171</v>
      </c>
      <c r="J7" s="3" t="s">
        <v>17</v>
      </c>
      <c r="K7" s="44">
        <v>9016</v>
      </c>
      <c r="L7" s="3">
        <v>160</v>
      </c>
      <c r="M7" s="4">
        <v>49</v>
      </c>
      <c r="N7" s="4" t="s">
        <v>209</v>
      </c>
      <c r="O7" s="4">
        <v>6</v>
      </c>
      <c r="P7" s="37">
        <v>9016</v>
      </c>
      <c r="Q7" s="36" t="s">
        <v>222</v>
      </c>
      <c r="R7" s="4">
        <v>61</v>
      </c>
    </row>
    <row r="8" spans="1:18">
      <c r="A8" s="2">
        <v>6</v>
      </c>
      <c r="B8" s="3" t="s">
        <v>32</v>
      </c>
      <c r="C8" s="3" t="s">
        <v>185</v>
      </c>
      <c r="D8" s="44" t="s">
        <v>185</v>
      </c>
      <c r="E8" s="44" t="s">
        <v>185</v>
      </c>
      <c r="F8" s="41" t="s">
        <v>162</v>
      </c>
      <c r="G8" s="3" t="s">
        <v>152</v>
      </c>
      <c r="H8" s="6" t="s">
        <v>37</v>
      </c>
      <c r="I8" s="35" t="s">
        <v>172</v>
      </c>
      <c r="J8" s="3" t="s">
        <v>17</v>
      </c>
      <c r="K8" s="44">
        <v>9016</v>
      </c>
      <c r="L8" s="3">
        <v>170</v>
      </c>
      <c r="M8" s="4">
        <v>49</v>
      </c>
      <c r="N8" s="4" t="s">
        <v>210</v>
      </c>
      <c r="O8" s="4">
        <v>6</v>
      </c>
      <c r="P8" s="37">
        <v>9016</v>
      </c>
      <c r="Q8" s="36" t="s">
        <v>223</v>
      </c>
      <c r="R8" s="4">
        <v>62</v>
      </c>
    </row>
    <row r="9" spans="1:18">
      <c r="A9" s="5">
        <v>7</v>
      </c>
      <c r="B9" s="3" t="s">
        <v>33</v>
      </c>
      <c r="C9" s="3" t="s">
        <v>186</v>
      </c>
      <c r="D9" s="44" t="s">
        <v>186</v>
      </c>
      <c r="E9" s="44" t="s">
        <v>186</v>
      </c>
      <c r="F9" s="41" t="s">
        <v>163</v>
      </c>
      <c r="G9" s="3" t="s">
        <v>153</v>
      </c>
      <c r="H9" s="6" t="s">
        <v>37</v>
      </c>
      <c r="I9" s="35" t="s">
        <v>98</v>
      </c>
      <c r="J9" s="3" t="s">
        <v>17</v>
      </c>
      <c r="K9" s="44">
        <v>9016</v>
      </c>
      <c r="L9" s="3">
        <v>180</v>
      </c>
      <c r="M9" s="4">
        <v>49</v>
      </c>
      <c r="N9" s="4" t="s">
        <v>211</v>
      </c>
      <c r="O9" s="4">
        <v>6</v>
      </c>
      <c r="P9" s="37">
        <v>9016</v>
      </c>
      <c r="Q9" s="36" t="s">
        <v>224</v>
      </c>
      <c r="R9" s="4">
        <v>63</v>
      </c>
    </row>
    <row r="10" spans="1:18" s="1" customFormat="1">
      <c r="A10" s="2">
        <v>8</v>
      </c>
      <c r="B10" s="3" t="s">
        <v>34</v>
      </c>
      <c r="C10" s="3" t="s">
        <v>181</v>
      </c>
      <c r="D10" s="44" t="s">
        <v>181</v>
      </c>
      <c r="E10" s="44" t="s">
        <v>181</v>
      </c>
      <c r="F10" s="41" t="s">
        <v>164</v>
      </c>
      <c r="G10" s="3" t="s">
        <v>154</v>
      </c>
      <c r="H10" s="6" t="s">
        <v>37</v>
      </c>
      <c r="I10" s="35" t="s">
        <v>173</v>
      </c>
      <c r="J10" s="3" t="s">
        <v>17</v>
      </c>
      <c r="K10" s="44">
        <v>9016</v>
      </c>
      <c r="L10" s="3">
        <v>190</v>
      </c>
      <c r="M10" s="4">
        <v>49</v>
      </c>
      <c r="N10" s="4" t="s">
        <v>212</v>
      </c>
      <c r="O10" s="4">
        <v>6</v>
      </c>
      <c r="P10" s="37">
        <v>9016</v>
      </c>
      <c r="Q10" s="36" t="s">
        <v>225</v>
      </c>
      <c r="R10" s="4">
        <v>64</v>
      </c>
    </row>
    <row r="11" spans="1:18" ht="15" customHeight="1">
      <c r="A11" s="2">
        <v>9</v>
      </c>
      <c r="B11" s="3" t="s">
        <v>35</v>
      </c>
      <c r="C11" s="3" t="s">
        <v>180</v>
      </c>
      <c r="D11" s="44" t="s">
        <v>180</v>
      </c>
      <c r="E11" s="44" t="s">
        <v>180</v>
      </c>
      <c r="F11" s="41" t="s">
        <v>165</v>
      </c>
      <c r="G11" s="3" t="s">
        <v>155</v>
      </c>
      <c r="H11" s="6" t="s">
        <v>37</v>
      </c>
      <c r="I11" s="35" t="s">
        <v>174</v>
      </c>
      <c r="J11" s="3" t="s">
        <v>17</v>
      </c>
      <c r="K11" s="44">
        <v>9016</v>
      </c>
      <c r="L11" s="3">
        <v>200</v>
      </c>
      <c r="M11" s="4">
        <v>49</v>
      </c>
      <c r="N11" s="4" t="s">
        <v>213</v>
      </c>
      <c r="O11" s="4">
        <v>6</v>
      </c>
      <c r="P11" s="37">
        <v>9016</v>
      </c>
      <c r="Q11" s="36" t="s">
        <v>226</v>
      </c>
      <c r="R11" s="4">
        <v>65</v>
      </c>
    </row>
    <row r="12" spans="1:18">
      <c r="A12" s="2">
        <v>10</v>
      </c>
      <c r="B12" s="3" t="s">
        <v>188</v>
      </c>
      <c r="C12" s="3" t="s">
        <v>189</v>
      </c>
      <c r="D12" s="44" t="s">
        <v>189</v>
      </c>
      <c r="E12" s="44" t="s">
        <v>189</v>
      </c>
      <c r="F12" s="41" t="s">
        <v>191</v>
      </c>
      <c r="G12" s="3" t="s">
        <v>192</v>
      </c>
      <c r="H12" s="6" t="s">
        <v>37</v>
      </c>
      <c r="I12" s="35" t="s">
        <v>193</v>
      </c>
      <c r="J12" s="3" t="s">
        <v>17</v>
      </c>
      <c r="K12" s="44">
        <v>9016</v>
      </c>
      <c r="L12" s="3">
        <v>210</v>
      </c>
      <c r="M12" s="4">
        <v>49</v>
      </c>
      <c r="N12" s="4" t="s">
        <v>214</v>
      </c>
      <c r="O12" s="4">
        <v>6</v>
      </c>
      <c r="P12" s="37">
        <v>9016</v>
      </c>
      <c r="Q12" s="36" t="s">
        <v>227</v>
      </c>
      <c r="R12" s="4">
        <v>66</v>
      </c>
    </row>
    <row r="13" spans="1:18">
      <c r="A13" s="2">
        <v>11</v>
      </c>
      <c r="B13" s="3" t="s">
        <v>199</v>
      </c>
      <c r="C13" s="3" t="s">
        <v>230</v>
      </c>
      <c r="D13" s="44" t="s">
        <v>230</v>
      </c>
      <c r="E13" s="44" t="s">
        <v>230</v>
      </c>
      <c r="F13" s="41" t="s">
        <v>200</v>
      </c>
      <c r="G13" s="3" t="s">
        <v>228</v>
      </c>
      <c r="H13" s="6" t="s">
        <v>37</v>
      </c>
      <c r="I13" s="35" t="s">
        <v>203</v>
      </c>
      <c r="J13" s="3" t="s">
        <v>231</v>
      </c>
      <c r="K13" s="44">
        <v>9016</v>
      </c>
      <c r="L13" s="3">
        <v>220</v>
      </c>
      <c r="M13" s="4">
        <v>49</v>
      </c>
      <c r="N13" s="4" t="s">
        <v>201</v>
      </c>
      <c r="O13" s="4">
        <v>5</v>
      </c>
      <c r="P13" s="37">
        <v>9016</v>
      </c>
      <c r="Q13" s="4" t="s">
        <v>202</v>
      </c>
      <c r="R13" s="4">
        <v>67</v>
      </c>
    </row>
    <row r="14" spans="1:18">
      <c r="A14" s="2">
        <v>12</v>
      </c>
      <c r="B14" s="3" t="s">
        <v>232</v>
      </c>
      <c r="C14" s="3" t="s">
        <v>229</v>
      </c>
      <c r="D14" s="44" t="s">
        <v>233</v>
      </c>
      <c r="E14" s="44" t="s">
        <v>233</v>
      </c>
      <c r="F14" s="41" t="s">
        <v>238</v>
      </c>
      <c r="G14" s="3" t="s">
        <v>237</v>
      </c>
      <c r="H14" s="6" t="s">
        <v>37</v>
      </c>
      <c r="I14" s="35" t="s">
        <v>236</v>
      </c>
      <c r="J14" s="3" t="s">
        <v>231</v>
      </c>
      <c r="K14" s="44">
        <v>9016</v>
      </c>
      <c r="L14" s="3">
        <v>230</v>
      </c>
      <c r="M14" s="4">
        <v>49</v>
      </c>
      <c r="N14" s="4" t="s">
        <v>239</v>
      </c>
      <c r="O14" s="4">
        <v>5</v>
      </c>
      <c r="P14" s="37">
        <v>9016</v>
      </c>
      <c r="Q14" s="4" t="s">
        <v>240</v>
      </c>
      <c r="R14" s="4">
        <v>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15A5-0A26-4B2F-8716-20DE31E1881F}">
  <dimension ref="A1:W74"/>
  <sheetViews>
    <sheetView topLeftCell="A21" workbookViewId="0">
      <selection activeCell="D48" sqref="D48"/>
    </sheetView>
  </sheetViews>
  <sheetFormatPr defaultColWidth="8.75" defaultRowHeight="16.5"/>
  <cols>
    <col min="1" max="1" width="36.375" style="2" customWidth="1"/>
    <col min="2" max="2" width="20.125" style="2" customWidth="1"/>
    <col min="3" max="4" width="11.625" style="2" customWidth="1"/>
    <col min="5" max="5" width="3" style="11" customWidth="1"/>
    <col min="6" max="6" width="4.5" style="2" customWidth="1"/>
    <col min="7" max="7" width="8.75" style="12"/>
    <col min="8" max="8" width="10.25" style="12" bestFit="1" customWidth="1"/>
    <col min="9" max="9" width="8.75" style="12"/>
    <col min="10" max="10" width="14.875" style="12" customWidth="1"/>
    <col min="11" max="13" width="8.75" style="12"/>
    <col min="14" max="14" width="19.25" style="12" bestFit="1" customWidth="1"/>
    <col min="15" max="15" width="19.25" style="12" customWidth="1"/>
    <col min="16" max="16" width="14.625" style="12" bestFit="1" customWidth="1"/>
    <col min="17" max="17" width="19.375" style="12" customWidth="1"/>
    <col min="18" max="18" width="29.625" style="2" bestFit="1" customWidth="1"/>
    <col min="19" max="19" width="38" style="2" bestFit="1" customWidth="1"/>
    <col min="20" max="20" width="43.5" style="2" bestFit="1" customWidth="1"/>
    <col min="21" max="21" width="40.75" style="2" bestFit="1" customWidth="1"/>
    <col min="22" max="22" width="32.375" style="2" customWidth="1"/>
    <col min="23" max="23" width="37.25" style="2" bestFit="1" customWidth="1"/>
    <col min="24" max="16384" width="8.75" style="2"/>
  </cols>
  <sheetData>
    <row r="1" spans="1:17" s="7" customFormat="1" ht="16.5" customHeight="1">
      <c r="A1" s="50" t="s">
        <v>39</v>
      </c>
      <c r="B1" s="48"/>
      <c r="C1" s="4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9" customFormat="1" ht="17.25" customHeight="1" thickBot="1">
      <c r="A2" s="51"/>
      <c r="B2" s="49"/>
      <c r="C2" s="4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5" spans="1:17">
      <c r="H5" s="13"/>
      <c r="I5" s="13"/>
      <c r="J5" s="13"/>
    </row>
    <row r="6" spans="1:17">
      <c r="A6" s="14" t="s">
        <v>40</v>
      </c>
      <c r="B6" s="14"/>
      <c r="C6" s="14"/>
      <c r="D6" s="14"/>
      <c r="G6" s="12" t="s">
        <v>99</v>
      </c>
      <c r="N6" s="12" t="s">
        <v>100</v>
      </c>
    </row>
    <row r="7" spans="1:17" ht="17.25" thickBot="1">
      <c r="A7" s="15" t="s">
        <v>41</v>
      </c>
      <c r="B7" s="15"/>
      <c r="C7" s="15"/>
      <c r="D7" s="15"/>
      <c r="E7" s="16"/>
      <c r="G7" s="17" t="s">
        <v>42</v>
      </c>
      <c r="H7" s="17" t="s">
        <v>43</v>
      </c>
      <c r="I7" s="17" t="s">
        <v>44</v>
      </c>
      <c r="J7" s="17" t="s">
        <v>45</v>
      </c>
      <c r="N7" s="27" t="s">
        <v>71</v>
      </c>
      <c r="O7" s="27" t="s">
        <v>36</v>
      </c>
      <c r="P7" s="27" t="s">
        <v>14</v>
      </c>
      <c r="Q7" s="27" t="s">
        <v>36</v>
      </c>
    </row>
    <row r="8" spans="1:17" ht="17.25" thickTop="1">
      <c r="A8" s="15" t="s">
        <v>46</v>
      </c>
      <c r="B8" s="12"/>
      <c r="C8" s="15"/>
      <c r="D8" s="15"/>
      <c r="E8" s="16"/>
      <c r="G8" s="12" t="s">
        <v>47</v>
      </c>
      <c r="H8" s="12">
        <v>110</v>
      </c>
      <c r="I8" s="12">
        <f>H8*$B$9*$B$18*($B$13/100)</f>
        <v>792</v>
      </c>
      <c r="J8" s="12">
        <f>ROUNDUP((I8/5),-1)</f>
        <v>160</v>
      </c>
      <c r="N8" s="12" t="s">
        <v>16</v>
      </c>
      <c r="O8" s="2" t="str">
        <f>J8&amp;","&amp;J8&amp;","&amp;J8&amp;","&amp;J8&amp;","&amp;J8</f>
        <v>160,160,160,160,160</v>
      </c>
      <c r="P8" s="2" t="str">
        <f t="shared" ref="P8:P19" si="0">H62&amp;","&amp;I62&amp;","&amp;J62&amp;","&amp;K62&amp;","&amp;L62&amp;","&amp;M62&amp;","&amp;N62</f>
        <v>0.01,0.03,0.06,0.12,0.21,0.31,0.51</v>
      </c>
      <c r="Q8" s="12" t="str">
        <f>H28&amp;","&amp;I28&amp;","&amp;J28&amp;","&amp;K28&amp;","&amp;L28&amp;","&amp;M28</f>
        <v>106,212,423,634,740,1480</v>
      </c>
    </row>
    <row r="9" spans="1:17">
      <c r="A9" s="18" t="s">
        <v>48</v>
      </c>
      <c r="B9" s="19">
        <v>12</v>
      </c>
      <c r="C9" s="15"/>
      <c r="D9" s="15"/>
      <c r="E9" s="16"/>
      <c r="G9" s="12" t="s">
        <v>49</v>
      </c>
      <c r="H9" s="12">
        <v>120</v>
      </c>
      <c r="I9" s="12">
        <f t="shared" ref="I9:I17" si="1">H9*$B$9*$B$18*($B$13/100)</f>
        <v>864</v>
      </c>
      <c r="J9" s="12">
        <f t="shared" ref="J9:J21" si="2">ROUNDUP((I9/5),-1)</f>
        <v>180</v>
      </c>
      <c r="N9" s="12" t="s">
        <v>18</v>
      </c>
      <c r="O9" s="2" t="str">
        <f t="shared" ref="O9:O16" si="3">J9&amp;","&amp;J9&amp;","&amp;J9&amp;","&amp;J9&amp;","&amp;J9</f>
        <v>180,180,180,180,180</v>
      </c>
      <c r="P9" s="2" t="str">
        <f t="shared" si="0"/>
        <v>0.01,0.03,0.07,0.15,0.27,0.41,0.68</v>
      </c>
      <c r="Q9" s="12" t="str">
        <f t="shared" ref="Q9:Q17" si="4">H29&amp;","&amp;I29&amp;","&amp;J29&amp;","&amp;K29&amp;","&amp;L29&amp;","&amp;M29</f>
        <v>130,260,519,778,908,1816</v>
      </c>
    </row>
    <row r="10" spans="1:17">
      <c r="C10" s="15"/>
      <c r="D10" s="15"/>
      <c r="E10" s="16"/>
      <c r="G10" s="12" t="s">
        <v>50</v>
      </c>
      <c r="H10" s="12">
        <v>130</v>
      </c>
      <c r="I10" s="12">
        <f t="shared" si="1"/>
        <v>936</v>
      </c>
      <c r="J10" s="12">
        <f t="shared" si="2"/>
        <v>190</v>
      </c>
      <c r="N10" s="12" t="s">
        <v>19</v>
      </c>
      <c r="O10" s="2" t="str">
        <f t="shared" si="3"/>
        <v>190,190,190,190,190</v>
      </c>
      <c r="P10" s="2" t="str">
        <f t="shared" si="0"/>
        <v>0.02,0.05,0.1,0.2,0.35,0.53,0.88</v>
      </c>
      <c r="Q10" s="12" t="str">
        <f t="shared" si="4"/>
        <v>156,312,624,936,1092,2184</v>
      </c>
    </row>
    <row r="11" spans="1:17">
      <c r="A11" s="20" t="s">
        <v>51</v>
      </c>
      <c r="B11" s="20" t="s">
        <v>52</v>
      </c>
      <c r="C11" s="12"/>
      <c r="D11" s="12"/>
      <c r="E11" s="16"/>
      <c r="G11" s="12" t="s">
        <v>53</v>
      </c>
      <c r="H11" s="12">
        <v>140</v>
      </c>
      <c r="I11" s="12">
        <f t="shared" si="1"/>
        <v>1008</v>
      </c>
      <c r="J11" s="12">
        <f t="shared" si="2"/>
        <v>210</v>
      </c>
      <c r="N11" s="12" t="s">
        <v>87</v>
      </c>
      <c r="O11" s="2" t="str">
        <f t="shared" si="3"/>
        <v>210,210,210,210,210</v>
      </c>
      <c r="P11" s="2" t="str">
        <f t="shared" si="0"/>
        <v>0.02,0.06,0.13,0.26,0.45,0.67,1.11</v>
      </c>
      <c r="Q11" s="12" t="str">
        <f t="shared" si="4"/>
        <v>185,370,740,1109,1294,2588</v>
      </c>
    </row>
    <row r="12" spans="1:17">
      <c r="A12" s="21" t="s">
        <v>43</v>
      </c>
      <c r="B12" s="22">
        <f>100-B13</f>
        <v>70</v>
      </c>
      <c r="C12" s="12"/>
      <c r="D12" s="12"/>
      <c r="E12" s="16"/>
      <c r="G12" s="12" t="s">
        <v>54</v>
      </c>
      <c r="H12" s="12">
        <v>150</v>
      </c>
      <c r="I12" s="12">
        <f t="shared" si="1"/>
        <v>1080</v>
      </c>
      <c r="J12" s="12">
        <f t="shared" si="2"/>
        <v>220</v>
      </c>
      <c r="N12" s="12" t="s">
        <v>20</v>
      </c>
      <c r="O12" s="2" t="str">
        <f t="shared" si="3"/>
        <v>220,220,220,220,220</v>
      </c>
      <c r="P12" s="2" t="str">
        <f t="shared" si="0"/>
        <v>0.03,0.07,0.15,0.31,0.55,0.83,1.38</v>
      </c>
      <c r="Q12" s="12" t="str">
        <f t="shared" si="4"/>
        <v>216,432,864,1296,1512,3024</v>
      </c>
    </row>
    <row r="13" spans="1:17">
      <c r="A13" s="21" t="s">
        <v>44</v>
      </c>
      <c r="B13" s="22">
        <v>30</v>
      </c>
      <c r="C13" s="12"/>
      <c r="D13" s="12"/>
      <c r="E13" s="16"/>
      <c r="G13" s="12" t="s">
        <v>55</v>
      </c>
      <c r="H13" s="12">
        <v>160</v>
      </c>
      <c r="I13" s="12">
        <f t="shared" si="1"/>
        <v>1152</v>
      </c>
      <c r="J13" s="12">
        <f t="shared" si="2"/>
        <v>240</v>
      </c>
      <c r="N13" s="12" t="s">
        <v>21</v>
      </c>
      <c r="O13" s="2" t="str">
        <f t="shared" si="3"/>
        <v>240,240,240,240,240</v>
      </c>
      <c r="P13" s="2" t="str">
        <f t="shared" si="0"/>
        <v>0.03,0.08,0.18,0.38,0.67,1.01,1.69</v>
      </c>
      <c r="Q13" s="12" t="str">
        <f t="shared" si="4"/>
        <v>250,500,999,1498,1748,3496</v>
      </c>
    </row>
    <row r="14" spans="1:17">
      <c r="C14" s="12"/>
      <c r="D14" s="12"/>
      <c r="E14" s="16"/>
      <c r="G14" s="12" t="s">
        <v>56</v>
      </c>
      <c r="H14" s="12">
        <v>170</v>
      </c>
      <c r="I14" s="12">
        <f t="shared" si="1"/>
        <v>1224</v>
      </c>
      <c r="J14" s="12">
        <f t="shared" si="2"/>
        <v>250</v>
      </c>
      <c r="N14" s="12" t="s">
        <v>22</v>
      </c>
      <c r="O14" s="2" t="str">
        <f t="shared" si="3"/>
        <v>250,250,250,250,250</v>
      </c>
      <c r="P14" s="2" t="str">
        <f t="shared" si="0"/>
        <v>0.04,0.1,0.22,0.46,0.81,1.22,2.04</v>
      </c>
      <c r="Q14" s="12" t="str">
        <f t="shared" si="4"/>
        <v>286,572,1143,1714,2000,4000</v>
      </c>
    </row>
    <row r="15" spans="1:17">
      <c r="D15" s="12"/>
      <c r="E15" s="16"/>
      <c r="G15" s="12" t="s">
        <v>57</v>
      </c>
      <c r="H15" s="12">
        <v>180</v>
      </c>
      <c r="I15" s="12">
        <f t="shared" si="1"/>
        <v>1296</v>
      </c>
      <c r="J15" s="12">
        <f t="shared" si="2"/>
        <v>260</v>
      </c>
      <c r="N15" s="12" t="s">
        <v>23</v>
      </c>
      <c r="O15" s="2" t="str">
        <f t="shared" si="3"/>
        <v>260,260,260,260,260</v>
      </c>
      <c r="P15" s="2" t="str">
        <f t="shared" si="0"/>
        <v>0.04,0.11,0.25,0.53,0.95,1.44,2.42</v>
      </c>
      <c r="Q15" s="12" t="str">
        <f t="shared" si="4"/>
        <v>324,648,1296,1944,2268,4536</v>
      </c>
    </row>
    <row r="16" spans="1:17">
      <c r="A16" s="15" t="s">
        <v>58</v>
      </c>
      <c r="B16" s="15"/>
      <c r="C16" s="12"/>
      <c r="D16" s="12"/>
      <c r="E16" s="16"/>
      <c r="G16" s="12" t="s">
        <v>59</v>
      </c>
      <c r="H16" s="12">
        <v>190</v>
      </c>
      <c r="I16" s="12">
        <f t="shared" si="1"/>
        <v>1368</v>
      </c>
      <c r="J16" s="12">
        <f t="shared" si="2"/>
        <v>280</v>
      </c>
      <c r="N16" s="12" t="s">
        <v>24</v>
      </c>
      <c r="O16" s="2" t="str">
        <f t="shared" si="3"/>
        <v>280,280,280,280,280</v>
      </c>
      <c r="P16" s="2" t="str">
        <f t="shared" si="0"/>
        <v>0.05,0.14,0.31,0.65,1.15,1.74,2.91</v>
      </c>
      <c r="Q16" s="12" t="str">
        <f t="shared" si="4"/>
        <v>365,730,1460,2189,2554,5108</v>
      </c>
    </row>
    <row r="17" spans="1:23">
      <c r="A17" s="23" t="s">
        <v>60</v>
      </c>
      <c r="D17" s="15"/>
      <c r="E17" s="16"/>
      <c r="G17" s="12" t="s">
        <v>61</v>
      </c>
      <c r="H17" s="12">
        <v>200</v>
      </c>
      <c r="I17" s="12">
        <f t="shared" si="1"/>
        <v>1440</v>
      </c>
      <c r="J17" s="12">
        <f t="shared" si="2"/>
        <v>290</v>
      </c>
      <c r="N17" s="12" t="s">
        <v>25</v>
      </c>
      <c r="O17" s="2" t="str">
        <f>J17&amp;","&amp;J17&amp;","&amp;J17&amp;","&amp;J17&amp;","&amp;J17</f>
        <v>290,290,290,290,290</v>
      </c>
      <c r="P17" s="2" t="str">
        <f t="shared" si="0"/>
        <v>0.05,0.15,0.35,0.75,1.34,2.03,3.41</v>
      </c>
      <c r="Q17" s="12" t="str">
        <f t="shared" si="4"/>
        <v>408,816,1632,2448,2856,5712</v>
      </c>
    </row>
    <row r="18" spans="1:23">
      <c r="A18" s="18" t="s">
        <v>62</v>
      </c>
      <c r="B18" s="19">
        <v>2</v>
      </c>
      <c r="C18" s="15"/>
      <c r="E18" s="16"/>
      <c r="G18" s="47" t="s">
        <v>104</v>
      </c>
      <c r="H18" s="47"/>
      <c r="I18" s="47"/>
      <c r="J18" s="47"/>
      <c r="N18" s="12" t="s">
        <v>108</v>
      </c>
      <c r="O18" s="2" t="str">
        <f>J19&amp;","&amp;J19&amp;","&amp;J19&amp;","&amp;J19&amp;","&amp;J19</f>
        <v>300,300,300,300,300</v>
      </c>
      <c r="P18" s="2" t="str">
        <f t="shared" si="0"/>
        <v>0.06,0.21,0.51,1.1,1.98,3.01,5.06</v>
      </c>
      <c r="Q18" s="12" t="str">
        <f>H40&amp;","&amp;I40&amp;","&amp;J40&amp;","&amp;K40&amp;","&amp;L40&amp;","&amp;M40</f>
        <v>580,1160,2319,3478,4058,8116</v>
      </c>
    </row>
    <row r="19" spans="1:23">
      <c r="A19" s="18" t="s">
        <v>63</v>
      </c>
      <c r="B19" s="19">
        <v>7</v>
      </c>
      <c r="C19" s="24" t="s">
        <v>64</v>
      </c>
      <c r="E19" s="16"/>
      <c r="G19" s="12" t="s">
        <v>105</v>
      </c>
      <c r="H19" s="12">
        <v>210</v>
      </c>
      <c r="I19" s="12">
        <f t="shared" ref="I19:I21" si="5">H19*$B$9*$B$18*($B$13/100)</f>
        <v>1512</v>
      </c>
      <c r="J19" s="12">
        <v>300</v>
      </c>
      <c r="N19" s="12" t="s">
        <v>109</v>
      </c>
      <c r="O19" s="2" t="str">
        <f>J20&amp;","&amp;J20&amp;","&amp;J20&amp;","&amp;J20&amp;","&amp;J20</f>
        <v>320,320,320,320,320</v>
      </c>
      <c r="P19" s="2" t="str">
        <f t="shared" si="0"/>
        <v>0.06,0.22,0.53,1.15,2.08,3.16,5.32</v>
      </c>
      <c r="Q19" s="12" t="str">
        <f>H41&amp;","&amp;I41&amp;","&amp;J41&amp;","&amp;K41&amp;","&amp;L41&amp;","&amp;M41</f>
        <v>608,1215,2429,3644,4251,8502</v>
      </c>
    </row>
    <row r="20" spans="1:23">
      <c r="A20" s="18" t="s">
        <v>67</v>
      </c>
      <c r="B20" s="19">
        <v>50</v>
      </c>
      <c r="C20" s="24" t="s">
        <v>68</v>
      </c>
      <c r="E20" s="16"/>
      <c r="G20" s="12" t="s">
        <v>106</v>
      </c>
      <c r="H20" s="12">
        <v>220</v>
      </c>
      <c r="I20" s="12">
        <f t="shared" si="5"/>
        <v>1584</v>
      </c>
      <c r="J20" s="12">
        <f t="shared" si="2"/>
        <v>320</v>
      </c>
      <c r="N20" s="12" t="s">
        <v>234</v>
      </c>
      <c r="O20" s="2" t="str">
        <f>J21&amp;","&amp;J21&amp;","&amp;J21&amp;","&amp;J21&amp;","&amp;J21</f>
        <v>340,340,340,340,340</v>
      </c>
      <c r="P20" s="2" t="str">
        <f t="shared" ref="P20" si="6">H74&amp;","&amp;I74&amp;","&amp;J74&amp;","&amp;K74&amp;","&amp;L74&amp;","&amp;M74&amp;","&amp;N74</f>
        <v>0.07,0.24,0.57,1.22,2.19,3.33,5.6</v>
      </c>
      <c r="Q20" s="12" t="str">
        <f>H42&amp;","&amp;I42&amp;","&amp;J42&amp;","&amp;K42&amp;","&amp;L42&amp;","&amp;M42</f>
        <v>635,1270,2540,3809,4444,8888</v>
      </c>
    </row>
    <row r="21" spans="1:23">
      <c r="A21" s="18" t="s">
        <v>137</v>
      </c>
      <c r="B21" s="19">
        <v>7</v>
      </c>
      <c r="C21" s="24" t="s">
        <v>136</v>
      </c>
      <c r="E21" s="16"/>
      <c r="G21" s="12" t="s">
        <v>235</v>
      </c>
      <c r="H21" s="12">
        <v>230</v>
      </c>
      <c r="I21" s="12">
        <f t="shared" si="5"/>
        <v>1656</v>
      </c>
      <c r="J21" s="12">
        <f t="shared" si="2"/>
        <v>340</v>
      </c>
    </row>
    <row r="22" spans="1:23">
      <c r="A22" s="18" t="s">
        <v>138</v>
      </c>
      <c r="B22" s="19">
        <v>5</v>
      </c>
      <c r="C22" s="24"/>
      <c r="E22" s="16"/>
    </row>
    <row r="25" spans="1:23">
      <c r="A25" s="15" t="s">
        <v>84</v>
      </c>
      <c r="B25" s="12"/>
      <c r="C25" s="15"/>
      <c r="R25" s="45" t="s">
        <v>65</v>
      </c>
      <c r="S25" s="46"/>
      <c r="T25" s="45" t="s">
        <v>139</v>
      </c>
      <c r="U25" s="46"/>
      <c r="V25" s="45" t="s">
        <v>66</v>
      </c>
      <c r="W25" s="46"/>
    </row>
    <row r="26" spans="1:23">
      <c r="A26" s="15" t="s">
        <v>85</v>
      </c>
      <c r="B26" s="12"/>
      <c r="C26" s="12"/>
      <c r="G26" s="12" t="s">
        <v>69</v>
      </c>
      <c r="Q26" s="25" t="s">
        <v>70</v>
      </c>
      <c r="R26" s="26">
        <f t="shared" ref="R26:W26" si="7">SUM(R28:R37)</f>
        <v>16.285714285714285</v>
      </c>
      <c r="S26" s="26">
        <f t="shared" si="7"/>
        <v>13.328571428571429</v>
      </c>
      <c r="T26" s="26">
        <f t="shared" si="7"/>
        <v>10.213240418118467</v>
      </c>
      <c r="U26" s="26">
        <f t="shared" si="7"/>
        <v>8.8857142857142843</v>
      </c>
      <c r="V26" s="26">
        <f t="shared" si="7"/>
        <v>6.4878048780487809</v>
      </c>
      <c r="W26" s="26">
        <f t="shared" si="7"/>
        <v>5.3097560975609763</v>
      </c>
    </row>
    <row r="27" spans="1:23" ht="17.25" thickBot="1">
      <c r="A27" s="15" t="s">
        <v>86</v>
      </c>
      <c r="B27" s="12"/>
      <c r="C27" s="12"/>
      <c r="G27" s="27" t="s">
        <v>71</v>
      </c>
      <c r="H27" s="27" t="s">
        <v>72</v>
      </c>
      <c r="I27" s="27" t="s">
        <v>73</v>
      </c>
      <c r="J27" s="27" t="s">
        <v>74</v>
      </c>
      <c r="K27" s="27" t="s">
        <v>75</v>
      </c>
      <c r="L27" s="27" t="s">
        <v>76</v>
      </c>
      <c r="M27" s="27" t="s">
        <v>195</v>
      </c>
      <c r="N27" s="27" t="s">
        <v>77</v>
      </c>
      <c r="O27" s="27" t="s">
        <v>78</v>
      </c>
      <c r="P27" s="27" t="s">
        <v>79</v>
      </c>
      <c r="Q27" s="27" t="s">
        <v>80</v>
      </c>
      <c r="R27" s="28" t="s">
        <v>81</v>
      </c>
      <c r="S27" s="28" t="s">
        <v>82</v>
      </c>
      <c r="T27" s="28" t="s">
        <v>81</v>
      </c>
      <c r="U27" s="28" t="s">
        <v>83</v>
      </c>
      <c r="V27" s="28" t="s">
        <v>81</v>
      </c>
      <c r="W27" s="28" t="s">
        <v>83</v>
      </c>
    </row>
    <row r="28" spans="1:23" ht="17.25" thickTop="1">
      <c r="A28" s="29" t="s">
        <v>88</v>
      </c>
      <c r="B28" s="12"/>
      <c r="C28" s="12"/>
      <c r="G28" s="12" t="s">
        <v>16</v>
      </c>
      <c r="H28" s="12">
        <f>ROUNDUP((P28*$B$30/100),0)</f>
        <v>106</v>
      </c>
      <c r="I28" s="12">
        <f>ROUNDUP((P28*$B$31/100),0)</f>
        <v>212</v>
      </c>
      <c r="J28" s="12">
        <f>ROUNDUP((P28*$B$32/100),0)</f>
        <v>423</v>
      </c>
      <c r="K28" s="12">
        <f>ROUNDUP((P28*$B$33/100),0)</f>
        <v>634</v>
      </c>
      <c r="L28" s="12">
        <f>ROUNDUP((P28*$B$34/100),0)</f>
        <v>740</v>
      </c>
      <c r="M28" s="12">
        <f>L28*$B$43</f>
        <v>1480</v>
      </c>
      <c r="N28" s="12">
        <f>SUM(H28:L28)</f>
        <v>2115</v>
      </c>
      <c r="O28" s="12">
        <v>50</v>
      </c>
      <c r="P28" s="12">
        <f t="shared" ref="P28:P37" si="8">(H8*$B$9*$B$18)*(O28/100)+I8</f>
        <v>2112</v>
      </c>
      <c r="Q28" s="12">
        <f t="shared" ref="Q28:Q37" si="9">P28-I8</f>
        <v>1320</v>
      </c>
      <c r="R28" s="2">
        <f t="shared" ref="R28:R37" si="10">(Q28/H8)/($B$18*7)</f>
        <v>0.8571428571428571</v>
      </c>
      <c r="S28" s="2">
        <f t="shared" ref="S28:S37" si="11">(Q28/$H$17)/(7*$B$18)</f>
        <v>0.47142857142857142</v>
      </c>
      <c r="T28" s="2">
        <f>(Q28/H8)/($B$18*7+$B$21)</f>
        <v>0.5714285714285714</v>
      </c>
      <c r="U28" s="2">
        <f>(Q28/$H$17)/($B$18*7+$B$21)</f>
        <v>0.31428571428571428</v>
      </c>
      <c r="V28" s="2">
        <f>(Q28/H8)/(($B$20/7)+$B$18*7+$B$19+$B$21)</f>
        <v>0.34146341463414637</v>
      </c>
      <c r="W28" s="2">
        <f>(Q28/$H$17)/(($B$20/7)+$B$18*7+$B$19+$B$21)</f>
        <v>0.18780487804878049</v>
      </c>
    </row>
    <row r="29" spans="1:23">
      <c r="A29" s="30" t="s">
        <v>89</v>
      </c>
      <c r="B29" s="30" t="s">
        <v>90</v>
      </c>
      <c r="G29" s="12" t="s">
        <v>18</v>
      </c>
      <c r="H29" s="12">
        <f t="shared" ref="H29:H37" si="12">ROUNDUP((P29*$B$30/100),0)</f>
        <v>130</v>
      </c>
      <c r="I29" s="12">
        <f t="shared" ref="I29:I37" si="13">ROUNDUP((P29*$B$31/100),0)</f>
        <v>260</v>
      </c>
      <c r="J29" s="12">
        <f t="shared" ref="J29:J37" si="14">ROUNDUP((P29*$B$32/100),0)</f>
        <v>519</v>
      </c>
      <c r="K29" s="12">
        <f t="shared" ref="K29:K37" si="15">ROUNDUP((P29*$B$33/100),0)</f>
        <v>778</v>
      </c>
      <c r="L29" s="12">
        <f t="shared" ref="L29:L37" si="16">ROUNDUP((P29*$B$34/100),0)</f>
        <v>908</v>
      </c>
      <c r="M29" s="12">
        <f t="shared" ref="M29:M37" si="17">L29*$B$43</f>
        <v>1816</v>
      </c>
      <c r="N29" s="12">
        <f t="shared" ref="N29:N37" si="18">SUM(H29:L29)</f>
        <v>2595</v>
      </c>
      <c r="O29" s="12">
        <v>60</v>
      </c>
      <c r="P29" s="12">
        <f t="shared" si="8"/>
        <v>2592</v>
      </c>
      <c r="Q29" s="12">
        <f t="shared" si="9"/>
        <v>1728</v>
      </c>
      <c r="R29" s="2">
        <f t="shared" si="10"/>
        <v>1.0285714285714287</v>
      </c>
      <c r="S29" s="2">
        <f t="shared" si="11"/>
        <v>0.61714285714285722</v>
      </c>
      <c r="T29" s="2">
        <f t="shared" ref="T29:T36" si="19">(Q29/H9)/($B$18*7+$B$21)</f>
        <v>0.68571428571428572</v>
      </c>
      <c r="U29" s="2">
        <f t="shared" ref="U29:U37" si="20">(Q29/$H$17)/($B$18*7+$B$21)</f>
        <v>0.41142857142857148</v>
      </c>
      <c r="V29" s="2">
        <f t="shared" ref="V29:V37" si="21">(Q29/H9)/(($B$20/7)+$B$18*7+$B$19+$B$21)</f>
        <v>0.40975609756097564</v>
      </c>
      <c r="W29" s="2">
        <f t="shared" ref="W29:W37" si="22">(Q29/$H$17)/(($B$20/7)+$B$18*7+$B$19+$B$21)</f>
        <v>0.24585365853658542</v>
      </c>
    </row>
    <row r="30" spans="1:23">
      <c r="A30" s="21" t="s">
        <v>91</v>
      </c>
      <c r="B30" s="31">
        <v>5</v>
      </c>
      <c r="G30" s="12" t="s">
        <v>19</v>
      </c>
      <c r="H30" s="12">
        <f t="shared" si="12"/>
        <v>156</v>
      </c>
      <c r="I30" s="12">
        <f t="shared" si="13"/>
        <v>312</v>
      </c>
      <c r="J30" s="12">
        <f t="shared" si="14"/>
        <v>624</v>
      </c>
      <c r="K30" s="12">
        <f t="shared" si="15"/>
        <v>936</v>
      </c>
      <c r="L30" s="12">
        <f t="shared" si="16"/>
        <v>1092</v>
      </c>
      <c r="M30" s="12">
        <f t="shared" si="17"/>
        <v>2184</v>
      </c>
      <c r="N30" s="12">
        <f t="shared" si="18"/>
        <v>3120</v>
      </c>
      <c r="O30" s="12">
        <v>70</v>
      </c>
      <c r="P30" s="12">
        <f t="shared" si="8"/>
        <v>3120</v>
      </c>
      <c r="Q30" s="12">
        <f t="shared" si="9"/>
        <v>2184</v>
      </c>
      <c r="R30" s="2">
        <f t="shared" si="10"/>
        <v>1.2</v>
      </c>
      <c r="S30" s="2">
        <f t="shared" si="11"/>
        <v>0.78</v>
      </c>
      <c r="T30" s="2">
        <f t="shared" si="19"/>
        <v>0.8</v>
      </c>
      <c r="U30" s="2">
        <f t="shared" si="20"/>
        <v>0.52</v>
      </c>
      <c r="V30" s="2">
        <f t="shared" si="21"/>
        <v>0.47804878048780497</v>
      </c>
      <c r="W30" s="2">
        <f t="shared" si="22"/>
        <v>0.31073170731707322</v>
      </c>
    </row>
    <row r="31" spans="1:23">
      <c r="A31" s="21">
        <v>2</v>
      </c>
      <c r="B31" s="31">
        <v>10</v>
      </c>
      <c r="G31" s="12" t="s">
        <v>87</v>
      </c>
      <c r="H31" s="12">
        <f t="shared" si="12"/>
        <v>185</v>
      </c>
      <c r="I31" s="12">
        <f t="shared" si="13"/>
        <v>370</v>
      </c>
      <c r="J31" s="12">
        <f t="shared" si="14"/>
        <v>740</v>
      </c>
      <c r="K31" s="12">
        <f t="shared" si="15"/>
        <v>1109</v>
      </c>
      <c r="L31" s="12">
        <f t="shared" si="16"/>
        <v>1294</v>
      </c>
      <c r="M31" s="12">
        <f t="shared" si="17"/>
        <v>2588</v>
      </c>
      <c r="N31" s="12">
        <f t="shared" si="18"/>
        <v>3698</v>
      </c>
      <c r="O31" s="12">
        <v>80</v>
      </c>
      <c r="P31" s="12">
        <f t="shared" si="8"/>
        <v>3696</v>
      </c>
      <c r="Q31" s="12">
        <f t="shared" si="9"/>
        <v>2688</v>
      </c>
      <c r="R31" s="2">
        <f t="shared" si="10"/>
        <v>1.3714285714285714</v>
      </c>
      <c r="S31" s="2">
        <f t="shared" si="11"/>
        <v>0.96</v>
      </c>
      <c r="T31" s="2">
        <f t="shared" si="19"/>
        <v>0.91428571428571426</v>
      </c>
      <c r="U31" s="2">
        <f t="shared" si="20"/>
        <v>0.64</v>
      </c>
      <c r="V31" s="2">
        <f t="shared" si="21"/>
        <v>0.54634146341463419</v>
      </c>
      <c r="W31" s="2">
        <f t="shared" si="22"/>
        <v>0.38243902439024391</v>
      </c>
    </row>
    <row r="32" spans="1:23">
      <c r="A32" s="21" t="s">
        <v>92</v>
      </c>
      <c r="B32" s="31">
        <v>20</v>
      </c>
      <c r="G32" s="12" t="s">
        <v>20</v>
      </c>
      <c r="H32" s="12">
        <f t="shared" si="12"/>
        <v>216</v>
      </c>
      <c r="I32" s="12">
        <f t="shared" si="13"/>
        <v>432</v>
      </c>
      <c r="J32" s="12">
        <f t="shared" si="14"/>
        <v>864</v>
      </c>
      <c r="K32" s="12">
        <f t="shared" si="15"/>
        <v>1296</v>
      </c>
      <c r="L32" s="12">
        <f t="shared" si="16"/>
        <v>1512</v>
      </c>
      <c r="M32" s="12">
        <f t="shared" si="17"/>
        <v>3024</v>
      </c>
      <c r="N32" s="12">
        <f t="shared" si="18"/>
        <v>4320</v>
      </c>
      <c r="O32" s="12">
        <v>90</v>
      </c>
      <c r="P32" s="12">
        <f t="shared" si="8"/>
        <v>4320</v>
      </c>
      <c r="Q32" s="12">
        <f t="shared" si="9"/>
        <v>3240</v>
      </c>
      <c r="R32" s="2">
        <f t="shared" si="10"/>
        <v>1.5428571428571429</v>
      </c>
      <c r="S32" s="2">
        <f t="shared" si="11"/>
        <v>1.157142857142857</v>
      </c>
      <c r="T32" s="2">
        <f t="shared" si="19"/>
        <v>1.0285714285714287</v>
      </c>
      <c r="U32" s="2">
        <f t="shared" si="20"/>
        <v>0.77142857142857135</v>
      </c>
      <c r="V32" s="2">
        <f t="shared" si="21"/>
        <v>0.61463414634146352</v>
      </c>
      <c r="W32" s="2">
        <f t="shared" si="22"/>
        <v>0.46097560975609758</v>
      </c>
    </row>
    <row r="33" spans="1:23">
      <c r="A33" s="32" t="s">
        <v>93</v>
      </c>
      <c r="B33" s="33">
        <v>30</v>
      </c>
      <c r="G33" s="12" t="s">
        <v>21</v>
      </c>
      <c r="H33" s="12">
        <f t="shared" si="12"/>
        <v>250</v>
      </c>
      <c r="I33" s="12">
        <f t="shared" si="13"/>
        <v>500</v>
      </c>
      <c r="J33" s="12">
        <f t="shared" si="14"/>
        <v>999</v>
      </c>
      <c r="K33" s="12">
        <f t="shared" si="15"/>
        <v>1498</v>
      </c>
      <c r="L33" s="12">
        <f t="shared" si="16"/>
        <v>1748</v>
      </c>
      <c r="M33" s="12">
        <f t="shared" si="17"/>
        <v>3496</v>
      </c>
      <c r="N33" s="12">
        <f t="shared" si="18"/>
        <v>4995</v>
      </c>
      <c r="O33" s="12">
        <v>100</v>
      </c>
      <c r="P33" s="12">
        <f t="shared" si="8"/>
        <v>4992</v>
      </c>
      <c r="Q33" s="12">
        <f t="shared" si="9"/>
        <v>3840</v>
      </c>
      <c r="R33" s="2">
        <f t="shared" si="10"/>
        <v>1.7142857142857142</v>
      </c>
      <c r="S33" s="2">
        <f t="shared" si="11"/>
        <v>1.3714285714285714</v>
      </c>
      <c r="T33" s="2">
        <f t="shared" si="19"/>
        <v>1.1428571428571428</v>
      </c>
      <c r="U33" s="2">
        <f t="shared" si="20"/>
        <v>0.91428571428571426</v>
      </c>
      <c r="V33" s="2">
        <f t="shared" si="21"/>
        <v>0.68292682926829273</v>
      </c>
      <c r="W33" s="2">
        <f t="shared" si="22"/>
        <v>0.54634146341463419</v>
      </c>
    </row>
    <row r="34" spans="1:23">
      <c r="A34" s="21" t="s">
        <v>94</v>
      </c>
      <c r="B34" s="31">
        <v>35</v>
      </c>
      <c r="G34" s="12" t="s">
        <v>22</v>
      </c>
      <c r="H34" s="12">
        <f t="shared" si="12"/>
        <v>286</v>
      </c>
      <c r="I34" s="12">
        <f t="shared" si="13"/>
        <v>572</v>
      </c>
      <c r="J34" s="12">
        <f t="shared" si="14"/>
        <v>1143</v>
      </c>
      <c r="K34" s="12">
        <f t="shared" si="15"/>
        <v>1714</v>
      </c>
      <c r="L34" s="12">
        <f t="shared" si="16"/>
        <v>2000</v>
      </c>
      <c r="M34" s="12">
        <f t="shared" si="17"/>
        <v>4000</v>
      </c>
      <c r="N34" s="12">
        <f t="shared" si="18"/>
        <v>5715</v>
      </c>
      <c r="O34" s="12">
        <v>110</v>
      </c>
      <c r="P34" s="12">
        <f t="shared" si="8"/>
        <v>5712</v>
      </c>
      <c r="Q34" s="12">
        <f t="shared" si="9"/>
        <v>4488</v>
      </c>
      <c r="R34" s="2">
        <f t="shared" si="10"/>
        <v>1.8857142857142857</v>
      </c>
      <c r="S34" s="2">
        <f t="shared" si="11"/>
        <v>1.602857142857143</v>
      </c>
      <c r="T34" s="2">
        <f t="shared" si="19"/>
        <v>1.2571428571428571</v>
      </c>
      <c r="U34" s="2">
        <f t="shared" si="20"/>
        <v>1.0685714285714287</v>
      </c>
      <c r="V34" s="2">
        <f t="shared" si="21"/>
        <v>0.75121951219512195</v>
      </c>
      <c r="W34" s="2">
        <f t="shared" si="22"/>
        <v>0.63853658536585378</v>
      </c>
    </row>
    <row r="35" spans="1:23">
      <c r="A35" s="34" t="s">
        <v>70</v>
      </c>
      <c r="B35" s="31">
        <f>SUM(B30:B34)</f>
        <v>100</v>
      </c>
      <c r="G35" s="12" t="s">
        <v>23</v>
      </c>
      <c r="H35" s="12">
        <f t="shared" si="12"/>
        <v>324</v>
      </c>
      <c r="I35" s="12">
        <f t="shared" si="13"/>
        <v>648</v>
      </c>
      <c r="J35" s="12">
        <f t="shared" si="14"/>
        <v>1296</v>
      </c>
      <c r="K35" s="12">
        <f t="shared" si="15"/>
        <v>1944</v>
      </c>
      <c r="L35" s="12">
        <f t="shared" si="16"/>
        <v>2268</v>
      </c>
      <c r="M35" s="12">
        <f t="shared" si="17"/>
        <v>4536</v>
      </c>
      <c r="N35" s="12">
        <f t="shared" si="18"/>
        <v>6480</v>
      </c>
      <c r="O35" s="12">
        <v>120</v>
      </c>
      <c r="P35" s="12">
        <f t="shared" si="8"/>
        <v>6480</v>
      </c>
      <c r="Q35" s="12">
        <f t="shared" si="9"/>
        <v>5184</v>
      </c>
      <c r="R35" s="2">
        <f t="shared" si="10"/>
        <v>2.0571428571428574</v>
      </c>
      <c r="S35" s="2">
        <f t="shared" si="11"/>
        <v>1.8514285714285716</v>
      </c>
      <c r="T35" s="2">
        <f t="shared" si="19"/>
        <v>1.3714285714285714</v>
      </c>
      <c r="U35" s="2">
        <f t="shared" si="20"/>
        <v>1.2342857142857144</v>
      </c>
      <c r="V35" s="2">
        <f t="shared" si="21"/>
        <v>0.81951219512195128</v>
      </c>
      <c r="W35" s="2">
        <f t="shared" si="22"/>
        <v>0.7375609756097562</v>
      </c>
    </row>
    <row r="36" spans="1:23">
      <c r="D36" s="15"/>
      <c r="G36" s="12" t="s">
        <v>24</v>
      </c>
      <c r="H36" s="12">
        <f t="shared" si="12"/>
        <v>365</v>
      </c>
      <c r="I36" s="12">
        <f t="shared" si="13"/>
        <v>730</v>
      </c>
      <c r="J36" s="12">
        <f t="shared" si="14"/>
        <v>1460</v>
      </c>
      <c r="K36" s="12">
        <f t="shared" si="15"/>
        <v>2189</v>
      </c>
      <c r="L36" s="12">
        <f t="shared" si="16"/>
        <v>2554</v>
      </c>
      <c r="M36" s="12">
        <f>L36*$B$43</f>
        <v>5108</v>
      </c>
      <c r="N36" s="12">
        <f t="shared" si="18"/>
        <v>7298</v>
      </c>
      <c r="O36" s="12">
        <v>130</v>
      </c>
      <c r="P36" s="12">
        <f t="shared" si="8"/>
        <v>7296</v>
      </c>
      <c r="Q36" s="12">
        <f t="shared" si="9"/>
        <v>5928</v>
      </c>
      <c r="R36" s="2">
        <f t="shared" si="10"/>
        <v>2.2285714285714286</v>
      </c>
      <c r="S36" s="2">
        <f t="shared" si="11"/>
        <v>2.117142857142857</v>
      </c>
      <c r="T36" s="2">
        <f t="shared" si="19"/>
        <v>1.4857142857142858</v>
      </c>
      <c r="U36" s="2">
        <f t="shared" si="20"/>
        <v>1.4114285714285715</v>
      </c>
      <c r="V36" s="2">
        <f t="shared" si="21"/>
        <v>0.88780487804878061</v>
      </c>
      <c r="W36" s="2">
        <f t="shared" si="22"/>
        <v>0.84341463414634155</v>
      </c>
    </row>
    <row r="37" spans="1:23">
      <c r="A37" s="2" t="s">
        <v>95</v>
      </c>
      <c r="D37" s="12"/>
      <c r="G37" s="12" t="s">
        <v>25</v>
      </c>
      <c r="H37" s="12">
        <f t="shared" si="12"/>
        <v>408</v>
      </c>
      <c r="I37" s="12">
        <f t="shared" si="13"/>
        <v>816</v>
      </c>
      <c r="J37" s="12">
        <f t="shared" si="14"/>
        <v>1632</v>
      </c>
      <c r="K37" s="12">
        <f t="shared" si="15"/>
        <v>2448</v>
      </c>
      <c r="L37" s="12">
        <f t="shared" si="16"/>
        <v>2856</v>
      </c>
      <c r="M37" s="12">
        <f t="shared" si="17"/>
        <v>5712</v>
      </c>
      <c r="N37" s="12">
        <f t="shared" si="18"/>
        <v>8160</v>
      </c>
      <c r="O37" s="12">
        <v>140</v>
      </c>
      <c r="P37" s="12">
        <f t="shared" si="8"/>
        <v>8160</v>
      </c>
      <c r="Q37" s="12">
        <f t="shared" si="9"/>
        <v>6720</v>
      </c>
      <c r="R37" s="2">
        <f t="shared" si="10"/>
        <v>2.4</v>
      </c>
      <c r="S37" s="2">
        <f t="shared" si="11"/>
        <v>2.4</v>
      </c>
      <c r="T37" s="2">
        <f t="shared" ref="T37" si="23">(Q37/H17)/(($B$20/7)+$B$18*7+$B$19+$B$21)</f>
        <v>0.95609756097560994</v>
      </c>
      <c r="U37" s="2">
        <f t="shared" si="20"/>
        <v>1.6</v>
      </c>
      <c r="V37" s="2">
        <f t="shared" si="21"/>
        <v>0.95609756097560994</v>
      </c>
      <c r="W37" s="2">
        <f t="shared" si="22"/>
        <v>0.95609756097560994</v>
      </c>
    </row>
    <row r="38" spans="1:23">
      <c r="D38" s="12"/>
      <c r="G38" s="47" t="s">
        <v>107</v>
      </c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</row>
    <row r="39" spans="1:23">
      <c r="A39" s="18" t="s">
        <v>101</v>
      </c>
      <c r="B39" s="19">
        <v>100</v>
      </c>
      <c r="D39" s="12"/>
      <c r="Q39" s="25" t="s">
        <v>70</v>
      </c>
      <c r="R39" s="26">
        <f>SUM(R40:R41)</f>
        <v>6.8571428571428568</v>
      </c>
      <c r="S39" s="26">
        <f t="shared" ref="S39:W39" si="24">SUM(S40:S41)</f>
        <v>6.7012987012987013</v>
      </c>
      <c r="T39" s="26">
        <f t="shared" si="24"/>
        <v>2.7317073170731709</v>
      </c>
      <c r="U39" s="26">
        <f t="shared" si="24"/>
        <v>4.4675324675324681</v>
      </c>
      <c r="V39" s="26">
        <f t="shared" si="24"/>
        <v>2.7317073170731709</v>
      </c>
      <c r="W39" s="26">
        <f t="shared" si="24"/>
        <v>2.6696230598669626</v>
      </c>
    </row>
    <row r="40" spans="1:23">
      <c r="A40" s="18" t="s">
        <v>102</v>
      </c>
      <c r="B40" s="42">
        <v>1.2</v>
      </c>
      <c r="G40" s="12" t="s">
        <v>108</v>
      </c>
      <c r="H40" s="12">
        <f t="shared" ref="H40:H41" si="25">ROUNDUP((P40*$B$30/100),0)</f>
        <v>580</v>
      </c>
      <c r="I40" s="12">
        <f t="shared" ref="I40:I41" si="26">ROUNDUP((P40*$B$31/100),0)</f>
        <v>1160</v>
      </c>
      <c r="J40" s="12">
        <f t="shared" ref="J40:J41" si="27">ROUNDUP((P40*$B$32/100),0)</f>
        <v>2319</v>
      </c>
      <c r="K40" s="12">
        <f t="shared" ref="K40:K41" si="28">ROUNDUP((P40*$B$33/100),0)</f>
        <v>3478</v>
      </c>
      <c r="L40" s="12">
        <f t="shared" ref="L40:L41" si="29">ROUNDUP((P40*$B$34/100),0)</f>
        <v>4058</v>
      </c>
      <c r="M40" s="12">
        <f>L40*$B$43</f>
        <v>8116</v>
      </c>
      <c r="N40" s="12">
        <f t="shared" ref="N40" si="30">SUM(H40:L40)</f>
        <v>11595</v>
      </c>
      <c r="O40" s="12">
        <v>200</v>
      </c>
      <c r="P40" s="12">
        <f>(H19*$B$9*$B$18)*(O40/100)+I19</f>
        <v>11592</v>
      </c>
      <c r="Q40" s="12">
        <f>P40-I19</f>
        <v>10080</v>
      </c>
      <c r="R40" s="2">
        <f>(Q40/H19)/($B$18*7)</f>
        <v>3.4285714285714284</v>
      </c>
      <c r="S40" s="2">
        <f>(Q40/$H$20)/(7*$B$18)</f>
        <v>3.2727272727272729</v>
      </c>
      <c r="T40" s="2">
        <f>(Q40/H19)/(($B$20/7)+$B$18*7+$B$19+$B$21)</f>
        <v>1.3658536585365855</v>
      </c>
      <c r="U40" s="2">
        <f>(Q40/$H$20)/($B$18*7+$B$21)</f>
        <v>2.1818181818181821</v>
      </c>
      <c r="V40" s="2">
        <f>(Q40/H19)/(($B$20/7)+$B$18*7+$B$19+$B$21)</f>
        <v>1.3658536585365855</v>
      </c>
      <c r="W40" s="2">
        <f>(Q40/$H$20)/(($B$20/7)+$B$18*7+$B$19+$B$21)</f>
        <v>1.3037694013303771</v>
      </c>
    </row>
    <row r="41" spans="1:23">
      <c r="G41" s="12" t="s">
        <v>109</v>
      </c>
      <c r="H41" s="12">
        <f t="shared" si="25"/>
        <v>608</v>
      </c>
      <c r="I41" s="12">
        <f t="shared" si="26"/>
        <v>1215</v>
      </c>
      <c r="J41" s="12">
        <f t="shared" si="27"/>
        <v>2429</v>
      </c>
      <c r="K41" s="12">
        <f t="shared" si="28"/>
        <v>3644</v>
      </c>
      <c r="L41" s="12">
        <f t="shared" si="29"/>
        <v>4251</v>
      </c>
      <c r="M41" s="12">
        <f>L41*$B$43</f>
        <v>8502</v>
      </c>
      <c r="N41" s="12">
        <f>SUM(H41:L41)</f>
        <v>12147</v>
      </c>
      <c r="O41" s="12">
        <v>200</v>
      </c>
      <c r="P41" s="12">
        <f>(H20*$B$9*$B$18)*(O41/100)+I20</f>
        <v>12144</v>
      </c>
      <c r="Q41" s="12">
        <f>P41-I20</f>
        <v>10560</v>
      </c>
      <c r="R41" s="2">
        <f>(Q41/H20)/($B$18*7)</f>
        <v>3.4285714285714284</v>
      </c>
      <c r="S41" s="2">
        <f>(Q41/$H$20)/(7*$B$18)</f>
        <v>3.4285714285714284</v>
      </c>
      <c r="T41" s="2">
        <f>(Q41/H20)/(($B$20/7)+$B$18*7+$B$19+$B$21)</f>
        <v>1.3658536585365855</v>
      </c>
      <c r="U41" s="2">
        <f>(Q41/$H$20)/($B$18*7+$B$21)</f>
        <v>2.2857142857142856</v>
      </c>
      <c r="V41" s="2">
        <f>(Q41/H20)/(($B$20/7)+$B$18*7+$B$19+$B$21)</f>
        <v>1.3658536585365855</v>
      </c>
      <c r="W41" s="2">
        <f>(Q41/$H$20)/(($B$20/7)+$B$18*7+$B$19+$B$21)</f>
        <v>1.3658536585365855</v>
      </c>
    </row>
    <row r="42" spans="1:23">
      <c r="A42" s="2" t="s">
        <v>196</v>
      </c>
      <c r="G42" s="12" t="s">
        <v>234</v>
      </c>
      <c r="H42" s="12">
        <f t="shared" ref="H42" si="31">ROUNDUP((P42*$B$30/100),0)</f>
        <v>635</v>
      </c>
      <c r="I42" s="12">
        <f t="shared" ref="I42" si="32">ROUNDUP((P42*$B$31/100),0)</f>
        <v>1270</v>
      </c>
      <c r="J42" s="12">
        <f t="shared" ref="J42" si="33">ROUNDUP((P42*$B$32/100),0)</f>
        <v>2540</v>
      </c>
      <c r="K42" s="12">
        <f t="shared" ref="K42" si="34">ROUNDUP((P42*$B$33/100),0)</f>
        <v>3809</v>
      </c>
      <c r="L42" s="12">
        <f t="shared" ref="L42" si="35">ROUNDUP((P42*$B$34/100),0)</f>
        <v>4444</v>
      </c>
      <c r="M42" s="12">
        <f>L42*$B$43</f>
        <v>8888</v>
      </c>
      <c r="N42" s="12">
        <f>SUM(H42:L42)</f>
        <v>12698</v>
      </c>
      <c r="O42" s="12">
        <v>200</v>
      </c>
      <c r="P42" s="12">
        <f>(H21*$B$9*$B$18)*(O42/100)+I21</f>
        <v>12696</v>
      </c>
    </row>
    <row r="43" spans="1:23">
      <c r="A43" s="18" t="s">
        <v>197</v>
      </c>
      <c r="B43" s="42">
        <v>2</v>
      </c>
    </row>
    <row r="44" spans="1:23">
      <c r="G44" s="12" t="s">
        <v>175</v>
      </c>
      <c r="O44" s="25" t="s">
        <v>70</v>
      </c>
      <c r="P44" s="39">
        <f>SUM(P46:P56)+SUM(Q46:Q56)</f>
        <v>22.09</v>
      </c>
      <c r="Q44" s="24" t="s">
        <v>177</v>
      </c>
    </row>
    <row r="45" spans="1:23" ht="17.25" thickBot="1">
      <c r="G45" s="27" t="s">
        <v>71</v>
      </c>
      <c r="H45" s="27">
        <v>0</v>
      </c>
      <c r="I45" s="27">
        <v>1</v>
      </c>
      <c r="J45" s="27">
        <v>2</v>
      </c>
      <c r="K45" s="27">
        <v>3</v>
      </c>
      <c r="L45" s="27">
        <v>4</v>
      </c>
      <c r="M45" s="27">
        <v>5</v>
      </c>
      <c r="N45" s="27" t="s">
        <v>195</v>
      </c>
      <c r="O45" s="27" t="s">
        <v>103</v>
      </c>
      <c r="P45" s="27" t="s">
        <v>96</v>
      </c>
      <c r="Q45" s="27" t="s">
        <v>198</v>
      </c>
      <c r="R45" s="27" t="s">
        <v>97</v>
      </c>
    </row>
    <row r="46" spans="1:23" ht="17.25" thickTop="1">
      <c r="G46" s="12" t="s">
        <v>16</v>
      </c>
      <c r="H46" s="12">
        <v>0.01</v>
      </c>
      <c r="I46" s="12">
        <f t="shared" ref="I46:I55" si="36">ROUNDUP(((H28/$B$39)*$B$40)*((100+O46)/100),0)/100</f>
        <v>0.02</v>
      </c>
      <c r="J46" s="12">
        <f t="shared" ref="J46:J55" si="37">ROUNDUP(((I28/$B$39)*$B$40)*((100+O46)/100),0)/100</f>
        <v>0.03</v>
      </c>
      <c r="K46" s="12">
        <f t="shared" ref="K46:K55" si="38">ROUNDUP(((J28/$B$39)*$B$40)*((100+O46)/100),0)/100</f>
        <v>0.06</v>
      </c>
      <c r="L46" s="12">
        <f t="shared" ref="L46:L55" si="39">ROUNDUP(((K28/$B$39)*$B$40)*((100+O46)/100),0)/100</f>
        <v>0.09</v>
      </c>
      <c r="M46" s="12">
        <f t="shared" ref="M46:M55" si="40">ROUNDUP(((L28/$B$39)*$B$40)*((100+O46)/100),0)/100</f>
        <v>0.1</v>
      </c>
      <c r="N46" s="12">
        <f>ROUNDUP(((M28/$B$39)*$B$40)*((100+O46)/100),0)/100</f>
        <v>0.2</v>
      </c>
      <c r="O46" s="13">
        <v>10</v>
      </c>
      <c r="P46" s="13">
        <f t="shared" ref="P46:P57" si="41">SUM(H46:M46)</f>
        <v>0.31</v>
      </c>
      <c r="Q46" s="12">
        <f>N46</f>
        <v>0.2</v>
      </c>
      <c r="R46" s="13">
        <f t="shared" ref="R46:R55" si="42">((P46+Q46)/$P$44)*100</f>
        <v>2.3087369850611137</v>
      </c>
    </row>
    <row r="47" spans="1:23">
      <c r="G47" s="12" t="s">
        <v>18</v>
      </c>
      <c r="H47" s="12">
        <v>0.01</v>
      </c>
      <c r="I47" s="12">
        <f t="shared" si="36"/>
        <v>0.02</v>
      </c>
      <c r="J47" s="12">
        <f t="shared" si="37"/>
        <v>0.04</v>
      </c>
      <c r="K47" s="12">
        <f t="shared" si="38"/>
        <v>0.08</v>
      </c>
      <c r="L47" s="12">
        <f t="shared" si="39"/>
        <v>0.12</v>
      </c>
      <c r="M47" s="12">
        <f t="shared" si="40"/>
        <v>0.14000000000000001</v>
      </c>
      <c r="N47" s="12">
        <f t="shared" ref="N47:N55" si="43">ROUNDUP(((M29/$B$39)*$B$40)*((100+O47)/100),0)/100</f>
        <v>0.27</v>
      </c>
      <c r="O47" s="13">
        <v>20</v>
      </c>
      <c r="P47" s="13">
        <f t="shared" si="41"/>
        <v>0.41000000000000003</v>
      </c>
      <c r="Q47" s="12">
        <f t="shared" ref="Q47:Q57" si="44">N47</f>
        <v>0.27</v>
      </c>
      <c r="R47" s="13">
        <f t="shared" si="42"/>
        <v>3.0783159800814848</v>
      </c>
    </row>
    <row r="48" spans="1:23">
      <c r="G48" s="12" t="s">
        <v>19</v>
      </c>
      <c r="H48" s="12">
        <v>0.02</v>
      </c>
      <c r="I48" s="12">
        <f t="shared" si="36"/>
        <v>0.03</v>
      </c>
      <c r="J48" s="12">
        <f t="shared" si="37"/>
        <v>0.05</v>
      </c>
      <c r="K48" s="12">
        <f t="shared" si="38"/>
        <v>0.1</v>
      </c>
      <c r="L48" s="12">
        <f t="shared" si="39"/>
        <v>0.15</v>
      </c>
      <c r="M48" s="12">
        <f t="shared" si="40"/>
        <v>0.18</v>
      </c>
      <c r="N48" s="12">
        <f t="shared" si="43"/>
        <v>0.35</v>
      </c>
      <c r="O48" s="13">
        <v>30</v>
      </c>
      <c r="P48" s="13">
        <f t="shared" si="41"/>
        <v>0.53</v>
      </c>
      <c r="Q48" s="12">
        <f t="shared" si="44"/>
        <v>0.35</v>
      </c>
      <c r="R48" s="13">
        <f t="shared" si="42"/>
        <v>3.9837030330466274</v>
      </c>
    </row>
    <row r="49" spans="7:18">
      <c r="G49" s="12" t="s">
        <v>87</v>
      </c>
      <c r="H49" s="12">
        <v>0.02</v>
      </c>
      <c r="I49" s="12">
        <f t="shared" si="36"/>
        <v>0.04</v>
      </c>
      <c r="J49" s="12">
        <f t="shared" si="37"/>
        <v>7.0000000000000007E-2</v>
      </c>
      <c r="K49" s="12">
        <f t="shared" si="38"/>
        <v>0.13</v>
      </c>
      <c r="L49" s="12">
        <f t="shared" si="39"/>
        <v>0.19</v>
      </c>
      <c r="M49" s="12">
        <f t="shared" si="40"/>
        <v>0.22</v>
      </c>
      <c r="N49" s="12">
        <f t="shared" si="43"/>
        <v>0.44</v>
      </c>
      <c r="O49" s="13">
        <v>40</v>
      </c>
      <c r="P49" s="13">
        <f t="shared" si="41"/>
        <v>0.67</v>
      </c>
      <c r="Q49" s="12">
        <f t="shared" si="44"/>
        <v>0.44</v>
      </c>
      <c r="R49" s="13">
        <f t="shared" si="42"/>
        <v>5.0248981439565421</v>
      </c>
    </row>
    <row r="50" spans="7:18">
      <c r="G50" s="12" t="s">
        <v>20</v>
      </c>
      <c r="H50" s="12">
        <v>0.03</v>
      </c>
      <c r="I50" s="12">
        <f t="shared" si="36"/>
        <v>0.04</v>
      </c>
      <c r="J50" s="12">
        <f t="shared" si="37"/>
        <v>0.08</v>
      </c>
      <c r="K50" s="12">
        <f t="shared" si="38"/>
        <v>0.16</v>
      </c>
      <c r="L50" s="12">
        <f t="shared" si="39"/>
        <v>0.24</v>
      </c>
      <c r="M50" s="12">
        <f t="shared" si="40"/>
        <v>0.28000000000000003</v>
      </c>
      <c r="N50" s="12">
        <f t="shared" si="43"/>
        <v>0.55000000000000004</v>
      </c>
      <c r="O50" s="13">
        <v>50</v>
      </c>
      <c r="P50" s="13">
        <f t="shared" si="41"/>
        <v>0.83000000000000007</v>
      </c>
      <c r="Q50" s="12">
        <f t="shared" si="44"/>
        <v>0.55000000000000004</v>
      </c>
      <c r="R50" s="13">
        <f t="shared" si="42"/>
        <v>6.2471706654594845</v>
      </c>
    </row>
    <row r="51" spans="7:18">
      <c r="G51" s="12" t="s">
        <v>21</v>
      </c>
      <c r="H51" s="12">
        <v>0.03</v>
      </c>
      <c r="I51" s="12">
        <f t="shared" si="36"/>
        <v>0.05</v>
      </c>
      <c r="J51" s="12">
        <f t="shared" si="37"/>
        <v>0.1</v>
      </c>
      <c r="K51" s="12">
        <f t="shared" si="38"/>
        <v>0.2</v>
      </c>
      <c r="L51" s="12">
        <f t="shared" si="39"/>
        <v>0.28999999999999998</v>
      </c>
      <c r="M51" s="12">
        <f t="shared" si="40"/>
        <v>0.34</v>
      </c>
      <c r="N51" s="12">
        <f t="shared" si="43"/>
        <v>0.68</v>
      </c>
      <c r="O51" s="13">
        <v>60</v>
      </c>
      <c r="P51" s="13">
        <f t="shared" si="41"/>
        <v>1.01</v>
      </c>
      <c r="Q51" s="12">
        <f t="shared" si="44"/>
        <v>0.68</v>
      </c>
      <c r="R51" s="13">
        <f t="shared" si="42"/>
        <v>7.6505205975554542</v>
      </c>
    </row>
    <row r="52" spans="7:18">
      <c r="G52" s="12" t="s">
        <v>22</v>
      </c>
      <c r="H52" s="12">
        <v>0.04</v>
      </c>
      <c r="I52" s="12">
        <f t="shared" si="36"/>
        <v>0.06</v>
      </c>
      <c r="J52" s="12">
        <f t="shared" si="37"/>
        <v>0.12</v>
      </c>
      <c r="K52" s="12">
        <f t="shared" si="38"/>
        <v>0.24</v>
      </c>
      <c r="L52" s="12">
        <f t="shared" si="39"/>
        <v>0.35</v>
      </c>
      <c r="M52" s="12">
        <f t="shared" si="40"/>
        <v>0.41</v>
      </c>
      <c r="N52" s="12">
        <f t="shared" si="43"/>
        <v>0.82</v>
      </c>
      <c r="O52" s="13">
        <v>70</v>
      </c>
      <c r="P52" s="13">
        <f t="shared" si="41"/>
        <v>1.22</v>
      </c>
      <c r="Q52" s="12">
        <f t="shared" si="44"/>
        <v>0.82</v>
      </c>
      <c r="R52" s="13">
        <f t="shared" si="42"/>
        <v>9.2349479402444548</v>
      </c>
    </row>
    <row r="53" spans="7:18">
      <c r="G53" s="12" t="s">
        <v>23</v>
      </c>
      <c r="H53" s="12">
        <v>0.04</v>
      </c>
      <c r="I53" s="12">
        <f t="shared" si="36"/>
        <v>7.0000000000000007E-2</v>
      </c>
      <c r="J53" s="12">
        <f t="shared" si="37"/>
        <v>0.14000000000000001</v>
      </c>
      <c r="K53" s="12">
        <f t="shared" si="38"/>
        <v>0.28000000000000003</v>
      </c>
      <c r="L53" s="12">
        <f t="shared" si="39"/>
        <v>0.42</v>
      </c>
      <c r="M53" s="12">
        <f t="shared" si="40"/>
        <v>0.49</v>
      </c>
      <c r="N53" s="12">
        <f t="shared" si="43"/>
        <v>0.98</v>
      </c>
      <c r="O53" s="13">
        <v>80</v>
      </c>
      <c r="P53" s="13">
        <f t="shared" si="41"/>
        <v>1.44</v>
      </c>
      <c r="Q53" s="12">
        <f t="shared" si="44"/>
        <v>0.98</v>
      </c>
      <c r="R53" s="13">
        <f t="shared" si="42"/>
        <v>10.955183340878225</v>
      </c>
    </row>
    <row r="54" spans="7:18">
      <c r="G54" s="12" t="s">
        <v>24</v>
      </c>
      <c r="H54" s="12">
        <v>0.05</v>
      </c>
      <c r="I54" s="12">
        <f t="shared" si="36"/>
        <v>0.09</v>
      </c>
      <c r="J54" s="12">
        <f t="shared" si="37"/>
        <v>0.17</v>
      </c>
      <c r="K54" s="12">
        <f t="shared" si="38"/>
        <v>0.34</v>
      </c>
      <c r="L54" s="12">
        <f t="shared" si="39"/>
        <v>0.5</v>
      </c>
      <c r="M54" s="12">
        <f t="shared" si="40"/>
        <v>0.59</v>
      </c>
      <c r="N54" s="12">
        <f t="shared" si="43"/>
        <v>1.17</v>
      </c>
      <c r="O54" s="13">
        <v>90</v>
      </c>
      <c r="P54" s="13">
        <f t="shared" si="41"/>
        <v>1.7400000000000002</v>
      </c>
      <c r="Q54" s="12">
        <f t="shared" si="44"/>
        <v>1.17</v>
      </c>
      <c r="R54" s="13">
        <f t="shared" si="42"/>
        <v>13.173381620642827</v>
      </c>
    </row>
    <row r="55" spans="7:18">
      <c r="G55" s="12" t="s">
        <v>25</v>
      </c>
      <c r="H55" s="12">
        <v>0.05</v>
      </c>
      <c r="I55" s="12">
        <f t="shared" si="36"/>
        <v>0.1</v>
      </c>
      <c r="J55" s="12">
        <f t="shared" si="37"/>
        <v>0.2</v>
      </c>
      <c r="K55" s="12">
        <f t="shared" si="38"/>
        <v>0.4</v>
      </c>
      <c r="L55" s="12">
        <f t="shared" si="39"/>
        <v>0.59</v>
      </c>
      <c r="M55" s="12">
        <f t="shared" si="40"/>
        <v>0.69</v>
      </c>
      <c r="N55" s="12">
        <f t="shared" si="43"/>
        <v>1.38</v>
      </c>
      <c r="O55" s="13">
        <v>100</v>
      </c>
      <c r="P55" s="13">
        <f t="shared" si="41"/>
        <v>2.0299999999999998</v>
      </c>
      <c r="Q55" s="12">
        <f t="shared" si="44"/>
        <v>1.38</v>
      </c>
      <c r="R55" s="13">
        <f t="shared" si="42"/>
        <v>15.436849253055678</v>
      </c>
    </row>
    <row r="56" spans="7:18">
      <c r="G56" s="12" t="s">
        <v>108</v>
      </c>
      <c r="H56" s="12">
        <v>0.06</v>
      </c>
      <c r="I56" s="12">
        <f>ROUNDUP(((H40/$B$39)*$B$40)*((100+O56)/100),0)/100</f>
        <v>0.15</v>
      </c>
      <c r="J56" s="12">
        <f>ROUNDUP(((I40/$B$39)*$B$40)*((100+O56)/100),0)/100</f>
        <v>0.3</v>
      </c>
      <c r="K56" s="12">
        <f>ROUNDUP(((J40/$B$39)*$B$40)*((100+O56)/100),0)/100</f>
        <v>0.59</v>
      </c>
      <c r="L56" s="12">
        <f>ROUNDUP(((K40/$B$39)*$B$40)*((100+O56)/100),0)/100</f>
        <v>0.88</v>
      </c>
      <c r="M56" s="12">
        <f>ROUNDUP(((L40/$B$39)*$B$40)*((100+O56)/100),0)/100</f>
        <v>1.03</v>
      </c>
      <c r="N56" s="12">
        <f>ROUNDUP(((M40/$B$39)*$B$40)*((100+O56)/100),0)/100</f>
        <v>2.0499999999999998</v>
      </c>
      <c r="O56" s="13">
        <v>110</v>
      </c>
      <c r="P56" s="13">
        <f t="shared" si="41"/>
        <v>3.01</v>
      </c>
      <c r="Q56" s="12">
        <f t="shared" si="44"/>
        <v>2.0499999999999998</v>
      </c>
      <c r="R56" s="13">
        <f>((P56+Q56)/$P$44)*100</f>
        <v>22.906292440018106</v>
      </c>
    </row>
    <row r="57" spans="7:18">
      <c r="G57" s="12" t="s">
        <v>109</v>
      </c>
      <c r="H57" s="12">
        <v>0.06</v>
      </c>
      <c r="I57" s="12">
        <f>ROUNDUP(((H41/$B$39)*$B$40)*((100+O57)/100),0)/100</f>
        <v>0.16</v>
      </c>
      <c r="J57" s="12">
        <f>ROUNDUP(((I41/$B$39)*$B$40)*((100+O57)/100),0)/100</f>
        <v>0.31</v>
      </c>
      <c r="K57" s="12">
        <f>ROUNDUP(((J41/$B$39)*$B$40)*((100+O57)/100),0)/100</f>
        <v>0.62</v>
      </c>
      <c r="L57" s="12">
        <f>ROUNDUP(((K41/$B$39)*$B$40)*((100+O57)/100),0)/100</f>
        <v>0.93</v>
      </c>
      <c r="M57" s="12">
        <f>ROUNDUP(((L41/$B$39)*$B$40)*((100+O57)/100),0)/100</f>
        <v>1.08</v>
      </c>
      <c r="N57" s="12">
        <f>ROUNDUP(((M41/$B$39)*$B$40)*((100+O57)/100),0)/100</f>
        <v>2.16</v>
      </c>
      <c r="O57" s="13">
        <v>111</v>
      </c>
      <c r="P57" s="13">
        <f t="shared" si="41"/>
        <v>3.16</v>
      </c>
      <c r="Q57" s="12">
        <f t="shared" si="44"/>
        <v>2.16</v>
      </c>
      <c r="R57" s="13">
        <f>((P57+Q57)/$P$44)*100</f>
        <v>24.083295608872795</v>
      </c>
    </row>
    <row r="58" spans="7:18">
      <c r="G58" s="12" t="s">
        <v>234</v>
      </c>
      <c r="H58" s="12">
        <v>7.0000000000000007E-2</v>
      </c>
      <c r="I58" s="12">
        <f>ROUNDUP(((H42/$B$39)*$B$40)*((100+O58)/100),0)/100</f>
        <v>0.17</v>
      </c>
      <c r="J58" s="12">
        <f>ROUNDUP(((I42/$B$39)*$B$40)*((100+O58)/100),0)/100</f>
        <v>0.33</v>
      </c>
      <c r="K58" s="12">
        <f>ROUNDUP(((J42/$B$39)*$B$40)*((100+O58)/100),0)/100</f>
        <v>0.65</v>
      </c>
      <c r="L58" s="12">
        <f>ROUNDUP(((K42/$B$39)*$B$40)*((100+O58)/100),0)/100</f>
        <v>0.97</v>
      </c>
      <c r="M58" s="12">
        <f>ROUNDUP(((L42/$B$39)*$B$40)*((100+O58)/100),0)/100</f>
        <v>1.1399999999999999</v>
      </c>
      <c r="N58" s="12">
        <f>ROUNDUP(((M42/$B$39)*$B$40)*((100+O58)/100),0)/100</f>
        <v>2.27</v>
      </c>
      <c r="O58" s="13">
        <v>112</v>
      </c>
      <c r="P58" s="13">
        <f t="shared" ref="P58" si="45">SUM(H58:M58)</f>
        <v>3.33</v>
      </c>
      <c r="Q58" s="12">
        <f t="shared" ref="Q58" si="46">N58</f>
        <v>2.27</v>
      </c>
      <c r="R58" s="13">
        <f>((P58+Q58)/$P$44)*100</f>
        <v>25.350837483023991</v>
      </c>
    </row>
    <row r="60" spans="7:18">
      <c r="G60" s="12" t="s">
        <v>176</v>
      </c>
    </row>
    <row r="61" spans="7:18" ht="17.25" thickBot="1">
      <c r="G61" s="27" t="s">
        <v>71</v>
      </c>
      <c r="H61" s="27">
        <v>0</v>
      </c>
      <c r="I61" s="27">
        <v>1</v>
      </c>
      <c r="J61" s="27">
        <v>2</v>
      </c>
      <c r="K61" s="27">
        <v>3</v>
      </c>
      <c r="L61" s="27">
        <v>4</v>
      </c>
      <c r="M61" s="27">
        <v>5</v>
      </c>
      <c r="N61" s="27" t="s">
        <v>195</v>
      </c>
    </row>
    <row r="62" spans="7:18" ht="17.25" thickTop="1">
      <c r="G62" s="12" t="s">
        <v>16</v>
      </c>
      <c r="H62" s="12">
        <f t="shared" ref="H62:H74" si="47">H46</f>
        <v>0.01</v>
      </c>
      <c r="I62" s="12">
        <f t="shared" ref="I62:N73" si="48">I46+H62</f>
        <v>0.03</v>
      </c>
      <c r="J62" s="12">
        <f t="shared" si="48"/>
        <v>0.06</v>
      </c>
      <c r="K62" s="12">
        <f t="shared" si="48"/>
        <v>0.12</v>
      </c>
      <c r="L62" s="12">
        <f t="shared" si="48"/>
        <v>0.21</v>
      </c>
      <c r="M62" s="12">
        <f t="shared" si="48"/>
        <v>0.31</v>
      </c>
      <c r="N62" s="12">
        <f t="shared" si="48"/>
        <v>0.51</v>
      </c>
    </row>
    <row r="63" spans="7:18">
      <c r="G63" s="12" t="s">
        <v>18</v>
      </c>
      <c r="H63" s="12">
        <f t="shared" si="47"/>
        <v>0.01</v>
      </c>
      <c r="I63" s="12">
        <f t="shared" si="48"/>
        <v>0.03</v>
      </c>
      <c r="J63" s="12">
        <f t="shared" si="48"/>
        <v>7.0000000000000007E-2</v>
      </c>
      <c r="K63" s="12">
        <f t="shared" si="48"/>
        <v>0.15000000000000002</v>
      </c>
      <c r="L63" s="12">
        <f t="shared" si="48"/>
        <v>0.27</v>
      </c>
      <c r="M63" s="12">
        <f t="shared" si="48"/>
        <v>0.41000000000000003</v>
      </c>
      <c r="N63" s="12">
        <f t="shared" si="48"/>
        <v>0.68</v>
      </c>
    </row>
    <row r="64" spans="7:18">
      <c r="G64" s="12" t="s">
        <v>19</v>
      </c>
      <c r="H64" s="12">
        <f t="shared" si="47"/>
        <v>0.02</v>
      </c>
      <c r="I64" s="12">
        <f t="shared" si="48"/>
        <v>0.05</v>
      </c>
      <c r="J64" s="12">
        <f t="shared" si="48"/>
        <v>0.1</v>
      </c>
      <c r="K64" s="12">
        <f t="shared" si="48"/>
        <v>0.2</v>
      </c>
      <c r="L64" s="12">
        <f t="shared" si="48"/>
        <v>0.35</v>
      </c>
      <c r="M64" s="12">
        <f t="shared" si="48"/>
        <v>0.53</v>
      </c>
      <c r="N64" s="12">
        <f t="shared" si="48"/>
        <v>0.88</v>
      </c>
    </row>
    <row r="65" spans="7:14">
      <c r="G65" s="12" t="s">
        <v>87</v>
      </c>
      <c r="H65" s="12">
        <f t="shared" si="47"/>
        <v>0.02</v>
      </c>
      <c r="I65" s="12">
        <f t="shared" si="48"/>
        <v>0.06</v>
      </c>
      <c r="J65" s="12">
        <f t="shared" si="48"/>
        <v>0.13</v>
      </c>
      <c r="K65" s="12">
        <f t="shared" si="48"/>
        <v>0.26</v>
      </c>
      <c r="L65" s="12">
        <f t="shared" si="48"/>
        <v>0.45</v>
      </c>
      <c r="M65" s="12">
        <f t="shared" si="48"/>
        <v>0.67</v>
      </c>
      <c r="N65" s="12">
        <f t="shared" si="48"/>
        <v>1.1100000000000001</v>
      </c>
    </row>
    <row r="66" spans="7:14">
      <c r="G66" s="12" t="s">
        <v>20</v>
      </c>
      <c r="H66" s="12">
        <f t="shared" si="47"/>
        <v>0.03</v>
      </c>
      <c r="I66" s="12">
        <f t="shared" si="48"/>
        <v>7.0000000000000007E-2</v>
      </c>
      <c r="J66" s="12">
        <f t="shared" si="48"/>
        <v>0.15000000000000002</v>
      </c>
      <c r="K66" s="12">
        <f t="shared" si="48"/>
        <v>0.31000000000000005</v>
      </c>
      <c r="L66" s="12">
        <f t="shared" si="48"/>
        <v>0.55000000000000004</v>
      </c>
      <c r="M66" s="12">
        <f t="shared" si="48"/>
        <v>0.83000000000000007</v>
      </c>
      <c r="N66" s="12">
        <f t="shared" si="48"/>
        <v>1.3800000000000001</v>
      </c>
    </row>
    <row r="67" spans="7:14">
      <c r="G67" s="12" t="s">
        <v>21</v>
      </c>
      <c r="H67" s="12">
        <f t="shared" si="47"/>
        <v>0.03</v>
      </c>
      <c r="I67" s="12">
        <f t="shared" si="48"/>
        <v>0.08</v>
      </c>
      <c r="J67" s="12">
        <f t="shared" si="48"/>
        <v>0.18</v>
      </c>
      <c r="K67" s="12">
        <f t="shared" si="48"/>
        <v>0.38</v>
      </c>
      <c r="L67" s="12">
        <f t="shared" si="48"/>
        <v>0.66999999999999993</v>
      </c>
      <c r="M67" s="12">
        <f t="shared" si="48"/>
        <v>1.01</v>
      </c>
      <c r="N67" s="12">
        <f t="shared" si="48"/>
        <v>1.69</v>
      </c>
    </row>
    <row r="68" spans="7:14">
      <c r="G68" s="12" t="s">
        <v>22</v>
      </c>
      <c r="H68" s="12">
        <f t="shared" si="47"/>
        <v>0.04</v>
      </c>
      <c r="I68" s="12">
        <f t="shared" si="48"/>
        <v>0.1</v>
      </c>
      <c r="J68" s="12">
        <f t="shared" si="48"/>
        <v>0.22</v>
      </c>
      <c r="K68" s="12">
        <f t="shared" si="48"/>
        <v>0.45999999999999996</v>
      </c>
      <c r="L68" s="12">
        <f t="shared" si="48"/>
        <v>0.80999999999999994</v>
      </c>
      <c r="M68" s="12">
        <f t="shared" si="48"/>
        <v>1.22</v>
      </c>
      <c r="N68" s="12">
        <f t="shared" si="48"/>
        <v>2.04</v>
      </c>
    </row>
    <row r="69" spans="7:14">
      <c r="G69" s="12" t="s">
        <v>23</v>
      </c>
      <c r="H69" s="12">
        <f t="shared" si="47"/>
        <v>0.04</v>
      </c>
      <c r="I69" s="12">
        <f t="shared" si="48"/>
        <v>0.11000000000000001</v>
      </c>
      <c r="J69" s="12">
        <f t="shared" si="48"/>
        <v>0.25</v>
      </c>
      <c r="K69" s="12">
        <f t="shared" si="48"/>
        <v>0.53</v>
      </c>
      <c r="L69" s="12">
        <f t="shared" si="48"/>
        <v>0.95</v>
      </c>
      <c r="M69" s="12">
        <f t="shared" si="48"/>
        <v>1.44</v>
      </c>
      <c r="N69" s="12">
        <f t="shared" si="48"/>
        <v>2.42</v>
      </c>
    </row>
    <row r="70" spans="7:14">
      <c r="G70" s="12" t="s">
        <v>24</v>
      </c>
      <c r="H70" s="12">
        <f t="shared" si="47"/>
        <v>0.05</v>
      </c>
      <c r="I70" s="12">
        <f t="shared" si="48"/>
        <v>0.14000000000000001</v>
      </c>
      <c r="J70" s="12">
        <f t="shared" si="48"/>
        <v>0.31000000000000005</v>
      </c>
      <c r="K70" s="12">
        <f t="shared" si="48"/>
        <v>0.65000000000000013</v>
      </c>
      <c r="L70" s="12">
        <f t="shared" si="48"/>
        <v>1.1500000000000001</v>
      </c>
      <c r="M70" s="12">
        <f t="shared" si="48"/>
        <v>1.7400000000000002</v>
      </c>
      <c r="N70" s="12">
        <f t="shared" si="48"/>
        <v>2.91</v>
      </c>
    </row>
    <row r="71" spans="7:14">
      <c r="G71" s="12" t="s">
        <v>25</v>
      </c>
      <c r="H71" s="12">
        <f t="shared" si="47"/>
        <v>0.05</v>
      </c>
      <c r="I71" s="12">
        <f t="shared" si="48"/>
        <v>0.15000000000000002</v>
      </c>
      <c r="J71" s="12">
        <f t="shared" si="48"/>
        <v>0.35000000000000003</v>
      </c>
      <c r="K71" s="12">
        <f t="shared" si="48"/>
        <v>0.75</v>
      </c>
      <c r="L71" s="12">
        <f t="shared" si="48"/>
        <v>1.3399999999999999</v>
      </c>
      <c r="M71" s="12">
        <f t="shared" si="48"/>
        <v>2.0299999999999998</v>
      </c>
      <c r="N71" s="12">
        <f t="shared" si="48"/>
        <v>3.4099999999999997</v>
      </c>
    </row>
    <row r="72" spans="7:14">
      <c r="G72" s="12" t="s">
        <v>108</v>
      </c>
      <c r="H72" s="12">
        <f t="shared" si="47"/>
        <v>0.06</v>
      </c>
      <c r="I72" s="12">
        <f t="shared" si="48"/>
        <v>0.21</v>
      </c>
      <c r="J72" s="12">
        <f t="shared" si="48"/>
        <v>0.51</v>
      </c>
      <c r="K72" s="12">
        <f t="shared" si="48"/>
        <v>1.1000000000000001</v>
      </c>
      <c r="L72" s="12">
        <f t="shared" si="48"/>
        <v>1.98</v>
      </c>
      <c r="M72" s="12">
        <f t="shared" si="48"/>
        <v>3.01</v>
      </c>
      <c r="N72" s="12">
        <f t="shared" si="48"/>
        <v>5.0599999999999996</v>
      </c>
    </row>
    <row r="73" spans="7:14">
      <c r="G73" s="12" t="s">
        <v>109</v>
      </c>
      <c r="H73" s="12">
        <f t="shared" si="47"/>
        <v>0.06</v>
      </c>
      <c r="I73" s="12">
        <f t="shared" si="48"/>
        <v>0.22</v>
      </c>
      <c r="J73" s="12">
        <f t="shared" si="48"/>
        <v>0.53</v>
      </c>
      <c r="K73" s="12">
        <f t="shared" si="48"/>
        <v>1.1499999999999999</v>
      </c>
      <c r="L73" s="12">
        <f t="shared" si="48"/>
        <v>2.08</v>
      </c>
      <c r="M73" s="12">
        <f t="shared" si="48"/>
        <v>3.16</v>
      </c>
      <c r="N73" s="12">
        <f t="shared" si="48"/>
        <v>5.32</v>
      </c>
    </row>
    <row r="74" spans="7:14">
      <c r="G74" s="12" t="s">
        <v>234</v>
      </c>
      <c r="H74" s="12">
        <f t="shared" si="47"/>
        <v>7.0000000000000007E-2</v>
      </c>
      <c r="I74" s="12">
        <f t="shared" ref="I74" si="49">I58+H74</f>
        <v>0.24000000000000002</v>
      </c>
      <c r="J74" s="12">
        <f t="shared" ref="J74" si="50">J58+I74</f>
        <v>0.57000000000000006</v>
      </c>
      <c r="K74" s="12">
        <f t="shared" ref="K74" si="51">K58+J74</f>
        <v>1.2200000000000002</v>
      </c>
      <c r="L74" s="12">
        <f t="shared" ref="L74" si="52">L58+K74</f>
        <v>2.1900000000000004</v>
      </c>
      <c r="M74" s="12">
        <f t="shared" ref="M74" si="53">M58+L74</f>
        <v>3.33</v>
      </c>
      <c r="N74" s="12">
        <f t="shared" ref="N74" si="54">N58+M74</f>
        <v>5.6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5D34-81E7-475D-8B1B-AFFF2EFE6FF9}">
  <dimension ref="A2:W50"/>
  <sheetViews>
    <sheetView topLeftCell="A13" workbookViewId="0">
      <selection activeCell="S32" sqref="S32"/>
    </sheetView>
  </sheetViews>
  <sheetFormatPr defaultRowHeight="16.5"/>
  <cols>
    <col min="2" max="2" width="27.375" bestFit="1" customWidth="1"/>
    <col min="11" max="11" width="31.875" customWidth="1"/>
    <col min="12" max="16" width="7.875" bestFit="1" customWidth="1"/>
    <col min="22" max="22" width="23.125" customWidth="1"/>
    <col min="23" max="23" width="18.375" customWidth="1"/>
  </cols>
  <sheetData>
    <row r="2" spans="1:23">
      <c r="B2" t="s">
        <v>7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140</v>
      </c>
      <c r="K2" t="s">
        <v>6</v>
      </c>
      <c r="L2" t="s">
        <v>141</v>
      </c>
      <c r="M2" t="s">
        <v>142</v>
      </c>
      <c r="N2" t="s">
        <v>143</v>
      </c>
      <c r="O2" t="s">
        <v>144</v>
      </c>
      <c r="P2" t="s">
        <v>145</v>
      </c>
      <c r="Q2" t="s">
        <v>140</v>
      </c>
      <c r="T2" t="s">
        <v>110</v>
      </c>
      <c r="U2" t="s">
        <v>111</v>
      </c>
    </row>
    <row r="3" spans="1:23">
      <c r="C3" s="3">
        <v>10</v>
      </c>
      <c r="D3" s="3">
        <v>20</v>
      </c>
      <c r="E3" s="3">
        <v>50</v>
      </c>
      <c r="F3" s="3">
        <v>200</v>
      </c>
      <c r="G3" s="3">
        <v>1000</v>
      </c>
      <c r="L3">
        <v>10</v>
      </c>
      <c r="M3">
        <v>20</v>
      </c>
      <c r="N3">
        <v>50</v>
      </c>
      <c r="O3">
        <v>200</v>
      </c>
      <c r="P3">
        <v>1000</v>
      </c>
      <c r="T3" t="s">
        <v>112</v>
      </c>
      <c r="U3">
        <v>4</v>
      </c>
      <c r="V3">
        <f>POWER(10,U3)</f>
        <v>10000</v>
      </c>
      <c r="W3" t="str">
        <f>RIGHT(V3,U3)</f>
        <v>0000</v>
      </c>
    </row>
    <row r="4" spans="1:23">
      <c r="A4">
        <v>1</v>
      </c>
      <c r="B4" s="3" t="str">
        <f>C4&amp;","&amp;D4&amp;","&amp;E4&amp;","&amp;F4&amp;","&amp;G4</f>
        <v>10나,20나,50나,200나,1000나</v>
      </c>
      <c r="C4" t="str">
        <f t="shared" ref="C4:C13" si="0">$C$3&amp;H4</f>
        <v>10나</v>
      </c>
      <c r="D4" t="str">
        <f t="shared" ref="D4:D13" si="1">$D$3&amp;H4</f>
        <v>20나</v>
      </c>
      <c r="E4" t="str">
        <f t="shared" ref="E4:E13" si="2">$E$3&amp;H4</f>
        <v>50나</v>
      </c>
      <c r="F4" t="str">
        <f t="shared" ref="F4:F13" si="3">$F$3&amp;H4</f>
        <v>200나</v>
      </c>
      <c r="G4" t="str">
        <f t="shared" ref="G4:G13" si="4">$G$3&amp;H4</f>
        <v>1000나</v>
      </c>
      <c r="H4" s="3" t="s">
        <v>126</v>
      </c>
      <c r="J4">
        <v>1</v>
      </c>
      <c r="K4" s="3" t="str">
        <f>L4&amp;","&amp;M4&amp;","&amp;N4&amp;","&amp;O4&amp;","&amp;P4</f>
        <v>1E+61,2E+61,5E+61,2E+62,1E+63</v>
      </c>
      <c r="L4">
        <f>$C$3*Q4</f>
        <v>9.9999999999999995E+60</v>
      </c>
      <c r="M4">
        <f>$D$3*Q4</f>
        <v>1.9999999999999999E+61</v>
      </c>
      <c r="N4">
        <f>$E$3*Q4</f>
        <v>4.9999999999999996E+61</v>
      </c>
      <c r="O4">
        <f>$F$3*Q4</f>
        <v>1.9999999999999998E+62</v>
      </c>
      <c r="P4">
        <f>$G$3*Q4</f>
        <v>9.9999999999999988E+62</v>
      </c>
      <c r="Q4" t="str">
        <f>VLOOKUP(H4,T:W,4,FALSE)</f>
        <v>1E+60</v>
      </c>
      <c r="T4" t="s">
        <v>113</v>
      </c>
      <c r="U4">
        <v>8</v>
      </c>
      <c r="V4">
        <f t="shared" ref="V4:V27" si="5">POWER(10,U4)</f>
        <v>100000000</v>
      </c>
      <c r="W4" t="str">
        <f t="shared" ref="W4:W27" si="6">RIGHT(V4,U4)</f>
        <v>00000000</v>
      </c>
    </row>
    <row r="5" spans="1:23">
      <c r="A5">
        <v>2</v>
      </c>
      <c r="B5" s="3" t="str">
        <f t="shared" ref="B5:B13" si="7">C5&amp;","&amp;D5&amp;","&amp;E5&amp;","&amp;F5&amp;","&amp;G5</f>
        <v>10불,20불,50불,200불,1000불</v>
      </c>
      <c r="C5" t="str">
        <f t="shared" si="0"/>
        <v>10불</v>
      </c>
      <c r="D5" t="str">
        <f t="shared" si="1"/>
        <v>20불</v>
      </c>
      <c r="E5" t="str">
        <f t="shared" si="2"/>
        <v>50불</v>
      </c>
      <c r="F5" t="str">
        <f t="shared" si="3"/>
        <v>200불</v>
      </c>
      <c r="G5" t="str">
        <f t="shared" si="4"/>
        <v>1000불</v>
      </c>
      <c r="H5" s="3" t="s">
        <v>127</v>
      </c>
      <c r="J5">
        <v>2</v>
      </c>
      <c r="K5" s="3" t="str">
        <f t="shared" ref="K5:K13" si="8">L5&amp;","&amp;M5&amp;","&amp;N5&amp;","&amp;O5&amp;","&amp;P5</f>
        <v>1E+65,2E+65,5E+65,2E+66,1E+67</v>
      </c>
      <c r="L5">
        <f t="shared" ref="L5:L13" si="9">$C$3*Q5</f>
        <v>9.9999999999999999E+64</v>
      </c>
      <c r="M5">
        <f t="shared" ref="M5:M13" si="10">$D$3*Q5</f>
        <v>2E+65</v>
      </c>
      <c r="N5">
        <f t="shared" ref="N5:N13" si="11">$E$3*Q5</f>
        <v>4.9999999999999997E+65</v>
      </c>
      <c r="O5">
        <f t="shared" ref="O5:O13" si="12">$F$3*Q5</f>
        <v>1.9999999999999999E+66</v>
      </c>
      <c r="P5">
        <f t="shared" ref="P5:P13" si="13">$G$3*Q5</f>
        <v>9.9999999999999998E+66</v>
      </c>
      <c r="Q5" t="str">
        <f t="shared" ref="Q5:Q13" si="14">VLOOKUP(H5,T:W,4,FALSE)</f>
        <v>1E+64</v>
      </c>
      <c r="T5" t="s">
        <v>114</v>
      </c>
      <c r="U5">
        <v>12</v>
      </c>
      <c r="V5">
        <f t="shared" si="5"/>
        <v>1000000000000</v>
      </c>
      <c r="W5" t="str">
        <f t="shared" si="6"/>
        <v>000000000000</v>
      </c>
    </row>
    <row r="6" spans="1:23">
      <c r="A6">
        <v>3</v>
      </c>
      <c r="B6" s="3" t="str">
        <f t="shared" si="7"/>
        <v>10무,20무,50무,200무,1000무</v>
      </c>
      <c r="C6" t="str">
        <f t="shared" si="0"/>
        <v>10무</v>
      </c>
      <c r="D6" t="str">
        <f t="shared" si="1"/>
        <v>20무</v>
      </c>
      <c r="E6" t="str">
        <f t="shared" si="2"/>
        <v>50무</v>
      </c>
      <c r="F6" t="str">
        <f t="shared" si="3"/>
        <v>200무</v>
      </c>
      <c r="G6" t="str">
        <f t="shared" si="4"/>
        <v>1000무</v>
      </c>
      <c r="H6" s="3" t="s">
        <v>128</v>
      </c>
      <c r="J6">
        <v>3</v>
      </c>
      <c r="K6" s="3" t="str">
        <f t="shared" si="8"/>
        <v>1E+69,2E+69,5E+69,2E+70,1E+71</v>
      </c>
      <c r="L6">
        <f t="shared" si="9"/>
        <v>9.9999999999999988E+68</v>
      </c>
      <c r="M6">
        <f t="shared" si="10"/>
        <v>1.9999999999999998E+69</v>
      </c>
      <c r="N6">
        <f t="shared" si="11"/>
        <v>4.9999999999999996E+69</v>
      </c>
      <c r="O6">
        <f t="shared" si="12"/>
        <v>1.9999999999999998E+70</v>
      </c>
      <c r="P6">
        <f t="shared" si="13"/>
        <v>9.9999999999999992E+70</v>
      </c>
      <c r="Q6" t="str">
        <f t="shared" si="14"/>
        <v>1E+68</v>
      </c>
      <c r="T6" t="s">
        <v>115</v>
      </c>
      <c r="U6">
        <v>16</v>
      </c>
      <c r="V6">
        <f t="shared" si="5"/>
        <v>1E+16</v>
      </c>
      <c r="W6" t="str">
        <f t="shared" si="6"/>
        <v>0000000000000000</v>
      </c>
    </row>
    <row r="7" spans="1:23">
      <c r="A7">
        <v>4</v>
      </c>
      <c r="B7" s="3" t="str">
        <f t="shared" si="7"/>
        <v>10대,20대,50대,200대,1000대</v>
      </c>
      <c r="C7" t="str">
        <f t="shared" si="0"/>
        <v>10대</v>
      </c>
      <c r="D7" t="str">
        <f t="shared" si="1"/>
        <v>20대</v>
      </c>
      <c r="E7" t="str">
        <f t="shared" si="2"/>
        <v>50대</v>
      </c>
      <c r="F7" t="str">
        <f t="shared" si="3"/>
        <v>200대</v>
      </c>
      <c r="G7" t="str">
        <f t="shared" si="4"/>
        <v>1000대</v>
      </c>
      <c r="H7" s="3" t="s">
        <v>129</v>
      </c>
      <c r="J7">
        <v>4</v>
      </c>
      <c r="K7" s="3" t="str">
        <f t="shared" si="8"/>
        <v>1E+73,2E+73,5E+73,2E+74,1E+75</v>
      </c>
      <c r="L7">
        <f t="shared" si="9"/>
        <v>9.9999999999999998E+72</v>
      </c>
      <c r="M7">
        <f t="shared" si="10"/>
        <v>2E+73</v>
      </c>
      <c r="N7">
        <f t="shared" si="11"/>
        <v>4.9999999999999998E+73</v>
      </c>
      <c r="O7">
        <f t="shared" si="12"/>
        <v>1.9999999999999999E+74</v>
      </c>
      <c r="P7">
        <f t="shared" si="13"/>
        <v>9.9999999999999993E+74</v>
      </c>
      <c r="Q7" t="str">
        <f t="shared" si="14"/>
        <v>1E+72</v>
      </c>
      <c r="T7" t="s">
        <v>116</v>
      </c>
      <c r="U7">
        <v>20</v>
      </c>
      <c r="V7">
        <f t="shared" si="5"/>
        <v>1E+20</v>
      </c>
      <c r="W7" t="str">
        <f t="shared" si="6"/>
        <v>1E+20</v>
      </c>
    </row>
    <row r="8" spans="1:23">
      <c r="A8">
        <v>5</v>
      </c>
      <c r="B8" s="3" t="str">
        <f t="shared" si="7"/>
        <v>10겁,20겁,50겁,200겁,1000겁</v>
      </c>
      <c r="C8" t="str">
        <f t="shared" si="0"/>
        <v>10겁</v>
      </c>
      <c r="D8" t="str">
        <f t="shared" si="1"/>
        <v>20겁</v>
      </c>
      <c r="E8" t="str">
        <f t="shared" si="2"/>
        <v>50겁</v>
      </c>
      <c r="F8" t="str">
        <f t="shared" si="3"/>
        <v>200겁</v>
      </c>
      <c r="G8" t="str">
        <f t="shared" si="4"/>
        <v>1000겁</v>
      </c>
      <c r="H8" s="3" t="s">
        <v>130</v>
      </c>
      <c r="J8">
        <v>5</v>
      </c>
      <c r="K8" s="3" t="str">
        <f t="shared" si="8"/>
        <v>1E+77,2E+77,5E+77,2E+78,1E+79</v>
      </c>
      <c r="L8">
        <f t="shared" si="9"/>
        <v>1.0000000000000001E+77</v>
      </c>
      <c r="M8">
        <f t="shared" si="10"/>
        <v>2.0000000000000002E+77</v>
      </c>
      <c r="N8">
        <f t="shared" si="11"/>
        <v>5E+77</v>
      </c>
      <c r="O8">
        <f t="shared" si="12"/>
        <v>2E+78</v>
      </c>
      <c r="P8">
        <f t="shared" si="13"/>
        <v>9.9999999999999997E+78</v>
      </c>
      <c r="Q8" t="str">
        <f t="shared" si="14"/>
        <v>1E+76</v>
      </c>
      <c r="T8" t="s">
        <v>117</v>
      </c>
      <c r="U8">
        <v>24</v>
      </c>
      <c r="V8">
        <f t="shared" si="5"/>
        <v>9.9999999999999998E+23</v>
      </c>
      <c r="W8" t="str">
        <f t="shared" si="6"/>
        <v>1E+24</v>
      </c>
    </row>
    <row r="9" spans="1:23">
      <c r="A9">
        <v>6</v>
      </c>
      <c r="B9" s="3" t="str">
        <f t="shared" si="7"/>
        <v>10업,20업,50업,200업,1000업</v>
      </c>
      <c r="C9" t="str">
        <f t="shared" si="0"/>
        <v>10업</v>
      </c>
      <c r="D9" t="str">
        <f t="shared" si="1"/>
        <v>20업</v>
      </c>
      <c r="E9" t="str">
        <f t="shared" si="2"/>
        <v>50업</v>
      </c>
      <c r="F9" t="str">
        <f t="shared" si="3"/>
        <v>200업</v>
      </c>
      <c r="G9" t="str">
        <f t="shared" si="4"/>
        <v>1000업</v>
      </c>
      <c r="H9" s="3" t="s">
        <v>131</v>
      </c>
      <c r="J9">
        <v>6</v>
      </c>
      <c r="K9" s="3" t="str">
        <f t="shared" si="8"/>
        <v>1E+81,2E+81,5E+81,2E+82,1E+83</v>
      </c>
      <c r="L9">
        <f t="shared" si="9"/>
        <v>9.9999999999999992E+80</v>
      </c>
      <c r="M9">
        <f t="shared" si="10"/>
        <v>1.9999999999999998E+81</v>
      </c>
      <c r="N9">
        <f t="shared" si="11"/>
        <v>4.9999999999999998E+81</v>
      </c>
      <c r="O9">
        <f t="shared" si="12"/>
        <v>1.9999999999999999E+82</v>
      </c>
      <c r="P9">
        <f t="shared" si="13"/>
        <v>1E+83</v>
      </c>
      <c r="Q9" t="str">
        <f t="shared" si="14"/>
        <v>1E+80</v>
      </c>
      <c r="T9" t="s">
        <v>118</v>
      </c>
      <c r="U9">
        <v>28</v>
      </c>
      <c r="V9">
        <f t="shared" si="5"/>
        <v>9.9999999999999996E+27</v>
      </c>
      <c r="W9" t="str">
        <f t="shared" si="6"/>
        <v>1E+28</v>
      </c>
    </row>
    <row r="10" spans="1:23">
      <c r="A10">
        <v>7</v>
      </c>
      <c r="B10" s="3" t="str">
        <f t="shared" si="7"/>
        <v>10긍,20긍,50긍,200긍,1000긍</v>
      </c>
      <c r="C10" t="str">
        <f t="shared" si="0"/>
        <v>10긍</v>
      </c>
      <c r="D10" t="str">
        <f t="shared" si="1"/>
        <v>20긍</v>
      </c>
      <c r="E10" t="str">
        <f t="shared" si="2"/>
        <v>50긍</v>
      </c>
      <c r="F10" t="str">
        <f t="shared" si="3"/>
        <v>200긍</v>
      </c>
      <c r="G10" t="str">
        <f t="shared" si="4"/>
        <v>1000긍</v>
      </c>
      <c r="H10" s="3" t="s">
        <v>132</v>
      </c>
      <c r="J10">
        <v>7</v>
      </c>
      <c r="K10" s="3" t="str">
        <f t="shared" si="8"/>
        <v>1E+85,2E+85,5E+85,2E+86,1E+87</v>
      </c>
      <c r="L10">
        <f t="shared" si="9"/>
        <v>1E+85</v>
      </c>
      <c r="M10">
        <f t="shared" si="10"/>
        <v>2E+85</v>
      </c>
      <c r="N10">
        <f t="shared" si="11"/>
        <v>5.0000000000000001E+85</v>
      </c>
      <c r="O10">
        <f t="shared" si="12"/>
        <v>2E+86</v>
      </c>
      <c r="P10">
        <f t="shared" si="13"/>
        <v>9.9999999999999996E+86</v>
      </c>
      <c r="Q10" t="str">
        <f t="shared" si="14"/>
        <v>1E+84</v>
      </c>
      <c r="T10" t="s">
        <v>119</v>
      </c>
      <c r="U10">
        <v>32</v>
      </c>
      <c r="V10">
        <f t="shared" si="5"/>
        <v>1.0000000000000001E+32</v>
      </c>
      <c r="W10" t="str">
        <f t="shared" si="6"/>
        <v>1E+32</v>
      </c>
    </row>
    <row r="11" spans="1:23">
      <c r="A11">
        <v>8</v>
      </c>
      <c r="B11" s="3" t="str">
        <f t="shared" si="7"/>
        <v>10갈,20갈,50갈,200갈,1000갈</v>
      </c>
      <c r="C11" t="str">
        <f t="shared" si="0"/>
        <v>10갈</v>
      </c>
      <c r="D11" t="str">
        <f t="shared" si="1"/>
        <v>20갈</v>
      </c>
      <c r="E11" t="str">
        <f t="shared" si="2"/>
        <v>50갈</v>
      </c>
      <c r="F11" t="str">
        <f t="shared" si="3"/>
        <v>200갈</v>
      </c>
      <c r="G11" t="str">
        <f t="shared" si="4"/>
        <v>1000갈</v>
      </c>
      <c r="H11" s="3" t="s">
        <v>133</v>
      </c>
      <c r="J11">
        <v>8</v>
      </c>
      <c r="K11" s="3" t="str">
        <f t="shared" si="8"/>
        <v>1E+89,2E+89,5E+89,2E+90,1E+91</v>
      </c>
      <c r="L11">
        <f t="shared" si="9"/>
        <v>9.9999999999999999E+88</v>
      </c>
      <c r="M11">
        <f t="shared" si="10"/>
        <v>2E+89</v>
      </c>
      <c r="N11">
        <f t="shared" si="11"/>
        <v>4.9999999999999998E+89</v>
      </c>
      <c r="O11">
        <f t="shared" si="12"/>
        <v>1.9999999999999999E+90</v>
      </c>
      <c r="P11">
        <f t="shared" si="13"/>
        <v>9.999999999999999E+90</v>
      </c>
      <c r="Q11" t="str">
        <f t="shared" si="14"/>
        <v>1E+88</v>
      </c>
      <c r="T11" t="s">
        <v>120</v>
      </c>
      <c r="U11">
        <v>36</v>
      </c>
      <c r="V11">
        <f t="shared" si="5"/>
        <v>1E+36</v>
      </c>
      <c r="W11" t="str">
        <f t="shared" si="6"/>
        <v>1E+36</v>
      </c>
    </row>
    <row r="12" spans="1:23">
      <c r="A12">
        <v>9</v>
      </c>
      <c r="B12" s="3" t="str">
        <f t="shared" si="7"/>
        <v>10라,20라,50라,200라,1000라</v>
      </c>
      <c r="C12" t="str">
        <f t="shared" si="0"/>
        <v>10라</v>
      </c>
      <c r="D12" t="str">
        <f t="shared" si="1"/>
        <v>20라</v>
      </c>
      <c r="E12" t="str">
        <f t="shared" si="2"/>
        <v>50라</v>
      </c>
      <c r="F12" t="str">
        <f t="shared" si="3"/>
        <v>200라</v>
      </c>
      <c r="G12" t="str">
        <f t="shared" si="4"/>
        <v>1000라</v>
      </c>
      <c r="H12" s="3" t="s">
        <v>134</v>
      </c>
      <c r="J12">
        <v>9</v>
      </c>
      <c r="K12" s="3" t="str">
        <f t="shared" si="8"/>
        <v>1E+93,2E+93,5E+93,2E+94,1E+95</v>
      </c>
      <c r="L12">
        <f t="shared" si="9"/>
        <v>1E+93</v>
      </c>
      <c r="M12">
        <f t="shared" si="10"/>
        <v>2.0000000000000001E+93</v>
      </c>
      <c r="N12">
        <f t="shared" si="11"/>
        <v>5.0000000000000001E+93</v>
      </c>
      <c r="O12">
        <f t="shared" si="12"/>
        <v>2E+94</v>
      </c>
      <c r="P12">
        <f t="shared" si="13"/>
        <v>1E+95</v>
      </c>
      <c r="Q12" t="str">
        <f t="shared" si="14"/>
        <v>1E+92</v>
      </c>
      <c r="T12" t="s">
        <v>121</v>
      </c>
      <c r="U12">
        <v>40</v>
      </c>
      <c r="V12">
        <f t="shared" si="5"/>
        <v>1E+40</v>
      </c>
      <c r="W12" t="str">
        <f t="shared" si="6"/>
        <v>1E+40</v>
      </c>
    </row>
    <row r="13" spans="1:23">
      <c r="A13">
        <v>10</v>
      </c>
      <c r="B13" s="3" t="str">
        <f t="shared" si="7"/>
        <v>10가,20가,50가,200가,1000가</v>
      </c>
      <c r="C13" t="str">
        <f t="shared" si="0"/>
        <v>10가</v>
      </c>
      <c r="D13" t="str">
        <f t="shared" si="1"/>
        <v>20가</v>
      </c>
      <c r="E13" t="str">
        <f t="shared" si="2"/>
        <v>50가</v>
      </c>
      <c r="F13" t="str">
        <f t="shared" si="3"/>
        <v>200가</v>
      </c>
      <c r="G13" t="str">
        <f t="shared" si="4"/>
        <v>1000가</v>
      </c>
      <c r="H13" s="3" t="s">
        <v>135</v>
      </c>
      <c r="J13">
        <v>10</v>
      </c>
      <c r="K13" s="3" t="str">
        <f t="shared" si="8"/>
        <v>1E+97,2E+97,5E+97,2E+98,1E+99</v>
      </c>
      <c r="L13">
        <f t="shared" si="9"/>
        <v>1.0000000000000001E+97</v>
      </c>
      <c r="M13">
        <f t="shared" si="10"/>
        <v>2.0000000000000001E+97</v>
      </c>
      <c r="N13">
        <f t="shared" si="11"/>
        <v>5E+97</v>
      </c>
      <c r="O13">
        <f t="shared" si="12"/>
        <v>2E+98</v>
      </c>
      <c r="P13">
        <f t="shared" si="13"/>
        <v>1.0000000000000001E+99</v>
      </c>
      <c r="Q13" t="str">
        <f t="shared" si="14"/>
        <v>1E+96</v>
      </c>
      <c r="T13" t="s">
        <v>122</v>
      </c>
      <c r="U13">
        <v>44</v>
      </c>
      <c r="V13">
        <f t="shared" si="5"/>
        <v>1.0000000000000001E+44</v>
      </c>
      <c r="W13" t="str">
        <f t="shared" si="6"/>
        <v>1E+44</v>
      </c>
    </row>
    <row r="14" spans="1:23">
      <c r="A14">
        <v>11</v>
      </c>
      <c r="B14" s="3" t="str">
        <f t="shared" ref="B14" si="15">C14&amp;","&amp;D14&amp;","&amp;E14&amp;","&amp;F14&amp;","&amp;G14</f>
        <v>10언,20언,50언,200언,1000언</v>
      </c>
      <c r="C14" t="str">
        <f t="shared" ref="C14" si="16">$C$3&amp;H14</f>
        <v>10언</v>
      </c>
      <c r="D14" t="str">
        <f t="shared" ref="D14" si="17">$D$3&amp;H14</f>
        <v>20언</v>
      </c>
      <c r="E14" t="str">
        <f t="shared" ref="E14" si="18">$E$3&amp;H14</f>
        <v>50언</v>
      </c>
      <c r="F14" t="str">
        <f t="shared" ref="F14" si="19">$F$3&amp;H14</f>
        <v>200언</v>
      </c>
      <c r="G14" t="str">
        <f t="shared" ref="G14" si="20">$G$3&amp;H14</f>
        <v>1000언</v>
      </c>
      <c r="H14" s="3" t="s">
        <v>190</v>
      </c>
      <c r="J14">
        <v>11</v>
      </c>
      <c r="K14" s="3" t="str">
        <f t="shared" ref="K14" si="21">L14&amp;","&amp;M14&amp;","&amp;N14&amp;","&amp;O14&amp;","&amp;P14</f>
        <v>1E+101,2E+101,5E+101,2E+102,1E+103</v>
      </c>
      <c r="L14">
        <f t="shared" ref="L14" si="22">$C$3*Q14</f>
        <v>9.9999999999999998E+100</v>
      </c>
      <c r="M14">
        <f t="shared" ref="M14" si="23">$D$3*Q14</f>
        <v>2E+101</v>
      </c>
      <c r="N14">
        <f t="shared" ref="N14" si="24">$E$3*Q14</f>
        <v>4.9999999999999999E+101</v>
      </c>
      <c r="O14">
        <f t="shared" ref="O14" si="25">$F$3*Q14</f>
        <v>2E+102</v>
      </c>
      <c r="P14">
        <f t="shared" ref="P14" si="26">$G$3*Q14</f>
        <v>1E+103</v>
      </c>
      <c r="Q14" t="str">
        <f t="shared" ref="Q14" si="27">VLOOKUP(H14,T:W,4,FALSE)</f>
        <v>1E+100</v>
      </c>
      <c r="T14" t="s">
        <v>123</v>
      </c>
      <c r="U14">
        <v>48</v>
      </c>
      <c r="V14">
        <f t="shared" si="5"/>
        <v>1E+48</v>
      </c>
      <c r="W14" t="str">
        <f t="shared" si="6"/>
        <v>1E+48</v>
      </c>
    </row>
    <row r="15" spans="1:23">
      <c r="A15">
        <v>12</v>
      </c>
      <c r="B15" s="3" t="str">
        <f t="shared" ref="B15" si="28">C15&amp;","&amp;D15&amp;","&amp;E15&amp;","&amp;F15&amp;","&amp;G15</f>
        <v>10승,20승,50승,200승,1000승</v>
      </c>
      <c r="C15" t="str">
        <f t="shared" ref="C15" si="29">$C$3&amp;H15</f>
        <v>10승</v>
      </c>
      <c r="D15" t="str">
        <f t="shared" ref="D15" si="30">$D$3&amp;H15</f>
        <v>20승</v>
      </c>
      <c r="E15" t="str">
        <f t="shared" ref="E15" si="31">$E$3&amp;H15</f>
        <v>50승</v>
      </c>
      <c r="F15" t="str">
        <f t="shared" ref="F15" si="32">$F$3&amp;H15</f>
        <v>200승</v>
      </c>
      <c r="G15" t="str">
        <f t="shared" ref="G15" si="33">$G$3&amp;H15</f>
        <v>1000승</v>
      </c>
      <c r="H15" s="3" t="s">
        <v>215</v>
      </c>
      <c r="J15">
        <v>12</v>
      </c>
      <c r="K15" s="3" t="str">
        <f t="shared" ref="K15" si="34">L15&amp;","&amp;M15&amp;","&amp;N15&amp;","&amp;O15&amp;","&amp;P15</f>
        <v>1E+105,2E+105,5E+105,2E+106,1E+107</v>
      </c>
      <c r="L15">
        <f t="shared" ref="L15" si="35">$C$3*Q15</f>
        <v>9.9999999999999994E+104</v>
      </c>
      <c r="M15">
        <f t="shared" ref="M15" si="36">$D$3*Q15</f>
        <v>1.9999999999999999E+105</v>
      </c>
      <c r="N15">
        <f t="shared" ref="N15" si="37">$E$3*Q15</f>
        <v>5.0000000000000005E+105</v>
      </c>
      <c r="O15">
        <f t="shared" ref="O15" si="38">$F$3*Q15</f>
        <v>2.0000000000000002E+106</v>
      </c>
      <c r="P15">
        <f t="shared" ref="P15" si="39">$G$3*Q15</f>
        <v>9.9999999999999997E+106</v>
      </c>
      <c r="Q15" t="str">
        <f t="shared" ref="Q15" si="40">VLOOKUP(H15,T:W,4,FALSE)</f>
        <v>1E+104</v>
      </c>
      <c r="T15" t="s">
        <v>124</v>
      </c>
      <c r="U15">
        <v>52</v>
      </c>
      <c r="V15">
        <f t="shared" si="5"/>
        <v>9.9999999999999999E+51</v>
      </c>
      <c r="W15" t="str">
        <f t="shared" si="6"/>
        <v>1E+52</v>
      </c>
    </row>
    <row r="16" spans="1:23">
      <c r="A16">
        <v>13</v>
      </c>
      <c r="B16" s="3" t="str">
        <f t="shared" ref="B16" si="41">C16&amp;","&amp;D16&amp;","&amp;E16&amp;","&amp;F16&amp;","&amp;G16</f>
        <v>10마,20마,50마,200마,1000마</v>
      </c>
      <c r="C16" t="str">
        <f t="shared" ref="C16" si="42">$C$3&amp;H16</f>
        <v>10마</v>
      </c>
      <c r="D16" t="str">
        <f t="shared" ref="D16" si="43">$D$3&amp;H16</f>
        <v>20마</v>
      </c>
      <c r="E16" t="str">
        <f t="shared" ref="E16" si="44">$E$3&amp;H16</f>
        <v>50마</v>
      </c>
      <c r="F16" t="str">
        <f t="shared" ref="F16" si="45">$F$3&amp;H16</f>
        <v>200마</v>
      </c>
      <c r="G16" t="str">
        <f t="shared" ref="G16" si="46">$G$3&amp;H16</f>
        <v>1000마</v>
      </c>
      <c r="H16" s="3" t="s">
        <v>216</v>
      </c>
      <c r="J16">
        <v>13</v>
      </c>
      <c r="K16" s="3" t="str">
        <f t="shared" ref="K16" si="47">L16&amp;","&amp;M16&amp;","&amp;N16&amp;","&amp;O16&amp;","&amp;P16</f>
        <v>1E+109,2E+109,5E+109,2E+110,1E+111</v>
      </c>
      <c r="L16">
        <f t="shared" ref="L16" si="48">$C$3*Q16</f>
        <v>9.9999999999999998E+108</v>
      </c>
      <c r="M16">
        <f t="shared" ref="M16" si="49">$D$3*Q16</f>
        <v>2E+109</v>
      </c>
      <c r="N16">
        <f t="shared" ref="N16" si="50">$E$3*Q16</f>
        <v>5.0000000000000001E+109</v>
      </c>
      <c r="O16">
        <f t="shared" ref="O16" si="51">$F$3*Q16</f>
        <v>2E+110</v>
      </c>
      <c r="P16">
        <f t="shared" ref="P16" si="52">$G$3*Q16</f>
        <v>1.0000000000000001E+111</v>
      </c>
      <c r="Q16" t="str">
        <f t="shared" ref="Q16" si="53">VLOOKUP(H16,T:W,4,FALSE)</f>
        <v>1E+108</v>
      </c>
      <c r="T16" t="s">
        <v>125</v>
      </c>
      <c r="U16">
        <v>56</v>
      </c>
      <c r="V16">
        <f t="shared" si="5"/>
        <v>1.0000000000000001E+56</v>
      </c>
      <c r="W16" t="str">
        <f t="shared" si="6"/>
        <v>1E+56</v>
      </c>
    </row>
    <row r="17" spans="20:23">
      <c r="T17" t="s">
        <v>126</v>
      </c>
      <c r="U17">
        <v>60</v>
      </c>
      <c r="V17">
        <f t="shared" si="5"/>
        <v>9.9999999999999995E+59</v>
      </c>
      <c r="W17" t="str">
        <f t="shared" si="6"/>
        <v>1E+60</v>
      </c>
    </row>
    <row r="18" spans="20:23">
      <c r="T18" t="s">
        <v>127</v>
      </c>
      <c r="U18">
        <v>64</v>
      </c>
      <c r="V18">
        <f t="shared" si="5"/>
        <v>1E+64</v>
      </c>
      <c r="W18" t="str">
        <f t="shared" si="6"/>
        <v>1E+64</v>
      </c>
    </row>
    <row r="19" spans="20:23">
      <c r="T19" t="s">
        <v>128</v>
      </c>
      <c r="U19">
        <v>68</v>
      </c>
      <c r="V19">
        <f t="shared" si="5"/>
        <v>9.9999999999999995E+67</v>
      </c>
      <c r="W19" t="str">
        <f t="shared" si="6"/>
        <v>1E+68</v>
      </c>
    </row>
    <row r="20" spans="20:23">
      <c r="T20" t="s">
        <v>129</v>
      </c>
      <c r="U20">
        <v>72</v>
      </c>
      <c r="V20">
        <f t="shared" si="5"/>
        <v>9.9999999999999994E+71</v>
      </c>
      <c r="W20" t="str">
        <f t="shared" si="6"/>
        <v>1E+72</v>
      </c>
    </row>
    <row r="21" spans="20:23">
      <c r="T21" t="s">
        <v>130</v>
      </c>
      <c r="U21">
        <v>76</v>
      </c>
      <c r="V21">
        <f t="shared" si="5"/>
        <v>1E+76</v>
      </c>
      <c r="W21" t="str">
        <f t="shared" si="6"/>
        <v>1E+76</v>
      </c>
    </row>
    <row r="22" spans="20:23">
      <c r="T22" t="s">
        <v>131</v>
      </c>
      <c r="U22">
        <v>80</v>
      </c>
      <c r="V22">
        <f t="shared" si="5"/>
        <v>1E+80</v>
      </c>
      <c r="W22" t="str">
        <f t="shared" si="6"/>
        <v>1E+80</v>
      </c>
    </row>
    <row r="23" spans="20:23">
      <c r="T23" t="s">
        <v>132</v>
      </c>
      <c r="U23">
        <v>84</v>
      </c>
      <c r="V23">
        <f t="shared" si="5"/>
        <v>1.0000000000000001E+84</v>
      </c>
      <c r="W23" t="str">
        <f t="shared" si="6"/>
        <v>1E+84</v>
      </c>
    </row>
    <row r="24" spans="20:23">
      <c r="T24" t="s">
        <v>133</v>
      </c>
      <c r="U24">
        <v>88</v>
      </c>
      <c r="V24">
        <f t="shared" si="5"/>
        <v>9.9999999999999996E+87</v>
      </c>
      <c r="W24" t="str">
        <f t="shared" si="6"/>
        <v>1E+88</v>
      </c>
    </row>
    <row r="25" spans="20:23">
      <c r="T25" t="s">
        <v>134</v>
      </c>
      <c r="U25">
        <v>92</v>
      </c>
      <c r="V25">
        <f t="shared" si="5"/>
        <v>1E+92</v>
      </c>
      <c r="W25" t="str">
        <f t="shared" si="6"/>
        <v>1E+92</v>
      </c>
    </row>
    <row r="26" spans="20:23">
      <c r="T26" t="s">
        <v>135</v>
      </c>
      <c r="U26">
        <v>96</v>
      </c>
      <c r="V26">
        <f t="shared" si="5"/>
        <v>1E+96</v>
      </c>
      <c r="W26" t="str">
        <f t="shared" si="6"/>
        <v>1E+96</v>
      </c>
    </row>
    <row r="27" spans="20:23">
      <c r="T27" t="s">
        <v>190</v>
      </c>
      <c r="U27">
        <v>100</v>
      </c>
      <c r="V27">
        <f t="shared" si="5"/>
        <v>1E+100</v>
      </c>
      <c r="W27" t="str">
        <f t="shared" si="6"/>
        <v>1E+100</v>
      </c>
    </row>
    <row r="28" spans="20:23">
      <c r="T28" t="s">
        <v>215</v>
      </c>
      <c r="U28">
        <v>104</v>
      </c>
      <c r="V28">
        <f t="shared" ref="V28:V29" si="54">POWER(10,U28)</f>
        <v>1E+104</v>
      </c>
      <c r="W28" t="str">
        <f t="shared" ref="W28:W29" si="55">RIGHT(V28,U28)</f>
        <v>1E+104</v>
      </c>
    </row>
    <row r="29" spans="20:23">
      <c r="T29" t="s">
        <v>216</v>
      </c>
      <c r="U29">
        <v>108</v>
      </c>
      <c r="V29">
        <f t="shared" si="54"/>
        <v>1E+108</v>
      </c>
      <c r="W29" t="str">
        <f t="shared" si="55"/>
        <v>1E+108</v>
      </c>
    </row>
    <row r="30" spans="20:23">
      <c r="V30" s="40"/>
    </row>
    <row r="31" spans="20:23">
      <c r="V31" s="40"/>
    </row>
    <row r="32" spans="20:23">
      <c r="V32" s="40"/>
    </row>
    <row r="33" spans="22:22">
      <c r="V33" s="40"/>
    </row>
    <row r="34" spans="22:22">
      <c r="V34" s="40"/>
    </row>
    <row r="35" spans="22:22">
      <c r="V35" s="40"/>
    </row>
    <row r="36" spans="22:22">
      <c r="V36" s="40"/>
    </row>
    <row r="37" spans="22:22">
      <c r="V37" s="40"/>
    </row>
    <row r="38" spans="22:22">
      <c r="V38" s="40"/>
    </row>
    <row r="39" spans="22:22">
      <c r="V39" s="40"/>
    </row>
    <row r="40" spans="22:22">
      <c r="V40" s="40"/>
    </row>
    <row r="41" spans="22:22">
      <c r="V41" s="40"/>
    </row>
    <row r="42" spans="22:22">
      <c r="V42" s="40"/>
    </row>
    <row r="43" spans="22:22">
      <c r="V43" s="40"/>
    </row>
    <row r="44" spans="22:22">
      <c r="V44" s="40"/>
    </row>
    <row r="45" spans="22:22">
      <c r="V45" s="40"/>
    </row>
    <row r="46" spans="22:22">
      <c r="V46" s="40"/>
    </row>
    <row r="47" spans="22:22">
      <c r="V47" s="40"/>
    </row>
    <row r="48" spans="22:22">
      <c r="V48" s="40"/>
    </row>
    <row r="49" spans="22:22">
      <c r="V49" s="40"/>
    </row>
    <row r="50" spans="22:22">
      <c r="V50" s="4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SuhopetTable</vt:lpstr>
      <vt:lpstr>Balance</vt:lpstr>
      <vt:lpstr>UnitExchange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2023-05-03T03:00:48Z</dcterms:modified>
</cp:coreProperties>
</file>